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xtraction_tool/"/>
    </mc:Choice>
  </mc:AlternateContent>
  <xr:revisionPtr revIDLastSave="0" documentId="8_{556434C7-7698-7940-BAB4-E68CFACA58C2}" xr6:coauthVersionLast="47" xr6:coauthVersionMax="47" xr10:uidLastSave="{00000000-0000-0000-0000-000000000000}"/>
  <bookViews>
    <workbookView xWindow="0" yWindow="600" windowWidth="28800" windowHeight="15600" tabRatio="828" activeTab="6"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2" i="17" l="1"/>
  <c r="P63" i="17"/>
  <c r="P64" i="17"/>
  <c r="P65" i="17"/>
  <c r="P66" i="17"/>
  <c r="P67" i="17"/>
  <c r="P68" i="17"/>
  <c r="P69" i="17"/>
  <c r="P70" i="17"/>
  <c r="P71" i="17"/>
  <c r="P72" i="17"/>
  <c r="P73" i="17"/>
  <c r="P74" i="17"/>
  <c r="P75" i="17"/>
  <c r="P76" i="17"/>
  <c r="P77" i="17"/>
  <c r="P78" i="17"/>
  <c r="P47" i="17"/>
  <c r="P48" i="17"/>
  <c r="P49" i="17"/>
  <c r="P50" i="17"/>
  <c r="P51" i="17"/>
  <c r="P52" i="17"/>
  <c r="P53" i="17"/>
  <c r="P54" i="17"/>
  <c r="P55" i="17"/>
  <c r="P56" i="17"/>
  <c r="P57" i="17"/>
  <c r="P58" i="17"/>
  <c r="P59" i="17"/>
  <c r="P60" i="17"/>
  <c r="P61" i="17"/>
  <c r="P31" i="17"/>
  <c r="P32" i="17"/>
  <c r="P33" i="17"/>
  <c r="P34" i="17"/>
  <c r="P35" i="17"/>
  <c r="P36" i="17"/>
  <c r="P37" i="17"/>
  <c r="P38" i="17"/>
  <c r="P39" i="17"/>
  <c r="P40" i="17"/>
  <c r="P41" i="17"/>
  <c r="P42" i="17"/>
  <c r="P43" i="17"/>
  <c r="P44" i="17"/>
  <c r="P45" i="17"/>
  <c r="P46" i="17"/>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C2"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I139" i="14" l="1" a="1"/>
  <c r="I139" i="14" s="1"/>
  <c r="I131" i="14" l="1" a="1"/>
  <c r="I131" i="14" s="1"/>
  <c r="I140" i="14" a="1"/>
  <c r="I140" i="14" s="1"/>
  <c r="I141" i="14" a="1"/>
  <c r="I141" i="14" s="1"/>
  <c r="I142" i="14" a="1"/>
  <c r="I142" i="14" s="1"/>
  <c r="I143" i="14" a="1"/>
  <c r="I143" i="14" s="1"/>
  <c r="I144" i="14" a="1"/>
  <c r="I144" i="14" s="1"/>
  <c r="I145" i="14" a="1"/>
  <c r="I145" i="14" s="1"/>
  <c r="I146" i="14" a="1"/>
  <c r="I146" i="14" s="1"/>
  <c r="I147" i="14" a="1"/>
  <c r="I147" i="14" s="1"/>
  <c r="J140" i="14"/>
  <c r="J141" i="14"/>
  <c r="J142" i="14"/>
  <c r="J143" i="14"/>
  <c r="J144" i="14"/>
  <c r="J145" i="14"/>
  <c r="J146" i="14"/>
  <c r="J147" i="14"/>
  <c r="I118"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6" i="14" a="1"/>
  <c r="I107" i="14" a="1"/>
  <c r="I107" i="14" s="1"/>
  <c r="I108" i="14" a="1"/>
  <c r="I108" i="14" s="1"/>
  <c r="I109" i="14" a="1"/>
  <c r="I109" i="14" s="1"/>
  <c r="I110" i="14" a="1"/>
  <c r="I110" i="14" s="1"/>
  <c r="I111" i="14" a="1"/>
  <c r="I111" i="14" s="1"/>
  <c r="I112" i="14" a="1"/>
  <c r="I112" i="14" s="1"/>
  <c r="I113" i="14" a="1"/>
  <c r="I114" i="14" a="1"/>
  <c r="I115" i="14" a="1"/>
  <c r="I116" i="14" a="1"/>
  <c r="I117" i="14" a="1"/>
  <c r="I119" i="14" a="1"/>
  <c r="I120" i="14" a="1"/>
  <c r="I121" i="14" a="1"/>
  <c r="I122" i="14" a="1"/>
  <c r="I123" i="14" a="1"/>
  <c r="I124" i="14" a="1"/>
  <c r="I125" i="14" a="1"/>
  <c r="I126" i="14" a="1"/>
  <c r="I127" i="14" a="1"/>
  <c r="I128" i="14" a="1"/>
  <c r="I129" i="14" a="1"/>
  <c r="I130" i="14" a="1"/>
  <c r="I130" i="14" s="1"/>
  <c r="I132" i="14" a="1"/>
  <c r="I132" i="14" s="1"/>
  <c r="I133" i="14" a="1"/>
  <c r="I133" i="14" s="1"/>
  <c r="I134" i="14" a="1"/>
  <c r="I134" i="14" s="1"/>
  <c r="I135" i="14" a="1"/>
  <c r="I135" i="14" s="1"/>
  <c r="I136" i="14" a="1"/>
  <c r="I136" i="14" s="1"/>
  <c r="I137" i="14" a="1"/>
  <c r="I137" i="14" s="1"/>
  <c r="I138" i="14" a="1"/>
  <c r="I138" i="14" s="1"/>
  <c r="J133" i="14"/>
  <c r="J134" i="14"/>
  <c r="J135" i="14"/>
  <c r="J136" i="14"/>
  <c r="J137" i="14"/>
  <c r="J138" i="14"/>
  <c r="J139" i="14"/>
  <c r="J130" i="14"/>
  <c r="J131" i="14"/>
  <c r="J132" i="14"/>
  <c r="J119" i="14" l="1"/>
  <c r="J120" i="14"/>
  <c r="J121" i="14"/>
  <c r="J122" i="14"/>
  <c r="J123" i="14"/>
  <c r="J124" i="14"/>
  <c r="J125" i="14"/>
  <c r="J126" i="14"/>
  <c r="J127" i="14"/>
  <c r="J128" i="14"/>
  <c r="J129" i="14"/>
  <c r="J115" i="14"/>
  <c r="J116" i="14"/>
  <c r="J117" i="14"/>
  <c r="J118" i="14"/>
  <c r="J113" i="14"/>
  <c r="J114" i="14"/>
  <c r="J111" i="14"/>
  <c r="J112" i="14"/>
  <c r="J110" i="14"/>
  <c r="J109" i="14"/>
  <c r="J108" i="14"/>
  <c r="J107" i="14"/>
  <c r="J106" i="14"/>
  <c r="J105" i="14"/>
  <c r="J104" i="14" l="1"/>
  <c r="J103"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Q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R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S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I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K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L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N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R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S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T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U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V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W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X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N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R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S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T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U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V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W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X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N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R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S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T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U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V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W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X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N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R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S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T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U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V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W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X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10"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N10"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R10"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S10"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T10"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U10"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V10"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W10"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X10"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X11"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3"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N13"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R13"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S13"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T13"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U13"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V13"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W13"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X13"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33"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33"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34" authorId="0" shapeId="0" xr:uid="{66F5E2DD-9B2D-364B-BE46-402D7FCBFDB0}">
      <text>
        <r>
          <rPr>
            <b/>
            <sz val="10"/>
            <color rgb="FF000000"/>
            <rFont val="Tahoma"/>
            <family val="2"/>
          </rPr>
          <t>Kodjovi PLAKOO :</t>
        </r>
        <r>
          <rPr>
            <sz val="10"/>
            <color rgb="FF000000"/>
            <rFont val="Tahoma"/>
            <family val="2"/>
          </rPr>
          <t xml:space="preserve">
No public list price - MathWorks does not publish list pricing; quotes only. Source: https://www.mathworks.com/pricing-licensing.html</t>
        </r>
      </text>
    </comment>
    <comment ref="X34" authorId="0" shapeId="0" xr:uid="{C37AB9CB-30F7-CB45-9681-7C13D5B60BC7}">
      <text>
        <r>
          <rPr>
            <b/>
            <sz val="10"/>
            <color rgb="FF000000"/>
            <rFont val="Tahoma"/>
            <family val="2"/>
          </rPr>
          <t>Kodjovi PLAKOO :</t>
        </r>
        <r>
          <rPr>
            <sz val="10"/>
            <color rgb="FF000000"/>
            <rFont val="Tahoma"/>
            <family val="2"/>
          </rPr>
          <t xml:space="preserve">
Simulink is an add-on to MATLAB and cannot be licensed or run without it. Source: https://www.mathworks.com/pricing-licensing.html</t>
        </r>
      </text>
    </comment>
    <comment ref="G35" authorId="0" shapeId="0" xr:uid="{8A0B5338-4FD7-5040-A375-949294E44A45}">
      <text>
        <r>
          <rPr>
            <b/>
            <sz val="10"/>
            <color rgb="FF000000"/>
            <rFont val="Tahoma"/>
            <family val="2"/>
          </rPr>
          <t>Kodjovi PLAKOO :</t>
        </r>
        <r>
          <rPr>
            <sz val="10"/>
            <color rgb="FF000000"/>
            <rFont val="Tahoma"/>
            <family val="2"/>
          </rPr>
          <t xml:space="preserve">
</t>
        </r>
        <r>
          <rPr>
            <sz val="10"/>
            <color rgb="FF000000"/>
            <rFont val="Tahoma"/>
            <family val="2"/>
          </rPr>
          <t>Not verified - no official price checked. Commercial licence, price on application from isee systems.</t>
        </r>
      </text>
    </comment>
    <comment ref="G37"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38"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39"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41"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41"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42"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42"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43" authorId="0" shapeId="0" xr:uid="{6D0FDA52-D5E8-0C4C-A3E0-A39FF7ACDB7D}">
      <text>
        <r>
          <rPr>
            <b/>
            <sz val="10"/>
            <color rgb="FF000000"/>
            <rFont val="Tahoma"/>
            <family val="2"/>
          </rPr>
          <t>Kodjovi PLAKOO :</t>
        </r>
        <r>
          <rPr>
            <sz val="10"/>
            <color rgb="FF000000"/>
            <rFont val="Tahoma"/>
            <family val="2"/>
          </rPr>
          <t xml:space="preserve">
Not verified - no official price checked (F-Chart Software commercial licence).</t>
        </r>
      </text>
    </comment>
    <comment ref="G44"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49"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50"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53" authorId="0" shapeId="0" xr:uid="{2FA46B78-5A36-3843-A977-FF91FF99B1E6}">
      <text>
        <r>
          <rPr>
            <b/>
            <sz val="10"/>
            <color rgb="FF000000"/>
            <rFont val="Tahoma"/>
            <family val="2"/>
          </rPr>
          <t>Kodjovi PLAKOO :</t>
        </r>
        <r>
          <rPr>
            <sz val="10"/>
            <color rgb="FF000000"/>
            <rFont val="Tahoma"/>
            <family val="2"/>
          </rPr>
          <t xml:space="preserve">
Not verified - Powersim Studio pricing is quote-based.</t>
        </r>
      </text>
    </comment>
    <comment ref="G54" authorId="0" shapeId="0" xr:uid="{0F9313DB-CAD7-3142-9228-57566B65F9E9}">
      <text>
        <r>
          <rPr>
            <b/>
            <sz val="10"/>
            <color rgb="FF000000"/>
            <rFont val="Tahoma"/>
            <family val="2"/>
          </rPr>
          <t>Kodjovi PLAKOO :</t>
        </r>
        <r>
          <rPr>
            <sz val="10"/>
            <color rgb="FF000000"/>
            <rFont val="Tahoma"/>
            <family val="2"/>
          </rPr>
          <t xml:space="preserve">
Not verified - AIMMS pricing is quote-based, no public list price.</t>
        </r>
      </text>
    </comment>
    <comment ref="G58" authorId="0" shapeId="0" xr:uid="{BBAE9FF6-E26E-7942-8FD0-4D409604F989}">
      <text>
        <r>
          <rPr>
            <b/>
            <sz val="10"/>
            <color rgb="FF000000"/>
            <rFont val="Tahoma"/>
            <family val="2"/>
          </rPr>
          <t>Kodjovi PLAKOO :</t>
        </r>
        <r>
          <rPr>
            <sz val="10"/>
            <color rgb="FF000000"/>
            <rFont val="Tahoma"/>
            <family val="2"/>
          </rPr>
          <t xml:space="preserve">
</t>
        </r>
        <r>
          <rPr>
            <sz val="10"/>
            <color rgb="FF000000"/>
            <rFont val="Tahoma"/>
            <family val="2"/>
          </rPr>
          <t>Not verified - Sphera/GaBi LCA pricing is quote-based.</t>
        </r>
      </text>
    </comment>
    <comment ref="G59"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 ref="G64" authorId="0" shapeId="0" xr:uid="{5B347E0B-2780-9944-8F49-E74A8DD38B87}">
      <text>
        <r>
          <rPr>
            <b/>
            <sz val="10"/>
            <color rgb="FF000000"/>
            <rFont val="Tahoma"/>
            <family val="2"/>
          </rPr>
          <t>Kodjovi PLAKOO :</t>
        </r>
        <r>
          <rPr>
            <sz val="10"/>
            <color rgb="FF000000"/>
            <rFont val="Tahoma"/>
            <family val="2"/>
          </rPr>
          <t xml:space="preserve">
</t>
        </r>
        <r>
          <rPr>
            <sz val="10"/>
            <color rgb="FF000000"/>
            <rFont val="Tahoma"/>
            <family val="2"/>
          </rPr>
          <t>Single-user commercial pricing published but not captured; see official price table. Source: https://www.eviews.com/general/prices/prices.html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<sst xmlns="http://schemas.openxmlformats.org/spreadsheetml/2006/main" count="19793" uniqueCount="5400">
  <si>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</si>
  <si>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</si>
  <si>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</si>
  <si>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</si>
  <si>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</si>
  <si>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</si>
  <si>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</si>
  <si>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</si>
  <si>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</si>
  <si>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</si>
  <si>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</si>
  <si>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</si>
  <si>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</si>
  <si>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</si>
  <si>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</si>
  <si>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</si>
  <si>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</si>
  <si>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</si>
  <si>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</si>
  <si>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</si>
  <si>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</si>
  <si>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</si>
  <si>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</si>
  <si>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</si>
  <si>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</si>
  <si>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</si>
  <si>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</si>
  <si>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</si>
  <si>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</si>
  <si>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</si>
  <si>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</si>
  <si>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</si>
  <si>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</si>
  <si>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</si>
  <si>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</si>
  <si>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</si>
  <si>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</si>
  <si>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</si>
  <si>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</si>
  <si>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</si>
  <si>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</si>
  <si>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</si>
  <si>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</si>
  <si>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</si>
  <si>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</si>
  <si>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</si>
  <si>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</si>
  <si>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</si>
  <si>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</si>
  <si>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</si>
  <si>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</si>
  <si>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</si>
  <si>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</si>
  <si>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</si>
  <si>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</si>
  <si>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</si>
  <si>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</si>
  <si>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</si>
  <si>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</si>
  <si>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</si>
  <si>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</si>
  <si>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</si>
  <si>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</si>
  <si>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</si>
  <si>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</si>
  <si>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</si>
  <si>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</si>
  <si>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</si>
  <si>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</si>
  <si>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</si>
  <si>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</si>
  <si>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</si>
  <si>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</si>
  <si>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</si>
  <si>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</si>
  <si>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</si>
  <si>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</si>
  <si>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</si>
  <si>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</si>
  <si>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</si>
  <si>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</si>
  <si>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</si>
  <si>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</si>
  <si>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</si>
  <si>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</si>
  <si>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</si>
  <si>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</si>
  <si>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</si>
  <si>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</si>
  <si>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</si>
  <si>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</si>
  <si>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</si>
  <si>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</si>
  <si>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</si>
  <si>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</si>
  <si>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</si>
  <si>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</si>
  <si>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</si>
  <si>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</si>
  <si>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</si>
  <si>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</si>
  <si>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</si>
  <si>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</si>
  <si>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</si>
  <si>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</si>
  <si>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</si>
  <si>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</si>
  <si>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</si>
  <si>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</si>
  <si>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</si>
  <si>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</si>
  <si>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</si>
  <si>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</si>
  <si>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</si>
  <si>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</si>
  <si>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</si>
  <si>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</si>
  <si>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</si>
  <si>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</si>
  <si>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</si>
  <si>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</si>
  <si>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</si>
  <si>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</si>
  <si>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</si>
  <si>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</si>
  <si>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</si>
  <si>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</si>
  <si>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</si>
  <si>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</si>
  <si>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</si>
  <si>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</si>
  <si>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</si>
  <si>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</si>
  <si>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</si>
  <si>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</si>
  <si>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</si>
  <si>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</si>
  <si>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</si>
  <si>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</si>
  <si>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</si>
  <si>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</si>
  <si>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</si>
  <si>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</si>
  <si>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</si>
  <si>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</si>
  <si>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</si>
  <si>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</si>
  <si>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</si>
  <si>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</si>
  <si>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</si>
  <si>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</si>
  <si>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</si>
  <si>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</si>
  <si>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</si>
  <si>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</si>
  <si>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</si>
  <si>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</si>
  <si>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</si>
  <si>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</si>
  <si>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</si>
  <si>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</si>
  <si>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</si>
  <si>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</si>
  <si>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</si>
  <si>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</si>
  <si>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</si>
  <si>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</si>
  <si>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</si>
  <si>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</si>
  <si>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</si>
  <si>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</si>
  <si>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</si>
  <si>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</si>
  <si>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</si>
  <si>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</si>
  <si>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</si>
  <si>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</si>
  <si>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</si>
  <si>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</si>
  <si>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</si>
  <si>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</si>
  <si>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</si>
  <si>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</si>
  <si>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</si>
  <si>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</si>
  <si>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</si>
  <si>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</si>
  <si>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</si>
  <si>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</si>
  <si>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</si>
  <si>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</si>
  <si>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</si>
  <si>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</si>
  <si>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</si>
  <si>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</si>
  <si>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</si>
  <si>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</si>
  <si>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</si>
  <si>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</si>
  <si>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</si>
  <si>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</si>
  <si>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</si>
  <si>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</si>
  <si>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</si>
  <si>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</si>
  <si>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</si>
  <si>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</si>
  <si>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</si>
  <si>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</si>
  <si>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</si>
  <si>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</si>
  <si>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</si>
  <si>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</si>
  <si>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</si>
  <si>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</si>
  <si>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</si>
  <si>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</si>
  <si>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</si>
  <si>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</si>
  <si>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</si>
  <si>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</si>
  <si>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</si>
  <si>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</si>
  <si>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</si>
  <si>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</si>
  <si>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</si>
  <si>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</si>
  <si>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</si>
  <si>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</si>
  <si>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</si>
  <si>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</si>
  <si>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</si>
  <si>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</si>
  <si>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</si>
  <si>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</si>
  <si>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</si>
  <si>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</si>
  <si>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</si>
  <si>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</si>
  <si>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</si>
  <si>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</si>
  <si>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</si>
  <si>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</si>
  <si>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</si>
  <si>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</si>
  <si>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</si>
  <si>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</si>
  <si>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</si>
  <si>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</si>
  <si>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</si>
  <si>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</si>
  <si>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</si>
  <si>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</si>
  <si>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</si>
  <si>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</si>
  <si>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</si>
  <si>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</si>
  <si>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</si>
  <si>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</si>
  <si>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</si>
  <si>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</si>
  <si>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</si>
  <si>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</si>
  <si>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</si>
  <si>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</si>
  <si>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</si>
  <si>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</si>
  <si>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</si>
  <si>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</si>
  <si>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</si>
  <si>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</si>
  <si>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</si>
  <si>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</si>
  <si>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</si>
  <si>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</si>
  <si>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</si>
  <si>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</si>
  <si>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</si>
  <si>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</si>
  <si>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</si>
  <si>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</si>
  <si>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</si>
  <si>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</si>
  <si>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</si>
  <si>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</si>
  <si>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</si>
  <si>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</si>
  <si>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</si>
  <si>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</si>
  <si>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</si>
  <si>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</si>
  <si>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</si>
  <si>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</si>
  <si>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</si>
  <si>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</si>
  <si>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</si>
  <si>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</si>
  <si>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</si>
  <si>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</si>
  <si>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</si>
  <si>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</si>
  <si>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</si>
  <si>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</si>
  <si>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</si>
  <si>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</si>
  <si>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</si>
  <si>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</si>
  <si>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</si>
  <si>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</si>
  <si>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</si>
  <si>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</si>
  <si>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</si>
  <si>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</si>
  <si>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</si>
  <si>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</si>
  <si>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</si>
  <si>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</si>
  <si>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</si>
  <si>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</si>
  <si>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</si>
  <si>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</si>
  <si>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</si>
  <si>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</si>
  <si>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</si>
  <si>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</si>
  <si>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</si>
  <si>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</si>
  <si>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</si>
  <si>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</si>
  <si>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</si>
  <si>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</si>
  <si>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</si>
  <si>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</si>
  <si>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</si>
  <si>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</si>
  <si>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</si>
  <si>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</si>
  <si>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</si>
  <si>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</si>
  <si>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</si>
  <si>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</si>
  <si>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</si>
  <si>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</si>
  <si>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</si>
  <si>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</si>
  <si>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</si>
  <si>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</si>
  <si>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</si>
  <si>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</si>
  <si>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</si>
  <si>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</si>
  <si>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</si>
  <si>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</si>
  <si>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</si>
  <si>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</si>
  <si>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</si>
  <si>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</si>
  <si>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</si>
  <si>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</si>
  <si>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</si>
  <si>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</si>
  <si>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</si>
  <si>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</si>
  <si>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</si>
  <si>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</si>
  <si>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</si>
  <si>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</si>
  <si>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</si>
  <si>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</si>
  <si>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</si>
  <si>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</si>
  <si>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</si>
  <si>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</si>
  <si>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</si>
  <si>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</si>
  <si>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</si>
  <si>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</si>
  <si>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</si>
  <si>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</si>
  <si>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</si>
  <si>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</si>
  <si>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</si>
  <si>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</si>
  <si>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</si>
  <si>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</si>
  <si>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</si>
  <si>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</si>
  <si>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</si>
  <si>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</si>
  <si>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</si>
  <si>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</si>
  <si>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</si>
  <si>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</si>
  <si>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</si>
  <si>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</si>
  <si>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</si>
  <si>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</si>
  <si>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</si>
  <si>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</si>
  <si>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</si>
  <si>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</si>
  <si>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</si>
  <si>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</si>
  <si>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</si>
  <si>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</si>
  <si>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</si>
  <si>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</si>
  <si>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</si>
  <si>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</si>
  <si>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</si>
  <si>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</si>
  <si>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</si>
  <si>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</si>
  <si>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</si>
  <si>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</si>
  <si>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</si>
  <si>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</si>
  <si>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</si>
  <si>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</si>
  <si>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</si>
  <si>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</si>
  <si>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</si>
  <si>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</si>
  <si>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</si>
  <si>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</si>
  <si>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</si>
  <si>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</si>
  <si>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</si>
  <si>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</si>
  <si>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</si>
  <si>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</si>
  <si>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</si>
  <si>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</si>
  <si>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</si>
  <si>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</si>
  <si>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</si>
  <si>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</si>
  <si>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</si>
  <si>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</si>
  <si>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</si>
  <si>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</si>
  <si>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</si>
  <si>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</si>
  <si>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</si>
  <si>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</si>
  <si>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</si>
  <si>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</si>
  <si>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</si>
  <si>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</si>
  <si>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</si>
  <si>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</si>
  <si>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</si>
  <si>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</si>
  <si>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</si>
  <si>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</si>
  <si>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</si>
  <si>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</si>
  <si>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</si>
  <si>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</si>
  <si>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</si>
  <si>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</si>
  <si>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</si>
  <si>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</si>
  <si>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</si>
  <si>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</si>
  <si>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</si>
  <si>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</si>
  <si>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</si>
  <si>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</si>
  <si>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</si>
  <si>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</si>
  <si>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</si>
  <si>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</si>
  <si>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</si>
  <si>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</si>
  <si>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</si>
  <si>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</si>
  <si>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</si>
  <si>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</si>
  <si>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</si>
  <si>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</si>
  <si>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</si>
  <si>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</si>
  <si>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</si>
  <si>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</si>
  <si>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</si>
  <si>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</si>
  <si>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</si>
  <si>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</si>
  <si>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</si>
  <si>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</si>
  <si>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</si>
  <si>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</si>
  <si>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</si>
  <si>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</si>
  <si>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</si>
  <si>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</si>
  <si>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</si>
  <si>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</si>
  <si>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</si>
  <si>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</si>
  <si>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</si>
  <si>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</si>
  <si>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</si>
  <si>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</si>
  <si>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</si>
  <si>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</si>
  <si>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</si>
  <si>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</si>
  <si>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</si>
  <si>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</si>
  <si>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</si>
  <si>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</si>
  <si>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</si>
  <si>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</si>
  <si>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</si>
  <si>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</si>
  <si>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</si>
  <si>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</si>
  <si>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</si>
  <si>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</si>
  <si>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</si>
  <si>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</si>
  <si>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</si>
  <si>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</si>
  <si>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</si>
  <si>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</si>
  <si>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</si>
  <si>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</si>
  <si>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</si>
  <si>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</si>
  <si>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</si>
  <si>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</si>
  <si>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</si>
  <si>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</si>
  <si>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</si>
  <si>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</si>
  <si>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</si>
  <si>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</si>
  <si>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</si>
  <si>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</si>
  <si>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</si>
  <si>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</si>
  <si>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</si>
  <si>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</si>
  <si>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</si>
  <si>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</si>
  <si>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</si>
  <si>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</si>
  <si>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</si>
  <si>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</si>
  <si>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</si>
  <si>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</si>
  <si>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</si>
  <si>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</si>
  <si>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</si>
  <si>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</si>
  <si>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</si>
  <si>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</si>
  <si>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</si>
  <si>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</si>
  <si>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</si>
  <si>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</si>
  <si>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</si>
  <si>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</si>
  <si>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</si>
  <si>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</si>
  <si>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</si>
  <si>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</si>
  <si>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</si>
  <si>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</si>
  <si>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</si>
  <si>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</si>
  <si>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</si>
  <si>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</si>
  <si>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</si>
  <si>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</si>
  <si>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</si>
  <si>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</si>
  <si>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</si>
  <si>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</si>
  <si>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</si>
  <si>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</si>
  <si>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</si>
  <si>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</si>
  <si>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</si>
  <si>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</si>
  <si>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</si>
  <si>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</si>
  <si>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</si>
  <si>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</si>
  <si>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</si>
  <si>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</si>
  <si>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</si>
  <si>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</si>
  <si>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</si>
  <si>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</si>
  <si>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</si>
  <si>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</si>
  <si>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</si>
  <si>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</si>
  <si>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</si>
  <si>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</si>
  <si>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</si>
  <si>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</si>
  <si>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</si>
  <si>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</si>
  <si>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</si>
  <si>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</si>
  <si>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</si>
  <si>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</si>
  <si>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</si>
  <si>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</si>
  <si>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</si>
  <si>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</si>
  <si>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</si>
  <si>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</si>
  <si>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</si>
  <si>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</si>
  <si>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</si>
  <si>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</si>
  <si>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</si>
  <si>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</si>
  <si>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</si>
  <si>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</si>
  <si>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</si>
  <si>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</si>
  <si>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</si>
  <si>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</si>
  <si>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</si>
  <si>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</si>
  <si>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</si>
  <si>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</si>
  <si>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</si>
  <si>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</si>
  <si>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</si>
  <si>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</si>
  <si>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</si>
  <si>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</si>
  <si>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</si>
  <si>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</si>
  <si>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</si>
  <si>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</si>
  <si>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</si>
  <si>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</si>
  <si>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</si>
  <si>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</si>
  <si>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</si>
  <si>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</si>
  <si>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</si>
  <si>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</si>
  <si>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</si>
  <si>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</si>
  <si>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</si>
  <si>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</si>
  <si>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</si>
  <si>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</si>
  <si>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</si>
  <si>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</si>
  <si>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</si>
  <si>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</si>
  <si>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</si>
  <si>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</si>
  <si>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</si>
  <si>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</si>
  <si>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</si>
  <si>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</si>
  <si>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</si>
  <si>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</si>
  <si>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</si>
  <si>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</si>
  <si>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</si>
  <si>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</si>
  <si>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</si>
  <si>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</si>
  <si>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</si>
  <si>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</si>
  <si>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</si>
  <si>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</si>
  <si>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</si>
  <si>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</si>
  <si>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</si>
  <si>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</si>
  <si>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</si>
  <si>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</si>
  <si>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</si>
  <si>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</si>
  <si>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</si>
  <si>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</si>
  <si>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</si>
  <si>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</si>
  <si>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</si>
  <si>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</si>
  <si>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</si>
  <si>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</si>
  <si>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</si>
  <si>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</si>
  <si>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</si>
  <si>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</si>
  <si>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</si>
  <si>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</si>
  <si>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</si>
  <si>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</si>
  <si>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</si>
  <si>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</si>
  <si>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</si>
  <si>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</si>
  <si>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</si>
  <si>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</si>
  <si>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</si>
  <si>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</si>
  <si>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</si>
  <si>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</si>
  <si>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</si>
  <si>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</si>
  <si>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</si>
  <si>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</si>
  <si>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</si>
  <si>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</si>
  <si>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</si>
  <si>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</si>
  <si>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</si>
  <si>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</si>
  <si>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</si>
  <si>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</si>
  <si>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</si>
  <si>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</si>
  <si>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</si>
  <si>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</si>
  <si>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</si>
  <si>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</si>
  <si>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</si>
  <si>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</si>
  <si>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</si>
  <si>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</si>
  <si>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</si>
  <si>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</si>
  <si>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</si>
  <si>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</si>
  <si>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</si>
  <si>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</si>
  <si>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</si>
  <si>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</si>
  <si>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</si>
  <si>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</si>
  <si>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</si>
  <si>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</si>
  <si>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</si>
  <si>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</si>
  <si>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</si>
  <si>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</si>
  <si>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</si>
  <si>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</si>
  <si>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</si>
  <si>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</si>
  <si>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</si>
  <si>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</si>
  <si>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</si>
  <si>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</si>
  <si>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</si>
  <si>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</si>
  <si>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</si>
  <si>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</si>
  <si>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</si>
  <si>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</si>
  <si>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</si>
  <si>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</si>
  <si>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</si>
  <si>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</si>
  <si>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</si>
  <si>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</si>
  <si>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</si>
  <si>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</si>
  <si>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</si>
  <si>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</si>
  <si>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</si>
  <si>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</si>
  <si>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</si>
  <si>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</si>
  <si>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</si>
  <si>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</si>
  <si>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</si>
  <si>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</si>
  <si>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</si>
  <si>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</si>
  <si>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</si>
  <si>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</si>
  <si>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</si>
  <si>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</si>
  <si>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</si>
  <si>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</si>
  <si>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</si>
  <si>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</si>
  <si>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</si>
  <si>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</si>
  <si>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</si>
  <si>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</si>
  <si>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</si>
  <si>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</si>
  <si>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</si>
  <si>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</si>
  <si>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</si>
  <si>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</si>
  <si>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</si>
  <si>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</si>
  <si>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</si>
  <si>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</si>
  <si>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</si>
  <si>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</si>
  <si>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</si>
  <si>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</si>
  <si>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</si>
  <si>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</si>
  <si>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</si>
  <si>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</si>
  <si>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</si>
  <si>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</si>
  <si>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</si>
  <si>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</si>
  <si>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</si>
  <si>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</si>
  <si>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</si>
  <si>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</si>
  <si>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</si>
  <si>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</si>
  <si>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</si>
  <si>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</si>
  <si>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</si>
  <si>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</si>
  <si>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</si>
  <si>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</si>
  <si>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</si>
  <si>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</si>
  <si>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</si>
  <si>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</si>
  <si>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</si>
  <si>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</si>
  <si>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</si>
  <si>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</si>
  <si>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</si>
  <si>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</si>
  <si>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</si>
  <si>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</si>
  <si>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</si>
  <si>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</si>
  <si>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</si>
  <si>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</si>
  <si>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</si>
  <si>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</si>
  <si>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</si>
  <si>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</si>
  <si>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</si>
  <si>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</si>
  <si>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</si>
  <si>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</si>
  <si>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</si>
  <si>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</si>
  <si>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</si>
  <si>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</si>
  <si>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</si>
  <si>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</si>
  <si>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</si>
  <si>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</si>
  <si>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</si>
  <si>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</si>
  <si>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</si>
  <si>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</si>
  <si>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</si>
  <si>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</si>
  <si>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</si>
  <si>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</si>
  <si>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</si>
  <si>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</si>
  <si>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</si>
  <si>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</si>
  <si>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</si>
  <si>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</si>
  <si>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</si>
  <si>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</si>
  <si>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</si>
  <si>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</si>
  <si>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</si>
  <si>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</si>
  <si>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</si>
  <si>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</si>
  <si>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</si>
  <si>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</si>
  <si>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</si>
  <si>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</si>
  <si>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</si>
  <si>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</si>
  <si>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</si>
  <si>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</si>
  <si>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</si>
  <si>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</si>
  <si>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</si>
  <si>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</si>
  <si>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</si>
  <si>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</si>
  <si>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</si>
  <si>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</si>
  <si>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</si>
  <si>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</si>
  <si>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</si>
  <si>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</si>
  <si>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</si>
  <si>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</si>
  <si>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</si>
  <si>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</si>
  <si>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</si>
  <si>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</si>
  <si>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</si>
  <si>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</si>
  <si>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</si>
  <si>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</si>
  <si>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</si>
  <si>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</si>
  <si>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</si>
  <si>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</si>
  <si>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</si>
  <si>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</si>
  <si>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</si>
  <si>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</si>
  <si>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</si>
  <si>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</si>
  <si>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</si>
  <si>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</si>
  <si>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</si>
  <si>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</si>
  <si>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</si>
  <si>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</si>
  <si>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</si>
  <si>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</si>
  <si>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</si>
  <si>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</si>
  <si>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</si>
  <si>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</si>
  <si>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</si>
  <si>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</si>
  <si>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</si>
  <si>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</si>
  <si>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</si>
  <si>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</si>
  <si>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</si>
  <si>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</si>
  <si>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</si>
  <si>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</si>
  <si>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</si>
  <si>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</si>
  <si>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</si>
  <si>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</si>
  <si>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</si>
  <si>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</si>
  <si>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</si>
  <si>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</si>
  <si>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</si>
  <si>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</si>
  <si>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</si>
  <si>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</si>
  <si>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</si>
  <si>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</si>
  <si>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</si>
  <si>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</si>
  <si>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</si>
  <si>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</si>
  <si>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</si>
  <si>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</si>
  <si>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</si>
  <si>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</si>
  <si>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</si>
  <si>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</si>
  <si>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</si>
  <si>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</si>
  <si>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</si>
  <si>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</si>
  <si>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</si>
  <si>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</si>
  <si>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</si>
  <si>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</si>
  <si>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</si>
  <si>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</si>
  <si>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</si>
  <si>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</si>
  <si>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</si>
  <si>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</si>
  <si>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</si>
  <si>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</si>
  <si>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</si>
  <si>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</si>
  <si>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</si>
  <si>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</si>
  <si>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</si>
  <si>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</si>
  <si>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</si>
  <si>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</si>
  <si>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</si>
  <si>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</si>
  <si>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</si>
  <si>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</si>
  <si>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</si>
  <si>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</si>
  <si>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</si>
  <si>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</si>
  <si>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</si>
  <si>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</si>
  <si>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</si>
  <si>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</si>
  <si>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</si>
  <si>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</si>
  <si>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</si>
  <si>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</si>
  <si>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</si>
  <si>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</si>
  <si>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</si>
  <si>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</si>
  <si>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</si>
  <si>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</si>
  <si>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</si>
  <si>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</si>
  <si>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</si>
  <si>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</si>
  <si>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</si>
  <si>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</si>
  <si>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</si>
  <si>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</si>
  <si>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</si>
  <si>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</si>
  <si>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</si>
  <si>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</si>
  <si>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</si>
  <si>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</si>
  <si>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</si>
  <si>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</si>
  <si>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</si>
  <si>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</si>
  <si>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</si>
  <si>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</si>
  <si>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</si>
  <si>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</si>
  <si>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</si>
  <si>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</si>
  <si>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</si>
  <si>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</si>
  <si>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</si>
  <si>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</si>
  <si>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</si>
  <si>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</si>
  <si>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</si>
  <si>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</si>
  <si>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</si>
  <si>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</si>
  <si>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</si>
  <si>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</si>
  <si>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</si>
  <si>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</si>
  <si>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</si>
  <si>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</si>
  <si>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</si>
  <si>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</si>
  <si>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</si>
  <si>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</si>
  <si>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</si>
  <si>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</si>
  <si>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</si>
  <si>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</si>
  <si>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</si>
  <si>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</si>
  <si>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</si>
  <si>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</si>
  <si>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</si>
  <si>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</si>
  <si>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</si>
  <si>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</si>
  <si>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</si>
  <si>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</si>
  <si>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</si>
  <si>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</si>
  <si>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</si>
  <si>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</si>
  <si>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</si>
  <si>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</si>
  <si>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</si>
  <si>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</si>
  <si>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</si>
  <si>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</si>
  <si>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</si>
  <si>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</si>
  <si>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</si>
  <si>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</si>
  <si>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</si>
  <si>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</si>
  <si>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</si>
  <si>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</si>
  <si>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</si>
  <si>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</si>
  <si>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</si>
  <si>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</si>
  <si>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</si>
  <si>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</si>
  <si>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</si>
  <si>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</si>
  <si>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</si>
  <si>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</si>
  <si>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</si>
  <si>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</si>
  <si>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</si>
  <si>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</si>
  <si>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</si>
  <si>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</si>
  <si>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</si>
  <si>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</si>
  <si>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</si>
  <si>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</si>
  <si>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</si>
  <si>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</si>
  <si>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</si>
  <si>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</si>
  <si>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</si>
  <si>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</si>
  <si>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</si>
  <si>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</si>
  <si>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</si>
  <si>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</si>
  <si>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</si>
  <si>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</si>
  <si>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</si>
  <si>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</si>
  <si>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</si>
  <si>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</si>
  <si>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</si>
  <si>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</si>
  <si>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</si>
  <si>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</si>
  <si>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</si>
  <si>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</si>
  <si>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</si>
  <si>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</si>
  <si>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</si>
  <si>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</si>
  <si>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</si>
  <si>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</si>
  <si>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</si>
  <si>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</si>
  <si>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</si>
  <si>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</si>
  <si>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</si>
  <si>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</si>
  <si>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</si>
  <si>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</si>
  <si>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</si>
  <si>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</si>
  <si>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</si>
  <si>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</si>
  <si>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</si>
  <si>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</si>
  <si>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</si>
  <si>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</si>
  <si>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</si>
  <si>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</si>
  <si>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</si>
  <si>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</si>
  <si>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</si>
  <si>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</si>
  <si>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</si>
  <si>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</si>
  <si>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</si>
  <si>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</si>
  <si>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</si>
  <si>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</si>
  <si>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</si>
  <si>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</si>
  <si>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</si>
  <si>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</si>
  <si>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</si>
  <si>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</si>
  <si>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</si>
  <si>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</si>
  <si>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</si>
  <si>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</si>
  <si>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</si>
  <si>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</si>
  <si>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</si>
  <si>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</si>
  <si>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</si>
  <si>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</si>
  <si>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</si>
  <si>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</si>
  <si>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</si>
  <si>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</si>
  <si>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</si>
  <si>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</si>
  <si>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</si>
  <si>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</si>
  <si>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</si>
  <si>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</si>
  <si>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</si>
  <si>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</si>
  <si>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</si>
  <si>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</si>
  <si>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</si>
  <si>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</si>
  <si>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</si>
  <si>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</si>
  <si>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</si>
  <si>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</si>
  <si>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</si>
  <si>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</si>
  <si>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</si>
  <si>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</si>
  <si>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</si>
  <si>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</si>
  <si>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</si>
  <si>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</si>
  <si>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</si>
  <si>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</si>
  <si>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</si>
  <si>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</si>
  <si>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</si>
  <si>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</si>
  <si>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</si>
  <si>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</si>
  <si>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</si>
  <si>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</si>
  <si>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</si>
  <si>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</si>
  <si>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</si>
  <si>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</si>
  <si>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</si>
  <si>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</si>
  <si>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</si>
  <si>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</si>
  <si>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</si>
  <si>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</si>
  <si>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</si>
  <si>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</si>
  <si>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</si>
  <si>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</si>
  <si>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</si>
  <si>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</si>
  <si>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</si>
  <si>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</si>
  <si>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</si>
  <si>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</si>
  <si>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</si>
  <si>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</si>
  <si>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</si>
  <si>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</si>
  <si>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</si>
  <si>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</si>
  <si>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</si>
  <si>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</si>
  <si>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</si>
  <si>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</si>
  <si>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</si>
  <si>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</si>
  <si>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</si>
  <si>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</si>
  <si>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</si>
  <si>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</si>
  <si>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</si>
  <si>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</si>
  <si>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</si>
  <si>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</si>
  <si>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</si>
  <si>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</si>
  <si>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</si>
  <si>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</si>
  <si>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</si>
  <si>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</si>
  <si>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</si>
  <si>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</si>
  <si>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</si>
  <si>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</si>
  <si>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</si>
  <si>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</si>
  <si>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</si>
  <si>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</si>
  <si>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</si>
  <si>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</si>
  <si>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</si>
  <si>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</si>
  <si>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</si>
  <si>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</si>
  <si>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</si>
  <si>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</si>
  <si>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</si>
  <si>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</si>
  <si>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</si>
  <si>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</si>
  <si>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</si>
  <si>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</si>
  <si>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</si>
  <si>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</si>
  <si>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</si>
  <si>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</si>
  <si>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</si>
  <si>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</si>
  <si>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</si>
  <si>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</si>
  <si>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</si>
  <si>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</si>
  <si>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</si>
  <si>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</si>
  <si>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</si>
  <si>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</si>
  <si>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</si>
  <si>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</si>
  <si>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</si>
  <si>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</si>
  <si>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</si>
  <si>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</si>
  <si>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</si>
  <si>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</si>
  <si>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</si>
  <si>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</si>
  <si>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</si>
  <si>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</si>
  <si>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</si>
  <si>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</si>
  <si>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</si>
  <si>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</si>
  <si>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</si>
  <si>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</si>
  <si>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</si>
  <si>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</si>
  <si>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</si>
  <si>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</si>
  <si>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</si>
  <si>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</si>
  <si>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</si>
  <si>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</si>
  <si>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</si>
  <si>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</si>
  <si>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</si>
  <si>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</si>
  <si>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</si>
  <si>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</si>
  <si>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</si>
  <si>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</si>
  <si>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</si>
  <si>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</si>
  <si>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</si>
  <si>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</si>
  <si>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</si>
  <si>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</si>
  <si>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</si>
  <si>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</si>
  <si>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</si>
  <si>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</si>
  <si>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</si>
  <si>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</si>
  <si>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</si>
  <si>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</si>
  <si>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</si>
  <si>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</si>
  <si>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</si>
  <si>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</si>
  <si>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</si>
  <si>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</si>
  <si>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</si>
  <si>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</si>
  <si>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</si>
  <si>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</si>
  <si>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</si>
  <si>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</si>
  <si>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</si>
  <si>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</si>
  <si>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</si>
  <si>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</si>
  <si>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</si>
  <si>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</si>
  <si>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</si>
  <si>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</si>
  <si>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</si>
  <si>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</si>
  <si>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</si>
  <si>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</si>
  <si>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</si>
  <si>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</si>
  <si>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</si>
  <si>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</si>
  <si>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</si>
  <si>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</si>
  <si>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</si>
  <si>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</si>
  <si>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</si>
  <si>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</si>
  <si>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</si>
  <si>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</si>
  <si>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</si>
  <si>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</si>
  <si>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</si>
  <si>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</si>
  <si>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</si>
  <si>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</si>
  <si>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</si>
  <si>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</si>
  <si>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</si>
  <si>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</si>
  <si>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</si>
  <si>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</si>
  <si>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</si>
  <si>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</si>
  <si>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</si>
  <si>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</si>
  <si>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</si>
  <si>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</si>
  <si>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</si>
  <si>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</si>
  <si>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</si>
  <si>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</si>
  <si>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</si>
  <si>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</si>
  <si>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</si>
  <si>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</si>
  <si>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</si>
  <si>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</si>
  <si>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</si>
  <si>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</si>
  <si>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</si>
  <si>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</si>
  <si>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</si>
  <si>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</si>
  <si>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</si>
  <si>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</si>
  <si>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</si>
  <si>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</si>
  <si>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</si>
  <si>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</si>
  <si>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</si>
  <si>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</si>
  <si>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</si>
  <si>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</si>
  <si>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</si>
  <si>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</si>
  <si>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</si>
  <si>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</si>
  <si>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</si>
  <si>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</si>
  <si>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</si>
  <si>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</si>
  <si>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</si>
  <si>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</si>
  <si>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</si>
  <si>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</si>
  <si>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</si>
  <si>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</si>
  <si>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</si>
  <si>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</si>
  <si>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</si>
  <si>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</si>
  <si>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</si>
  <si>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</si>
  <si>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</si>
  <si>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</si>
  <si>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</si>
  <si>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</si>
  <si>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</si>
  <si>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</si>
  <si>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</si>
  <si>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</si>
  <si>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</si>
  <si>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</si>
  <si>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</si>
  <si>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</si>
  <si>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</si>
  <si>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</si>
  <si>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</si>
  <si>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</si>
  <si>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</si>
  <si>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</si>
  <si>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</si>
  <si>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</si>
  <si>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</si>
  <si>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</si>
  <si>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</si>
  <si>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</si>
  <si>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</si>
  <si>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</si>
  <si>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</si>
  <si>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</si>
  <si>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</si>
  <si>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</si>
  <si>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</si>
  <si>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</si>
  <si>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</si>
  <si>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</si>
  <si>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</si>
  <si>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</si>
  <si>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</si>
  <si>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</si>
  <si>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</si>
  <si>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</si>
  <si>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</si>
  <si>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</si>
  <si>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</si>
  <si>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</si>
  <si>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</si>
  <si>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</si>
  <si>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</si>
  <si>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</si>
  <si>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</si>
  <si>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</si>
  <si>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</si>
  <si>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</si>
  <si>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</si>
  <si>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</si>
  <si>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</si>
  <si>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</si>
  <si>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</si>
  <si>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</si>
  <si>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</si>
  <si>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</si>
  <si>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</si>
  <si>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</si>
  <si>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</si>
  <si>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</si>
  <si>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</si>
  <si>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</si>
  <si>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</si>
  <si>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</si>
  <si>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</si>
  <si>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</si>
  <si>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</si>
  <si>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</si>
  <si>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</si>
  <si>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</si>
  <si>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</si>
  <si>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</si>
  <si>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</si>
  <si>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</si>
  <si>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</si>
  <si>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</si>
  <si>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</si>
  <si>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</si>
  <si>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</si>
  <si>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</si>
  <si>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</si>
  <si>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</si>
  <si>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</si>
  <si>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</si>
  <si>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</si>
  <si>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</si>
  <si>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</si>
  <si>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</si>
  <si>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</si>
  <si>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</si>
  <si>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</si>
  <si>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</si>
  <si>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</si>
  <si>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</si>
  <si>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</si>
  <si>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</si>
  <si>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</si>
  <si>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</si>
  <si>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</si>
  <si>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</si>
  <si>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</si>
  <si>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</si>
  <si>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</si>
  <si>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</si>
  <si>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</si>
  <si>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</si>
  <si>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</si>
  <si>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</si>
  <si>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</si>
  <si>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</si>
  <si>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</si>
  <si>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</si>
  <si>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</si>
  <si>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</si>
  <si>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</si>
  <si>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</si>
  <si>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</si>
  <si>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</si>
  <si>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</si>
  <si>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</si>
  <si>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</si>
  <si>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</si>
  <si>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</si>
  <si>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</si>
  <si>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</si>
  <si>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</si>
  <si>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</si>
  <si>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</si>
  <si>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</si>
  <si>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</si>
  <si>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</si>
  <si>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</si>
  <si>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</si>
  <si>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</si>
  <si>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</si>
  <si>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</si>
  <si>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</si>
  <si>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</si>
  <si>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</si>
  <si>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</si>
  <si>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</si>
  <si>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</si>
  <si>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</si>
  <si>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</si>
  <si>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</si>
  <si>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</si>
  <si>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</si>
  <si>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</si>
  <si>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</si>
  <si>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</si>
  <si>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</si>
  <si>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</si>
  <si>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</si>
  <si>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</si>
  <si>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</si>
  <si>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</si>
  <si>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</si>
  <si>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</si>
  <si>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</si>
  <si>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</si>
  <si>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</si>
  <si>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</si>
  <si>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</si>
  <si>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</si>
  <si>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</si>
  <si>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</si>
  <si>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</si>
  <si>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</si>
  <si>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</si>
  <si>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</si>
  <si>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</si>
  <si>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</si>
  <si>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</si>
  <si>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</si>
  <si>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</si>
  <si>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</si>
  <si>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</si>
  <si>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</si>
  <si>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</si>
  <si>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</si>
  <si>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</si>
  <si>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</si>
  <si>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</si>
  <si>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</si>
  <si>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</si>
  <si>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</si>
  <si>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</si>
  <si>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</si>
  <si>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</si>
  <si>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</si>
  <si>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</si>
  <si>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</si>
  <si>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</si>
  <si>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</si>
  <si>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</si>
  <si>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</si>
  <si>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</si>
  <si>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</si>
  <si>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</si>
  <si>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</si>
  <si>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</si>
  <si>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</si>
  <si>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</si>
  <si>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</si>
  <si>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</si>
  <si>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</si>
  <si>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</si>
  <si>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</si>
  <si>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</si>
  <si>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</si>
  <si>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</si>
  <si>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</si>
  <si>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</si>
  <si>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</si>
  <si>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</si>
  <si>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</si>
  <si>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</si>
  <si>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</si>
  <si>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</si>
  <si>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</si>
  <si>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</si>
  <si>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</si>
  <si>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</si>
  <si>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</si>
  <si>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</si>
  <si>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</si>
  <si>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</si>
  <si>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</si>
  <si>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</si>
  <si>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</si>
  <si>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</si>
  <si>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</si>
  <si>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</si>
  <si>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</si>
  <si>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</si>
  <si>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</si>
  <si>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</si>
  <si>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</si>
  <si>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</si>
  <si>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</si>
  <si>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</si>
  <si>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</si>
  <si>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</si>
  <si>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</si>
  <si>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</si>
  <si>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</si>
  <si>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</si>
  <si>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</si>
  <si>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</si>
  <si>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</si>
  <si>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</si>
  <si>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</si>
  <si>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</si>
  <si>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</si>
  <si>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</si>
  <si>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</si>
  <si>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</si>
  <si>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</si>
  <si>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</si>
  <si>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</si>
  <si>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</si>
  <si>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</si>
  <si>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</si>
  <si>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</si>
  <si>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</si>
  <si>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</si>
  <si>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</si>
  <si>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</si>
  <si>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</si>
  <si>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</si>
  <si>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</si>
  <si>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</si>
  <si>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</si>
  <si>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</si>
  <si>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</si>
  <si>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</si>
  <si>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</si>
  <si>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</si>
  <si>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</si>
  <si>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</si>
  <si>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</si>
  <si>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</si>
  <si>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</si>
  <si>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</si>
  <si>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</si>
  <si>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</si>
  <si>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</si>
  <si>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</si>
  <si>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</si>
  <si>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</si>
  <si>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</si>
  <si>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</si>
  <si>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</si>
  <si>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</si>
  <si>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</si>
  <si>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</si>
  <si>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</si>
  <si>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</si>
  <si>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</si>
  <si>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</si>
  <si>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</si>
  <si>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</si>
  <si>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</si>
  <si>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</si>
  <si>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</si>
  <si>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</si>
  <si>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</si>
  <si>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</si>
  <si>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</si>
  <si>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</si>
  <si>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</si>
  <si>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</si>
  <si>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</si>
  <si>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</si>
  <si>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</si>
  <si>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</si>
  <si>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</si>
  <si>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</si>
  <si>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</si>
  <si>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</si>
  <si>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</si>
  <si>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</si>
  <si>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</si>
  <si>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</si>
  <si>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</si>
  <si>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</si>
  <si>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</si>
  <si>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</si>
  <si>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</si>
  <si>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</si>
  <si>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</si>
  <si>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</si>
  <si>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</si>
  <si>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</si>
  <si>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</si>
  <si>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</si>
  <si>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</si>
  <si>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</si>
  <si>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</si>
  <si>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</si>
  <si>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</si>
  <si>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</si>
  <si>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</si>
  <si>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</si>
  <si>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</si>
  <si>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</si>
  <si>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</si>
  <si>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</si>
  <si>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</si>
  <si>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</si>
  <si>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</si>
  <si>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</si>
  <si>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</si>
  <si>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</si>
  <si>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</si>
  <si>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</si>
  <si>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</si>
  <si>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</si>
  <si>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</si>
  <si>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</si>
  <si>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</si>
  <si>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</si>
  <si>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</si>
  <si>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</si>
  <si>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</si>
  <si>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</si>
  <si>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</si>
  <si>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</si>
  <si>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</si>
  <si>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</si>
  <si>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</si>
  <si>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</si>
  <si>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</si>
  <si>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</si>
  <si>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</si>
  <si>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</si>
  <si>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</si>
  <si>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</si>
  <si>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</si>
  <si>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</si>
  <si>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</si>
  <si>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</si>
  <si>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</si>
  <si>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</si>
  <si>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</si>
  <si>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</si>
  <si>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</si>
  <si>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</si>
  <si>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</si>
  <si>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</si>
  <si>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</si>
  <si>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</si>
  <si>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</si>
  <si>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</si>
  <si>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</si>
  <si>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</si>
  <si>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</si>
  <si>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</si>
  <si>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</si>
  <si>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</si>
  <si>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</si>
  <si>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</si>
  <si>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</si>
  <si>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</si>
  <si>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</si>
  <si>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</si>
  <si>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</si>
  <si>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</si>
  <si>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</si>
  <si>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</si>
  <si>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</si>
  <si>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</si>
  <si>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</si>
  <si>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</si>
  <si>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</si>
  <si>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</si>
  <si>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</si>
  <si>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</si>
  <si>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</si>
  <si>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</si>
  <si>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</si>
  <si>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</si>
  <si>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</si>
  <si>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</si>
  <si>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</si>
  <si>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</si>
  <si>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</si>
  <si>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</si>
  <si>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</si>
  <si>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</si>
  <si>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</si>
  <si>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</si>
  <si>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</si>
  <si>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</si>
  <si>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</si>
  <si>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</si>
  <si>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</si>
  <si>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</si>
  <si>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</si>
  <si>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</si>
  <si>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</si>
  <si>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</si>
  <si>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</si>
  <si>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</si>
  <si>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</si>
  <si>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</si>
  <si>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</si>
  <si>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</si>
  <si>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</si>
  <si>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</si>
  <si>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</si>
  <si>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</si>
  <si>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</si>
  <si>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</si>
  <si>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</si>
  <si>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</si>
  <si>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</si>
  <si>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</si>
  <si>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</si>
  <si>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</si>
  <si>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</si>
  <si>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</si>
  <si>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</si>
  <si>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</si>
  <si>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</si>
  <si>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</si>
  <si>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</si>
  <si>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</si>
  <si>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</si>
  <si>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</si>
  <si>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</si>
  <si>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</si>
  <si>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</si>
  <si>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</si>
  <si>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</si>
  <si>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</si>
  <si>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</si>
  <si>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</si>
  <si>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</si>
  <si>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</si>
  <si>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</si>
  <si>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</si>
  <si>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</si>
  <si>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</si>
  <si>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</si>
  <si>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</si>
  <si>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</si>
  <si>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</si>
  <si>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</si>
  <si>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</si>
  <si>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</si>
  <si>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</si>
  <si>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</si>
  <si>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</si>
  <si>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</si>
  <si>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</si>
  <si>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</si>
  <si>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</si>
  <si>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</si>
  <si>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</si>
  <si>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</si>
  <si>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</si>
  <si>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</si>
  <si>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</si>
  <si>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</si>
  <si>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</si>
  <si>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</si>
  <si>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</si>
  <si>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</si>
  <si>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</si>
  <si>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</si>
  <si>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</si>
  <si>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</si>
  <si>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</si>
  <si>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</si>
  <si>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</si>
  <si>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</si>
  <si>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</si>
  <si>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</si>
  <si>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</si>
  <si>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</si>
  <si>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</si>
  <si>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</si>
  <si>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</si>
  <si>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</si>
  <si>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</si>
  <si>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</si>
  <si>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</si>
  <si>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</si>
  <si>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</si>
  <si>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</si>
  <si>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</si>
  <si>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</si>
  <si>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</si>
  <si>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</si>
  <si>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</si>
  <si>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</si>
  <si>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</si>
  <si>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</si>
  <si>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</si>
  <si>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</si>
  <si>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</si>
  <si>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</si>
  <si>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</si>
  <si>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</si>
  <si>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</si>
  <si>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</si>
  <si>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</si>
  <si>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</si>
  <si>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</si>
  <si>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</si>
  <si>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</si>
  <si>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</si>
  <si>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</si>
  <si>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</si>
  <si>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</si>
  <si>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</si>
  <si>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</si>
  <si>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</si>
  <si>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</si>
  <si>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</si>
  <si>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</si>
  <si>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</si>
  <si>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</si>
  <si>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</si>
  <si>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</si>
  <si>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</si>
  <si>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</si>
  <si>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</si>
  <si>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</si>
  <si>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</si>
  <si>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</si>
  <si>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</si>
  <si>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</si>
  <si>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</si>
  <si>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</si>
  <si>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</si>
  <si>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</si>
  <si>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</si>
  <si>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</si>
  <si>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</si>
  <si>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</si>
  <si>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</si>
  <si>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</si>
  <si>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</si>
  <si>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</si>
  <si>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</si>
  <si>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</si>
  <si>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</si>
  <si>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</si>
  <si>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</si>
  <si>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</si>
  <si>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</si>
  <si>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</si>
  <si>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</si>
  <si>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</si>
  <si>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</si>
  <si>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</si>
  <si>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</si>
  <si>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</si>
  <si>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</si>
  <si>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</si>
  <si>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</si>
  <si>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</si>
  <si>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</si>
  <si>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</si>
  <si>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</si>
  <si>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</si>
  <si>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</si>
  <si>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</si>
  <si>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</si>
  <si>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</si>
  <si>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</si>
  <si>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</si>
  <si>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</si>
  <si>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</si>
  <si>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</si>
  <si>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</si>
  <si>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</si>
  <si>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</si>
  <si>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</si>
  <si>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</si>
  <si>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</si>
  <si>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</si>
  <si>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</si>
  <si>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</si>
  <si>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</si>
  <si>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</si>
  <si>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</si>
  <si>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</si>
  <si>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</si>
  <si>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</si>
  <si>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</si>
  <si>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</si>
  <si>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</si>
  <si>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</si>
  <si>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</si>
  <si>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</si>
  <si>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</si>
  <si>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</si>
  <si>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</si>
  <si>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</si>
  <si>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</si>
  <si>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</si>
  <si>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</si>
  <si>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</si>
  <si>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</si>
  <si>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</si>
  <si>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</si>
  <si>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</si>
  <si>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</si>
  <si>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</si>
  <si>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</si>
  <si>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</si>
  <si>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</si>
  <si>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</si>
  <si>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</si>
  <si>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</si>
  <si>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</si>
  <si>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</si>
  <si>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</si>
  <si>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</si>
  <si>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</si>
  <si>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</si>
  <si>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</si>
  <si>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</si>
  <si>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</si>
  <si>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</si>
  <si>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</si>
  <si>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</si>
  <si>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</si>
  <si>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</si>
  <si>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</si>
  <si>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</si>
  <si>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</si>
  <si>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</si>
  <si>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</si>
  <si>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</si>
  <si>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</si>
  <si>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</si>
  <si>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</si>
  <si>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</si>
  <si>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</si>
  <si>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</si>
  <si>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</si>
  <si>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</si>
  <si>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</si>
  <si>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</si>
  <si>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</si>
  <si>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</si>
  <si>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</si>
  <si>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</si>
  <si>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</si>
  <si>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</si>
  <si>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</si>
  <si>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</si>
  <si>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</si>
  <si>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</si>
  <si>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</si>
  <si>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</si>
  <si>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</si>
  <si>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</si>
  <si>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</si>
  <si>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</si>
  <si>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</si>
  <si>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</si>
  <si>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</si>
  <si>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</si>
  <si>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</si>
  <si>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</si>
  <si>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</si>
  <si>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</si>
  <si>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</si>
  <si>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</si>
  <si>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</si>
  <si>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</si>
  <si>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</si>
  <si>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</si>
  <si>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</si>
  <si>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</si>
  <si>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</si>
  <si>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</si>
  <si>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</si>
  <si>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</si>
  <si>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</si>
  <si>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</si>
  <si>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</si>
  <si>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</si>
  <si>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</si>
  <si>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</si>
  <si>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</si>
  <si>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MAED-2</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</si>
  <si>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</si>
  <si>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</si>
  <si>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</si>
  <si>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</si>
  <si>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</si>
  <si>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</si>
  <si>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</si>
  <si>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</si>
  <si>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</si>
  <si>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</si>
  <si>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</si>
  <si>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</si>
  <si>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</si>
  <si>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</si>
  <si>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</si>
  <si>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</si>
  <si>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</si>
  <si>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</si>
  <si>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</si>
  <si>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</si>
  <si>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</si>
  <si>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</si>
  <si>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</si>
  <si>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</si>
  <si>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PVGIS</t>
  </si>
  <si>
    <t>PVWatts</t>
  </si>
  <si>
    <t>LUT-ESTM</t>
  </si>
  <si>
    <t>Greenius</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</si>
  <si>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</si>
  <si>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</si>
  <si>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</si>
  <si>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</si>
  <si>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</si>
  <si>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</si>
  <si>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</si>
  <si>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</si>
  <si>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</si>
  <si>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</si>
  <si>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</si>
  <si>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</si>
  <si>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</si>
  <si>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</si>
  <si>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</si>
  <si>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</si>
  <si>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</si>
  <si>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</si>
  <si>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</si>
  <si>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</si>
  <si>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</si>
  <si>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</si>
  <si>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</si>
  <si>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</si>
  <si>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</si>
  <si>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</si>
  <si>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</si>
  <si>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</si>
  <si>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</si>
  <si>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</si>
  <si>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</si>
  <si>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</si>
  <si>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</si>
  <si>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</si>
  <si>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</si>
  <si>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</si>
  <si>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</si>
  <si>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</si>
  <si>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</si>
  <si>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</si>
  <si>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</si>
  <si>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</si>
  <si>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</si>
  <si>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</si>
  <si>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</si>
  <si>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</si>
  <si>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</si>
  <si>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</si>
  <si>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</si>
  <si>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</si>
  <si>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</si>
  <si>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</si>
  <si>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</si>
  <si>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</si>
  <si>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</si>
  <si>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</si>
  <si>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</si>
  <si>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</si>
  <si>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</si>
  <si>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</si>
  <si>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</si>
  <si>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</si>
  <si>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</si>
  <si>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</si>
  <si>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</si>
  <si>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</si>
  <si>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</si>
  <si>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</si>
  <si>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</si>
  <si>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</si>
  <si>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</si>
  <si>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</si>
  <si>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</si>
  <si>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</si>
  <si>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</si>
  <si>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</si>
  <si>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</si>
  <si>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</si>
  <si>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</si>
  <si>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</si>
  <si>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</si>
  <si>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</si>
  <si>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</si>
  <si>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</si>
  <si>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</si>
  <si>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</si>
  <si>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</si>
  <si>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</si>
  <si>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</si>
  <si>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</si>
  <si>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</si>
  <si>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</si>
  <si>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</si>
  <si>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</si>
  <si>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</si>
  <si>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</si>
  <si>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</si>
  <si>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</si>
  <si>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</si>
  <si>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</si>
  <si>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</si>
  <si>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</si>
  <si>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</si>
  <si>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</si>
  <si>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</si>
  <si>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</si>
  <si>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</si>
  <si>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</si>
  <si>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</si>
  <si>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</si>
  <si>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</si>
  <si>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</si>
  <si>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</si>
  <si>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</si>
  <si>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</si>
  <si>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</si>
  <si>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</si>
  <si>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</si>
  <si>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</si>
  <si>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</si>
  <si>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</si>
  <si>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</si>
  <si>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</si>
  <si>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</si>
  <si>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</si>
  <si>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</si>
  <si>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</si>
  <si>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</si>
  <si>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</si>
  <si>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</si>
  <si>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</si>
  <si>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</si>
  <si>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</si>
  <si>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</si>
  <si>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</si>
  <si>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</si>
  <si>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</si>
  <si>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</si>
  <si>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</si>
  <si>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</si>
  <si>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</si>
  <si>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</si>
  <si>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</si>
  <si>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</si>
  <si>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</si>
  <si>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</si>
  <si>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</si>
  <si>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</si>
  <si>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</si>
  <si>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</si>
  <si>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</si>
  <si>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</si>
  <si>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</si>
  <si>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</si>
  <si>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</si>
  <si>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</si>
  <si>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</si>
  <si>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</si>
  <si>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</si>
  <si>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</si>
  <si>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</si>
  <si>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</si>
  <si>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</si>
  <si>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</si>
  <si>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</si>
  <si>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</si>
  <si>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</si>
  <si>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</si>
  <si>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</si>
  <si>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</si>
  <si>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</si>
  <si>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</si>
  <si>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</si>
  <si>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</si>
  <si>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</si>
  <si>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</si>
  <si>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</si>
  <si>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</si>
  <si>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Ventana Systems</t>
  </si>
  <si>
    <t>Flextool</t>
  </si>
  <si>
    <t>VTT,IRENA</t>
  </si>
  <si>
    <t>Model for Analysis of Energy Demand</t>
  </si>
  <si>
    <t>IAEA</t>
  </si>
  <si>
    <t>demand_forecasting</t>
  </si>
  <si>
    <t>Aalborg University</t>
  </si>
  <si>
    <t>Quantum Geographic Information System</t>
  </si>
  <si>
    <t>OSGeo</t>
  </si>
  <si>
    <t>geospatial_analysis</t>
  </si>
  <si>
    <t>Esri</t>
  </si>
  <si>
    <t>CLEWs</t>
  </si>
  <si>
    <t>Climate, Land, Energy and Water strategies</t>
  </si>
  <si>
    <t>KTH,UNDESA</t>
  </si>
  <si>
    <t>WASP</t>
  </si>
  <si>
    <t>Wien Automatic System Planning</t>
  </si>
  <si>
    <t>IAEA,TVA</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</si>
  <si>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</si>
  <si>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</si>
  <si>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</si>
  <si>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</si>
  <si>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</si>
  <si>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</si>
  <si>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</si>
  <si>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</si>
  <si>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</si>
  <si>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</si>
  <si>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South Africa TIMES Model</t>
  </si>
  <si>
    <t>Univ. of Cape Town</t>
  </si>
  <si>
    <t>The Electricity Model Base for Africa</t>
  </si>
  <si>
    <t>Simplified Approach for Estimating Impacts of Electricity Generation</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</si>
  <si>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</si>
  <si>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</si>
  <si>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</si>
  <si>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</si>
  <si>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</si>
  <si>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</si>
  <si>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</si>
  <si>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</si>
  <si>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</si>
  <si>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</si>
  <si>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</si>
  <si>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</si>
  <si>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</si>
  <si>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</si>
  <si>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</si>
  <si>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</si>
  <si>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</si>
  <si>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</si>
  <si>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</si>
  <si>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</si>
  <si>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</si>
  <si>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</si>
  <si>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</si>
  <si>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</si>
  <si>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</si>
  <si>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</si>
  <si>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</si>
  <si>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</si>
  <si>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</si>
  <si>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</si>
  <si>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</si>
  <si>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</si>
  <si>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</si>
  <si>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</si>
  <si>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</si>
  <si>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</si>
  <si>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</si>
  <si>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</si>
  <si>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</si>
  <si>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</si>
  <si>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</si>
  <si>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</si>
  <si>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</si>
  <si>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</si>
  <si>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</si>
  <si>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</si>
  <si>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</si>
  <si>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</si>
  <si>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</si>
  <si>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</si>
  <si>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</si>
  <si>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</si>
  <si>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</si>
  <si>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</si>
  <si>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</si>
  <si>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</si>
  <si>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</si>
  <si>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</si>
  <si>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</si>
  <si>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</si>
  <si>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</si>
  <si>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</si>
  <si>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</si>
  <si>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</si>
  <si>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</si>
  <si>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</si>
  <si>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</si>
  <si>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</si>
  <si>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</si>
  <si>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</si>
  <si>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</si>
  <si>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</si>
  <si>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</si>
  <si>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</si>
  <si>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</si>
  <si>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</si>
  <si>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</si>
  <si>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</si>
  <si>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</si>
  <si>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</si>
  <si>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</si>
  <si>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</si>
  <si>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</si>
  <si>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</si>
  <si>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</si>
  <si>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</si>
  <si>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</si>
  <si>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</si>
  <si>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</si>
  <si>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</si>
  <si>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</si>
  <si>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</si>
  <si>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</si>
  <si>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</si>
  <si>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</si>
  <si>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</si>
  <si>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</si>
  <si>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</si>
  <si>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</si>
  <si>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</si>
  <si>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</si>
  <si>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</si>
  <si>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</si>
  <si>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</si>
  <si>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</si>
  <si>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</si>
  <si>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</si>
  <si>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</si>
  <si>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</si>
  <si>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</si>
  <si>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</si>
  <si>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</si>
  <si>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</si>
  <si>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</si>
  <si>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</si>
  <si>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</si>
  <si>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</si>
  <si>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</si>
  <si>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</si>
  <si>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</si>
  <si>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</si>
  <si>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</si>
  <si>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</si>
  <si>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</si>
  <si>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</si>
  <si>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</si>
  <si>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</si>
  <si>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</si>
  <si>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</si>
  <si>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</si>
  <si>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</si>
  <si>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</si>
  <si>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</si>
  <si>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</si>
  <si>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</si>
  <si>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</si>
  <si>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</si>
  <si>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</si>
  <si>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</si>
  <si>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</si>
  <si>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</si>
  <si>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</si>
  <si>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</si>
  <si>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</si>
  <si>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</si>
  <si>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</si>
  <si>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</si>
  <si>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</si>
  <si>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</si>
  <si>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</si>
  <si>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</si>
  <si>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</si>
  <si>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</si>
  <si>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</si>
  <si>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</si>
  <si>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</si>
  <si>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</si>
  <si>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</si>
  <si>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</si>
  <si>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</si>
  <si>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</si>
  <si>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</si>
  <si>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</si>
  <si>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</si>
  <si>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</si>
  <si>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</si>
  <si>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</si>
  <si>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</si>
  <si>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</si>
  <si>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</si>
  <si>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</si>
  <si>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</si>
  <si>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</si>
  <si>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</si>
  <si>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</si>
  <si>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</si>
  <si>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</si>
  <si>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</si>
  <si>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</si>
  <si>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</si>
  <si>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</si>
  <si>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</si>
  <si>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</si>
  <si>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</si>
  <si>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</si>
  <si>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</si>
  <si>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</si>
  <si>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</si>
  <si>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</si>
  <si>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</si>
  <si>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</si>
  <si>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</si>
  <si>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</si>
  <si>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</si>
  <si>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</si>
  <si>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</si>
  <si>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</si>
  <si>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</si>
  <si>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</si>
  <si>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</si>
  <si>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</si>
  <si>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</si>
  <si>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</si>
  <si>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</si>
  <si>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</si>
  <si>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</si>
  <si>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</si>
  <si>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</si>
  <si>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</si>
  <si>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</si>
  <si>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</si>
  <si>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</si>
  <si>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</si>
  <si>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</si>
  <si>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</si>
  <si>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</si>
  <si>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</si>
  <si>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</si>
  <si>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</si>
  <si>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</si>
  <si>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</si>
  <si>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</si>
  <si>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</si>
  <si>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</si>
  <si>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</si>
  <si>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</si>
  <si>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</si>
  <si>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</si>
  <si>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</si>
  <si>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</si>
  <si>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</si>
  <si>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</si>
  <si>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</si>
  <si>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</si>
  <si>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</si>
  <si>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</si>
  <si>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</si>
  <si>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</si>
  <si>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</si>
  <si>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</si>
  <si>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</si>
  <si>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</si>
  <si>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</si>
  <si>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</si>
  <si>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</si>
  <si>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</si>
  <si>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</si>
  <si>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</si>
  <si>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</si>
  <si>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</si>
  <si>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</si>
  <si>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</si>
  <si>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</si>
  <si>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</si>
  <si>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</si>
  <si>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</si>
  <si>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</si>
  <si>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</si>
  <si>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</si>
  <si>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</si>
  <si>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</si>
  <si>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</si>
  <si>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</si>
  <si>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</si>
  <si>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</si>
  <si>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</si>
  <si>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</si>
  <si>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</si>
  <si>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</si>
  <si>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</si>
  <si>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</si>
  <si>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</si>
  <si>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</si>
  <si>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</si>
  <si>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</si>
  <si>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</si>
  <si>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</si>
  <si>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</si>
  <si>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</si>
  <si>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</si>
  <si>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</si>
  <si>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</si>
  <si>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</si>
  <si>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</si>
  <si>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</si>
  <si>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</si>
  <si>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</si>
  <si>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</si>
  <si>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</si>
  <si>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</si>
  <si>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</si>
  <si>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</si>
  <si>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</si>
  <si>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</si>
  <si>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</si>
  <si>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</si>
  <si>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</si>
  <si>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</si>
  <si>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</si>
  <si>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</si>
  <si>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</si>
  <si>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</si>
  <si>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</si>
  <si>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</si>
  <si>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</si>
  <si>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</si>
  <si>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</si>
  <si>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</si>
  <si>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</si>
  <si>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</si>
  <si>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</si>
  <si>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</si>
  <si>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</si>
  <si>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</si>
  <si>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</si>
  <si>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</si>
  <si>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</si>
  <si>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</si>
  <si>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</si>
  <si>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</si>
  <si>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</si>
  <si>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</si>
  <si>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</si>
  <si>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</si>
  <si>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</si>
  <si>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</si>
  <si>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</si>
  <si>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</si>
  <si>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</si>
  <si>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</si>
  <si>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</si>
  <si>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</si>
  <si>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</si>
  <si>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</si>
  <si>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</si>
  <si>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</si>
  <si>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</si>
  <si>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</si>
  <si>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</si>
  <si>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</si>
  <si>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</si>
  <si>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</si>
  <si>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</si>
  <si>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</si>
  <si>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</si>
  <si>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</si>
  <si>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</si>
  <si>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</si>
  <si>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</si>
  <si>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</si>
  <si>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</si>
  <si>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</si>
  <si>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</si>
  <si>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</si>
  <si>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</si>
  <si>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</si>
  <si>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</si>
  <si>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</si>
  <si>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</si>
  <si>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</si>
  <si>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</si>
  <si>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</si>
  <si>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</si>
  <si>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</si>
  <si>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</si>
  <si>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</si>
  <si>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</si>
  <si>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</si>
  <si>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</si>
  <si>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</si>
  <si>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</si>
  <si>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</si>
  <si>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</si>
  <si>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</si>
  <si>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</si>
  <si>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</si>
  <si>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</si>
  <si>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</si>
  <si>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</si>
  <si>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</si>
  <si>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</si>
  <si>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</si>
  <si>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</si>
  <si>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</si>
  <si>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</si>
  <si>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</si>
  <si>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</si>
  <si>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</si>
  <si>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</si>
  <si>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</si>
  <si>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</si>
  <si>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</si>
  <si>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</si>
  <si>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</si>
  <si>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</si>
  <si>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</si>
  <si>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</si>
  <si>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</si>
  <si>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</si>
  <si>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</si>
  <si>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</si>
  <si>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</si>
  <si>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</si>
  <si>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</si>
  <si>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</si>
  <si>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</si>
  <si>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</si>
  <si>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</si>
  <si>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</si>
  <si>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</si>
  <si>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</si>
  <si>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</si>
  <si>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</si>
  <si>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</si>
  <si>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</si>
  <si>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</si>
  <si>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</si>
  <si>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</si>
  <si>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</si>
  <si>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</si>
  <si>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</si>
  <si>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</si>
  <si>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</si>
  <si>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</si>
  <si>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</si>
  <si>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</si>
  <si>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</si>
  <si>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</si>
  <si>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</si>
  <si>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</si>
  <si>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</si>
  <si>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</si>
  <si>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</si>
  <si>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</si>
  <si>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</si>
  <si>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</si>
  <si>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</si>
  <si>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</si>
  <si>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</si>
  <si>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</si>
  <si>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</si>
  <si>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</si>
  <si>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</si>
  <si>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</si>
  <si>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</si>
  <si>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</si>
  <si>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</si>
  <si>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</si>
  <si>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</si>
  <si>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</si>
  <si>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</si>
  <si>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</si>
  <si>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</si>
  <si>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</si>
  <si>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</si>
  <si>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</si>
  <si>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</si>
  <si>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</si>
  <si>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</si>
  <si>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</si>
  <si>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</si>
  <si>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</si>
  <si>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</si>
  <si>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</si>
  <si>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</si>
  <si>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</si>
  <si>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</si>
  <si>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</si>
  <si>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</si>
  <si>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</si>
  <si>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</si>
  <si>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</si>
  <si>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</si>
  <si>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</si>
  <si>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</si>
  <si>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</si>
  <si>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</si>
  <si>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</si>
  <si>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</si>
  <si>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</si>
  <si>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</si>
  <si>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</si>
  <si>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</si>
  <si>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</si>
  <si>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</si>
  <si>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</si>
  <si>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</si>
  <si>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</si>
  <si>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</si>
  <si>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</si>
  <si>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</si>
  <si>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</si>
  <si>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</si>
  <si>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</si>
  <si>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</si>
  <si>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</si>
  <si>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</si>
  <si>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</si>
  <si>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</si>
  <si>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</si>
  <si>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</si>
  <si>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</si>
  <si>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</si>
  <si>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</si>
  <si>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</si>
  <si>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</si>
  <si>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</si>
  <si>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</si>
  <si>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</si>
  <si>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</si>
  <si>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</si>
  <si>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</si>
  <si>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</si>
  <si>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</si>
  <si>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</si>
  <si>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</si>
  <si>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</si>
  <si>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</si>
  <si>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</si>
  <si>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</si>
  <si>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</si>
  <si>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</si>
  <si>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</si>
  <si>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</si>
  <si>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</si>
  <si>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</si>
  <si>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</si>
  <si>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</si>
  <si>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</si>
  <si>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</si>
  <si>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</si>
  <si>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</si>
  <si>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</si>
  <si>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</si>
  <si>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</si>
  <si>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</si>
  <si>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</si>
  <si>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</si>
  <si>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</si>
  <si>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</si>
  <si>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</si>
  <si>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</si>
  <si>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</si>
  <si>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</si>
  <si>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</si>
  <si>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</si>
  <si>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</si>
  <si>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</si>
  <si>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</si>
  <si>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</si>
  <si>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</si>
  <si>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</si>
  <si>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</si>
  <si>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</si>
  <si>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</si>
  <si>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</si>
  <si>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</si>
  <si>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</si>
  <si>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</si>
  <si>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</si>
  <si>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</si>
  <si>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</si>
  <si>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</si>
  <si>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</si>
  <si>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</si>
  <si>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</si>
  <si>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</si>
  <si>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</si>
  <si>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</si>
  <si>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</si>
  <si>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</si>
  <si>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</si>
  <si>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</si>
  <si>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</si>
  <si>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</si>
  <si>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</si>
  <si>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</si>
  <si>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</si>
  <si>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</si>
  <si>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</si>
  <si>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</si>
  <si>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</si>
  <si>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</si>
  <si>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</si>
  <si>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</si>
  <si>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</si>
  <si>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</si>
  <si>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</si>
  <si>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</si>
  <si>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</si>
  <si>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</si>
  <si>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</si>
  <si>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</si>
  <si>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</si>
  <si>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</si>
  <si>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</si>
  <si>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</si>
  <si>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</si>
  <si>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</si>
  <si>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</si>
  <si>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</si>
  <si>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</si>
  <si>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</si>
  <si>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</si>
  <si>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</si>
  <si>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</si>
  <si>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</si>
  <si>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</si>
  <si>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</si>
  <si>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</si>
  <si>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</si>
  <si>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</si>
  <si>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</si>
  <si>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</si>
  <si>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</si>
  <si>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</si>
  <si>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</si>
  <si>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</si>
  <si>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</si>
  <si>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</si>
  <si>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</si>
  <si>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</si>
  <si>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</si>
  <si>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</si>
  <si>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</si>
  <si>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</si>
  <si>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</si>
  <si>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</si>
  <si>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</si>
  <si>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</si>
  <si>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</si>
  <si>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</si>
  <si>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</si>
  <si>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</si>
  <si>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</si>
  <si>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</si>
  <si>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</si>
  <si>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</si>
  <si>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</si>
  <si>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</si>
  <si>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</si>
  <si>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</si>
  <si>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</si>
  <si>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</si>
  <si>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</si>
  <si>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</si>
  <si>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</si>
  <si>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</si>
  <si>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</si>
  <si>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</si>
  <si>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</si>
  <si>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</si>
  <si>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</si>
  <si>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</si>
  <si>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</si>
  <si>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</si>
  <si>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</si>
  <si>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</si>
  <si>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</si>
  <si>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</si>
  <si>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</si>
  <si>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</si>
  <si>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</si>
  <si>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</si>
  <si>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</si>
  <si>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</si>
  <si>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</si>
  <si>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</si>
  <si>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</si>
  <si>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</si>
  <si>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</si>
  <si>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</si>
  <si>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</si>
  <si>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</si>
  <si>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</si>
  <si>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</si>
  <si>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</si>
  <si>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</si>
  <si>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</si>
  <si>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</si>
  <si>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</si>
  <si>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</si>
  <si>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</si>
  <si>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</si>
  <si>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</si>
  <si>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</si>
  <si>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</si>
  <si>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</si>
  <si>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</si>
  <si>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</si>
  <si>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</si>
  <si>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</si>
  <si>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</si>
  <si>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</si>
  <si>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</si>
  <si>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</si>
  <si>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</si>
  <si>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</si>
  <si>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</si>
  <si>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</si>
  <si>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</si>
  <si>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</si>
  <si>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</si>
  <si>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</si>
  <si>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</si>
  <si>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</si>
  <si>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</si>
  <si>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</si>
  <si>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</si>
  <si>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</si>
  <si>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</si>
  <si>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</si>
  <si>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</si>
  <si>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</si>
  <si>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</si>
  <si>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</si>
  <si>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</si>
  <si>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</si>
  <si>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</si>
  <si>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</si>
  <si>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</si>
  <si>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</si>
  <si>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</si>
  <si>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</si>
  <si>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</si>
  <si>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</si>
  <si>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</si>
  <si>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</si>
  <si>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</si>
  <si>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</si>
  <si>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</si>
  <si>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</si>
  <si>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</si>
  <si>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</si>
  <si>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</si>
  <si>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</si>
  <si>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</si>
  <si>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</si>
  <si>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</si>
  <si>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</si>
  <si>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</si>
  <si>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</si>
  <si>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</si>
  <si>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</si>
  <si>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</si>
  <si>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</si>
  <si>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</si>
  <si>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</si>
  <si>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</si>
  <si>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</si>
  <si>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</si>
  <si>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</si>
  <si>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</si>
  <si>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</si>
  <si>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</si>
  <si>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</si>
  <si>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</si>
  <si>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</si>
  <si>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</si>
  <si>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</si>
  <si>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</si>
  <si>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</si>
  <si>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</si>
  <si>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</si>
  <si>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</si>
  <si>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</si>
  <si>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</si>
  <si>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</si>
  <si>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</si>
  <si>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</si>
  <si>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</si>
  <si>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</si>
  <si>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</si>
  <si>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</si>
  <si>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</si>
  <si>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</si>
  <si>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</si>
  <si>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</si>
  <si>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</si>
  <si>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</si>
  <si>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</si>
  <si>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</si>
  <si>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</si>
  <si>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</si>
  <si>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</si>
  <si>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</si>
  <si>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</si>
  <si>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</si>
  <si>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</si>
  <si>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</si>
  <si>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</si>
  <si>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</si>
  <si>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</si>
  <si>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</si>
  <si>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</si>
  <si>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</si>
  <si>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</si>
  <si>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</si>
  <si>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</si>
  <si>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</si>
  <si>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</si>
  <si>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</si>
  <si>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</si>
  <si>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</si>
  <si>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</si>
  <si>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</si>
  <si>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</si>
  <si>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</si>
  <si>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</si>
  <si>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</si>
  <si>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</si>
  <si>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</si>
  <si>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</si>
  <si>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</si>
  <si>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</si>
  <si>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</si>
  <si>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</si>
  <si>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</si>
  <si>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</si>
  <si>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</si>
  <si>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</si>
  <si>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</si>
  <si>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</si>
  <si>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</si>
  <si>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</si>
  <si>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</si>
  <si>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</si>
  <si>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</si>
  <si>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</si>
  <si>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</si>
  <si>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</si>
  <si>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</si>
  <si>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</si>
  <si>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</si>
  <si>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</si>
  <si>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</si>
  <si>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</si>
  <si>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</si>
  <si>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</si>
  <si>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</si>
  <si>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</si>
  <si>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</si>
  <si>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</si>
  <si>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</si>
  <si>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</si>
  <si>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</si>
  <si>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</si>
  <si>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</si>
  <si>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</si>
  <si>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</si>
  <si>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</si>
  <si>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</si>
  <si>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</si>
  <si>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</si>
  <si>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</si>
  <si>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</si>
  <si>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</si>
  <si>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</si>
  <si>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</si>
  <si>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</si>
  <si>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</si>
  <si>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</si>
  <si>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</si>
  <si>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</si>
  <si>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</si>
  <si>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</si>
  <si>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</si>
  <si>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</si>
  <si>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</si>
  <si>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</si>
  <si>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</si>
  <si>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</si>
  <si>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</si>
  <si>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</si>
  <si>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</si>
  <si>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</si>
  <si>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</si>
  <si>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</si>
  <si>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</si>
  <si>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</si>
  <si>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</si>
  <si>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</si>
  <si>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</si>
  <si>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</si>
  <si>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</si>
  <si>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</si>
  <si>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</si>
  <si>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</si>
  <si>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</si>
  <si>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</si>
  <si>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</si>
  <si>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</si>
  <si>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</si>
  <si>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</si>
  <si>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</si>
  <si>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</si>
  <si>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</si>
  <si>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</si>
  <si>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</si>
  <si>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</si>
  <si>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</si>
  <si>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</si>
  <si>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</si>
  <si>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</si>
  <si>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</si>
  <si>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</si>
  <si>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</si>
  <si>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</si>
  <si>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</si>
  <si>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</si>
  <si>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</si>
  <si>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</si>
  <si>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</si>
  <si>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</si>
  <si>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</si>
  <si>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</si>
  <si>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</si>
  <si>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</si>
  <si>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</si>
  <si>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</si>
  <si>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</si>
  <si>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</si>
  <si>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</si>
  <si>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</si>
  <si>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</si>
  <si>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</si>
  <si>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</si>
  <si>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</si>
  <si>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</si>
  <si>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</si>
  <si>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</si>
  <si>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</si>
  <si>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</si>
  <si>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</si>
  <si>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</si>
  <si>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</si>
  <si>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</si>
  <si>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</si>
  <si>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</si>
  <si>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</si>
  <si>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</si>
  <si>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</si>
  <si>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</si>
  <si>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</si>
  <si>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</si>
  <si>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</si>
  <si>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</si>
  <si>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</si>
  <si>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</si>
  <si>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</si>
  <si>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</si>
  <si>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</si>
  <si>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</si>
  <si>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</si>
  <si>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</si>
  <si>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</si>
  <si>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</si>
  <si>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</si>
  <si>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</si>
  <si>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</si>
  <si>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</si>
  <si>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</si>
  <si>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</si>
  <si>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</si>
  <si>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</si>
  <si>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</si>
  <si>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</si>
  <si>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</si>
  <si>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</si>
  <si>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</si>
  <si>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</si>
  <si>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</si>
  <si>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</si>
  <si>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</si>
  <si>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</si>
  <si>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</si>
  <si>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</si>
  <si>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</si>
  <si>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</si>
  <si>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</si>
  <si>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</si>
  <si>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</si>
  <si>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</si>
  <si>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</si>
  <si>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</si>
  <si>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</si>
  <si>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</si>
  <si>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</si>
  <si>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</si>
  <si>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</si>
  <si>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</si>
  <si>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</si>
  <si>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</si>
  <si>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</si>
  <si>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</si>
  <si>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</si>
  <si>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</si>
  <si>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</si>
  <si>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</si>
  <si>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</si>
  <si>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</si>
  <si>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</si>
  <si>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</si>
  <si>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</si>
  <si>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</si>
  <si>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</si>
  <si>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</si>
  <si>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</si>
  <si>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</si>
  <si>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</si>
  <si>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</si>
  <si>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</si>
  <si>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</si>
  <si>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</si>
  <si>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</si>
  <si>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</si>
  <si>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</si>
  <si>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</si>
  <si>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</si>
  <si>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</si>
  <si>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</si>
  <si>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</si>
  <si>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</si>
  <si>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</si>
  <si>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</si>
  <si>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</si>
  <si>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</si>
  <si>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</si>
  <si>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</si>
  <si>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</si>
  <si>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</si>
  <si>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</si>
  <si>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</si>
  <si>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</si>
  <si>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</si>
  <si>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</si>
  <si>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</si>
  <si>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</si>
  <si>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</si>
  <si>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</si>
  <si>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</si>
  <si>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</si>
  <si>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</si>
  <si>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</si>
  <si>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</si>
  <si>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</si>
  <si>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</si>
  <si>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</si>
  <si>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</si>
  <si>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</si>
  <si>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</si>
  <si>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</si>
  <si>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</si>
  <si>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</si>
  <si>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</si>
  <si>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</si>
  <si>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</si>
  <si>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</si>
  <si>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</si>
  <si>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</si>
  <si>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</si>
  <si>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</si>
  <si>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</si>
  <si>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</si>
  <si>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</si>
  <si>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</si>
  <si>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</si>
  <si>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</si>
  <si>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</si>
  <si>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</si>
  <si>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</si>
  <si>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</si>
  <si>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</si>
  <si>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</si>
  <si>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</si>
  <si>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</si>
  <si>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</si>
  <si>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</si>
  <si>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</si>
  <si>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</si>
  <si>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</si>
  <si>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</si>
  <si>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</si>
  <si>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</si>
  <si>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</si>
  <si>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</si>
  <si>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</si>
  <si>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</si>
  <si>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</si>
  <si>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</si>
  <si>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</si>
  <si>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</si>
  <si>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</si>
  <si>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</si>
  <si>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</si>
  <si>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</si>
  <si>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</si>
  <si>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</si>
  <si>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</si>
  <si>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</si>
  <si>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</si>
  <si>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</si>
  <si>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</si>
  <si>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</si>
  <si>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</si>
  <si>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</si>
  <si>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</si>
  <si>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</si>
  <si>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</si>
  <si>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</si>
  <si>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</si>
  <si>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</si>
  <si>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</si>
  <si>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</si>
  <si>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</si>
  <si>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</si>
  <si>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</si>
  <si>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</si>
  <si>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</si>
  <si>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</si>
  <si>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</si>
  <si>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</si>
  <si>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</si>
  <si>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</si>
  <si>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</si>
  <si>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</si>
  <si>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</si>
  <si>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</si>
  <si>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</si>
  <si>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</si>
  <si>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</si>
  <si>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</si>
  <si>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</si>
  <si>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</si>
  <si>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</si>
  <si>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</si>
  <si>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</si>
  <si>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</si>
  <si>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</si>
  <si>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</si>
  <si>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</si>
  <si>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</si>
  <si>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</si>
  <si>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</si>
  <si>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</si>
  <si>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</si>
  <si>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</si>
  <si>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</si>
  <si>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</si>
  <si>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</si>
  <si>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</si>
  <si>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</si>
  <si>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</si>
  <si>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</si>
  <si>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</si>
  <si>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</si>
  <si>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</si>
  <si>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</si>
  <si>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</si>
  <si>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</si>
  <si>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</si>
  <si>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</si>
  <si>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</si>
  <si>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</si>
  <si>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</si>
  <si>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</si>
  <si>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</si>
  <si>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</si>
  <si>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</si>
  <si>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</si>
  <si>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</si>
  <si>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</si>
  <si>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</si>
  <si>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</si>
  <si>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</si>
  <si>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</si>
  <si>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</si>
  <si>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</si>
  <si>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</si>
  <si>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</si>
  <si>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</si>
  <si>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</si>
  <si>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</si>
  <si>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</si>
  <si>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</si>
  <si>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</si>
  <si>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</si>
  <si>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</si>
  <si>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</si>
  <si>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</si>
  <si>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</si>
  <si>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</si>
  <si>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</si>
  <si>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</si>
  <si>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</si>
  <si>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</si>
  <si>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</si>
  <si>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</si>
  <si>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</si>
  <si>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</si>
  <si>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</si>
  <si>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</si>
  <si>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</si>
  <si>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</si>
  <si>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</si>
  <si>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</si>
  <si>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</si>
  <si>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</si>
  <si>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</si>
  <si>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</si>
  <si>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</si>
  <si>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</si>
  <si>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</si>
  <si>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</si>
  <si>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</si>
  <si>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</si>
  <si>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</si>
  <si>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</si>
  <si>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</si>
  <si>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</si>
  <si>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</si>
  <si>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</si>
  <si>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</si>
  <si>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</si>
  <si>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</si>
  <si>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</si>
  <si>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</si>
  <si>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</si>
  <si>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</si>
  <si>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</si>
  <si>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</si>
  <si>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</si>
  <si>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</si>
  <si>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</si>
  <si>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</si>
  <si>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</si>
  <si>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</si>
  <si>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</si>
  <si>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</si>
  <si>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</si>
  <si>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</si>
  <si>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</si>
  <si>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</si>
  <si>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</si>
  <si>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</si>
  <si>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</si>
  <si>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</si>
  <si>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</si>
  <si>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</si>
  <si>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</si>
  <si>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</si>
  <si>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</si>
  <si>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</si>
  <si>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</si>
  <si>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</si>
  <si>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</si>
  <si>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</si>
  <si>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</si>
  <si>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</si>
  <si>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</si>
  <si>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</si>
  <si>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</si>
  <si>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</si>
  <si>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</si>
  <si>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</si>
  <si>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</si>
  <si>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</si>
  <si>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</si>
  <si>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</si>
  <si>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</si>
  <si>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</si>
  <si>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</si>
  <si>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</si>
  <si>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</si>
  <si>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</si>
  <si>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</si>
  <si>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</si>
  <si>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</si>
  <si>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</si>
  <si>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</si>
  <si>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</si>
  <si>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</si>
  <si>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</si>
  <si>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</si>
  <si>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</si>
  <si>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</si>
  <si>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</si>
  <si>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</si>
  <si>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</si>
  <si>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</si>
  <si>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</si>
  <si>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</si>
  <si>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</si>
  <si>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</si>
  <si>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</si>
  <si>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</si>
  <si>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</si>
  <si>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</si>
  <si>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</si>
  <si>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</si>
  <si>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</si>
  <si>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</si>
  <si>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</si>
  <si>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</si>
  <si>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</si>
  <si>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</si>
  <si>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</si>
  <si>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</si>
  <si>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</si>
  <si>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</si>
  <si>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</si>
  <si>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</si>
  <si>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</si>
  <si>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</si>
  <si>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</si>
  <si>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</si>
  <si>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</si>
  <si>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</si>
  <si>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</si>
  <si>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</si>
  <si>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</si>
  <si>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</si>
  <si>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</si>
  <si>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</si>
  <si>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</si>
  <si>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</si>
  <si>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</si>
  <si>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</si>
  <si>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</si>
  <si>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</si>
  <si>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</si>
  <si>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</si>
  <si>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</si>
  <si>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</si>
  <si>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</si>
  <si>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</si>
  <si>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</si>
  <si>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</si>
  <si>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</si>
  <si>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</si>
  <si>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</si>
  <si>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</si>
  <si>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</si>
  <si>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</si>
  <si>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</si>
  <si>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</si>
  <si>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</si>
  <si>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</si>
  <si>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</si>
  <si>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</si>
  <si>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</si>
  <si>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</si>
  <si>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</si>
  <si>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</si>
  <si>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</si>
  <si>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</si>
  <si>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</si>
  <si>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</si>
  <si>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</si>
  <si>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</si>
  <si>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</si>
  <si>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</si>
  <si>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</si>
  <si>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</si>
  <si>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</si>
  <si>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</si>
  <si>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</si>
  <si>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</si>
  <si>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</si>
  <si>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</si>
  <si>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</si>
  <si>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</si>
  <si>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</si>
  <si>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</si>
  <si>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</si>
  <si>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</si>
  <si>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</si>
  <si>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</si>
  <si>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</si>
  <si>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</si>
  <si>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</si>
  <si>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</si>
  <si>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</si>
  <si>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</si>
  <si>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</si>
  <si>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</si>
  <si>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</si>
  <si>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</si>
  <si>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</si>
  <si>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</si>
  <si>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</si>
  <si>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</si>
  <si>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</si>
  <si>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</si>
  <si>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</si>
  <si>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</si>
  <si>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</si>
  <si>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</si>
  <si>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</si>
  <si>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</si>
  <si>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</si>
  <si>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</si>
  <si>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</si>
  <si>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</si>
  <si>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</si>
  <si>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</si>
  <si>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</si>
  <si>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</si>
  <si>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</si>
  <si>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</si>
  <si>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</si>
  <si>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</si>
  <si>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</si>
  <si>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</si>
  <si>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</si>
  <si>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</si>
  <si>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</si>
  <si>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</si>
  <si>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</si>
  <si>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</si>
  <si>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</si>
  <si>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</si>
  <si>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</si>
  <si>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</si>
  <si>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</si>
  <si>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</si>
  <si>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</si>
  <si>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</si>
  <si>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</si>
  <si>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</si>
  <si>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</si>
  <si>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</si>
  <si>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</si>
  <si>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</si>
  <si>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</si>
  <si>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</si>
  <si>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</si>
  <si>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</si>
  <si>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</si>
  <si>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</si>
  <si>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</si>
  <si>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</si>
  <si>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</si>
  <si>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</si>
  <si>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</si>
  <si>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</si>
  <si>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</si>
  <si>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</si>
  <si>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</si>
  <si>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</si>
  <si>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</si>
  <si>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</si>
  <si>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</si>
  <si>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</si>
  <si>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</si>
  <si>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</si>
  <si>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</si>
  <si>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</si>
  <si>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</si>
  <si>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</si>
  <si>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</si>
  <si>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</si>
  <si>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</si>
  <si>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</si>
  <si>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</si>
  <si>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</si>
  <si>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</si>
  <si>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</si>
  <si>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</si>
  <si>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</si>
  <si>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</si>
  <si>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</si>
  <si>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</si>
  <si>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</si>
  <si>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</si>
  <si>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</si>
  <si>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</si>
  <si>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</si>
  <si>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</si>
  <si>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</si>
  <si>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</si>
  <si>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</si>
  <si>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</si>
  <si>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</si>
  <si>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</si>
  <si>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</si>
  <si>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</si>
  <si>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</si>
  <si>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</si>
  <si>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</si>
  <si>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</si>
  <si>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</si>
  <si>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</si>
  <si>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</si>
  <si>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</si>
  <si>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</si>
  <si>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</si>
  <si>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</si>
  <si>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</si>
  <si>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</si>
  <si>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</si>
  <si>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</si>
  <si>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</si>
  <si>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</si>
  <si>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</si>
  <si>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</si>
  <si>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</si>
  <si>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</si>
  <si>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</si>
  <si>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</si>
  <si>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</si>
  <si>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</si>
  <si>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</si>
  <si>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</si>
  <si>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</si>
  <si>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</si>
  <si>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</si>
  <si>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</si>
  <si>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</si>
  <si>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</si>
  <si>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</si>
  <si>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</si>
  <si>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</si>
  <si>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</si>
  <si>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</si>
  <si>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</si>
  <si>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</si>
  <si>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</si>
  <si>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</si>
  <si>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</si>
  <si>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</si>
  <si>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</si>
  <si>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</si>
  <si>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</si>
  <si>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</si>
  <si>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</si>
  <si>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</si>
  <si>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</si>
  <si>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</si>
  <si>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</si>
  <si>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</si>
  <si>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</si>
  <si>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</si>
  <si>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</si>
  <si>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</si>
  <si>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</si>
  <si>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</si>
  <si>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</si>
  <si>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</si>
  <si>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</si>
  <si>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</si>
  <si>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</si>
  <si>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</si>
  <si>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</si>
  <si>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</si>
  <si>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</si>
  <si>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</si>
  <si>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</si>
  <si>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</si>
  <si>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</si>
  <si>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</si>
  <si>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</si>
  <si>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</si>
  <si>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</si>
  <si>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</si>
  <si>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</si>
  <si>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</si>
  <si>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</si>
  <si>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</si>
  <si>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</si>
  <si>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</si>
  <si>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</si>
  <si>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</si>
  <si>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</si>
  <si>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</si>
  <si>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</si>
  <si>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</si>
  <si>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</si>
  <si>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</si>
  <si>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</si>
  <si>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</si>
  <si>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</si>
  <si>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</si>
  <si>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</si>
  <si>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</si>
  <si>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</si>
  <si>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</si>
  <si>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</si>
  <si>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</si>
  <si>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</si>
  <si>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</si>
  <si>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</si>
  <si>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</si>
  <si>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</si>
  <si>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</si>
  <si>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</si>
  <si>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</si>
  <si>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</si>
  <si>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</si>
  <si>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</si>
  <si>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</si>
  <si>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</si>
  <si>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</si>
  <si>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</si>
  <si>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</si>
  <si>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</si>
  <si>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</si>
  <si>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</si>
  <si>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</si>
  <si>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</si>
  <si>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</si>
  <si>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</si>
  <si>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</si>
  <si>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</si>
  <si>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</si>
  <si>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</si>
  <si>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</si>
  <si>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</si>
  <si>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</si>
  <si>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</si>
  <si>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</si>
  <si>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</si>
  <si>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</si>
  <si>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</si>
  <si>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</si>
  <si>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</si>
  <si>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</si>
  <si>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</si>
  <si>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</si>
  <si>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</si>
  <si>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</si>
  <si>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</si>
  <si>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</si>
  <si>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</si>
  <si>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</si>
  <si>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</si>
  <si>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</si>
  <si>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</si>
  <si>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</si>
  <si>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</si>
  <si>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</si>
  <si>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</si>
  <si>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</si>
  <si>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</si>
  <si>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</si>
  <si>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</si>
  <si>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</si>
  <si>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</si>
  <si>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</si>
  <si>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</si>
  <si>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</si>
  <si>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</si>
  <si>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</si>
  <si>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</si>
  <si>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</si>
  <si>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</si>
  <si>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</si>
  <si>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</si>
  <si>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</si>
  <si>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</si>
  <si>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</si>
  <si>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</si>
  <si>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</si>
  <si>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</si>
  <si>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</si>
  <si>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</si>
  <si>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</si>
  <si>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</si>
  <si>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</si>
  <si>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</si>
  <si>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</si>
  <si>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</si>
  <si>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</si>
  <si>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</si>
  <si>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</si>
  <si>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</si>
  <si>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</si>
  <si>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</si>
  <si>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</si>
  <si>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</si>
  <si>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</si>
  <si>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</si>
  <si>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</si>
  <si>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</si>
  <si>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</si>
  <si>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</si>
  <si>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</si>
  <si>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</si>
  <si>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</si>
  <si>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</si>
  <si>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</si>
  <si>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</si>
  <si>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</si>
  <si>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</si>
  <si>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</si>
  <si>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</si>
  <si>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</si>
  <si>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</si>
  <si>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</si>
  <si>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</si>
  <si>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</si>
  <si>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</si>
  <si>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</si>
  <si>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</si>
  <si>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</si>
  <si>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</si>
  <si>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</si>
  <si>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</si>
  <si>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</si>
  <si>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</si>
  <si>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</si>
  <si>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</si>
  <si>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</si>
  <si>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</si>
  <si>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</si>
  <si>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</si>
  <si>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</si>
  <si>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</si>
  <si>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</si>
  <si>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</si>
  <si>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</si>
  <si>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</si>
  <si>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</si>
  <si>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</si>
  <si>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</si>
  <si>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</si>
  <si>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</si>
  <si>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</si>
  <si>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</si>
  <si>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</si>
  <si>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</si>
  <si>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</si>
  <si>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</si>
  <si>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</si>
  <si>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</si>
  <si>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</si>
  <si>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</si>
  <si>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</si>
  <si>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</si>
  <si>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</si>
  <si>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</si>
  <si>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</si>
  <si>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</si>
  <si>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</si>
  <si>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</si>
  <si>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</si>
  <si>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</si>
  <si>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</si>
  <si>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</si>
  <si>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</si>
  <si>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</si>
  <si>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</si>
  <si>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</si>
  <si>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</si>
  <si>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</si>
  <si>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</si>
  <si>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</si>
  <si>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</si>
  <si>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</si>
  <si>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</si>
  <si>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</si>
  <si>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</si>
  <si>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</si>
  <si>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</si>
  <si>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</si>
  <si>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</si>
  <si>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</si>
  <si>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</si>
  <si>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</si>
  <si>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</si>
  <si>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</si>
  <si>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</si>
  <si>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</si>
  <si>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</si>
  <si>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</si>
  <si>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</si>
  <si>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</si>
  <si>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</si>
  <si>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</si>
  <si>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</si>
  <si>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</si>
  <si>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</si>
  <si>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</si>
  <si>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</si>
  <si>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</si>
  <si>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</si>
  <si>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</si>
  <si>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</si>
  <si>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</si>
  <si>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</si>
  <si>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</si>
  <si>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</si>
  <si>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</si>
  <si>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</si>
  <si>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</si>
  <si>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</si>
  <si>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</si>
  <si>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</si>
  <si>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</si>
  <si>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</si>
  <si>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</si>
  <si>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</si>
  <si>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</si>
  <si>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</si>
  <si>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</si>
  <si>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</si>
  <si>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</si>
  <si>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</si>
  <si>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</si>
  <si>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</si>
  <si>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</si>
  <si>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</si>
  <si>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</si>
  <si>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</si>
  <si>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</si>
  <si>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</si>
  <si>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</si>
  <si>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</si>
  <si>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</si>
  <si>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</si>
  <si>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</si>
  <si>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</si>
  <si>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</si>
  <si>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</si>
  <si>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</si>
  <si>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</si>
  <si>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</si>
  <si>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</si>
  <si>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</si>
  <si>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</si>
  <si>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</si>
  <si>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</si>
  <si>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</si>
  <si>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</si>
  <si>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</si>
  <si>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</si>
  <si>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</si>
  <si>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</si>
  <si>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</si>
  <si>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</si>
  <si>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</si>
  <si>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</si>
  <si>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</si>
  <si>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</si>
  <si>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</si>
  <si>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</si>
  <si>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</si>
  <si>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</si>
  <si>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</si>
  <si>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</si>
  <si>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</si>
  <si>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</si>
  <si>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</si>
  <si>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</si>
  <si>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</si>
  <si>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</si>
  <si>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</si>
  <si>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</si>
  <si>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</si>
  <si>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</si>
  <si>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</si>
  <si>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</si>
  <si>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</si>
  <si>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</si>
  <si>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</si>
  <si>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</si>
  <si>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</si>
  <si>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</si>
  <si>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</si>
  <si>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</si>
  <si>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</si>
  <si>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</si>
  <si>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</si>
  <si>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</si>
  <si>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</si>
  <si>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</si>
  <si>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</si>
  <si>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</si>
  <si>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</si>
  <si>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</si>
  <si>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</si>
  <si>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</si>
  <si>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</si>
  <si>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</si>
  <si>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</si>
  <si>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</si>
  <si>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</si>
  <si>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</si>
  <si>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</si>
  <si>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</si>
  <si>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</si>
  <si>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</si>
  <si>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</si>
  <si>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</si>
  <si>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</si>
  <si>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</si>
  <si>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</si>
  <si>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</si>
  <si>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</si>
  <si>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</si>
  <si>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</si>
  <si>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</si>
  <si>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</si>
  <si>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</si>
  <si>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</si>
  <si>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</si>
  <si>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</si>
  <si>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</si>
  <si>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</si>
  <si>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</si>
  <si>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</si>
  <si>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</si>
  <si>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</si>
  <si>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</si>
  <si>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</si>
  <si>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</si>
  <si>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</si>
  <si>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</si>
  <si>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</si>
  <si>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</si>
  <si>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</si>
  <si>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</si>
  <si>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</si>
  <si>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</si>
  <si>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</si>
  <si>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</si>
  <si>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</si>
  <si>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</si>
  <si>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</si>
  <si>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</si>
  <si>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</si>
  <si>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</si>
  <si>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</si>
  <si>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</si>
  <si>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</si>
  <si>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</si>
  <si>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</si>
  <si>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</si>
  <si>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</si>
  <si>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</si>
  <si>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</si>
  <si>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</si>
  <si>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</si>
  <si>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</si>
  <si>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</si>
  <si>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</si>
  <si>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</si>
  <si>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</si>
  <si>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</si>
  <si>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</si>
  <si>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</si>
  <si>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</si>
  <si>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</si>
  <si>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</si>
  <si>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</si>
  <si>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</si>
  <si>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</si>
  <si>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</si>
  <si>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</si>
  <si>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</si>
  <si>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</si>
  <si>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</si>
  <si>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</si>
  <si>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</si>
  <si>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</si>
  <si>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</si>
  <si>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</si>
  <si>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</si>
  <si>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</si>
  <si>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</si>
  <si>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</si>
  <si>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</si>
  <si>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</si>
  <si>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</si>
  <si>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</si>
  <si>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</si>
  <si>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</si>
  <si>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</si>
  <si>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</si>
  <si>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</si>
  <si>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</si>
  <si>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</si>
  <si>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</si>
  <si>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</si>
  <si>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</si>
  <si>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</si>
  <si>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</si>
  <si>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</si>
  <si>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</si>
  <si>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</si>
  <si>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</si>
  <si>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</si>
  <si>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</si>
  <si>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</si>
  <si>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</si>
  <si>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</si>
  <si>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</si>
  <si>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</si>
  <si>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</si>
  <si>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</si>
  <si>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</si>
  <si>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</si>
  <si>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</si>
  <si>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</si>
  <si>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</si>
  <si>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</si>
  <si>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</si>
  <si>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</si>
  <si>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</si>
  <si>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</si>
  <si>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</si>
  <si>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</si>
  <si>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</si>
  <si>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</si>
  <si>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</si>
  <si>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</si>
  <si>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</si>
  <si>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</si>
  <si>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</si>
  <si>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</si>
  <si>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</si>
  <si>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</si>
  <si>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</si>
  <si>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</si>
  <si>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</si>
  <si>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</si>
  <si>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</si>
  <si>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</si>
  <si>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</si>
  <si>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</si>
  <si>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</si>
  <si>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</si>
  <si>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</si>
  <si>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</si>
  <si>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</si>
  <si>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</si>
  <si>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</si>
  <si>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</si>
  <si>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</si>
  <si>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</si>
  <si>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</si>
  <si>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</si>
  <si>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</si>
  <si>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</si>
  <si>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</si>
  <si>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</si>
  <si>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</si>
  <si>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</si>
  <si>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</si>
  <si>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</si>
  <si>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</si>
  <si>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</si>
  <si>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</si>
  <si>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</si>
  <si>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</si>
  <si>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</si>
  <si>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</si>
  <si>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</si>
  <si>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</si>
  <si>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</si>
  <si>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</si>
  <si>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</si>
  <si>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</si>
  <si>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</si>
  <si>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</si>
  <si>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</si>
  <si>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</si>
  <si>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</si>
  <si>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</si>
  <si>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</si>
  <si>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</si>
  <si>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</si>
  <si>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</si>
  <si>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</si>
  <si>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</si>
  <si>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</si>
  <si>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</si>
  <si>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</si>
  <si>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</si>
  <si>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</si>
  <si>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</si>
  <si>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</si>
  <si>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</si>
  <si>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</si>
  <si>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</si>
  <si>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</si>
  <si>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</si>
  <si>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</si>
  <si>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</si>
  <si>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</si>
  <si>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</si>
  <si>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</si>
  <si>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</si>
  <si>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</si>
  <si>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</si>
  <si>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</si>
  <si>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</si>
  <si>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</si>
  <si>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</si>
  <si>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</si>
  <si>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</si>
  <si>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</si>
  <si>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</si>
  <si>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</si>
  <si>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</si>
  <si>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</si>
  <si>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</si>
  <si>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</si>
  <si>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</si>
  <si>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</si>
  <si>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</si>
  <si>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</si>
  <si>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</si>
  <si>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</si>
  <si>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</si>
  <si>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</si>
  <si>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</si>
  <si>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</si>
  <si>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</si>
  <si>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</si>
  <si>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</si>
  <si>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</si>
  <si>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</si>
  <si>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</si>
  <si>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</si>
  <si>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</si>
  <si>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</si>
  <si>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</si>
  <si>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</si>
  <si>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</si>
  <si>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</si>
  <si>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</si>
  <si>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</si>
  <si>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</si>
  <si>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</si>
  <si>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</si>
  <si>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</si>
  <si>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</si>
  <si>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</si>
  <si>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</si>
  <si>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</si>
  <si>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</si>
  <si>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</si>
  <si>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</si>
  <si>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</si>
  <si>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</si>
  <si>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</si>
  <si>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</si>
  <si>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</si>
  <si>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</si>
  <si>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</si>
  <si>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</si>
  <si>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</si>
  <si>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</si>
  <si>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</si>
  <si>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</si>
  <si>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</si>
  <si>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</si>
  <si>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</si>
  <si>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</si>
  <si>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</si>
  <si>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</si>
  <si>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</si>
  <si>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</si>
  <si>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</si>
  <si>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</si>
  <si>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</si>
  <si>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</si>
  <si>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</si>
  <si>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</si>
  <si>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</si>
  <si>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</si>
  <si>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</si>
  <si>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</si>
  <si>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</si>
  <si>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</si>
  <si>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</si>
  <si>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</si>
  <si>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</si>
  <si>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</si>
  <si>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</si>
  <si>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</si>
  <si>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</si>
  <si>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</si>
  <si>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</si>
  <si>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</si>
  <si>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</si>
  <si>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</si>
  <si>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</si>
  <si>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</si>
  <si>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</si>
  <si>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</si>
  <si>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</si>
  <si>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</si>
  <si>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</si>
  <si>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</si>
  <si>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</si>
  <si>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</si>
  <si>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</si>
  <si>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</si>
  <si>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</si>
  <si>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</si>
  <si>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</si>
  <si>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</si>
  <si>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</si>
  <si>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</si>
  <si>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</si>
  <si>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</si>
  <si>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</si>
  <si>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</si>
  <si>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</si>
  <si>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</si>
  <si>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</si>
  <si>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</si>
  <si>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</si>
  <si>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</si>
  <si>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</si>
  <si>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</si>
  <si>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</si>
  <si>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</si>
  <si>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</si>
  <si>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</si>
  <si>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</si>
  <si>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</si>
  <si>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</si>
  <si>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</si>
  <si>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</si>
  <si>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</si>
  <si>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</si>
  <si>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</si>
  <si>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</si>
  <si>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</si>
  <si>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</si>
  <si>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</si>
  <si>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</si>
  <si>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</si>
  <si>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</si>
  <si>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</si>
  <si>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</si>
  <si>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</si>
  <si>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</si>
  <si>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</si>
  <si>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</si>
  <si>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</si>
  <si>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</si>
  <si>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</si>
  <si>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</si>
  <si>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</si>
  <si>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</si>
  <si>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</si>
  <si>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</si>
  <si>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</si>
  <si>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</si>
  <si>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</si>
  <si>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</si>
  <si>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</si>
  <si>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</si>
  <si>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</si>
  <si>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</si>
  <si>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</si>
  <si>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</si>
  <si>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</si>
  <si>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</si>
  <si>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</si>
  <si>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</si>
  <si>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</si>
  <si>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</si>
  <si>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</si>
  <si>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</si>
  <si>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</si>
  <si>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</si>
  <si>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</si>
  <si>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</si>
  <si>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</si>
  <si>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</si>
  <si>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</si>
  <si>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</si>
  <si>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</si>
  <si>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</si>
  <si>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</si>
  <si>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</si>
  <si>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</si>
  <si>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</si>
  <si>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</si>
  <si>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</si>
  <si>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</si>
  <si>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</si>
  <si>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</si>
  <si>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</si>
  <si>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</si>
  <si>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</si>
  <si>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</si>
  <si>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</si>
  <si>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</si>
  <si>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</si>
  <si>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</si>
  <si>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</si>
  <si>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</si>
  <si>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</si>
  <si>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</si>
  <si>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</si>
  <si>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</si>
  <si>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</si>
  <si>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</si>
  <si>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</si>
  <si>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</si>
  <si>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</si>
  <si>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</si>
  <si>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</si>
  <si>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</si>
  <si>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</si>
  <si>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</si>
  <si>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</si>
  <si>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</si>
  <si>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</si>
  <si>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</si>
  <si>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</si>
  <si>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</si>
  <si>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</si>
  <si>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</si>
  <si>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</si>
  <si>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</si>
  <si>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</si>
  <si>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</si>
  <si>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</si>
  <si>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</si>
  <si>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</si>
  <si>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</si>
  <si>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</si>
  <si>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</si>
  <si>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</si>
  <si>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</si>
  <si>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</si>
  <si>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</si>
  <si>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</si>
  <si>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</si>
  <si>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</si>
  <si>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</si>
  <si>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</si>
  <si>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</si>
  <si>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</si>
  <si>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</si>
  <si>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</si>
  <si>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</si>
  <si>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</si>
  <si>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</si>
  <si>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</si>
  <si>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</si>
  <si>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</si>
  <si>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</si>
  <si>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</si>
  <si>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</si>
  <si>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</si>
  <si>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</si>
  <si>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</si>
  <si>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</si>
  <si>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</si>
  <si>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</si>
  <si>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</si>
  <si>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</si>
  <si>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</si>
  <si>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</si>
  <si>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</si>
  <si>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</si>
  <si>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</si>
  <si>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</si>
  <si>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</si>
  <si>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</si>
  <si>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</si>
  <si>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</si>
  <si>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</si>
  <si>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</si>
  <si>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</si>
  <si>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</si>
  <si>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</si>
  <si>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</si>
  <si>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</si>
  <si>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</si>
  <si>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</si>
  <si>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</si>
  <si>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</si>
  <si>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</si>
  <si>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</si>
  <si>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</si>
  <si>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</si>
  <si>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</si>
  <si>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</si>
  <si>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</si>
  <si>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</si>
  <si>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</si>
  <si>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</si>
  <si>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</si>
  <si>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</si>
  <si>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</si>
  <si>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</si>
  <si>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</si>
  <si>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</si>
  <si>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</si>
  <si>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</si>
  <si>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</si>
  <si>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</si>
  <si>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</si>
  <si>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</si>
  <si>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</si>
  <si>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</si>
  <si>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</si>
  <si>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</si>
  <si>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</si>
  <si>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</si>
  <si>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</si>
  <si>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</si>
  <si>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</si>
  <si>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</si>
  <si>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</si>
  <si>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</si>
  <si>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</si>
  <si>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</si>
  <si>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</si>
  <si>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</si>
  <si>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</si>
  <si>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</si>
  <si>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</si>
  <si>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</si>
  <si>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</si>
  <si>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</si>
  <si>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</si>
  <si>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</si>
  <si>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</si>
  <si>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</si>
  <si>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</si>
  <si>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</si>
  <si>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</si>
  <si>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</si>
  <si>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</si>
  <si>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</si>
  <si>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</si>
  <si>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</si>
  <si>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</si>
  <si>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</si>
  <si>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</si>
  <si>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</si>
  <si>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</si>
  <si>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</si>
  <si>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</si>
  <si>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</si>
  <si>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</si>
  <si>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</si>
  <si>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</si>
  <si>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</si>
  <si>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</si>
  <si>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</si>
  <si>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</si>
  <si>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</si>
  <si>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</si>
  <si>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</si>
  <si>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</si>
  <si>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</si>
  <si>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</si>
  <si>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</si>
  <si>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</si>
  <si>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</si>
  <si>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</si>
  <si>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</si>
  <si>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</si>
  <si>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</si>
  <si>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</si>
  <si>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</si>
  <si>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</si>
  <si>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</si>
  <si>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</si>
  <si>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</si>
  <si>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</si>
  <si>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</si>
  <si>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</si>
  <si>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</si>
  <si>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</si>
  <si>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</si>
  <si>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</si>
  <si>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</si>
  <si>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</si>
  <si>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</si>
  <si>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</si>
  <si>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</si>
  <si>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</si>
  <si>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</si>
  <si>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</si>
  <si>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</si>
  <si>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</si>
  <si>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</si>
  <si>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</si>
  <si>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</si>
  <si>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</si>
  <si>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</si>
  <si>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</si>
  <si>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</si>
  <si>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</si>
  <si>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</si>
  <si>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</si>
  <si>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</si>
  <si>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</si>
  <si>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</si>
  <si>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</si>
  <si>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</si>
  <si>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</si>
  <si>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</si>
  <si>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</si>
  <si>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</si>
  <si>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</si>
  <si>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</si>
  <si>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</si>
  <si>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</si>
  <si>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</si>
  <si>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</si>
  <si>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</si>
  <si>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</si>
  <si>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</si>
  <si>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</si>
  <si>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</si>
  <si>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</si>
  <si>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</si>
  <si>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</si>
  <si>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</si>
  <si>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</si>
  <si>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</si>
  <si>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</si>
  <si>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</si>
  <si>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</si>
  <si>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</si>
  <si>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</si>
  <si>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</si>
  <si>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</si>
  <si>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</si>
  <si>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</si>
  <si>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</si>
  <si>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</si>
  <si>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</si>
  <si>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</si>
  <si>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</si>
  <si>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</si>
  <si>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</si>
  <si>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</si>
  <si>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</si>
  <si>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</si>
  <si>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</si>
  <si>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</si>
  <si>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</si>
  <si>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</si>
  <si>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</si>
  <si>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</si>
  <si>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</si>
  <si>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</si>
  <si>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</si>
  <si>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</si>
  <si>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</si>
  <si>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</si>
  <si>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</si>
  <si>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</si>
  <si>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</si>
  <si>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</si>
  <si>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</si>
  <si>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</si>
  <si>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</si>
  <si>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</si>
  <si>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</si>
  <si>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</si>
  <si>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</si>
  <si>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</si>
  <si>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</si>
  <si>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</si>
  <si>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</si>
  <si>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</si>
  <si>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</si>
  <si>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</si>
  <si>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</si>
  <si>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</si>
  <si>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</si>
  <si>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</si>
  <si>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</si>
  <si>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</si>
  <si>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</si>
  <si>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</si>
  <si>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</si>
  <si>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</si>
  <si>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</si>
  <si>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</si>
  <si>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</si>
  <si>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</si>
  <si>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</si>
  <si>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</si>
  <si>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</si>
  <si>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</si>
  <si>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</si>
  <si>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</si>
  <si>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</si>
  <si>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</si>
  <si>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</si>
  <si>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</si>
  <si>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</si>
  <si>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</si>
  <si>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</si>
  <si>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</si>
  <si>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</si>
  <si>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</si>
  <si>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</si>
  <si>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</si>
  <si>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</si>
  <si>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</si>
  <si>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</si>
  <si>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</si>
  <si>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</si>
  <si>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</si>
  <si>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</si>
  <si>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</si>
  <si>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</si>
  <si>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</si>
  <si>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</si>
  <si>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</si>
  <si>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</si>
  <si>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</si>
  <si>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</si>
  <si>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</si>
  <si>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</si>
  <si>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</si>
  <si>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</si>
  <si>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</si>
  <si>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</si>
  <si>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</si>
  <si>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</si>
  <si>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</si>
  <si>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</si>
  <si>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</si>
  <si>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</si>
  <si>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</si>
  <si>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</si>
  <si>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</si>
  <si>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</si>
  <si>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</si>
  <si>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</si>
  <si>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</si>
  <si>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</si>
  <si>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</si>
  <si>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</si>
  <si>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</si>
  <si>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</si>
  <si>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</si>
  <si>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</si>
  <si>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</si>
  <si>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</si>
  <si>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</si>
  <si>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</si>
  <si>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</si>
  <si>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</si>
  <si>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</si>
  <si>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</si>
  <si>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</si>
  <si>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</si>
  <si>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</si>
  <si>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</si>
  <si>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</si>
  <si>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</si>
  <si>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</si>
  <si>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</si>
  <si>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</si>
  <si>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</si>
  <si>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</si>
  <si>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</si>
  <si>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</si>
  <si>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</si>
  <si>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</si>
  <si>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</si>
  <si>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</si>
  <si>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</si>
  <si>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</si>
  <si>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</si>
  <si>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</si>
  <si>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</si>
  <si>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</si>
  <si>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</si>
  <si>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</si>
  <si>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</si>
  <si>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</si>
  <si>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</si>
  <si>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</si>
  <si>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</si>
  <si>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</si>
  <si>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</si>
  <si>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</si>
  <si>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</si>
  <si>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</si>
  <si>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</si>
  <si>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</si>
  <si>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</si>
  <si>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</si>
  <si>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</si>
  <si>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</si>
  <si>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</si>
  <si>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</si>
  <si>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</si>
  <si>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</si>
  <si>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</si>
  <si>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</si>
  <si>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</si>
  <si>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</si>
  <si>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</si>
  <si>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</si>
  <si>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</si>
  <si>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</si>
  <si>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</si>
  <si>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</si>
  <si>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</si>
  <si>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</si>
  <si>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</si>
  <si>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</si>
  <si>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</si>
  <si>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</si>
  <si>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</si>
  <si>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</si>
  <si>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</si>
  <si>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</si>
  <si>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</si>
  <si>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</si>
  <si>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</si>
  <si>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</si>
  <si>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</si>
  <si>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</si>
  <si>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</si>
  <si>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</si>
  <si>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</si>
  <si>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</si>
  <si>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</si>
  <si>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</si>
  <si>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</si>
  <si>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</si>
  <si>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</si>
  <si>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</si>
  <si>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</si>
  <si>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</si>
  <si>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</si>
  <si>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</si>
  <si>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</si>
  <si>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</si>
  <si>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</si>
  <si>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</si>
  <si>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</si>
  <si>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</si>
  <si>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</si>
  <si>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</si>
  <si>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</si>
  <si>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</si>
  <si>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</si>
  <si>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</si>
  <si>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</si>
  <si>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</si>
  <si>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</si>
  <si>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</si>
  <si>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</si>
  <si>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</si>
  <si>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Hanaa Mohamed Farghally et al.</t>
  </si>
  <si>
    <t>Design and Optimization of Standalone Photovoltaic System based on MPPT FLC Controller for Electric Bikes Charging Station</t>
  </si>
  <si>
    <t>To size, optimize, and control a standalone PV system for an E-bike battery charging station in Cairo, Egypt, using HOMER for system sizing and MATLAB-SIMULINK for MPPT controller simulation.</t>
  </si>
  <si>
    <t>The optimal system comprises a 65 kW PV array and 80 batteries with a cost of energy of 0.579 $/kWh, and the fuzzy logic controller tracks maximum power faster and more accurately than the P&amp;O controller.</t>
  </si>
  <si>
    <t>Electronics Research Institute, Giza, Egypt</t>
  </si>
  <si>
    <t>https://doi.org/10.21608/iceeng.2018.30177</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</si>
  <si>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</si>
  <si>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</si>
  <si>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</si>
  <si>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</si>
  <si>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</si>
  <si>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</si>
  <si>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</si>
  <si>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</si>
  <si>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</si>
  <si>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</si>
  <si>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</si>
  <si>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</si>
  <si>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</si>
  <si>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</si>
  <si>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</si>
  <si>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</si>
  <si>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</si>
  <si>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</si>
  <si>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</si>
  <si>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</si>
  <si>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</si>
  <si>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</si>
  <si>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</si>
  <si>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</si>
  <si>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</si>
  <si>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</si>
  <si>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</si>
  <si>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</si>
  <si>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</si>
  <si>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M. Moustafa et al.</t>
  </si>
  <si>
    <t>Design and simulation analysis of 130 KWp grid-connected solar PV system using PVsyst: A case study in Egypt</t>
  </si>
  <si>
    <t>To design and simulate a 130 KWp grid-connected rooftop solar PV system for a local factory in Al Obour City, Egypt, and assess its electricity generation, efficiency, and economic indicators using PVsyst.</t>
  </si>
  <si>
    <t>The system produces 212.7 MWh annually with a performance ratio of 80.04%, reducing the monthly electricity bill by about 20%.</t>
  </si>
  <si>
    <t>American University in Cairo, Department of Physics, School of Sciences and Engineering, Egypt</t>
  </si>
  <si>
    <t>https://doi.org/10.1088/1742-6596/2689/1/012015</t>
  </si>
  <si>
    <t>mohamed.orabi@aucegypt.edu</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</si>
  <si>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</si>
  <si>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</si>
  <si>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</si>
  <si>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</si>
  <si>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</si>
  <si>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</si>
  <si>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</si>
  <si>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</si>
  <si>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</si>
  <si>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</si>
  <si>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</si>
  <si>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</si>
  <si>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</si>
  <si>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</si>
  <si>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</si>
  <si>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</si>
  <si>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</si>
  <si>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</si>
  <si>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</si>
  <si>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</si>
  <si>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</si>
  <si>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</si>
  <si>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</si>
  <si>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</si>
  <si>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</si>
  <si>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</si>
  <si>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</si>
  <si>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</si>
  <si>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</si>
  <si>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</si>
  <si>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</si>
  <si>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</si>
  <si>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</si>
  <si>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</si>
  <si>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</si>
  <si>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</si>
  <si>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</si>
  <si>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</si>
  <si>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</si>
  <si>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</si>
  <si>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</si>
  <si>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</si>
  <si>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</si>
  <si>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</si>
  <si>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</si>
  <si>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</si>
  <si>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</si>
  <si>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</si>
  <si>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</si>
  <si>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</si>
  <si>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</si>
  <si>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</si>
  <si>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</si>
  <si>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</si>
  <si>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</si>
  <si>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</si>
  <si>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</si>
  <si>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</si>
  <si>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</si>
  <si>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</si>
  <si>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</si>
  <si>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</si>
  <si>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</si>
  <si>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</si>
  <si>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</si>
  <si>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MATLAB/Simulink</t>
  </si>
  <si>
    <t>MathWorks</t>
  </si>
  <si>
    <t>STELLA Architect</t>
  </si>
  <si>
    <t>isee systems</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</si>
  <si>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</si>
  <si>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</si>
  <si>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</si>
  <si>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</si>
  <si>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</si>
  <si>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</si>
  <si>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</si>
  <si>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</si>
  <si>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</si>
  <si>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</si>
  <si>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</si>
  <si>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Engineering Equation Solver</t>
  </si>
  <si>
    <t>F-Chart Software</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</si>
  <si>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</si>
  <si>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</si>
  <si>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</si>
  <si>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</si>
  <si>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</si>
  <si>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</si>
  <si>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</si>
  <si>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</si>
  <si>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</si>
  <si>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</si>
  <si>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</si>
  <si>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Google</t>
  </si>
  <si>
    <t>Northwestern Univ.</t>
  </si>
  <si>
    <t>Powersim Studio</t>
  </si>
  <si>
    <t>Powersim AS</t>
  </si>
  <si>
    <t>Advanced Interactive Multidimensional Modeling System</t>
  </si>
  <si>
    <t>AIMMS B.V.</t>
  </si>
  <si>
    <t>optimisation_modelling</t>
  </si>
  <si>
    <t>Agent-based Market model for the Investigation of Renewable and Integrated energy Systems</t>
  </si>
  <si>
    <t>DLR</t>
  </si>
  <si>
    <t>Greenhouse gas - Air Pollution Interactions and Synergies</t>
  </si>
  <si>
    <t>NewClimate Institute</t>
  </si>
  <si>
    <t>GaBi Life Cycle Assessment Software</t>
  </si>
  <si>
    <t>Sphera (thinkstep)</t>
  </si>
  <si>
    <t>AspenTech</t>
  </si>
  <si>
    <t>Soil and Water Assessment Tool</t>
  </si>
  <si>
    <t>USDA-ARS / Texas A&amp;M Univ.</t>
  </si>
  <si>
    <t>EPANET Water Distribution System Modelling</t>
  </si>
  <si>
    <t>US Environmental Protection Agency</t>
  </si>
  <si>
    <t>LISFLOOD hydrological model</t>
  </si>
  <si>
    <t>Free Greenius</t>
  </si>
  <si>
    <t>EViews Econometric Software</t>
  </si>
  <si>
    <t>IHS Markit / S&amp;P Global</t>
  </si>
  <si>
    <t>Geospatial Climate, Land, Energy and Water strategies</t>
  </si>
  <si>
    <t>Clewsy (CLEWs model generator)</t>
  </si>
  <si>
    <t>Stockholm Environment Institute / EcoEquity</t>
  </si>
  <si>
    <t>GlobalEnergyGIS</t>
  </si>
  <si>
    <t>Chalmers Univ. of Technology</t>
  </si>
  <si>
    <t>Agro-Ecological Zones</t>
  </si>
  <si>
    <t>FAO / IIASA</t>
  </si>
  <si>
    <t>General Circulation Model (climate model)</t>
  </si>
  <si>
    <t>climate_projections</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</si>
  <si>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</si>
  <si>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</si>
  <si>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</si>
  <si>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</si>
  <si>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</si>
  <si>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</si>
  <si>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</si>
  <si>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</si>
  <si>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</si>
  <si>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</si>
  <si>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</si>
  <si>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</si>
  <si>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</si>
  <si>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</si>
  <si>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</si>
  <si>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</si>
  <si>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</si>
  <si>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</si>
  <si>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</si>
  <si>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</si>
  <si>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</si>
  <si>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</si>
  <si>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</si>
  <si>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</si>
  <si>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</si>
  <si>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</si>
  <si>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</si>
  <si>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</si>
  <si>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MATLAB</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</si>
  <si>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</si>
  <si>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</si>
  <si>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</si>
  <si>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</si>
  <si>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</si>
  <si>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</si>
  <si>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system_dynamics_abm</t>
  </si>
  <si>
    <t>nexus_water_land,national_planning</t>
  </si>
  <si>
    <t>nexus_water_land</t>
  </si>
  <si>
    <t>power_system_operation</t>
  </si>
  <si>
    <t>emissions_air_quality</t>
  </si>
  <si>
    <t>grid_reliability</t>
  </si>
  <si>
    <t>buildings_thermal</t>
  </si>
  <si>
    <t>minigrid_hybrid_design</t>
  </si>
  <si>
    <t>resource_assessment</t>
  </si>
  <si>
    <t>resource_assessment,project_prefeasibility</t>
  </si>
  <si>
    <t>emissions_air_quality,national_planning</t>
  </si>
  <si>
    <t>nexus_water_land,geospatial_analysis</t>
  </si>
  <si>
    <t>resource_assessment,geospatial_analysis</t>
  </si>
  <si>
    <t>electrification_planning</t>
  </si>
  <si>
    <t>https://doi.org/10.3390/ijgi10110780</t>
  </si>
  <si>
    <t>SolarGIS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</si>
</sst>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16" fillId="2" borderId="0" xfId="0" applyFont="1" applyFill="1" applyAlignment="1">
      <alignment horizontal="center" vertical="center" wrapText="1"/>
    </xf>
    <xf numFmtId="0" fontId="0" fillId="0" borderId="0" xfId="0" applyAlignment="1">
      <alignment horizontal="center" vertical="center"/>
    </xf>
  </cellXfs>
  <cellStyles count="3">
    <cellStyle name="Hyperlink" xfId="2" xr:uid="{00000000-000B-0000-0000-000008000000}"/>
    <cellStyle name="Normal" xfId="0" builtinId="0"/>
    <cellStyle name="Per cent" xfId="1" builtinId="5"/>
  </cellStyles>
  <dxfs count="147">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7H1JctxIFuVVaFo3mIDD4XCUVZZZIoKTREopUTlpAwsOiRmOeVr1to7QR9C+b6Cb9En6eQBBRkAh
MtSKKtKsSZUliwB8+v/7n/37P6/bf1xHt4v8oI2jpPjHdfvzK68s03/89FNx7d3Gi+Iw9q9zUYi/
y8NrEf8k/v7bv7796SZfNH7i/kRUjf507S3y8rZ99a9/ojf3VpyL60Xpi+R9dZt3H26LKiqLB95t
fXVwLaqklM1d9PTzqy//Lj1fpP7tq4PbpPTL7mOX3v78auOrVwc/Tfv6atyDCFMrqxu01dRDommM
WRZ5dRCJxB2f6/yQGXjDGVeXP9pqzLeLGO12mspyIoubm/y2KA7G3xtNN2a+8cYvxGxY/EzIeR59
XC7sp03g/uufkwdY6uTJGvyncHns1RT8H758TquryM+q24ObL59jcZ0Djsu/qoMZYCdWMPpxvCjk
0OIa1fHPGn74Bn6IfsgJIUw3tfH9auwBPz821+2I26XPCUZ3aTJF9Wz+9Kj+JXK/fM73udEIP5T7
iMitNvxs4vNQPuSEDbtNVSf7bZcJbcfafcsJbu5fTDEw//QMMPB3vtpal9XNirj3sbE4QM10opqb
HI8Yhyo3NUosuhpt2Eq/7DyTbyBg0n6KhsnrKTI+/fL0yHhXuYvkZrGCy49jQTs0dF03DH1F7yD3
delDIJUYMyzDGPaDvhp6QMkO89mOi7uGEyTcPZ9C/7eTp4f+xSIX1ysA/Djsde1QMwknmqpv40SK
eajrjFC+emuZq7EH4D86ne2gH5tNAD8+nYL94hkQ/cWiyqHmrRb/44BXCJQt07CowUay36R6wzw0
TFU3ONmuc+0woW+BflzJV8Afn38F/t+enupnX/53CT3r//zP/3VWCz/fIx5MqFaWqZsqGekfBL7G
fBTj0GAmsGStmNOE+3zPzLYj5OseJpj5+oMpimZnT4+iDe1u/yqwemgSRnWyMkFU1dhAlGYcMqpZ
mgFhvvzBdhrsoi068A7T246r7Yuc4Gv7R1/h7BkIk0+L+Gqfeq2i0UND45ZG9Ik+BW5mcItzYyI/
Hp/BdkSs2k1Av3o8Bfani6ffIJeiulkkK6r8cQkiYc0pfiY7gViH1NJMZpn8TqSv74TH57Ed5Kt2
E5CvHk9BfvkMLLeZiAX8DfuDuaJBGVWpoZkrZXVTalN6SLgOqwEyY/kzIfcdJrQd+HcNJ9C/ez4F
/5tnQPEne2Yvmn5ITVVlcHXc8fh1WQ0ZQC1VpQyiYZ3iH5/HdqCv2k1gvno8BfnJMwD5sBsPbqqD
vRrK5iGHq4LqGh0Ar07Yu3XIGEj+K0/FztPZjoBJ8wkeJm+n6Li8fHqef1L5yZfPtwdfPmfVohS5
v4j2qLtqh0zTYb5NBADcuGBQsB3odtPheye1HTfbe5mgaPtHU0ydvH96TH35t9ul5R6RQ9ihoUpO
RdQ7MbzGrCCluUk11SLgaPIHO2qdZ+0wn+14uWs4QcXd8yn0j56BImp/+Zz4e9SNrEODWDo16WgM
qGzDWIAQl6oTvH4jauBPXwf+49PZDvtVuwnoV4+nkLdfPz3dny8OPnz5XCWIKa1g8OOqqULgVtJV
S9fNrZLagFVNmGGOpK+qE6N6x0ltR8JG4wkmNt5N0fHh6OnR8RGYKPZpkumIDVHdAq0Dxmv8B0YC
pLUuZfbwM9FUd5jIdvDfNZyA/u75FOwf3z492M/9q26/vJ8TnVK2xtzXYK/xQ1jIzCRSW5U/E1/F
o7PZDvmx2QTu49Mp1M//enqov/Xd23x/XEczD03dYFN1yDrUiY49MID6a2g/Oovt0B6bTaA9Pp1C
++0zYC3wg/n79fYg7kwQuIG34T7uvE7mCB4QXdNUY9RDJyrODhP6BuhXK5kCf/X8K/D/8vTEfrkQ
Bx9F/OWzclsqv+Z+cu2ne2Q5iCboHE6JO5EqmcoaMqCNWhDI+N92lee7p7cdNd/oZoKob3w1Rdvl
x6dH29LBIl5cSHc5TF8l1fxn02xuX1RTZDw9B9V0HvhXoir9PQps7RBpTQitafeOijWWRQlUV0NX
2TdY1i4T2s6l7ltOGNP9iykvmj8DW20Z8y39ap/c6CUMPeRjLgllmqo5Tfpben4Xe9wALw7tR0E+
eFAV2y+KRbVH0Eveg6RWQ9vUkxQEEYhuaAjywGe07hQafZk7zGQ705m2n7Ce6espAzr54+mVoYtF
hCznFVj24CdCRAcRfXiw2WiebSIDzguorJpF+SrxdTX2KvvosflsR8VqHRMUrB5PQX/xDEBvi7Jo
FskemY8C801jXDO5sdVJRxBftgic1MbEO7fLVLbD/b7lBPL3L6awt58B7GfIcs+RgL4ivh8nfIrI
DTHAflYJwJsJ3dgWSGSB2cwmXrldZrId9PctJ6C/fzEF/ex5xDNLT8Yy95k58RLN/Oo4ypJoHpPF
yL3LOxxuWBTl/rbCSwLeeCJoKwq+RzmFpnS7OHhRlJ6BxBhcm3sW1i++Vpyb27pLpnbapYgX0T6j
aPwQ4Rr5bxUwNjacq9TCcRGdagZyiYefFX8c9NQd5rNdat81nAjtu+dTmX357jlYCcgkLxeJv0f6
l24Kg6q6yTcj+YoFaw3nFZm+lpm0brUNPhNM5kFf+3bor7edIGD91RQHFx+eEQ4eXPb3HQ99wcHd
6d2duJB9+5LTMh58/u8GDWZgAPkiOpCH9a4XycGH2+VR3esVU/5x+808VBHavD8UouKY4JrnWrNw
rJAjxq9N7Dek2tydGr5eznI5RShuD81tO3d6qK8Jt3ro0yn3mh0/PfcabNJ9ZiS9GNw7qk4yXWSf
cpvhaPpLJsxjlvUybeTgIR7wfaL6JRVmo+TG1/ZBBa/SIB72B3QFx/pfTpPflzjZSUk6vy1E6e21
WAYOI+A0MzGZtiGUgR0kKyEdW105XVeoH4y0HWayXRDfNZxI3bvnUxF7fvn0IvYjatTcrADw4wqR
PH6pwQLWuTbk2W3CHgqRqhkMx6bG/CS8XrfSHp3NdsiPzSZwH59Oof5x/vRQf0gRG+Dx46h40U3/
oxlJH8U+S/vwQxO5LzjZvHJfINa2bkhg21iWycbKF19lCj82mW9sm+USprtm+fCrTXPy9Jvm0r/N
88XB+a142Ez6PhUJNa0Ac/3upKas9LIGeUVDggA+QHh6kgew63S2w36z9QQHmy+nuLg8f3pc/HFb
lLd5cnC5QImzR+2E/1z5reE0waMT2KwQ9lDts5dzEttq1X2tOEvH+h7B/uJY/44I3wckgOyz8JKi
HVqMMqZrm+EMXT1UIZHu/VsTbe3xeWznfat2E663ejzldx+eQSBv5To8EH8flN7t3iv7vZQ12TDU
H9gMD7yacqkxlW5lYvy4So0T1SaO8hJkQ02UBLxA5M/gqOS0LfC3w0y2b5W7hpO9cvd8ullOnsEp
utmLSSmrvP53gx1HiLXmt3sUyTDlLdgbOiGbtoiOTB38MNTDGkz8yXGuL//Ou9LLUe7goY23ndzX
204ofv3VlOiPnkGkVe7IvYL/hdfsooleLDpR7rNegyztg1CFSk22aQlSA8mYqBDKVtV1JzG9HWay
nejvGk4o/u75lNz/+vj0BuDRXSGTg71T/ks5k4cTDL5DBfrkx1eLq+ZBVvx9/hIFp9apgcO+Bt+U
C6hkYlLGKQpUrxj/4FDfZQ7bd8Z9y8nWuH8x3RufnoGxcHnboUR8FO214hgi14ZJUcxtPCM3Kb2E
UhoUiVFwvE/E8W6T2Q7/9bYTDKy/muLgcvb0/Om3l+LE6zcO/Jd1URxRKf1knyeEZBklWYAYB9c3
TC8ULkbenyx/NRHHRzvMYTvV37ec0Pz9i68o/hkUR9/z4YiXspLr+2d5LcTUv2BXeegni4PjRbHH
wDX0T9XEcWecx9qgdHjpGJg/au9BL10Pmu46je3Uvtl6QvGbL6dUbz+DFLFfcMNGtEerdxnvMU3D
ZHzrUURk1BgMhW0pua91so6Mx+ezHQ2rdhMErB5PQf/Lc8jvFihBf71Hyn8pQr/bsYZ1V8i+sgVe
vD2rG5mW+/OxRL2j4dKlPTKel0uXlvdh7QT9C9HLksK4ZWklCX/ct68gN0lHoU6dmGMOBqJda4kA
Oj20IHpxR8CkSORuk9nO9dfbTjj/+qsp9794BuomDsnvUb/X2KFMCUPBhfvEsDXg4+Yrghp5KG21
qt42sXIfm803wL9cwxTwy4dfgfwZJF2cLK72mQuvqIfymBqzjJUqI291WYM6Ul8YvgBGtt+l8Oh8
tkN9bDYB+/h0CveTX57el3Di7bXgAi79gmqJ+vCrekabfmbo+arMBTNX9YIta8XlBn/ao9P5BtiH
VUzBPjz9CuynTw92GB9VcrNHJqOgzI5MsbPUVZQWkF2jd3gwLZ2gqj+B5bWu1O8wk+0wv2s4gfrd
8ync7bOnh/ub22SfRz+0Q4oLWWBOgWWvARuXSaKOvI7Ek+1XJDw6i+0QH5tN4D0+nUL7zdHTQxtH
PuStgnvUJGXeuxSlq/jspCz8EL41NT5KWnlmbZ3Yd5nQdtjft5yA//7FFANvT54eA5coOv7ls7uI
VnD4cWUSzjNqGirDHRQbRC8vxqEoSc5UiN3hZzXoeEJ8l7lsh/7aMibgX3szhf/lM0gXWV7Ws0f6
f7l9aK2sy9Rn+XGR9I+dgv/OgCA884SaGu43GJXzTX1GN5DbbqKCI4h++TOxn3aZ0XaKv285Ifj7
F1N6//gMLKfL2+T2hdvc34b9341NjTWHbw+QQ3vwUn95Wy3q6aZ5DvWXoULcvmhJG7fI/3f3zchT
9ymnXwTHw3k+U9k9W6S3B7/f5jd7dHvC768iZ4QRfdP3I6tCyroWMJhXtY42NVVMRsFcytXTbUrz
drF933Iitu9fTDnQ7PenNxNwNfp+OdDL7e/fTf6PUtz3qa4vxL9rJbWLxc3CXRTXi/yh/f590JeZ
hBbuvmG4/WzDSqZMuowYxdH9waLQVoMORvJuk9nOfNbbTtjP+qspA7p4Bn6K+Qfk1e0r3ouICioT
UR3/RkfEZulZsH9OcNZFX2U7A0XrXqL1E+w3Xz7H4jpHyhcicvLOyZlAVsbq+90Fwy59TnC2S5Mp
LmfzpxcmKK+zX2ECIxuI3PTqrXlbUR9PZwY3ZLGq8WeFn2FP7TCh7RvqruEEM3fPp+A///D04D+S
lzyuALCNQL+Pk/1/dsfjt49z352sni/KxVFS+mW3zJwbMtYffrskL+RdTJpOOB76TMCHVrg7u/n5
FW53XFLUcMhbNt/gVLK8z1qmwF2LW5Qv/vmVgermBgWbs1Ru6fi/UIMbHG7/+ZVCkFKtyiutUFOS
EyTeYZhE5KX38yucgZI1ASgq0sPvpeHu1VcHBS5FwSsFiQLYZ6ppolo9Lj/khvVqtbRfRdS5IrmD
w/j3QVLFvwo/KQvM59VBOnwlJ2qYuDTLxEXSsjvcI6dyivfXiw9+4uJj7X84Zqi3pp+7dtd2ppXP
/IAY2ZWfO3pWzhVcgYxna9DZMiI81Jsj4t52CxeloamF69I45ML6iKZLw7Tu0tumy+WAZhuT7Eqp
VfzXahqVnbhNVCiX3zkoUuq4BSSgGAOxtOmgYZvWVETNVZ7renZVZnWpXLKoq5RLq8r7OLLjkv0/
DEo0E+FtFBPFqEDV5kpZHgdV3pgYVGA4TxUsvHA8Vw8vEsun4YUatRqGfnilXyEUIUZuGcgy0XRc
w0Ung4achtQL6KIyfA4UOqEAPkXRYNlOXLl5OUivgdi3oFP2d09Apo5AEByzuPeRoxASEDohILes
Q8JpP1N5bGZXAasDDDGg0ysNCdoIl/2ors3xV0hsw4wep6nNRUsCRtqMZakAN2aA0kCbkM4VXP7Q
+ha1vdL3uDkbUBvliYrxazOO8OxhME+WjWv+cBM1bvVYkpSGmkObI0Y0CHKTJ/XMjYQIw1MWWbUS
Hxl5U3fizAy0PvRn3FNb/PLUmmXBsRqYSeEPiuA3wb+5m7hqElPmpyNzFxmjuAZ1An4v0S2dJZ80
AH5m9maiBsegOh0bK/e9OmJ2a9b1IyQ2GRMsi1AVJ0VgvGvYS+Zk7a6idpS0QWT7QVIrl3rMKFgG
T+K+sTthgda7WjRMPXoY5NAI1ygNjBB1Lg0wS001LfyeIjkIvIo5VhfbmeI3ymUW+SEGVLu6A5Kd
hGIzCyCtLu2B3P0ilbQQASb47uG5TEGgMx2MVzdBeirCDlN+YpmpGwZc0W09BbfLZwMMWjAw5VKp
9ThzjwJHYdiAD48r0Xm/27gmlSyCIQ3DNBiyOCboJn5Ii8xizBakZhhXLQMfi7OM/vFNhaLTk9Fw
cyiKTesGqtcg9oJUnk0ijztT9c2SETvwVAIgt2aTY2VRUVksO/Yoa5XLpK9LPBNe1ebaW02QHDQe
dIZQ3+tqYjouagtxUIm7pJXAD+rSTO2wcOXWZF1YNPV5aQFkka0mfQaqiYs+QY+Jomb4paZBYGiv
6zq1WuLbWtCkTXQWq8TR2gvmpCnaG4klR10NnhotujF8ZgTVH8IXOEx9GnKrF80pSf2YX3RBF7TW
3PTrAARSNSyRdOL3VmmeCNVRc2+upKWlF3ZREQdI9EggGst2Co0D6FaUFxgu9ZwyLM40JVALZeZ6
luwsirjksV7BevOy6aIgxRaMIftvmk7RquDcSzzN9D92depzfuxmVe0Xb3mkpjmZs9wS6INEZYjR
SqtwusYOlazp2LvxIWmJJPe8clPtT561UfoHqcwUn2eFh53noENALfCaCM/SzvVAHkZgOpi3yCoJ
9FatTaBv2EXjygb6bZJACiS9jJQmO+kbsIHCHln6CFziOaDyealQHqUnkcfjuDyJAyWIYrtnuiQP
UpihmR2HRdUBSiHpM71+HUSeW+S/D+PkRayLCxJ7hqXMHUrTLJ8pRkTD5o3CUq8Jz0nfUK+dhQNT
KTKPsBPL9KRsGUlnhAfjfoMpG7RKsF5tkKhQqDLlshcF+FLSGy5AUBhRUpknQaMveUJb1GE+I6nW
Vd6pm6VaJWaaXzVROMsQaHTrmVDbwEptP+2U4nert3j319hVlDeyj46VUqzUqRBYdOWoAss0k5wA
0iNK3JBzYHDkVGVrNLlhF50bJ7dW26SAjhFho1x1Ve3SYp46Qm6D8XNLTyuQcavHAh/6qhNjNBH1
ELPHaZJ0eKfUecb5PItLpW3mFYqXhxe8aQLOZ1nmxyE9pr3WR5o9fq+HMXjS8YCEyCASnHWtSRIx
k54G3ZkLgRJeaPhDaklQAq+YThSsoSzdLM7LmRKkXsIym2R1WLe/hcyNdfMPq/cbrlxnvLPa/li4
hsmLI5q1cA9cdZbTCON1rTokzH8XGMXhN13exZp72TSkiLvfwOt0t3itJ0beVR+K0pJ7ThdFrZFF
7tVd7Z8N2lMUxgWwOBJy3Aj5oVNWclcWouVpd6R1hZVdG7FCate2vEDT06MuzxV8OG70gfB5aEBg
jG80GhnhRZ0S7KBsAHHHqA/WUodRBPC7MVPy/HfPd7wyt1tWxLR7n3lcClrF0mKJIbeSml0jMfvB
MfvGrN6M6gjuUy0lKoO4BakMGi8vLDcrjlsoRSl5reUkcd0T7jSG155VXu9X/XFIcuHoM5KkHIzJ
1DVJ4g0JNOhZnSqAtdLy5Y4zapNgfcwifl/+RduIRW+TXFCS2ZaOjfU2jmopH/yMYc1BSQsvOjZ0
y0/SC8eEBpzMS6NUDcXu4twow3M1aCz2ieHEaPTWMPQOmk3kI7k5s9vQpYEx49Rh7FMEakDbXGaj
5OCAoMNLQTiP3tZJ2qORmvEsd46DUnWd1s5Q/MQEXeRpZsanlS+15nlkhkVBjwI1ba3uJCNGjG1U
R1BC8lnbZw2apyHIwnwLVTvTVZumuY6JpJQ6umcz4bboxcLhVTxUkCWGXpyAyC956nrVGbeKEJNk
QVPhmaOFBvtkdIr8XC+wCTLbVzs/8I5jmovam7strR1bGbrIyzBxvHlbVBm/cLTUNCvbDWMjtk5r
L9JSNvN4kKP7mNMS3WeKRwHGNuBJI+aqpbilNk9ymrbiVM2zDiutcdNxrJx6SgMiPXW0LsOMB3jG
RiJbN36QZ97cMtKq/tX3G1NT7dXicytXLn2n7XuvsbE3JJST3geeareQTD4KmwAdurimN6OznOdO
cqqzts2vUBuQ1x8bt/P534HqeMFVUXEW21am9fmbIPN689Rvoybr5qYZmdXM7TKQ+/FABm1T6uAd
QaiCnjqeUwysGGUicdexCjjoVVBPMk+yCl8UMQfjnZdWXgfVvBVtj8XqRWayTwMKQNm1XEMYNybw
2GgpWNo7H3ZGm77p+shbclNNEgWNEw9Mz5OmLz3CvfYNgNTTQq3C8wz59kBhxgmoboBiqMY1wG0k
TeK9q3NNuNGpU7odyFZhQS9h1GuwDeZt7BTo3uoDtVJOueWlMT2ymJcCkXIjyH4HCIedI4nNdco0
8u0kK3lJZ7WZQcIctV2QND2sjL6r6bxjUFS6k7hRJB2H4PghPdPVoACbVyM/c8z3WuPJzmLYbiVo
VU319C0NPIEZaWolePtHUTlywZ0Dx4Jnm24gH44IYEksVyJKqzHawiZxsdx7aehRzzaUHIb0PGAl
149o2oDUx5UPeFOgdmCY4U0BDwO6B3dxS/eiVkTP/FOjETnXoEHnjhvYSdfK3T5ANwmgftZ2HrkG
d47dWvHyeaa1BB+0CXSt1XeOMErs2pFiG4H7ERW7SKMYD32ONX0yC01OA/IETCTx8hYfBFElt2RV
5hLzftYkwG4gSNt6H4f1KE7iWOSMLzla0NY14OwUuYZWgdnIPlovkhipfUOisPJ9goc48UuBc6Vw
lfIsyGkCyGosLLR84ZZZgQ9DBQm9+Yy6VMpuXrcO/Y3Ffc2164J0ic5+dTXfx6w8jchhGFVYUs41
t4KGZmedr6j5ouhND2sqG0312TG2pUoLG6I+BOdiQal0mR1HTpwaM31kYKKSDLVuuyXmU7gk/NeN
31jeX2qmuEp2lEaOfBUHaQ/g9rFGEnDohqWNgGZUaAX6qtWy9l/HsarVbFZrVeaS04gVGUSXa3UR
pI7WmxFkRON5KjTmJGlCCCsIsATquu+4SW0d1xaoL30/Gi5ppyZJZgPLfRjNCsV3RGsH2EZdeiwq
X4eaAPteoOuMei5EEueBhq6Fj3TcfNb7vZSYflBIddqgtVQfZBmghNp65mncPavrwki891ZiNKS9
AHA7zJoLxc2ADMP0muqoUBIHzbE3eJKfaFEQVsGbwspjjOf1utzFsV82ujvzAo+4dKY3MA0jO61r
qROUEcmIfu703GH6LItjymqbOHFdV/NEsRQ0H6V3DY0EfYJdy3ZqgpjFyQiyyNNguDgKrAl1FjeY
UnmiMU+up2BdpUKz57QQ3QcdkQv0oTl1Ce0EDhipRRtt5+GhCz0HatagUmVRA73kNW5X16JixpLC
1PLZOHTYWYHevFaUtDVDm9cdB7ut4DGA2kd9y8Dsxrl6mpVYzlFg0F7oc9HpEnxuTXgQzCFxuio6
dkLsmXSWmwjOK/M8y+QaI1o5pjnTfa3UsrkTZDwJjgRLcmehQkkLKzumTqnexIPKrHW5XADRC+hG
ihZKNRrszMTyhWJJ88ITYQJCg65ZYgaBnORVZlDp5aiHiYMpSfZUpq2cgC/1lCvwf9lVGhmaRPvg
fzOX6pgTgK1cjqgEP5UYbXSFu8aZ1YZVLmaBLmSHg4Uv8kB2mxZNCmoEa5YOgc4vqqA/zuu8yt+7
nSWkwrj0fxVuIDmBtXSJhWqVhOScJGVE09dFmsolsECRqBM5kxZoMxhKo4ULlU/HllFzq4BmF2H7
oEFs9J5PrnqmFNT7q+WdpM+w9SQtpY4pDdgsr73c+li2YVs154HfOKUCy9cLSofkNszfJCJHfFD2
R9L0O2ahAzqQ9Gim1kPnTlDnWKxCRUbic4U0WcXe8FzwmEMdXNrRtWuaXXLcx9zKTKhdRsSb7oao
iYEdtfKKWD3Si4+0KvIBn3JwFgr4ZfFXCpempDbLybHXRWIF8hOvVy0/tPu0lra2lVowAc7L2qJO
PEu4IriwaUEtkLfvV8CiXxfwqKZLT2dfOx76oIrhgo3itsqC8JnvxWHsnQiDKbUFFh5JppVA1cXY
o2t0wBsdXIY5M+WrtCPS4ZCYrorZca+rTWemuGpfxXbbtwoo3OGVFCJZa2mhdkaCwqX0xKReiQYZ
rHDuH3kC1NAdNaSU1tVItIae+JAOTZEapTGzYvB7ZjPCCu7N4c2p0WdT1hL9Cq6Tl5gerH3NsTiG
HXmDB7U19I5IleIczim06xTMUY86hl8jSY0aczhYki3tTRGcUebCT3g0rHkk/nqp7Y/7Pma9hFRk
wQQs565V1n15DJOlDrJZrEY18NklRFqjkMpy63RVnxb6THdZXrvzoWPWmQHWUcH4RifF0h9uKmoE
9FRw1gvv/fBdszSGiOFIA2NkQ2pYy0Z650sHF9OLAr9Cw5EW+Oh1rAdKqtNIunKIjCbAQiO9/NLS
NAneus+LtjoRPclZP6vBd/BupDlGc+JgCixsnOpcKeFJqN5QBdxf+HYJI9BKXvtmC+P2wksbVtJ5
mcdRm/7V1y0UwxMD2j3APM63KzxdK2amEfUFuXCikHvnVio8lttJpJTcOksrI66840gXIncvjSTm
SniddI0onDO3IGad/8rbMu7099QzKbY/8VX5i6V5iZmNyxxJOB38K4WIJM9WC6JCo61SqP83IvGV
vpwnsSl9kaMLY9zfdPDOWJAzgNWIQavTujaeubCFjffOMjrysCdx02WOCmSww+A2RqQAZX9MU5v6
9pglGIkppPdgPjuDC3HkgB30AiD14SE1GdFad1+iriU81HCWIxqC0BPVJ4NGKlHqxpFek8HrIFTF
ABibgVqkqgoc+kPYoC0ikvaX1eANwO3Bveud8iIjfvBe091U/xv2NGPKvErDts51O9XDEJKWlV0B
Ai8cWoACeWHIvxQdohkk1Gfg3vBN5YEFSaCkhlOoJ6re6/wmd2qNVTM17MqsstvBFWalivSvwt+t
oTN9EIVDVEzAYsJwihkbJtBWs5QVUGmXIQej96V3pwo8qW26Gpd0P/qG9FCVdlo5UMnoIVDdrnTT
Y0cxIz+29TaUwt9hjdxZUnvEX4PboNcbGdbxq0hjJ42SSoHWrystfZxJETY8C004LgCEqs6Tv2no
dvBYNy4U93I+6m7Q+RByg0FbaZEdCta3xXx0Knc0lUO5XR6CjkVfSAYzzikpU/iGIleXakCia1Kv
GFXL1telGPYHyV9HmQapM4aChF60mJwBkmvdk4TCCRyedE4jV+H5lhRsIwsfNYaYRrJBTT2/6Ww4
GEShv7aKNs2Ko3aYH3AvGcjIUqGZq5g0z6jEWzBI4rHPJkIsrJwHRiKnS/NWfhJmVSyseaG5UUSP
vKqSfL1S1ZAUcyVKAg8CtE2ki8zx/eVq3VwS1igBxtV2PZKNsmMyqH6CGFFowecIh2LwZ5KAEcD5
Au1T+TTu8uXGGuPgvw4BgCGqey3SLvddr5z8+a8L/zoXhfi7/KdsdvfZMjR8/9fJrZD5GMX0o402
6HocWga7N/74Kua+Cj1PouqbJeQmLych9wq3qOFuWhclTdfD7poJlvXTev8bYff7M18I1yMPQIaz
l02GuDsOQkEdkPEi2Hfy5ve7uDvBC9ReQdAMIW/LwmnMu7A77sPmuKVcR8gGV2IjbRVRvzHsTg9x
YBaBVRlElkfb0Go1tQ38IMFg/Hs96o6SvhucUIZNCU6Cop4dNxDPQvB0M7RiRgWhQeXYUR34aXvS
wdsMxzsRqnXWR2rH36amm/h2W/uhd1GVZgmxWyLucBa4LQ9necoSNmsJyz+aUEXgOw4bt3lnCcNz
bcXwwSVtt8pU/jottSSwbIpkrEigRajqc61Ie8/OYlXx4WQ08+DU7KSdn6qBYBfQ3xt1hkQDRdi5
r1YGguNKp9mCIUFhVreBGditoonERsVv2tpFJMLSropQv6CGp3zqFURe7KxqVOx0w+wuKFydn8IA
liPiZKSrZwmLU/QHa6OxaRP64DzcNdNTqpRebCMMEPezwCGBD6susHI4Vdoysz1Y+aWNAG+mH+s1
E+yIqX4qZkoWsu6UJjT60zJD8pZ6VGhHpRu57/K+tBYwOY0/hVvym9SRBn7RGZVvezlCANCQKo39
Cc90E//hallp2AFt2viiI9CyXjfw/tZ2IohjzitDpfyMRkknLvUe1tW8TxEhOQrN3oKKkZq8P1Jr
z/HswKj47wKMSrs0EBbrL4wgr84t5vAWOFSiNMHdylX/OsqcrHhXFI4aQUeteGmnjIRvkDPXLkOY
7Z+JC032OLO41xRwFCTO78ILanrcWIoXnxaOB6nnIrSsH2V+kV3lXSI0iDhuXnsMbsuZSjr6exMb
5V+qXyrGkRaF5UnFszSbeWnCrwsHas88gNOhOMl7OKtmqhYLaifciOE+RSTrTWAYSmNDMHbGcR4w
s5uF1C8Qq4Ojy7SReKKbs1bDtE6MgrXwDmVVcVoKRbnxaoRp7bbx/TeaU3gflNIv/kYFjN9K301D
2ys0lcyikqepHQXcv6waKEkAUJgdR5HW6jOlh9veZj3R/yCiDTU7pGrc2WZnGB8qWgfEhmtRdWFH
RH1qI9ZtKbZDmoLYZRu3f8InpauzNquSa+jIPhw7eqnJIJXRv88iZmBu0EfjY6ILnthRUvfhTLfU
/NYjsXMNnTZ5ZyIYfeWrfRAdF65oG7sys6Ses9oxQvzXbz5x7PzMVuH+zOHJcyoEjDpLF3bV4pgc
zJ30Hdy9lWtnWd72dlgLDtsmdwyoXV4metuDNiNekzJHrBEOduHPXOgr8Jc4TafacOdr/Z9R6DrX
caNRWGaxIMkbgyP6B9KN0+IycQn15gjv+b5dlyT8VQsM8sHp0vBcg8bpzL08VG+yrCb9seuzNrYL
BD3/DAyXvS9Zaf0p4OtN7DpFUPJMRHopzhA6jN9lkVBDeKyIQ7HlzCCdWSV3b0nRIZXDQNhJxcum
J7MCQZ/YNnTRuDOnbaPfGg+hULAyr69+C0Tk/lUFEj9WFPjU7kqNq3PWNWB9rR8RzY5YKyLb03kG
JqW52YXFg/g3lWC0I8cMut/7rtHhx42L/8vemezYrXNZ+lUKORegvpmqOV304WgcnhC2w0FJJEWR
IkWJb5DPVS9W69z7V9afCVQCOahBATnxyMc+DZu91/rWls6xDnPLnvWWatImYZCzlpSentK4V+6I
Ri0zHdX5xrtsdHpvrJIpbZOAC2woleuwnoYUAm5FBF1qKHNVXAeVTeY2nSIh2nmF0X0AG9VD5Zfs
+umqIZDgoOR6le/W4W5BsCGtJVpYVke+nElb6oTkh70I1o8gLOSHSFVsa4AA81oHKqYwS1EkeGAw
5T7iT2q2Oi+W/IEvk/u1lEbfzBv1vKZVNpma7fM2t0ueJs9YsFvU7URwyEhp2rtu2FXO2yGr4rCd
seGmOkm8cQ1JbTLBkSxH1xXFPPcPpA/7s2aW+RqlCX0elAAYsRFvD1OscCYriEF1ufNA1AJGlLgj
Pp/kjRF8BGGxj9RCQC6orZnPRnEoiTBVlxMx/QBXhEVhB7pNjVFV8byQgPg6m/M+b7nBfYdlvQ0f
wxAOttHLFJbttfV7AYBmltqTRF6IiKOlY7TMxoamMzHQFXwY1rgzrK532EBQMwJhKDYpD1TLqRyW
Wo6xeBuWnkxtAbsqqhX+2JtwC+e3eJBV0GjLsPjWIZx6gB8i++hNz2jDJRlaDfG/71Q093ONcY/p
51YNoapx148fZUbycDqnbsmceyM5+AINjUZHn86I6d56D+kjhi54zhYm1iMZYvY1bjHssS3PXmN0
CR/cxvp3H+AsbHYp889osQEBEBOGb5uEJwO7ScuvlGb9cUPDf8Mj738MUWzvKhIpWfewfyFmqVHL
Vl1NYPh1MnrejY/eIa9TWAaFRFnp8OrvRCUOgksV+2eG1vKLBQbCSoFjAOBPao4oPL1t+rWoHtJY
DHs9hmGU1auOVV+Hqpcr2uk1Ome2wJqxjsEI8tg0Q02sWxNslDV/YUB9WMM0Kdaak9SoQzrS2bbp
pp2o14yFdz1X/e9lC1hZb2pO0ibjfC+faAKLpVmGPEnuF2NmCoUGIhSDMzaJKsIdvw7JT1aFpscL
vYnQBMZUbI/ei2yb6zh3toSCHa3sNqdQOHCzbJ5MLzkfDGtdOaZYA6zYyMmyQIdAYCg08PMOtzN8
0rsqowb9OhctBm5XU8vyZL4rpSr5zWSu/X/hx+h3UVLnPqN9p+pWcsKDFiewwMnEKzu0u2Mkub5y
9w3f++QXhd/pmgQ2F2R/5AsIuig7ENL6zYTkDN7B9u+5BxsB+XqZxhezr5NsORnD8UQGR/OhznHK
R43IdnwxlYl3/OxorMgPm6ZL0oVuqtKThAlUyHqt+JqWOLh4paaDzrI1/KMYjrG/bM7wuKNXdx4y
XZYaMB6lSMvbajBk/zLVFrJ7dL65PphElPpuYFTqOxKysTr3FYt81gnUFqAGfDiF/NA7CH83YJog
qKeeSnobrymnv6QOdNX2ZgvxM42ZMM2QErzRuLfEnTZi02SrxUaT9NNuxvILZevOHvEYi9DDfKzK
4DgtyoQXMu+rasIda/fEVaDygwqv9gKWqYRCBespeltCH8NqVwVKYSzkbHst13Eq6ynL3ACTJ1aq
+KhcFH3fIMrHR1Fa8hXaMsmPE/TuHacE2+NakDAcaxAkemjNKqw5lGotzGniaGTP+M6ZbfYQ2E2T
61GZhxEHD7/px9j+CVBG35UbKX4U0x4Wh6jc2XCIgPvEx6SE4dQ5PIs7bnwREd9A9qFZ630xlPjS
Vnk/l0uQdLuNwrmReUbpbYAPxpsiSKK9LlFqb7WegUniTBjsIVuXEksdhlHa0MSt5QM0JWzzqIQe
1aUoOxSqNUsT3O+xsl0OIuwLxjZDBQ/vHvU3A1vT5RZeRy2nnpEWj0bcwOXtq+FHFAiphvoLFbQm
VYZTb8a9+ZpWA7gWbFX1IlNU0we7F1A7tXPp0ghQVTnEuGF8nvXef01xPrIG0iLE1WpL9xszE6Fq
cFCZaeVUpBRi+WJlvagcfbOuRF5eop7iK4b30L8HsMznxuaUhY1J9AipOLMMpYpiYf+YWE3tecrk
sF19MCtvUsfVWO892WXjXTBOp8rJuWjYNPq0Xq1l053adN7XkpcqvmGV3Dm+PB303WqLdWhGGbmg
BaJoo7roc5Z1qfRl3zD8Y7wNrepJY1LNADbN+wST2y170ToAU3sdLpX7vQZXYsYvvfxD54FXnSKT
Gn/NfE53GJ40QHMBmWr2rc+jRfpGyWItLVRWk2tWSwhNm6p9VszRChTGVBlvi4xCSa2nLQlIt++J
iRvGpqJ4KHHmk4ufzKjvCy228b3I3GZJM+lkjGDgoPhPX1B6jgkKBD0L4/8GWf8faAcP85/pG54B
8sfc/Zz/fxAQKrTv/3cB4fbn/0C6B83xf5Adrq/6B7ufIaMEchinFRjbNEqRE/ub3cc09DiCZnrF
IkFVFTmEzH+g+0GMsWdFVABHRosPNvo6OPp/s/sxpkmXeLQJngcIer/E7fdfURGuEdp/J6fiLV1H
wACnBykDFPU/0qClN/m4EN1OBeuD+8IxOMPlNi1Bu25QOA4gdyJap0KMpEnXChUgiffA3UQ6xc5F
h+RVl5Bq9Mdglbh2iZ8qEI1bHLhmVWbklyIKZnh1WR+mdalchOK5KnnRwjfPZzQCffw46SKYWttX
E0cFv/dLHYlCf4ITqpJGKJs8GwZOqAX3k6Em4NWSt4NDm5hSl9hmTebvi83lbxoMxa8U3NLnXz/r
f6/wfymS/2yB/89//XuI6J9/VtWuL/l7dacY1AQbANOxEBQATV1g3f+9uhNk9xDew5LPoXiFeQwh
7h+rG7IaYixlXl1nWF7pYCy5fyzuBIPS/1LUoJNBjcdjev8razv7SwH7P6gzWmvAc5DwYFBAFMAk
L7zxf86JjHzfQM1toG5YJIvLCiDnMZ4zFYDyj6m+6NGgOyn5JFG6QtXqw6JdmQ8+Fq31UusxjfV3
SPQpHPYqp3HfFCsq9BuwUuMHLOa1v/Rb0g9tsekhh+OoS9ZF/ZyXZ6NGPly0lYRCcx6j9Dj6gnwU
2UweceIz0cSMRXMbZLta0V9F4tPME/vBBIuKZmGLpscR5f036HCgqQYNuBpXGHIvbV7OhWk4ZJGn
RCXmkVDeB/W1kNiOYaYpyA7Bsh4qjptZO5pZ38SVodll3MFx1JyGOjuqKZuj12UAC31WY4Dqnu8V
V/j4gAjPSJtUpF1TTelhEyFllyRUVfgwpXugIfUXih4YmSBsexqXqIIKDYu3jgIt1hjdBeYKPozS
+ETUrgTM0ixE7W6GDwGGrnbG6KWbcx/2M84dMLldBngkvyKkUANbhTJxrlEKw+T/VoySLi8rQ+vh
zwPEyaX8FYfDttmbaQtMaJ/WAiwiaRRoorG6h2aYL+45DgRQ8EbgDrbivK1btnhfDzYVyj/7fIxR
XsC3UDOEw2XSK+ykBLJ9g0KERnU46ao4MAlUtMsjyYpa5CqZb2b0seYGzgn7EQVKjjB5il6Vj27v
4X34rd9tHVZ6Wr9Rjv3SwZdDYZNtcTQ9S6UAdyaLWdix4KtDG8BHHbQgx33fRsrGpi51RSBRUC+z
NhmApZ29KaXJG8IcShjpVDWc9iy252WysFmsIZWvx0kOa6uh2rgupXorDvlOU6wquobJJd7hed7J
3Q15tw3D9FJNYonQFDPzSNcVr4wSrLnasyJtl4AXy9FQXz72y7JF7eLSJIaCRtdb/ELjw5CxaYYj
XRqIacmwfS/Q/EHmkaW7rtucrMMhhxK9nddFkrgZchuN0AGBE3VuXPf4uMEYp/hmBoBjGy+zqXWZ
3uIfcWAUa8thWtCwJKtVN6D1V1RypYhzCjKGzvoJSGfxXEWzG07bGi7QiD0hZEdTGuroNdBjKI4x
jJ7sMGCtzwfGA2nPlJM+PhM0Q9zW4wI14i7bi8WN9TAAJvseRuACaZOAqIg7sK1l/x1ocmEeQD+h
CjYjAI8fxtNwHmrg1kFwGEwVFEMDIkOSB7+tLrnLsPnX+14JShA+Npn8HY2T3xpF+/wxVOtUNUnv
SWdXpKuaOBf6PmJK3QcqcmkTrVH5pLyy/AQveg3qVC7BTV8Vfm2cTAKogszOaaO2IZJNhr75KaYZ
j7ow6PesLSnbAugQTAAO9qT8BqUoO1VbpW1to8H5budZ/0S3hB3xvwpI7pWP+tqm/TrVqRKLqXMo
ov0hFHY4Fylkr5rBQpyg7Vppj0jFzL8y8A5VNxDIBzVQDpT1wRhUl9LCTG0nrJGnfCfFcz8Ofd7h
NB3yeo2WHlychO1f0yJjaScyaURdyJJC21v3nwtGkbKuFIJ6YKtLtB1USrAX8GADDsenEhp03V7+
2nyk0laGKvyRmyCMAA4SqOkIAGyNSyJ2ISQsh0ZFIHjrdQeIUZsd2m0D5biMO1mRGBIEWwFaxnkf
XjxqYSycMBFfKD74jTY6fQVJo/pz6AXp5TurlPuWZ9dzZI+q9U+OyFx2GZIlYjUdyfwy9Ht6P0eh
2rp8RZUHryGyvt2icb/PtxKXQYy4hMTyB/9x7HHQQaJdc/3ktYBGUPYo92udAIY54Cbr/S3Dmfc4
MZBMXeInbCgarytgS15FH3lgNpwTqd2fdDbTAE0AJSm0rzm25cMeYCermnNCQdaHIS0hUwOfk81c
hVu2QelI8BNosJ5zF3KR4qYr0W+9z3CDULUZHF51EQfbVEem7GU97ppuawMoDeZp2uve1HuQ50/D
CIEgOaQ5Zz3uzMyXNV/G8F0HwCEu+T4OEryLAZzjKuT5mmpKI4BDOpg6YHnLdJn5NkI/QlJrboFA
Kd6lpqh408MK+pzQwOtjrCtbgIGazVXJYwMxh2TjOm8EkL6bmXmwhQ6t+9BODJaRitG47uBDobF2
0AVIUqtBJ/bVVan9RtBH5XCYuHrEFsBnxUiZ3dSAoNezAAbdA3CP5LuPsTZquvUSZ80iLOvGmFb2
JreIHE41/LCMfU39UJRnrI3Z1wKxJ1bPG1+vbxIOd4a6tp+mJipy/gYkfYfhYntLX4I+C+Z7+CdI
RIxLCE63jqUUsmUkG8O0M16zsoF9o+TQCg6W+DD3YMk69PYAOJZxDsJ2QQyBNcIjpldzV4ygUmei
DVJTBvqlD/n+yPDlQXCXwQADj5iINBmwTNaxgPGf+Hv7W7Ga6nkfA481wrf95coS3buFQ4qvnFLf
s8jFHj3mViQXOFPgsbx21VewjJ62jNnpvgrd8K3aU/MYV2SGsEIr/14Zkv7AW10/xkD7v5SitS70
MD9xCKAvyTp7WlMgCRaEPK5HKL+VNtclJlk9xQNcNNHL6gpDDi6p+wqaeX1tD1DKwBXYmqyicqnh
46d958Tmb8niNtNEk6Agwg3ka5+v7JAPiopjn6fmMuGjwFMDzvEcZJuzzZCE8ra65iG6vszk21I6
DeCdxEsNxGl8Lsd5+XTLkj0zRkQKjnqOaLeXI1F1ThRqP9MH5MjTrDLNCjD86IVzEHOTLLP4ReYo
r4ctE9MhTLh8zeArXgJNtW5jsIWfxvdZAjl4099RodkYBWWf/MYBu+EqhufJgAgwA/2gJPqhL2aI
z5Vf1dZgnSAXFVUkgAjSW3cyExlE46KF3e7JHKPgLOfwd656FkC1dhoSCjJRCMvuOzQsofLpxYc0
mW42QceiHkWJmmeapElqm+t8OVZ9uQcwM9f8I4zYIusdgOR0C+4Jvtpe6RGHfWA1tGMTpXPnQxZN
LSY40LJdCiNgS6TL+mFhRn8fk0jhnxU9RMnS54w1IQqYBb6EFbZd0UmaxhY++NQA6EIYpQKaOALv
OeJoww4xVEwA7WrwN+Xr9f933bKRHnYLR5Y8bHhxJXrrmWRlhRsDfeFfKEqFMy5R0UlSt4kDm33+
sAGPj1sTb8kM03djGqCpCO5sIXWERnXLwC9XHrU5MiBgbuDWhCeYo34B4ibKTnJNyoMQgXt2gIDo
cc9QLAY4sVN8Y7WJfcKbabTZH4mPFH5zSHe0IJC26U2miEsh55cCuD2uYkQfAY/Ih8/XlH7xosE3
Dm0u2XJLJF+DRkDafgpMVAl8PKffK8UnnhyHqqTLYfeBxok8FDKA35e7edjulItnLms3ERSAO8OW
NzXubJ8dGAywJ42c2QPVE9bIgEDlM8mXWaKgAkFYTxEG3dQhysioDWIpIAilIQQ9HP8C1YJKxdqm
Yqks0Px5fyspH+abiQVR34neoTfPRb7AB5Az/YlZATuWx84lSpOS8GO8wQFo2YSEYjsLTc3f6Nd/
9+D/AprtP2vC8eCAn2745w78rxf83YJjdClgEgxSvj56D1BtiB7331rwvLhqT3hQE0LmyMv9Wwv+
16iVEkPToCDFmPWL7Pu/9eABHh8UxUhHlxB6Ecwqoui/0oQDYvv3mGCGbE8KTgZ6FSQmzJq4vo9/
7sIFGcfRx36D+lsWY0MqqfwtyMYQiDmRb/0UOlfjMzgczKk+XHuCc48e5XGobN5OZSxulljzl9wM
5WGDVXNRUejbic7R7VJF6tr6uob6BVmWFJLThW5cnkFj721ejWDj1Y3O3U2Wi/gPol0fYgW578mz
8RMcDNjSUq5lm7sYSMI2v6Um3PFOIMDGKr1w/O+zjRrj3EOClEm7z5M6B1ehinJj64DN1cHt602o
majzKPgK4urdSnag/hpB6GEoRYAdNuAXqN+DbkM89TI7Z3EuDbJDCoHWEPGxkzV5UeonpF1UPkN2
svG4HWia4/9X0TekQA6gAu5NGqQHH4qXLedHOk8tUOHTTNQJTUpb6f0kEUxpbMiqbsVthvRR/zAB
v9Bk8cggpw0yc3dpwF5J0C0LSBk4ww8RH9572HQqQSnNh06ytKX5/IPkKJSEgVQ+JvGfcFmQK6Fo
CUKT7WhDo6AFhOPhkfPkPNAC/g6pmq0qu8JRcdoFS+oBpdnzpPubVII+Q7ENvb0MgL4tfTOpdK61
DX8nBgCCyT6hnFz6MHiaxUs29m0mDiuDtWkkqiLnfurM2WOWpPS5jPS9YgvIpPcJhf9eQedYYNKG
SQbbxsmzM9F3rCgY2uV6VT+ep3i6nR06xWSN4yO3+aOf9j8YHzK2yTKdq3VbT5ncflG3nxgAEvgl
7OKQomww2+MTOPpvmmYPPsdaQp9Xi1DBJxgC0ojdfWVYWw3sxLPICKKxsAFQiSUHmdrxtHEOwDMb
Oz1uO/ANaGLI0urxYQwpCiG68gtfPEIERXqcnBsOLiHPOgcuMoFsGBNVEzKwUzgv94sbbJ1y9ZvY
6Pck09bu+zlh9jIWsPHR3g61jiKN03wWzUzHR8vYn2XIniLtv2LQ0MiBma2T0fAn1cmhirc69HvV
ZIib1QhbvCKA+MrG5Z7O4bc0wN8QJTo1s0dtHCvellvSFaQ/S68uoIN+Lbh10G3S/CeUol/pun5f
KwC0zTZGD9qhOK/0S4V4SVIidB/wrI76GFCW+aTGNHERYNPn3wZccI+KDiM4hEmOAGGi00jj36xP
4ksf6LKdNkhLs5zzdgz4RbHsZ+ySTqPw0DBo/H6uUM6uw6OnNxkdmmJZ2mko6z06EVjduoo+8z27
xIQeZ3ux68HjJkQFQFsboEuRQEfyAU69EGfEhJICV7LXrUTSbN/0jyjBmnFlBCkJe8Hxtd2S8Hbi
78nyTW5Fq0V0LWPA2eC9Y8s3TP106RHtBoCud7RYnz3nYJXkWlxhnByQgkJMLEzqyspi/uGQ9qqw
PScZQFAhPoZIBrQYTRxIU4uycE/6/bkM92C/rNrzGV/TPmS/M0Bc1XCACyVG1NDBUKbnimxh/yMc
p9yJptwLNj1BC0sBIUWzUB8SgwuiUw/3dbhUGogvLLdCzMWJ7PEO0sUkhN14vjN0S3DS4zYMr3E6
iALw/XJDk18wj8qHsOoH3UZBsD6Z3qZBE2fpfN5GhDzqxIs1awyY2euwlrHsj71Kk3fO+AZZcA9n
fVxUkv+mIQ1BGcCRS7plXFeczqNXqEhzTVXVQMdJ8w51kIK0SJNxbZf1GiA2NuDjweO+ydolthtI
h5kS0MPIzeo6Rd396MGqd4j0od3mKf1AqromO8eGLzOQaT2liN6t0x0BBsmxy7PdsO/cZxzhu+h+
GvlDWo7BnVym5AXxUtrMEkngOs33byhH02utaj4Qb0Tyk5C3pBJjAx/is0rT+QTeWDxEZsXWMQxF
+NyU1XaaYn0JRF9dlD/saEkgGd2YzN2lwwqHmjYinxv0mI1dl9M6jh3cb3zx8tEB51qr6sgS/O5B
BNCciA4n7X6i/hK5yTSEHqYiEHdrtY0tm83LMAxXX5R8LMnQoTsrbkEfDsAq//iUn4oSQJ7L+5MY
ipODLnQlZNptHAwmKLGDHYdaJalsMLjBdPDyySXoeUu0OyZ2zX4AdEhq1NMASrPcHDx20Tmn9i3v
ZaPX1SNgdln83DqmQD+s1w5T9c/5QO6QoT74lX8jYRbWM8DaF7r34nbbAejFKKpzuj1xGQiQkfxG
aJSzQ7qRJs/IWgP1vwY0j5CgYDjvyx/C+VfJxqhGkGo49Ugbwchm/JRQmLhLUXSaZ1u9IcU/b9h7
3vGuJL14dGI/RKv40ja4Tak5oixumQ7vy/4jSfflADjoRizzo5mQiEzg9SYWMbDxaOnDxPO1W8vq
rQ+223n2zzlYoBr1BTRXLXDpYG6OmdmRz/5UhPoL6sJjgSkMD+AnRYtkzhFB0RKBmuB2zSw8WjM2
mlV7hv5LDi9Vuv0k7oEw6CkZ5LSjE9GhR/le+Vudi9YCF1xRLuEqLddPBGPfMDhoaOYChz/grr4L
RGwO8CEOBdSHbt7Vqym2i0fs+J4E4pSHmt6CQDlkQ/wI6RVx3UqAK9vEo8gYO67p+OLxCJ7VdAJE
werduSAuavfQ1piNciHb+CE8aN6kbAI54XpRtjpHZrwpZbp3Bb4BmP3PiGPiPD7mBc7lLQRaWkpw
lXNe3QSs/yoS3/E0+MW1REoTC2mOOrfxdpZ7Yyol4FJjAVwl/yMb9rc5RnRZ0paG0YkW4oMSfYfQ
zUkRbJCwgBI1/RlX2jiBqQLQ7FDGQNyX7D3JzCnPsBfJ9MD4gm0IJexQZtt0TmCPJEqe9mU7uL76
ZVjRpsPjQm77AWtLIfoPuMiVOIyrF8QDbv0Wor55XVPSEQQcjHtXyXICtcrfkMvCLfiAAFx1RKDg
rEhwimOkhwOIvGJpoDi9h+rnKoLfFXJceryVCOD8GYS8iVncpIB/ss0A66nw5PrgVUSCdGjOY0Ao
pXjDKJb3CBjbN+zJEqopbjlJ1zuZhUfK868csG5oUNKoyuH0HXqgj/HWIAT9PPQLzKIlg8KUze+B
KnWTkajDBJHpmMmUoIaeWqpxFJaIQoSM1EtwL8YEH/lHjrEr7GYZnsSQdeOa0XoZfN/IwdNHN8v3
rBzu7RiyNjNIwiGVUtM+DpFJQIbJ4MoI5U/EKW5mU96DDgrOapgx5mLUJ4bhZr6hGEjUgziF3gcG
HROmFv/dDRA3pf4x80q2VEFvqdza2eJIF1zka3ifmmBqCjxz7QR6hbyOjpxggMzT9t2L/IlHy9YG
Mv2o1C+ERFob96dV7ga8Y/FUzINrIS3jZFjWOkxBVRtml8OYg8Tu4b4M2d6kI9YPeB+Q4Pd4tN4R
YtYCNjJUqImEfpXTxIsaA+H877lEbgyn177eJts6tlZhSklpYtdGccDuwGHyVs3pi4ZlVkdz9ijF
vn34ePFfA9h6zIWpwyjp70asoU7bx8q4V78DpBurS+HVmWfQmcYYM7ci1uxqaMed3ia8OKxzftCT
axE76bKUY3yKKIInj9ExNdKF6xvv/YuIUWEF+40ybukmom0je96QIXoPSH6jC3JKxHqGwN3yMkDO
rqhuy61HkBT522q8D6by3Yrt97yM9/30VNnsF4Iq18vlu4IF1EMQIdZ2I8LBnSM6f8miKTiBgoZI
l/JzQPUpN/ImGv1dPMI9gx2Cz3E1f+zUrVn4LcrjB+HUYQN16TFCAq4ZUpFxqPRpLiOUIejvGowo
qF1WPM4Avvo0bavd/F6FzE/oHvpmQRRZ5fS0LGMDnRdswYwvb8lyWdOV7aeo3F6T0KKZwxiNOjTs
pcIli3joEWnAc+LsKwrBi4WadiBLOoKm3i+D46gJ3lVpqybss/gBsyF+Z0NwcTi/yCR+VVPRd5aT
o9+HzmRPuFZeMrxIp9Z1LLmaFKAgEJZYa7cSe5k3+86SoMkHe+/naGwyHX2BIfuDASMHS8c3W9lb
24cTlJjhe7psd+m+Ym9Xpx0/S05Ohu+oOH6Q4jBo9AQpyls55rhfww5x9KgZ0dx1nE/vStrqbdyt
uYUJfkpFAZ+J20MahQ9+wI2MsNheY+wVsleJe8/n5MfE06gF3HnPTfBT+aHTk3jt1bY3o6gwuCj6
REyugc5WXJb1QcV7Qwp9UlqFTQh61s3pY4nxBN9UOh1GzR08a1SnQLOeuCoPzheqhoH6RT2CCpbE
EkcExGgD4A6OKE6syq6d2uKfIbmGxPfkk1wZSvi54MY2cQrYdgUUWZtA7AdFvNZIkiLGVqziJtoW
VInpzxQThhpalejws/1b6YFTavmC9j7CNBRY8xu0hYOxEJk5nMSFFYdU0mdn50NG4mc30m6Niy5z
SKzbBFaDPpVu+4YBYN9nFO4cDq5d0CNNvFHlTcXTgzb8lcjbaRFPgAzUM8mKdljXk07BQa++nvtf
1vPj4N4tYvF3WqmsNjCXf8A5010akU3W/4u9M9mRHFmy7L/0ngXlTG6NNrv5PPuGCPeI4ExVJZXj
1/exrCr060IX0L3vt0jgISPDzc1oqiJX7j1i5fopC2AGdM0DbvH8J8sLMXJs1/mfzCXaUXolOqSQ
rX3iibLkzpQDHzAFCZrl5J7yMY13AFecl9521IOwV3GpKp49sh9eUuMCfG/aekh8NtOf6hAPY7fQ
PKfreqsbSlws2MzffSn31PM5HTUPcOFk9jYIyWys69BzV4j9FIvv1MsXRjMis09VY8dwrPR81GFR
Hzr8pZaTt6+M+C0ausz5rudav0MfIJnH1H8fZ2FxaK8jAXxL/ckjbvtAC2s/pq41HdM08I+pHhn1
y4bwTQ736NXNoTckVi50tYE54Dz5a1r6/HxJm2MhNL2kXGVn1YYxCnTrVTh0HY75ekyp6it/4dII
Knnhaqn0gVhsvZ2uMkdfmYFsb27ft0E6nZs2IqMhpmr5jSklTLD2zidOIEk8N19Oo8ys82qwQnYQ
WSTGCwSDwtkvIh52Ig9n5oBrc/IrZ/7oVThnG3yaXAC8zCegONPflHpqC7ggPLTumB5FMc3oz83y
u/Jjml4CJ7tFtrVK+jaL4oQgRHeQ/GbyUuHI3tkMk4jGZ3MSdll0sHgefmVDD6zMX6pvDvIzESJM
5+sojpGIzIwT3pv/eH6kPswIlAknSeC+TIjmyTy03sV1MbNvZOqlxzGSxRGIj7NtaNX7siO7gZJd
kfdU9L+6eYm4D5tNXpTpfuDNv0WAbxORXYcN9iAQkcLRh7iJVKg4SgL3GREmxdC9+ndM+cLv2WnK
FyKYvF9gvspDLJS1V45IX8YplzeyVO6lYcCzbWxxU1lFha8Rm/zOtTz+mklI8xh6SnxhaR8+c0J4
nKnGrI9hoWlIIsKr3xk+1XAz9xJvNdXtMdQmqBgeuUftzTSxjV/4v3Egj8umwNKeJylQvZP2i+4G
j2Z19i1ZXkrKow9TTcsJtKV/YxVFhoM7jQMrkY6Tnl1+6maNjPb2tex8ynWp3Xf6J7lRFpdMKsIT
5omdSdeTHwePts8zgEvkaR7kLyftDkCqzlOFa4fE/7gJIjskaFb1UXMyqWHgvUAdExvJ3DtKaszb
N6qoOEZSoD8gsdy8XJO8jQ8MwMYtjfz4EliTs+2IIRabkL4e/JQJfXqPNt3DxxSJRzt9wEUVutsy
CNMnCavoIHhXFn8ZCfOZ4VARh663QzVcRxwT0yuLn7PvImVvMcbU/SYKp1+Rke/jGNsPlpg96oD2
pnanW2WF7capamB5cUxaGovyreWFT9Jr9k3UPi7g7w6G5MhwxNgyZoduGsLbOTS62XbQHZ+zVn0x
DLh+U6fcMGktey9xnUWFG0t1xY0WJFx3BlYLRQkzXzV7335qIIPYiK+3GUDGebPUTXChQrZ37WKh
tjau01aM0I0+20qC+pEmPQQdYA+QOK36XTsrmucaBhmf6CzmZGi7x0lQajuQAhqKkWH8hNG0tJt1
qFdOv3SINpYz63Rb2MJLVt12r1avcQaE/L3nNOvKXUGk+rKG3nhkJHwy2DU3OhPDLYOYaOfao/Pi
euu19Fij8TR5kGa2bpguZ4NQwfVaqf4WHlC/H2zPvzgkCDuOEDveu8xw6Pns1UZUMeaEKLMDuUeD
NojdmA3i0OE3+8YaVODDoRsuMWFsjJYQpsa9lbuHQU8XhonYnQz8ng10svknJHaFS4U6hIa58lf6
a7zLJZf4ifZK//FJv+zXqMchv44ZJKvCz2/nJp9vMAwglzhOjs1e4YNimi8f/MhXFD9N1j3W2FW/
MnowSJGDxjxuzThZAK7cuDYndll14z1BoTdv0K+V7BEWTfaIscUkreUEW73KhGkuH9iAETu8OsGk
TVokdJ+Nc1i7dPpkyikvtYvSVof12eGspbUpvlzbyo9T3X0GTflgz+ZlTO2/HCPJxFtJWUofbt2N
XagoLCRqjTdtteg/kMD4I0v6YVK73gUgTBKnLHmWZLQFPpRYHnN9Sja/xnqSTmlz0eGnI71nlCT7
ALXCI3LmPkxzyFx2klffG848aR3xF731ugb0tnrmEZ3poWhnPEEzDLoXd7XDi/Srb6wEN0DC0Hst
39OXobX0o2Uhpve+VexWGAFyYyhORr5JkWURKEKvy5dpnzup84V9PQch5wXJtI7ha9EFgAispBrE
y4I+z6g8up97Kgc/bn5qz7kTnlQJFfawHSKZeH657JUv5I/Ps6I4lbfuUN+D3+h3uU6ZnrrbKZye
a4blBwIc6mkcRLRzvPmiK+e9Xd2f3gS/TPnap4AoUrkr1tE91OG7rJlADHOK5kTSK8kqtWxt/9ca
B7yJRfg6ifgW7sS0sRAAOqK6qIgrMSsbMQX/izLTVqKN+Zl8GFH5xl4dZ6V2/Kp7nxMhZfrSGLGn
b36DJ8693nhjkuryHE9tAy+Y/GHpeU/EKFNk0+5lGob7NB4weZYIXiujU0G/QDBQkHWr/+T92KFF
hk+j0OWxok67oDccsR8Vt5VNkRdFZIHxlTyQRMbCGHd/XDKOx1XK9gGB+Gmm6t8EI70yZEXsQP55
wX621UUY74yw6ZKnIzMd72OQI12BesPzsKcv0lsTNX8A8U2HOldkr6e8FPfwjq1X14na04TVrzm4
gfWJcnADSQj6UzS9Rc5ANmSej2LsH/Uifyt4AsmaTpRosvkLcgZ5S/ydW/s90oxa4SFgz/ZINxUZ
U+0uyqs9isrrVKCai0w/4lqrzsjP6y0YLr1vJubKXt2oJAzCYat79yKX+Suo61Oc2bxzqGGYa+QL
ajzMtYbcTVCYA4FJj9hzz/CIYcbJX5pEwhEON07q4y4cAncbM/5d8TkJNxVbYWveOZxwo4NNyK59
tJz5Y/ErjGJjfKmG1bm18MLg7Yqmx3mwrcRg36IfXZh6S29HZ7Bs5oGklnTXiDt3vShdP6Ywb3dz
5ryEjo5A+ZbO1+Dn01Fg+7xz8a5e3eVLeU+wqdyMUDPxQYBpnc3vqOv902pV/fOyjtUnF/l8I2X+
vVpp8UlgKbpL+/TYwrnYZFZAe6Kv45Eyw2Clz3RFqa5SvG9YzCAeZRsXZ8quiPrlQo7T2ruug01L
XtKhPeAnwZQR/5o1gh2yh4UkxWAsdpdb49ubaZ7+OJzLuq4+iF/vJeMhMvHVcUXF4URLk5oQ/y7P
B//WCfieKiKcvVf9diBMtgu/NWXeJpxSmDPVq+5McAIjmXg2QrVdubvJsviQHGpq+rjUfS0sa94M
4CDQo83fstcfaxVDsQnL7ZKF9qbpuFSoMDZutpYHp7A3xivPrRan3vZRtTmiczrcwl7HL7zT3W7E
fQMtO3pdJ/dnDIsbqyzPdhkey7o6xHgtMD8hqfTHnIifX6X6UsBlu5sEjqQqhgmoHI7qWKQkz7p1
2eSsaknElb0+l/ySaFdSXfSwnpw+qqlaB/9oxxe4ls3RU3V1rlILf4vy/CRQ1Qvh1nfLnf8yxeLX
Xe8DpyXQ710rhPwjRmAahprUfNNR6k/iuSiL17mz3ASLzcnT62mZ05u0tfFvBoeSIdaGqd9N4U1n
Lkbwe4Vdiutcc298Qr4ltBsofRmXHXncQsREMJ2MpJj/3q9gXQkDRptohjbNOOTFwtQxDqpPSKt9
pky3t4CmvNuK32QvA2Ulqgkwx5LmFO6bLD/76a/uGXZg6dzk9lpSpRT+H5MFXx2J3y4k1wcHmgFW
i+DrufGr9N3m7Cu+sE52BwzzRRbFLym6TzEzVmhStRv6JZmyOw0OlcohWDZgMb19mcH8jekwY9uC
zjaQeqc8o2zI7J3kx/q9/ThqUrwN7wO8sX2KTx6JKtFC3JjMa46KgD71MlJDJQUNBJZ6r4WYbe+n
QGNZW49xU5V48qQAXo+zh7b/rpkbewuzjUlXMZ9xiXuHnMjha1ihL0/4UbdWFfb3XuD+DEw7xt46
XEecGLurJADqtIX9124hT3z5pXwsy8tUzTvYhmK71h4NTC1fAEWvl7WyOcDt4MWueH1LyZW3im5b
2XgYeaN57ghC/g3ETzl207dhfrj3w4of/iACK9xgXI7vAG7gs8ySKnTvS4UONKnmrXLwFnrxSsU9
PlvUGsdVSA6c4VfH80U0O57eXATZEoACQfXgUTjZccWyxB87oKky1Mg9JuRc7VikUQSfRFAkGDSA
onXlqyY2ucEB9zdY923Pb4wzV1bbNs8+nK7cT3XEZNHJHteGYeM822edrU+Eah89kTN3ZkSSNX+z
AC9lgVM5EOt08DH1Hrlq7jWHPLayA1B6IqeE/eI5w8KU3mRTc+PiCIb9HwzYRJtj2bqnWHFXV6Kv
f7hQsgRGm9q3Vn+QgDGP/ZX5ALwNfYYxHljp9p6vVrUd5PpEL5QEQPY3qVyvaC1PbmUNAsMJpxcU
YOSuQR3TnGGw/ZvC/9jk1m2r6O3LsP6d9dNtUHfvXpzy1XPjZMwfmAglI09yZXMgg8SAJqQvLUVh
815Pw8lOGaS4EZpaMBRvjV3v3XXJtgX2x6eoUj+TWz9dnd6RCAR8NIP4WNzE12CEnX1UIRN8Zau/
jcSOsFjZwXCFJMQpr6OyBdHfz5aNQ2gfkNv3UAUgxwf8Unbv3YhsGLa1i5dhzHdxOy1fgWi6d/DJ
42GyEP9CRKEtNePRLNbn7FW7NtdIdP60xQcyJVdfHZjzs9f8rsv0zrAIIl5ybsf5JQc5EInpWdpy
1znmL1on80yR8sVKl1eSy8XXMLYPC83q1CFQq3FXjRbtUKRvImNuHDU8tOsnQLtERQ3eARusefiI
bHdwc+8wpMXu6oxxeBZTtzvMsM7pTBdO5z7aw2M6EcHPD+4CjGos7swYbZpx5P9E5g6T7U5KucGu
cM944KRKez9L9weCCqdfZ27bUVw6zvhYW8hpjyMMpAnBWrXZcO+2BEzcN3aIbDIGf7H33IbybBZx
hixKKeBNKaEMAhC52EYtN2JkfVi6Ya5sjzd9OOH+WQ62O1Mp9YBd0z237DYaB/JmjpNY41FEDUUk
z14RHcyS/yy41QwGNSGvGWrCw5xxdRa+9Gj5OPfrw+D5e09xpcfVk9Pr93zRiamyXV5GhNNzveWC
zP+6Gads5sK+CaoTPT426mC3rliawN6eumC57e2Cb5YDqL3K3oUFttdGWmkeKTenfcmUGDaPBeDu
l4/7NfOsF9P0sF6A1qWMdlf6BiAofWczNnBuhs47kY4BD2O5qLiQJ3peZuN0De5EkePqLY4tPAx3
JlDXrwfYKOemxFm1Bpu0bn75tfc+hss9mlu9ndH2g/Zm7PSxjbm8fJ0/kixPcXyKZd6FYkGnL9Xy
x0lpndLF+zvnLXhj3ihfPYm4el79cwyrdqmd56Id7yaGJhzsHR2VgqCFG3xXVhW2CHlg1JjTnVv0
0RFP9sL9uGt1defWen3tKU85IHMEV+QUSLlnf2l30VDTh9rrT0/hVHTVc1yvz1E/HYshYk7exLfl
GumLFkN5hyVpvZfjfDM7K6VO+u8hv/92D4p9XfEi/1l39M8io6tRzbFBZ0fCjR12Lf0Xo5qKxzWt
Wh6NVIb+/VKlgT54MIR/t2FXv+t5Qkgt2iW8zKOCDI8xwzi7qWbUu/sXf9//ge2Exe5/fyXkRWGn
s5Cc/RxXktTVUvcvK5WKgkK7gboEc8nvf8V1yidtowmS3mra6kk3wHGQ7aOXepD9c2Tcac/gsgcl
h+n2zz8v5v/7Lv/HddHQfx/u/b/Z2/e/uGHXv+s/HJkEdAWGTMQQ+9+zj//pyLSdfyMRSVoSUS7w
SUDysf9HKNL/NzcEpBjTPrIDKfxnu9R/Jn5BimEq55kMwC3awvX/n7hheDn/604WTKHXdSz29X/E
i68BzH99ukZ2DtESxHxVl3lKt3G2YF3EzLUo+VeKnla6XxREn+sqCY0DfLLTregc51MFFiN1O5iY
ceIbLM2GmDLIAGaC+YloQduDJG/qbps20E4OBC3CBy8r9K9gGLLnvLIsAIiwRkLGiPNAcK2rczxr
KZNRejVm6uSayjApIBeSrbdzNJpViogrP5gKbBslCK+RQVJGOHB23tFvoFd1lBevfQhwYiddQUQq
SDMCm+44r9Z+gQCVn8CRoO4OeeMwPwrW4CdnBcnn1ckf3cgqwDg/t7L+nXZhZfYjTeHtIEpCFKYK
auIha9idpVty4nZLsDL+iya5oEj2gmahYy5duEX743v+OhxHxuRk1iDJ2LAATP3So3hZG8vjPEuu
/GcwHQxvWQdgOwdhHINbAkvpvptN2LGEx0zPjMJQHAw6o+aanTS2g7hTOwL+WnDxXV00tqHVRYu2
pyWJtb8sB4lFo04cMyuMPVM8fUytAwPaq6CcY8Uv6q/Ik1Tfo9Pxc8gfen8XUa33wNQq5toVpsq5
tlbvaEA7EIiKLOhMVTHOJ80ahvZopaJY9/Gis5awyZU05nneFeptOt/ZF+QGeUdAkD2LuWX6QB0t
XlRZ+V9FOP6jDZrozR8RYw6OLK81eN//VMTbzUagbt+sXV3+cbtsfBvdmRa37PDib6CPOo+59Lzf
4TBqm7QesutmjkHd469CWNwOyl3KHQOZDt/nwC6CDXqjHTzmBjAalrDWs9JTM6FhMrMopsLcVn2N
aOM1WRhvG6nRvMY0EvugEco9jI1vfWkzL3cCTX1ND6wUyNtj0CnKwDo15blzM3IqxSgWYW4j8uZM
r4cVJ6dXc9czwc/QD8ZwKrrrQqm5jx5TaKGEjLyq7cSFOtu0OCQ1TtG7zmBq2I3Cu+pxsV6KNwYK
CAJs2qimU3Dd1IRhin1V/tfiePyeMdzYqzuXh/FmBT86XgTrRNZTytIfMkOOtgZesSa7FJNpDtng
UjnyzEB97JNyDDDwmMoK+20Ax1bcWi1J0g+3Jcf/vIIt9pOUCKBPGRKtrIIhdyFex7q+AnZbdvZ8
1YzFmrdBB850h04ZqJsBIob/Qfo0hokzzdCuNmrQKv5es5JIDXENAoVzzAn0JBpE9gRGTKoPgqnZ
dKfUEI6EuWBJbUkGEQHDwmpBFx2HCH8nTA26dY9+jsf66iDf0Kx09zSjxfXyD69+tdS4/id+tTXb
DTBL8X2CC/puvEblWD/WNvgkwZCze6qc6jew6QHTxrib4RpaPszTrlmiyxIgZpSh8a989to2J7vt
zR9vrFjyNIUVkwLW06B9VZ2crfvYEhEoFI4Zs+/S3B1+Lbm3PqclS67IdFKZbyH/qOLW1qAJd8FI
svJJtLCIAUhF3mM4yaja53FKVHIGp8jnnnMosRSVFiXFF3gprnjUv5lz5TKnI9/momY5xKZw+Ug3
uEYkrizfcp7RTMrm2S+L4qmoOpSjigDmEY8lsHsMAxl03I1hoLoXju0/XtNoP2sRDR9elasfaGxi
2E8Eo74BaF1ZN2bqGmQgkpvzp3bIVBGF65vy6FYBFTygig50XVDwSjJTh9YOf2/dg98vEI8GSnXK
xaE1cFGWgjfLGgR2jyy1GXx5rV7ueQZ670D8GvtZRc7kNseJX2xRw1eor5kTkiiifb83kR8T6cOO
FS9/HXX1b5CLi+akYPtLlIxR3eCMlkWkDuMo6nOlSt0iGjLsvKtaU70GDpnC3UzvTH+BbeuhrgJA
SG2NczHRsQXPjwF88WH06H7W4eLw7wJbfXpE0/3dtDAX3cig7vWTJp1+8VcCwIltN8HMB8j+gWRd
1jzesmiqfbN1PLAtaMxhDA5OMX22SNDPFqHOfpu7pb3c2ux4uytUk/4FEe4DO4wyNJrM9NNB2zx4
x8AFSrBJozxDfLGH5iXNQhT8YmYVGsnQco03S2jPoGbtEYgGA2aJiW2IzSYsry8Vj1vNdsDSFAud
JVYxDp2YR8n3WZaQ5KmqaQ1Tt653YxMtj3lTL5+656De5VVJd4C33r2Cdi2RnSMXSwatTa80OJzZ
7xMkyPCV2SSzLWeBjLNxLRd+J0+ue5RWH3M9z5xnm9QdpoaeaTH805Li0iiB6AG9g9Az+b4+SIhM
dcGxmsDubgslkOUa4Dw2SJE+UNu5q8PD7Iso3JpSRS+OROPbDNMSP9WeMDBO2fr2zZpEWpNpLTnO
mnTFX+DYaZosJCNfiRi60QZvQ3/PMyG+Su3jA49UsdBl8258U9H41n4KzfxZt1PzDaE1zLmRHZhD
i6vj62PsWi85EH70UR0zS6wmIsSUB+ROIfNg2UOON0kYN4JrM49OZdDxeqra0/5FwDhnAGcPhEhD
ETSUDdGEQ1DAkdz0KDxkTQrb8p8jvjMY01pWZmF6UOyJ62fdNxcQihk2yMa2/lRZH8g9gxJGIpmx
1AlxekKxgW0YJOTsY3z2pbwf5srH580uDk73WHb3TgaePCm5roudM5fDQxqm2hxm5QKFnA3F1Qar
SRvvMJ80IqkyzqbOsLRi50JJIHbC5gLsFWMrCsB9Ln88LRhpJq0c8JgXWlGnVDM85H1W5fWFfG+E
FlRBz9pOAW/0Yc3gq92thbV8QtOGcedjDP7rdqHLw8AWinnn6+uYrZ/JPV6fvfUSdK767c+F9V6l
ToYzOFMB45op/lbtdczFGbn8aUSYDswWFCoqFssGu5HlXrp0wNlnFq/DghU3xXGc+/WX22H1Jt1q
eQYPmmvxjEZY4ilpIfwNdsjnszh9eFcjzJIKxVZQkHmZyHDmXVfeuLOmqdNs2TkLfwSNpbvRPLaU
s7/JtCCkrEXfPNP96q8Yji1RhpnwCTFaLLUzCIkvDUQXi13Rta9DTsREqkU9wEdNTRJhF30hclKd
NfmfX5Sv7D2I7Kn74VbuHkk4zF0yShtUXtmp8q3wC/uv0y3r8zUydWQfkOQVa8v5GoXVPA2WjRvX
lrW3gLuqix+vN5K6rM/ib12P2fvC0oNf4MBiPv2hb78VNNQ6GdgScjFuQH2Vwpq9Eku76LPhSWF8
z4ga72BZlyR+wBYmrLZYcXEKB3BCvKroMoULVtuFKZRGQLYIGogmVN+B1nj+lkqF7sZ0g3rJWCeH
tjfPhBPADT90nndFWjqAtjfeusbPS1v717AG+Q3ElwpFPaqmd840hCECXB2JFA5uoH+rG1Iwuf0o
dyU71jqM3TwtTjVG8IdBo1VYkDuweH2ENWXfsVX7j3L67suzSqwsAUtZcC1CSi1ppo31njKa/MHv
KV4IH0QqyQ1k101Bkf+6MMFGa1nLQWKxCNYj9gD87qxnjYFDZD1aYWrmYNn5voFcW6mrcRjqAJ5m
5a9MBpxpQT0s7K5q2T1ZmfgIlAuq5gpfFx5LSD2N7FcxlMKMqxBsFg+PG/WxhdMpJcVsWywS4T9J
33RB2AWLZL5YSGEQgxnt4MDfZUYv3u1cY088djEezI226onyMhiD98D2IHu4Posh2f5CxZ6MplEO
aOSWy31sSvlnnscg3qUT9e7WiTqPknWJuVmswC1/GZ6SBq4bq76Y047ia7aAqW3GXPUBp0MDbyNK
QxNBeeaH7jA6uR98zurBrgr/s2OZaZYMQzfdWSx3+UiNg84M29hEuytT4y2HEhrtw9XK1xt6S9ls
6cDY+9tW6fRnFWXq8ZJsgcET3l+25+syHFOJHXWXOvXE6AJmDdH5TJDZ7mj1JIkkqO7XPPDSJk1t
XyG8cHnzvTfj99+yxofGsneansfIsAoA/1TTYWn2DTajAHoamI2Bs2bf+3VJYAEeKR9NDt3+OqVo
1KEnAoR2ChFhX5beMhM1NJhJBnbCsF/Hs4DmYTkZujvWmPX6AJequQ3ncnSuExY4HXq2ELvYyYaK
b4DkzcC6Z7tgJ49HvRmOrPDZVUHaMs2qgyJ4rt2ydrauldGShtNaZEfpSq6pOQ2M2kyS1ciHZq0w
1cxSwk9gV0vQnkxUR22StUw6MG4vXOiCRAu1+MpcfOtzs7jQdee2PVDM9C8wbyWhOTZ5gwsnm8SR
Udmkq2qlOGXHzPfvMLy5BK/wDD3NxEXMoe8G5nIL6Nz4dlgYGCd2BniOCzeOf0OxUZAiwms/bAsM
LntFt8EUwictzLTO1sWx9sz4ysRzsA4qQGlj/tA7ztnJRZy9ClbViB2GqIms/VLXFLA5xGvsPzbe
ab4vAFnXfolI5c2dVyUxtBNuVV3E8qBrHq19B0rZ4s2NSspOt+b59dw8B1+DqxOSmW1j8Bn9FHWg
G8bRZq5AIujQkMxMz7nbY0Ltm7pScCXDMj85TPjCY8bFLO9SfCflcY0y1bBuFF80gy1RXHfLkovc
xbGzmJMStWyv2jygCaOv/9bMAP/3kY2XnHyU1YPaQdC/Qklj7fxOXQC7e4UPrrnLMm/FcWdltb6b
c5eb0q4b5rClPzX5UY1Bbu94gZVk40TWubvVZ09LYgbfdDvWHqbY8mgQ2cbH/OzArtw23jKai91z
zktbsaNKP7of6NXrO4g1BjrJqlXDtcmOgFPsL96A836Zi521Lg6BMpYJtckIj0o99iOgpW1Vg6nY
q6gMCY0ztJUHT6Qp1oG4pRjcFI7uov3oDv10mmYZTvcL279GbMaAl25Az8z1YywZIr+kocYEaYp0
nD6JF/A8XmfKK86MlWbzEru1D92Z3WLzfmQh2vuixq7EU7eUNWNx5ft7NwaV+jKosbAhT0QDMaAV
I9Ky17S4mNA7lJMdDxQcaBgjsUNmD4T0pTIaDxK201Xu6tnLIkzEgSq3uglMfnRKjzAKu2AVQ4t6
RfPv8wKycBCAtPqulLQ+orBp9FnJfo2w+0dy3i68xRCNCcGbS+f2i+FGLRaLoUPmLjswPpM6BG5D
lxkB4USNUmNrJwAB44xquwANNU0uHwZCdpnvetMzgwg0Q9tTUTXMM7jgB540v+uCJ1JZefk0wMbC
Yu2vqjnActH2HqLpMLOwDZroltk8C8zAJq3DwY1n92JF87Bs2XoAQ0MFGXyv0XG7pzKoy19Tm7GC
TrFPD4rp0FH6dv1qNUzm0By2gar7O8A/4YOYswbjItCkr8jY3YHFHmN0cPhGQZLqVhjDLa9Y7mRL
7DXLyackE4SwZ5x0aQQIsJxZZujUuPyDNVIvgWDmiARgG4FzLG6XXYkgiBG9CltWOUk7gljK5rcH
5AGozX49ByekN7z+Cyb4LFn6svmM5pnwlTXF5q5YyVjsLRrdjwJO7Buz/kXhLuWpTVLClV924VXf
i72s1kaXkaTPshZSSjC4xzOkRkKflcP7zGmJhsh1fjVCzPnV3AH2l2CZ08QxC0oNuB+GyVQrNsUW
V0kZ9JppvOx/8+W3mISGHWkCJmT28t4V9AenJc7mt2FgesabT0YgoYIn+J1AHxoYR5XATctbvkwt
06BlnM10V6sBrNihAIVKISUFnbOLezHPgm1gNUU945oM6NsO6WDP3dHwlEx3qFtl9tKwyjOsHjo7
kJCSLUhFFt7exqvAX8WNMnsRDD5aLZuzevVMMhxQuI+gFOz8tKymnyECPwd7zPNl1gF7Z3x18FPW
0bG8cZhF+2LLxte7yJ2ZD+sAeP82i9CLWOW3dIJ4bI/hb6k3fe4oz9p7AZ5KsNE5JLCxK6yBGyCu
g2Mdumm9HTXGhzO94LjuvIoGDtvJgCrOoMX2o+5QmnC1f43A6MYnSHUN4YY89T0+7CALn9qKmdWf
nkgWFWpXD3SVN1MR+vKAMCBoYVgq5XPz0CDnHBeVmqLhJ4/zcboVqqOz69xQjDb0KcyeOTpdkzkw
RCbHwauAHXphtVzZLemXcYJqeAEEYxAvWZxMl4DZNEAYY5dDb0rsoS3Q5A8K6rx/YT10VCar40T5
b6ewJqbbHN5z8ByqmOI7bmQBc8UzceGgYbJ34D7j0ZBPXEipDxW+K5Xack0aiL21PkNQXl673J7L
wxi50jC8HkK2xl0FXkJiqJeWtx5p/TWmSscaWOWZdc2JgXugz4PFio2tya/5hIltln/Ekuo/is2K
bwYrC8izSV/919qjPGSbb644XOdSHTIQmzne8na1cO/jud52lgkvoTKdfa5ZnU48R0VpD3rGK3ws
y200HyI2AXqbLFPUyTZ9OKeYpZbn3sJyv5l6PZmzi9MWBx7vNzWsrvAmag0qfwv9tHJoy+zegd+C
moQ8JPQHcLf8N7vA8bWbpWL7G2AgaFQkmB1Wk+HaYvkeX+xTO8v8YXT4m5J0sswtMlEGWlBPwA4m
9rXvEDRn/4FlZvhzkP8jpraZywrh/8nemeRWrmTZdip/AnSQRiPN2Pz38paqS5fUIeSSi3Vdc0Y5
jj+xv6h4meGZQCbwmgkEohENfy6XrlgcO3vvtdNozD7pa5ie24UAnR9nmtACHpMJmsOIuYRbO4i/
LLag/AgqMkj7NyDat2wwW+GjXoQQYEo9fNRwC+hlEDb5bg1vyaLGdmxeyoJ6TqiSg7hPxm6Cr9fN
1gfHtHAPODK9T4spGrejBtoIfLV+0mUC1LhfHDX4XSdazg5i1VasgRpu36RbdY+0h1OYq5nT+ARj
Z9rCuldvQH2dilC/aH4PqqdPpDaH9A7Xaxfu9KK4zAZzqY4p1/99UKyF2kC9hnvJAaX0OeRFvztG
xHvWIXw6Q9eMD5039ywDjSZI+Uha5xaWVFXwzRF3xo3KnbxlekjifdXoHltkERMCgrE3/sydleY6
VHK58jDv5ytsnQGT2DKT6DIknBrHiNWfn/P6S3dxmrHuSJNGvxuxN8I5Mqv8i57d7vdgh7EfsCTy
55oHxaUROLy+4yYHYBCxiOZVFs/UmOa5TjHupcHs1zAim81IreZjgPQSnbzMoDUhyONJ+8KiunIr
DTVeTd7q5e+IWPzmHBU7fLqlvsSoNBrk5kzHT0jsC4LplTGdRCx1vc3AKnw5xerTSboCucapHPYr
0k6YkxOqWjEDVSY2On61MvFj6dZyZ7AlsXYNT7/o3PRhyYjcsUACvZ9xwKQYiqMrz0YTRqdhPYZh
NhANSGKzW5ELhEPJuVARURkhkz5aWJGuGxrkIFcD1dpUjcHig0Ov+xCMtvmsVwrkPl/s6M5uzJqr
KFmS1YxUxJ8pD3fWIaMmP0eqiuM4awxpnpuqqj+8qZ6eLO4kuNiB1V5XfS7qrXJL4y5bQupAElVC
tAzbDtWrp8jjsSHU1LOwtTG2243BYb72EEGuGQn1HQ3VvaSoOeNvBh0d6nCfYB4dF7BBJrGdGj9e
PYUAFjB5HJdAjhXuWzbDtMyQIdh07pyn245KlvzE2U88cHLDdxkyIuN/TIDYmUGVK64sdDlcOQns
kcQtFndr13aDfW4p8TfWQ55uTJo2PpVc8vTe7drO84W5LoBZwyAEUVHY33fV4hkXrirsa/jaE5Z+
2SUvbg77f+T81R1kJZv4suX7u6x14il8gcHyLJGdSPJEgtLfiYryL1mVhMdMuGm4ZWnxncisWdE9
ZSPlu2s7BNFms26fa4+WcZw6WfnxL3n+H1Vc/6M6/3+z8P/9G8nJP7FI/yHBWxb0YWXj4kBBdBSV
8P8uwRv6B4h7JT1tenS5WLbLH/2lwdvqh6mlt/7PlqYWJiilvzR4S/9AfbfkilqycIq58u8wkRy9
Kuz/dJoooTy43zSLOUKRhnP0Wu31p78jjIIGdfVcjkYdpo+N2Up5NcBpTBlOplmMU8zuOrDIa+Gm
hh2/JpPTaRuuP65Bwwcvrs6+RkMxXwHQhPaajXGrvvXV0OJWWruqJk8hGMZcfRuTiSJv3pOot8w7
RespU1fez/Eo3pzJA036GjU4c6jWIAozAvWNsCk+kfsbCedYnDIeYOQ4uT/mvQMAZRmdgfeLxzqj
0kV90RFYQEOzMtQ+ukqWh5nYFdgXLwqv3bRb7VUyzVlg40pATCyH6DO0Nc0EvPiomEHNNapLi1oL
6qclZETO+olj+BYCfgy2ogiI61Lj0V3x1IcyuZWycOrkVSJ2TxFyTrO4RyV6N3mWpSD4ARJAjdYD
g8ikD20q7fCq7vPxEWHOAxkOncO7rWMCj7uoK4gT8Ft3cdd3+KSO0PHYjJMwSveCB2O5ocGZ3bAo
VoRhTeABIEOJhwgk5rwGF7xi4lWfL2joJUyVg8VKL/RZgxbDQdqtS8pk6gyXs6JmfB72HZE0Vkot
oNeuh4UqTHAetRHjcERLr3gysxadTtqlhWTTCKv5BSaacaHOVZuzl84h1XmbjlqnqMaq54K98CG0
0y9xpsYpYXWCs6qYHmbeSSHeSf4M865Bxxp756kgyod7mItrKOr82vTiEpdD1Yhxnxse5CkJMojt
gE32zzjmhNOqDS2eg2b4oRaRN+y68s8t/KKoneQ296k7qWXnlclA10xbe4O/zIx955Aw0XXtEFk5
mD3mx8PA15mOY4cx5s7KvWUmx5xZgx+EQ42vcdDC2Y7I4taWvUXx5OK+vAsJ2b1WKQvEbeRq8QQx
eoIglKrqdjEob9jkYdkxHzTN1Uz9k96omNXKxmsRyze9U3FeWYTLYtbKkOs6PUTyhKoXfqnITYrD
bKlJYz8JpXkJ5SVtqRLheOmbUct5xQWgmPlRwCHQb0vXuHGNknzvyC4fyx7tnwXO6yx6YXamw62L
88bcKdulxgHPKyZ6pxhb1Nd8wuiwYKzeLoNRplyuuXELIKBjYydChq2sML12PyWGJbYde7g3UIBk
cgm7e+bWc0fWJCE+wPW1RYAWRAjHNGY+huWNziOXdWYCmorhShnkyqTlvrf8my/DlBtfqU5AMyBF
MlGZiiUqLPKR/C8AphF9sdVGuMfRkdx7ZY6bNdVxSRyE4eU1a2pmGq9eq6FMsNHhzq56792YKFAG
8hfZ9R42E7N/GZTNwTELEkJq6LNnB1q2hRjdFvGWu3W5KDgtvyc0bYRgJy3KDtZ1AxfuSLh2kTgl
46U2dymY2BCz0cL8tHdX9eqw9N4UEB6HKPEe6SH3zkYLX4hubbO0+D/CdRKoNGlD97EnkmveBBUs
0zvIx+znN6liR45yzQocF63GnvE+DuNAJiWkPrtH0LLDKPqcWH5pbqylJoDZVgVcKEKh3uLc6ChO
2WA4RLjsY9iHIv3ZZpGmT8QQRMPY77fNw2TMjbOLAiLJF2qB+/aGsKpX2+ZUdfUDFCuV+c0Ayp1H
LnS6PDxxf/L05nmhl5ksiweIcbUDzTNRZf6RrPQVROAe2HzL83sXcMpX54ryv+o5YK8qDyxjIu86
JgWQ4+fpHNi3cQRJ5SUfoR7fAWNkv2p1Xgpkzgj0SmfigK9+qlh04rg+esGN9NqIE1SXAbDPZ25w
azFALzOpmZmSUZfcugApEzEKF8RcZKq2WDoa8vljLl3icHVZnbqi0ETEYvE6jMIwHkgj44n1rF7e
Sbwk4y05MOs9InSj/QUYfbzrh2lgn5laInqxiASDuIRLJjiCjhlVdobZRz65lzG71hXT/IFcUS8f
Pd0D0JGl606bUY7hgyt66xEfDxv5RM+tRt/iqIuNCWPDVmnqXVjtcIreRJ0KLrFPjlhPEyMPfclB
ktdJJUagIOgJSN3QfOm3l3V6V9ECRySrWcangfxRs6evpo5PaZKtC+hx4AbDYh0HYJ0j4JsSEQpt
qmmUyonABbV9CtCKUDRYolTMs0FlvQZNVuhjMhiOsfYSKU4UMSsxpIWQcsupSwNMnT3oUbQFhDHO
2HlQksU2PEEwBof8JorK7B59L3F8R8bN3pQjzbcjAbdwS1w1DI9FJOv6pNLSenRYbAGvrQ3bvcJy
0eMbHSptH2w7W75AJtfuhj5u643rOMZg1UICoFI6jMKbfrBAY8cKJCJRu7q6Gq1sfjKyCZZhxueY
Xs+DNtFiMDICgzbjiCVpFFHkRWI/zrzzkrMIDuu6LAgRsUXhCUjwbTuFNgPSQ5EKwl8b2vEaYvmd
NLcuNF9+LeYwPCQUFHc8/qX11esE3m2MvmT7JmxWbGU92WAU0VDdZpzPiA/lnpPuOUkMj/Ro0W0k
aVR6GJLGfYtqC3t+7QDaBUM2c9yJFppNtmqqLBA7koz6Ot2wuU+ZAe8B8SF/wHgEm27rZvq1CHJN
e2EE9p01Vb19pnubtaTFVEVUEd24vWCumpobDxmmhe1LkFeea4418TsdW22b7joNlzzAc+Tm49NE
H1pyoH0i+FhguK4xpzZ87Cy6uS9CtcQF7noMWx+g5MYvGVj8SodIsMHKsnRVoViNDUDaa9Qfk0HG
2yZO7RzjpnMQp3KiX36V2Bh+opDkw10g2ZgcUyeO1V4PoNKRzFy3vLFCxPh9m5Fk3bhtQdqlM+qW
M3YOI7fgMwBcXiB9YQGNqToAv8A6NB/7eltqN3y38sFk15s2TXOEuGEoMtAyfa0EGVbYkZWq7gV0
vObBiAxYXZZdNl8eUMN6JwvB3iAeeyz+6ajjbM8ap1DkU5rR3VHn687b2Wuz5BxrdEigspOHNmHP
FiS3xE4F2WujwWJmY9u7FQj5PZYnpmdOmGPeAH4hfpFXjAKQ5nRTlZTCuyU/Rsu9a9h9bHEXmlES
O2RIltAGuttEyRf2L3MmL2qq6CBmC31hGRpCqlQ6dNdVYy4AxDNkXzYeSpH20NPcbDqv5D9BD106
JKNG2EzoSZwdG4oWr3jDgopk8slYkyxu9HPJ0vSO6YpaQgXmA88YRazmifIm293U7TxX28EV8lWn
GkjT5FAQu03ZoDCDe0zP9FBU+r3CYcZituzAslFRYCQMV7mBgYE2sys1DM0NLfWsoILAGt6ZWmZC
yFGUOZiUZE3aZ24eVb3QmxVQb32XZiz6/BK5kUy4lUM6apJyeeWJWHfYaiMz3yUK7GHA/pjRyuZz
3RNmUi9wcrBdQoAhH+u1owG4zDaTL+IHQ3WoOOkiHSSyeZ5oF+i2U1xid4yylQmhwyb+ijwmhX2P
ixUuAp4RfbRotgr9BdrDL8txkcVoYSN40YTF/AChB0NqBqXhU2VCcQAKR7rQlIuEhAWLnkkcozHv
97DJyhyLEjo921SC7G4hh+yQmoYV8w5JmxfyWWhZVKKCbDYaWE4AtGv53sWT+TsJAkJJZaz6Zscm
jDFVGkNPyA2N1d14HDSif/GL/+rMFpIkxX9vpL/pw/fi8/3Pk/r33/gPgPHaA6Q4etuO6eDv+/ez
uvB+OMqWtnaxEhOD+Ce/WP4QPJ2Vp23KfTwG13+e1A3rh9TCxmfvWKajpC3/Fr7YtkAx/3FUx27A
HlqalsP3oW0c/WtU44+j+pgRH0S1va9rtRSnJu405P25jxilw8m4msPmoWZIr2DjZQG2icoRVw4t
nAbqdRm9GqNiJZS7I5t3FJo4PuCK4A6NOHwgJSkP4EWWWCO0NQowGLucsi19aCDjC6KyM59Ie81q
A3DHpM4U/fORXfYw7Ug/E1GyzCh/n92c1dKqI5OTkSbtdKS8zA6oMiWNQ3DnLYurqNJUY9Fae1p1
i6raYutsSF8C+BPWtszYhj5gXomyi7U8eFsPvJxxO4y0hmyhjucuabYkfmhk6DYHs8E0vmWWpp0F
A10Z7bD+MpKEcVfTGD3kBEJBjeYvY2/gBwoxlFGSJyjm2LIpSOhbFPIF6059nU55YfNHAdihIeb2
33Ztv6LBlky7W1JbTc24Iwh8zWw7KVhwFdEyYY4Jdrq2Mo/enHPQDmgY/Eh4LTPHcU7n3RB0mbUf
RtN+s+l8fGIzEm4jTYElrpKgVrsyFIIkNiacQ2ZKPo9at5V3kcQWEL4mQ7gHaB+kHyhkYB4yDgft
z3gcR+8VxbB6TSYe734S2kL4czRkp3y2OItMXe78LBDZ39UUc50YGMAoqMb4R8MsU9u0NegApHvU
SfxgFF3iK1qKAt61dnrZKIumjbRsqKmueWyHWy3qku5AysFvRokW7Ddc9ZGfGpjWOEzMy6WCQCf9
mkqE9Aj2h+4kbPIsmgvEIwKRbYsXRGHUALKpbHzPqDvrQJksVr+nJKp0tkZhuIGPIcMONuSj8Jva
9cxgOuP/BH9Y8MAGR12O3s4qbEhBydxGv62c5yNyChQhVgVWjT4fDG6CN9FgS+KF2Nc3LUno60Zg
NdzQNU4DO60oXXRV2En6C1e9dbsqrfkhm4z4U7cd/sbBo16D0K87PMa5AtjF7M4QaKd5I4h/xtwB
RNj7wIYhFAFvDV7nNPSyrzCvsXay43YXqn6ICCBcRppmnu3SO65mhkFpujLwRn6Euh/Vpjcn2R4i
Ljc8edYw32T2wngXLhzlrgxmGyLLZT+8AN9xrzgZW9UBGWUEt8rqxMFuZgwgTZRsWBoxMZ1FrqdP
qlQVG6K+c8RzSPmldeCkG2VHGq0suAMkEQ92lXS/gi5Sj9ESj912wXNyRyPasNqvMrqRS02+5qJT
aP+7uTemo6hwO4HV9MiULM50rafYTfc5DtejzFLQrAg3y+M4tvi45kp4X+ZqOPaCepmvyHAw4zW2
cMGrYE42v33K5rdnuRFR9ExiV1HuzTtWbpWsiYrXZbO1MBNnGLwwP5dFUtdwhWwWDva3PzrRRfXq
0ERJ6mE1UEeFm/ysc9ukpe/bYZ1+u631arwevz3YTt2wQ5wqjtUtU/tT+G3V5iiJbZuwQ3Zuvs3c
C2W20z7TCq08gxI1b5EBMX9bXTd/VaVNkuLS6UmBuHtlp5jn8DmP+T14LlpdeypX34PVPo7hETx5
CHpObWncwGGuuz5HG1x951PU8sgjgzrfoHXiTA++XeoOPhY6hyECY+9zNGn/4NvVXuC6aNdktYvb
PZboIAvqJ+0HliZpgFKIOx4Vma+Td5Bv3qbGQStmkTXxqIexPP6ihpyYAB6T6QM7+/hiO576hefH
uneLiKAtSZRs5+GkaG8hohBm2rZEYHBWlwHGxSz2PhxzLBy/VEs6njHF4v2fw5YcQPSdCbC/8wFZ
7SzwEVZKHHoyH8cEdBNnOH0eLsnMfnnrVM4tAXuOpEHPWFv4AvcnfceeUP1umvGb7QW+59APsh5e
3+h4yKyFZXQXS59a1rYtzfG58jq2ZabT6rO9fgR4zBvq59lz4zn8l6bxD03Dsf/HqodN3PyfR8oe
sj+Hpe+/89ewJH+sY49romEI589hybZ/0CXqrrFDxh8hBZLCX7qGED+YsExipExTmhMug9RfugZl
onwd/tBmVed6CBN/R9f4L7FVxjBHOUI6irCiw1dca0v/nJVQOlLBUstGesQM8yvgvxnBcaVe8xVU
drSG+iIK3AjYJymrThhAciJKiDqMXLJtjSENCUs3jnP/96+n/23Vs8JlqP3vh+q39/zXf1a/vv/C
X5eJ/YN5Gl1J8mrzqNJCf/pHKcg/rgV7HWpNqRCz/mid1T9QozxqCbkczJXo98/rxEAAM5UrLCZ1
i8vEddy/daEQX/1PYzWvXWqRJFe2EjBJbUutf/7HWN1Vs9EbqA3UvAXIs1GeF1DpBcXQmWhjiM5Q
4ByGCatxwy8Uk+ln3bGKlxu279hSaX9V4+dkEzk58FIK6zOuTHOip2OI9W+n6GW8RlnCPLrOeI+Y
WwMzefkce4FuM5+xYTohkbvWm4Adl90S++uaPQYWuHoayeyOILgdnjyjIC4QBEtUXIWxYVNAW6fU
euC9epEVruw9xUgzfOkwo1aSxWmaz9tGJFYzwKSfbNcPaV+jfhOMnfQrbgbUpjycAYEFOao+XkDD
gGtvsuzXu77EgHdUkSrSA+tYCBl2Hb6Vi4g3JSeQKw690eNigEKIHLN9mBrdbWEXTC91m1Xn2Ss0
31jbP2Dmq/ZxUL7KFR2Q98UnMLXUZ9ExXox8uGtkAg+zoep3ZfIRK8ckQkhu94jni13+VCZXptnf
GDF8tExg88D+WIFIiDArR5M8FrjYLlh1FX5s2q9zh6s9qEx9QWeLuhW5GWDUN38Vbtb7gVn3x2JS
zg6B5ufaZnhhO+5wjqRZfEVUQYJVInfJy8rEBMS0V3+3Fcl1+Vmr7sXJWaVVHYgPcA8jQhE+4spG
BRkpHr/pMpduNnwZbDByKu3ZGD3hSBzmPRgZflGbpjLLBtwBgYPXMSIqc7EuV6hzK4pEQLhuiB1y
uOCHxwlPetam0wlfQzjcJANGC9x1F9Ik73hsUobMa4ijt3CRAtw1bl8FO3J9a2CjJ6eC1oubyfII
ASMW1sJ9wgdNkBpYXbpS+5grWDjrxthOhuS0oxqgDyvrLwD6V3gDKxhkHP4GkdXB2Olm0N59HIvM
3aNG9FdtYqC8BmK8WyQ4zC272Np+iKJGaJSufiBww6b/aFf4a89LQvzsqg3pkzvzC0/VJfiPX5EZ
mfJk2EEPE3Md8Daj3by1K6yRvi9H7UPi4OEhCzVOeRLcuKF1cUduC7NjRKpicTrnlLKlfk4l4RGY
EdZt4XBu6Gc0EdvlFOVhx7rINQc9YTYETTkIg/zImJLBHxvkkRds6O1H+021tNMImHM2kbKlz26B
37GiMDlwozKwuXW9kw4Yam+xqBE3ji3BvobB5VIO4b0tqmsIUdlBJt1vu60EtHANVr4E2mnw5cqX
Vi91eVG1BMp9wzLTszHPQfErrJOILX4mq9FXs8xIYqeoyReAc1nn4s+ClbXmMJOPgSMeXOheXRtl
abDmHyGhlpu+p1VGEmytgfnItzlx6P8tZ/URl+IEXa+65AFlsUVdWn6nka55s1VhHcMoYf3xE2Lp
WfJzFvsRlN+vYS5sl90aZiCD+9KePnkWgMhsaC/VDK/NzMoch7u7D/MJS104CJJ2xmIP7Tn2YKRy
TazFPrA/Gxjo32BcG9DgbhhQNH3PWKgldKXpICpRLecdjW8GL7xEYh0V6gBOaOeyWzm93Lzks+a8
vFKu6g8VlSyHIsyWVwJWM2sLF9g87gLQbnb4idLsbXu777ctK4dTZPQ5DrJxeeLseGNgYkVdq9qD
YAOxn/vsdwE5/YIolEGo1VAXyJL2RZdH8oy+YnzQ5AiMnV48UjyOC3jMkv1c7xtrkbQa1K2zV15P
LC71fJImMwnt4ifTAiWvuZrPWQ3buG49dbHmoYDH8XOnDic02/kcOV5eDV1GG+ZY1DsuDflzNEn5
FHO8nN04anZjPiBh0F1OiNsm93vJkAUgKujbI9LsbyTy6J7nbXDp6YU9QTABLA/ZuYABMJ2Dwtt0
cnJyVx3IlrekC8u9YarlTbr4J3zWjLBnaTI5ScdN7wjcFGcIhjeWI74IgSM+KB3os0uW4jLv6uU8
grzbl4Ej7tOFtG7tliMWhkLjCx+IaA5V8EQVZrhzeAxivorkeLLmdryJecUQjRqt2SZx6byngIFf
7Zmwn8fh73aok+SOpfBB6iDfK1r6KCaKi2Nq1sZlZaSQvKHPbuzR5UME2djynSgX0Altx3GmrkFF
P5JWM6glrpHX8ak6Xzqa7h2nkKeEPOehSShSADzbBwOfRVkey0q8V1a/Jed6a+Q9uhPvy7wuzAfR
FKiayV0+1Rc4ibdKYflfOCFdiNhe9phhyy2L72NCWGxPQ0u4xnc7pBNn3wnOoj2/tn0j53sCDpyI
wA6i3vVgxtRJWku74/OXz54c+VIjtreZ5cmB4s4QCitJf976PC1ojD67U95tQ2mEv6TV92eAPuIA
czn1o0GVV1ZmHRXO523ureqhM3+EQzjekepkCxg9Nu0s6d0RN3SxHiFnjI99PFAhFhsuUAbUgAOp
2K9yKO/SitNqywa9s99a+iDDJDq3uMDTqEe+xKA4LdHPsB79oYcPidlWCbLtncsJEd39KslsFkJN
ch+p+tJLxnOkl2RHqQdJr758FqNzjDD5Oy2mYCKqydlV6UXCgfM0pZXAcNwWM9CF5SmJiS/qcgaR
pMxbd9T8LNOegiaTGhycxHxvr67NMj8hI0bLw7xGrmYn2sVulPJcQi+LMIA+UouLwoAH8yXDvfSs
6yI2trZs52VP3llQxzMksoVaqGAZkIXvotMCFKhG54yoTUQvyd6FvdygtVc7N8qB85ECxZLSNuRa
VpZCkTTRhxjD7FR3VgloAawhWIu+J8s2EGbeRvmc7mMIJzysU/OCWuX8px717Hsm67S5WXJO67XK
Y/fAHVTtrTm3T3ruUO0xF960Sx+15GnpgxIeEkhTCHPvNBSg+03crth4z7gjRYvXsEUUxXDdJbl7
0Kae3oeZQmqDJKPBILkkFobJZC5qTjFpbF+xERzUzyF0axZmOBnRzoc2vDVF190s7JGPXRjbN31D
vRkM4dkKN+Ncp+4mqoYEIugKtpCZKk+tbS23XrLWC0c1W73UTnfLlNbbgegAWEx+6SK3vE1YwHtv
g0zuujE2byrKKK/AenECy5PGH+XQP5dM03fjnN41lTBu0hUKNttcu5j+zcMgqvnCGRwMNE5/HxuE
/x3NhcEIvpY23zACTpfY+3VGADJ1gBt0xT6r8ocQLOOmWw9xOmmeTZKr+L28S2Eu0YFQXr5rS2n6
xahCWOjCxBRZUDRrjjeg+ztKt0w46TaffrD8Dl3jPcMzeY4UQCw2Ose5MU4tfOB31jF0NLWU2Y3m
0p2mknaTgOp26GzTSDABq8Irjqj20gi9D5p26v1QV+mxbJ2fFVLkNUcg+zT2DkqeWzyAdeMVNqsZ
9bdqAfSXPF1ZyXYUpy0yznfctdGldnifbAeHHVtGove2qSFSjc6Snu3Itgm06KvMmp2D407habB5
lzjxPD/mYLN+Whj6D6Or8q3Ese6Tw/Rw9szOjkwGL1ev+xx7G1lwql5yM2Uln5tvdmdpYqpmfhcE
BuDQfAo/vER4l/hDzBcn6thUlsx+bl2+xAugxBCM/P0yFQ9mXOQvXdx/GhPkf51QGdsk86vZDvtk
oCEdh7X8RdNoeaZ/uL/veqvZFdidflWdUr9wsfU3DU0bT16KEwieFt4J6rScB7pMsAi5ZffQm0t2
gZmZ9aMEvPPlzAY9QgbJ7hTvxoF8AO80gXjmilq9kR/rb7Ka1HzowktGXauNnS2zx9nh29ZZOT2Y
A3C5uAd9U0nrIzPxswstjFeZTcVbm9bRrpy1tUunPrkZKpOlgJD5TabxOcZ5LvYmdEBCosVPMDHW
YbLBdRq6PJS4n1YBgUhR5janXnr9tsLvRDvNAoNWLcs5M1V5WFZOWz3ErMIRIRRPJK8JLibk00PF
opDqk87XONu3ImvgMriYGW+B/pGvln18NmJ6Exfc9NAoXBIrGVXnFS2EM0sx1q/BXTSbtr8WMlOr
hXWQ8IBzMTHI+yVpFwKK9clU9Er3SUViybTuOuorbDOvLyYsiiEi0SZ1oS+BJjaOdqfTm9KwnV3V
VAgHcGfenRY/hdb9q5YTYERwABfVYokHq7WjS6wh+K4kHFo3DptdCSmQ8CyyezYekzKy7xNGpH1o
YB9MLKqX3GKNO2VNATnZoZN2LoL5EUknkru0tzCY98Us95bkwDfzovlMCLHuGG1jGHV1dM8xndNl
oLwWj2f9kaQ48/oEk9jGgWZxUROQu4QyZ55jXBHk83t8lgt723E2Kp4gcrmNB2ozDVJsl71V3w+2
if9ttDj7hA5rACN3rlNU+CuNSL0JOWTxfrTAjYPEBNgQe8d6bvk0xgbYo+go9kkr575Y5x8yhyVh
7+oDbAB3KGW3ceoh6QcrZ4roszoRvrM2oqrNvd20z2TZiTJEIefQbs3tLRUtUZmMeRHFExTzSf7G
JPeCV1U8LRHNaRRX9ohr8/SL35dzNrrvg3L80nLof+FyJoqzFhGCWmWdJd2DMQxVzY/v0nFWJdku
Z1HQ+Ik3U/pAQjjxs8YjjWOb6DpUlLMUDib7DLvJWU1qLF3d5DIctD4ETnAlhXkv6NlZke40MkX6
qYzJmBCuO1WevrLnoYcvpMG+ppQXMAHeeQFhGqsfAoKJ8Tt7kpy3ftYd3DmVF+BLjj1FfDBLl5MZ
Zm9DLtkW113b3gym92xksdguVqRuZsbYi4BeOZbzRDvG7CMSRXiMnK6/0q1yj4JlAd01C91KREL8
KV8OxuxRn9pUD4abxL9IowRMQdOuN6r0oQ3ny8xV1WVgGdSlSpU/1ip9ZHHUPre9N970vAf8uR/s
T84H7xjCrkur+CjaqHgfp7a5pKqQ3J6djCbVz5ULtrNwNgaEZ98Wiz6Tsd0Zrmf8xHIUH5QW7nti
uc7LNErzgIXvEr/yhNLhScIEC9F1YMkNDtXBOnIIf7NLq8d60724cvrkEgm4LezypmqFcZjAcV/G
RXmJAL1ix8oES00mcfDI8dFlqbPxcCoRQwMTUCIRE1MFaBriJzx2hk2tEVXRuDfb2Mev7PiFNeRP
0wB8LEGkuU3aqjtxZHN9XryGX/VEodFpHSAwoT5nbFF2mHXLredkyAurZdYsTQNzGPbUZbW+VrTi
PtWEozAfg9qHd7LcCSmzc5UKTsDm1zKpaO/hNtqz2XcVJiKjfajm5TMJIOrrWctNW5jNVUFz4Y5a
6Zy8OQSThir1Db57MLBm3fh6HqYLsXjUktXLteVCh5jVT8YjhnKZEycpK9ovskZeZsTYtnSgIHar
LlBvRcwB2Kuir2nmXY7sQ+h2oHOc5siKilEPgD4/3FZT40cxEx1XlGP1zUIEimg0zZmkMZzYzg9p
W0zvWWdN12hX2dEpyZXV+fLSI9ju7blXl/GS5PzTQv4mTGNszdyQd4gcE3ePHfiUd+dXZdS68KGJ
mhRdvDIuzXLfUkTCSmE919kL6aRecyasK4OeD8yQnKt5xivOGTup1V1djRE1ZoD+lQC3Ogf0edVI
pJTkeda2icUXGyjNESJ5aEVKX/qIf9yswftSozbdDWlj+Ww3v0i0eBfFmo3JheqOYiVPU8AU7nKv
uXWJ/rFpEWRsXYJLQrf5eWR+uqYPCe4o4ViBzYB1x2lk0ehLNpqkUrqaYkmbdPtU9Hdr8H+f5V7B
uq6hGTXPWqQ5zXQUQAj2F3tWNA1Ow1Y52RMvaDDaxrwQjOrAtwRgrD23MInmG2+88YydqEbzQgPe
O4VitPd5AjOzyE9VpJMLK5yqQ1PCsSYqzuzI84GzfUdVwyxHqJ84jY/JxGaJIIYF0Ygit1QQw16x
bbji2yfSMs9zyGaR9SKlE1kD/ce9IYDfAA5yxmfweO16bbUnQUDhwBL8ZloaE1iA/G3ylt12ZZT+
f/bOZDluZMu2v1KWc6QBDsAdMKv7BtFHsO9EShMYKVIAHH3ffH0t6NarpCg9peXwmVXO0pQpRCAA
dz/n7L024mDGpUSZAP9LYRbUcqgIgm3jc1RYbKy5VtdJqum8hv2+CccB0g6BWD3m+F3iRM9jHwT2
iZq9Dc7EhN5j1VdNVOwTmSX9uWjleFeRYUTyesec7Tr47trKdGDmG9WLcGFPWO501dizPo9tkzsr
A9ucsL1VDbo4lofoU6VsyLdBAFN88rXOn8YmgYrX4lfCXiEz72mYm4JADpq4j6k1lPcxJCiqh+8e
NUQKvDt1WDIa1BCdKfAiyxybVQMwhc3yuw2u94ap36msZMlrzJQqZZj0XWk2ofVmtLTrbhTMMQPw
SCEMNj3bXjIc7bEVN0BAKLh1ZXfzxvKDrrywB4b6pwr2FWWjjxL5rJxcu4f8vZgKWTSt+YRDWvSb
AW9CfXJQiOBzi2Q2nmMDw6MLcF9ctVpN35hQIjUYerMiT/W7xTGmtXxN598/qCaeDjLH3jx3GiCA
5JiWXQQAqVKL6SRKbKS7sBluMbOfEI6+BCInXxmC2xYDGCKxUb32rTV/4kEYHujf6r00sdZwqEun
R6vBsJxoWh34HsZdM87CIf4wc8lm9soLXzekM6/JPsyXY7lXQVZNe/1pDKq6vRGwanke6lHBgqCR
DAG7z29jGkikU5JGmd3l9VCemTSEICrTtmzqMHuEk4RBNSNZ9WIoZ8YSkXUQBsHCwB16kP+zQZby
UHwa+/4RZdt9Vqngmaxp57aLDfe2tGCciGg6HxEfr2Ql889g+jlbtO7dGGJaQRVZRSxKIttXqFav
szYqj4kPWYgBud1/mgnyONql5+5IVqqfBOPxb4u3aK9Q604rG3v52i2Cp1S3E5gZNHx2TxAYDQD3
CAFUf/PrzpjWESsGRgtkStaFN9aw56HIWa+jYNy/mefSnZ4zfHziQOpTKrYcxRGsIuKOwj0PvQ/V
KG7QeMZtMTbHOMosEJ4kLNQ2VF/tAqZ2LUDNTlzVFBCCwQ8lsixo4uaO4OOiEoGDGLMgrPKxb6Bi
FApBd9EVXX6fOC7ewBa6PLsqqVuY5EcgCNU0z9UB40XecCwK1TCcexWKAZyWBDfz2+za2ScyZA7m
7dzNjwS3XNOaPoUTKlGBgn+lpqI+WDOd2szU3jFnpETJjvplBrh3YkYRO2RoeZw6cX3sZS4xn4e0
scFrDAhTkmXu7l34vakvmXdgOI/U57Cur1LlOoitxmwvBuzBWLrlwVw4g7XbFZuSpuS61x7RDKzu
FvR4q6+OSLY8YlQaQNE5spQvc4ZEM+zJNakwZm+t2R6QQXvRaaRFWtAipCvrMpc4b7O52IWd7x08
tNOnLoIYvxuwd5f8PnEzw7Bjty8j4DMIj0sb5KFjZ1sVmQJWeG5iaQmSW9TfX2bIfncMBs4zyzoO
U1R2OxdP8zf4UuMeK1LJG5Ema47g5D8KSaBF0zZqncWoodg/yyvwH0CyZs/A5Eqnaqf61qYf70wx
PXxaPo8zYhFo9mB11iPH28+yat6agh5ziub5vMRxveZp0htOKYyMS1FctOPcviB1v2oHCi7dxe2O
E7p/1NAmTx7+iBSQ40ITtS+lXxv7up32HnRzYuQPdUlMrQW3AGyMqasr3+vDC4fpAHw4H1I7A2yy
2MMSpVzfMPYBcrgy2KLvDRVcMu1gU6SYvqkUT6VJE/DWdvSFrOAfwM6OGefVls0zb0X55woTEc1n
9QzKiMQQhykTEZzhrTVFWI4GM7pJlSbgCSPcHs4e3duID+37xXYSfgLCSx8bv3+Gk7XsF3QobYnG
i24AUV83YPfGr6y32SNhSANvYxXspDldOUZD/grgpmwxLhEQSEp7B7vfGg5dWbt3tvSJmoTjr49i
sOyDrcdhM82JuKcr+zbI8AF3N+Mv3rtzl1zTgwqHeTN585JB6l+SqBpehyW/4QrMmeKg09XHntjQ
YzUya0JYQ/BohXU66LNpVbS2cdlZyNksq8zORqMathH+QGgTo2fcpV5RYSRJblEQVlSwTr/zmG2u
IiuBP4Pm/BgCAQMAmhXHvFOPucaJa04eAsxhyC4yQ1AEBvU+FU5DPmRLzdqFpDlwU2urVlsKOL0x
M3vCyU/qWGY81RKcIfGdHN908SlKyO9NPAsCmjU8D4vHGJdUzEhqYcJLlpCz3M6zi7AFmYQc8muu
XIY0yjbvc4+9wE76C1IeqLWQWB/tMNjxBWlHS/29VXaZm/g9aclu5TgYX5SDkb1k0TqNPQZLq5uz
fFMlUXTfO+xiZwkiy/pyajgmQURpSHPN6PYHX2oCGV0yQcexO6uCFEv84kMwtN1AQxjCcW+M9hnA
IUoPv+S0WzmDPJH0J+IHBh+RJoeFQviQTEPRbqgIo+olAFt4VgcyQJ/eiaY8/XMNxkX8tUa++q39
z4U+/pV5Tx2HUft//vOHf/v/TqlhIVn+fys17oru9Tl/L+hBQsG/Pjftv/6wvT9dKMYIlU0swdiC
/1I/W396i0MY7jcqCfldjfGXoEcIRuCopmmOKcv5S6jho37mH/4eR1gop9U/YoW7Jqqhd+pnZQv0
17DKef25oLS/yzjeyTQAICQtkIqnpp47eR9VfaWgJzFMMutzoHKhekNuWcMNafO5KYHutWB2OT5g
vZtoG8UWS+NMUANHLz8pqc0yjx5O6vjR7O8baCcxtYhtt+IS8OKUix3JDRxvdOTC+ltnrhTNgdF7
N3MWQ/S7MYJWNvqiK3jz6HuPtrjUiyayRM8AnDZZ4T8uSLOvZGZFexC2nnwJg0gzLmDyAdl3N6BM
SdRBJbXdM/NIFYWZtCO5xfTgO+t8nJHQwcD2SWzxvjeITS3GONx17pTiMqBCoLGC+0+rUyKNsCPE
MJgE4lysTxT0DJIVLaEKXhUtMwD/5Hazm++miSghBkERZqWdonmGvmP2aiq8DgcpxXFt4ZAG6tpT
w3fUrKqoAVyXPCEMqbyyvQBywXzcc5kY5Kusod/1zS6wS2xsmGDAVZjLqupFdziDL2WI1pkcH+Zz
4AeZqMMJHEFecmqyXBuiSeUBOlEOZ7lj24Be/DYVmHUgconQ787MJgMiDciGwz8EJ0Qwns2uDM+X
YyEihv4Y4SIhBDc0R+ycaVpddxXojBVs7u6On8vtQLLHDHkrw0nwJ+q8swkZZNDL6jbnsPYqYpd0
F4KGrTpYarsknAc+nkjnpWfSwGTap3kuXt0WMjQxJpB2tgkPcMnZJEI30fZTm58yiphiSyqQeA0D
G11EFRS2R5NfA+bO0fB0Jwwm5qNnog8ASCv4P2PXKlt7F8+ZuikgYJI4OqB+AewjE0o0syXVaAXO
GvSz3858YQuLKJiVPp/9R+BsDoKCplUlVazdu6t0NgRoijy0oq5YB2MVEZeSBlhoqsJJe7TKpei8
K6w9scs5CkgitS5EoNchsKNhryT1lnnsLXe0n8MhqewnsyzCgn52ZZShXtM17cUR6tBswwNKhmDY
jDSOBSUt5QL2upKWb7eMlUjMpEtVzx7YTEuHfKg5LsqUoDbCNFciDnCHT5lfTvvEM1yBIFZH1+zE
zavT1VCvZryUcJ99DKSMiMrF8zPJGBANg89r3tjxE08tt3EwG4iFMdIH9OPe0DJFSPirOanwh7oP
apTM/dT4O7+zy8++PVDTF1Sq+8Ggucj8s26/5NSCdyqYnS+zOahPFAD023ugQucpOgDr4Kk0HMjK
hkC8Qt4Re6vGNf0BY4/EDDg7mocNmxrHa7cWYPf8rLXp0CB8i0+qNb0lO1YWTN2ZOizFdH/r0UV5
ItOEyV85RYPFgID6dJ0HCY8KhvD+M5skoFgSUeiYl6YzFef1bMw7Nbip92XEUkG3sXFgCF21pkB8
JcowoqOFIqOKVpRFTX5qoTh2O5aqiVTWQrjtHVgzkV7kYcsUIRlAlvkEyuUuLi4h4dDQRy4yPTRr
F5Hc/AiawIhu0aC3I/ZpYLkjflzG3LCJaryoDgNGXlP4AcTEVWRliwrGJ0VXuBd+E+HYVn1imv3G
IWytPo7cDqgNfWHHBItalTwzQAG0R4T/VXOBicUjeBBBiDoNTpGDVxwwMta4UgpQDAYSHm9e45rP
gZemkpzkr1BPIpTOfkBxRg4wXOjGLyzjMfd6TYMEhGQdY58Sxjgh/IwcVVovcDi8OTnm2ghFJlch
iBp9gFHNqXI2G/cqBk0BUClUDtGRPUmrYRM69l7IvuZ8lkIgk9mTAFKRr5mi5TbJg5E1T5F5J5mk
o4E8Ex1jHpIxk/ZRN0linPedKLvbPJZWeYwiuIwryQsT3WUR8zo2pBRjODiYEZ4eeFESSKO283cp
w9toK1rUrbegkU1FXl7Q3iB1Bv1WdwjMVyIz9Lj3mfUEG6BC2WXQVwJQpmOKZ89MkSUAKcJ5Abc1
u2xcB9gQ/HzYYqG/PJIoGAqx9lWzEA8GmacX8JC1sdKOpOVjVFgd1pCVk8ue8S+baeMy3UNhTTR9
C6ly2ldGmqEHmaLgOijiCJepXxBpXGBFwFoq2+qtQWz2BBNnnna+r9VFX03lRcjetDwaJrVqmAGW
YFbsA7VMAuC+0dDM5jGWDbtnwb4rIJGxqOyUUchwh0lDwrzTiOpIjZ3a/tkosvIVAaWHp6IWldwR
V850g1RY2SD7cixr1dNO4pEJG9LSRADTYoDgh7qqYAOAGZo1tHMbG3HlCrcwBpPWzwD4hoPnIthX
oXUW29CZVr5yhy+LhpXEy9qP0l2QL31Ltm9yQHDdhPg0IHwn6wmrDqoq1MTIf2a61S6P6wH+bjPs
Ql26X0aqWpztaaJKQHbKQhUyFkY9Hwg4a+dbqstIks9o2/u+i2Vx4oEaYd35Ix2cGqvqnWdWpODq
0YxeCU+oPAj37XQSYHi9TYkGr9jZJbjKS4zc9QnM2C02UdJL/AwnOwgCb1p5xpQ/o88s7wejkfj+
e0mi5AriYm5fVC7hSEwVGV89TDLC+Vs2cWAcgkaIK4cBBA29Slv6Ko2SuTjSoWHl5/AR3bCS2J9t
pmPxwXHc+M3lV+aGZtoWTz3moO4hRwvc7Zm/gCitDUwAqIic3tznCvDGIYe3xxrkZyyLmEBcWrAy
o9F9M7ql3b7GOREcw5roaXoAJLvOFwH97JeIBsJdZTtM5gz6jV8DoOAZUx+iFpntV1m3nbjXt6Jf
0GjBUDNZho1X30t4Wa+103U9ksIQfsxITMNXnCPIxJSbkZOFPJdoezSw6jkZkbqvOMeBTsAKSD0D
6oBfuJlypr6cYoYttkKB+oobQWXGBH+loetdRKHVRPxupflQ563FzKFYBjHEx3BONObSwiCG+AKG
a9/ELMdtyoen0KteMkzmDDXNqH32raI9oUuJHo0+L26tSE5iq5iYMa0ri/4iLlDRrHgUOWY5fihR
erQtfcKcHfbYaDP71hN3d94w7/hGT918gnHqlPuJbvxe4qdFUBjPQ7UiiLYWx9bozbcBewv4H7cK
PhEi33yLXL8IHpH+2Ak7W5mNtAWSSHweMaz399AQAGfS9utyheG+tkx6lNQK9vpdtfKLMKofDZBL
CaDQ6Uv4R46QgOqXEuFdCYA01QXonvkIciFV8EuUpAnAT2xuYuJyCA6CZGb902s6yqXqELYAxmQ6
DlL499cUVEw9GhQab1aSnTl0LfcztrftBOpym6RkGP/+O1Jl/VjmcD3lgIMSywXlx+u5xqjZFCy5
DOtuJPvtmnvcbS3yF7ahQWJxO4KqER1yOpsz4tXvr/6BBoVbAxurKbH/eDbnaOuDFp60gamlvcHp
uZDm1pegEEaRv/7+Iktk2DvkFBeBiGWh8Dcxj2Ad+eBjRSOdQzhMcZiSurwuJzB1rMGm2IZJX2De
/Z8C9xePzK+vRY6VxJyJgW15pN49MoGlG4zfhYSWkYEjDo3skUwi87yrddesfn+tDwZdnk++mMOF
yNPCQYyU9ceL0UEfZgxmkpqG1UdO5GeshsycD3VVQf1tAZWXnLo31airk4Jr/WJ4Sm4h2HDgLEPW
hcFzHke4/8+EXk2n2ShhV/z+Q/78C/MZlcKf4/ET8Eb9+Bn7MLQLhBgSFTs0ia4HGwC6Ndh9v8r/
JrX9wULw7oZvntvn/3hjGNtOl8/Z27/+IDKl+KHBsvzn/26wYHCisYL0zPIXdrz5l73cMP/Eeokt
avnnv3Fw/+OZgiBHSxYLOcbvxaKy2L6bAnLqv/6Qf1qWsKXJP9Iy7cVC872BFb4V//1qNB/+/T/y
LrtGZtc2//rju0vn/YspeDJc/n7FA2xytFw+4PuXpTTRWCr9TcUJShGkV8a50lCUL7oObsG6Vn49
P5dwGEm3znzrPGqIkgRk6EeXBpRuUFYCygkksOAaiXjwSXNG/xINSYksJI/MrRCdHWLbq2x6qKHJ
FF+CRHouEEDY8E4NIoFNEVGtohlg0JC4fXdVtsYyYgPzAqrDU6iqAwDi13bq1N1BVMBttnhY7M8Y
WpzpK7qh2nq0Oh1E+7oBJLEPlxihC+klEMY5jpkb2qiATnOrXJIUjNCSD7YhkmRb4gnfAS0ZyAVN
C8J8e9XKSkOqLC17q4Zy8tm8UZcf5WQBm0DWWpA3KnNL3zYORN91G1KgB1iJ5LkZhrRlCR2rd3Ar
W2eT9NPSkoia+oVjO+JA4sYouELw91cFhv/9QI8ivqZzqiPw0uD2UN5g28lmfL01vuCa9ORo5dIh
Q5lazb2/QThKKYpk0w3Op7jMg7VTqe4+tdwEzq/grLWb8U83lABF1jevBZppinFDlg9uM7qXAE7i
zt1BGJfAWWwAYDfoKaxXPwSLvnjE828OEbRnfaY48+kaU3nVlqgvKycZyIShTZAhHEGAH5ALhqsb
ceQyLDApLpYABPh7PMWrAQXtnZcIH5li6Pd0/KuCs3gfJ0FCYecT3IooaDb3k9bVecsICZ5Gv0QB
VGZipGt3CsJvSFZCUnGSlqegnoAbYHgw+nElNePRFYkk1Stu1ybaDxQoJIICgnKoniNCiCjslsgV
RPkPIOmIuCgAuuOBySDSE6k+LMaoKnjCtwQhW6Taeab/eRb7Y17ueSMd7FO4VO4qGDbIBhIH4Ss5
vjO1g6s4ULuG+ciZuynOlrNAtO7dBkC2sAf1IO1uSNboUMiIYBYRLZjSMHtlXkqwtpjZ2jcN6ioC
jbw6pHUnS0lgTRW/EY6liWDN4+JGxFlsb2m4FC8pM9szMGF+siWcLMrQibhts52qlEG9K9oXUN7w
noooU2+iZ7R5nGao8aFPZ4VgvYxDvaLCW1cImCkfI8NAwVxKcDLA0hht6tJh5JVEEilpEmL3WZm5
1jCt44iUP5f+wzpKcuNK5C6gfh+c0LTRdjsc9Sx6KtaaVlVmRvSwsIuPw4q8I5LN7ZYQlbZr+FWr
VqZfoFEkn42WdBjoLAnnazt0EFRMdgbHkFTfjaZpKkiaylRw8ArRZ1sA5jlhQ7Hwjc1saT5qS37a
na2dAHLTXLYv9Jn8aqugWZNITkdg7489OQp8B+XuPUwWArSPCdw1wPIerkZyVh7aKqiM9dDHwRt6
TL/aTbYO6/N5NtFg5ZYN5siHyHgzd0Z04aSlkW84mOm3kQHRQwSikmEJzz0wnjLLbkN6TB3dIXKa
Zy3IietBZD93QF6+8MSM5tZMwE0fclYUrA1hUJ5UkzmC3NwQe5avKwZnBVjGNf0xuVQauXHmMFd5
G8jgbpa2lzxHBEY/2ElTpOcxyjMSewkYaw5qVi0DatX3HQsqvvKcArXf2P0Y7VPKz+QoC1v5/z5H
/O8O/wfqsN/t8BfFvBheq+7t/T7//X/69z7vmH9Cg2FvgwNJwYK59f9aXm3zzwXbQgHDTm4xY/mL
+Irv608H35NJfp10l1nHX5MUnuY/veW4xgkB27RF9fxP9vkfj8T8NaBqTI7dNiUUx1TxoaIxFUTT
71yM0bQIODIK9zwDdXbDukRqzbtb84vj948V27+vBadkGdtwLDatD6fNpFd+z9I6rDyoAHgzaw+q
bEiO21eS7TFgegnr+u8v+eMB9/slmZtYlg/FB3Tuch/fH2LcxCOAWvBCGXJoiaWBy5XXUXz8/VV+
8cU8urzCpU7j4P+xUCJBgKhMl5ZrFMIKOSrOZmtpekxXUKJ6LuCCnC7h76/5ix/O800TmD8KScXj
8OM3i3jzFTOIgUMGh5HQmTLkDBEZdKuWaK397y/2qy+ITR8pKsdV21se4ve3UQeIlUXiDau+yUsO
fL776hRDdaiMvqQpBf/lb3635Xf5qyr0LBz7y9yRgwCPCe/Ph8MnoBazJ08UYdsQMfWZXmjkkOvZ
uZ9A8Prn8F/OsO1vf/8tPz4sy0U9BZGAmsjGXfzhXSCblUJ31HR/tMXpc8lWbNIi/ZuH5eereBzR
OVxLh5LL8j58NYwgmUEm7riqrLK/jFUZX1SNevn9V/n4dIAulMqjwIA9pxjKfnjumRFhCqxLcJ+u
VT/4hNVcJ4K5Q2N12eEfX2phNWDpF1AWfvo+cN50pAeXWVqY4OFJs2JY5OELV2SIuvlvfqPlSfvx
wfBgSTOeFDRGWEQ+3L0hpotXNJDiDO0FB6TqwSMepe6xrnR4kaFWKTkHjubfvGwfn39uJ2X80ggR
3FTHWf78XeMg5PBflR7JiKkl2xu6+uOZJjDxnOYqo6spxxT/+5v6i4eE9qdw+flgtTju8ufvLjjC
pfVQ+cK9DCoPXZnN+UdN49+81r++irsM0Gmi/fRax65jYN5l4IptWRA/YIWb0beDf37zOE/ZFruY
a7PXiR+/S5DOcG9wbq5QaMLWTlwDsVmsTiJW1Te6hNX17+/dz2uH5y/p4rA5+GLWd8j5u3s3YeTL
ihLugWvPB+7ykjPtV+h7uqcys660V7ebFjvj76/6izcOrLtNp2ep5nnvfvyWeJlFVjOlJyRyUtsa
b9euUNI/BMbcPfz+Uj/9bMsaJVzAYsrzhKmWj/LuC2LENrp0scrhImsuSBnGEA2L/Z8+gjDn6STY
nlIWf5H/4RGcjcrUjpVRBUzxBMUgM8ZNibPu7h9+mWWVgrSxdFMZ+/kfvoyuvBilONG6E5FNKzn4
Hjs0RdI/vIrPwUP5HLjYoCWKoR9vGT0YLGEOD7lfaWMj+iACHpSrze+v8tMzwBuLXsZ0l5UQUcqH
q0z0U3DDULzQVDFOdTLP1zD/0fSjDdn9/lI/PQPfL+WjquFABRPuQ9uUCKx4YirsrGo3shfERwdD
YSpjJba/v9CyoP6w4Pqu4sDiLmstJf/HFjS8h64gzgiNfykDizV9atUhxkZhrIWaBgaxQPemtURk
yKjQITGbCbf2xn/8fSWHD557el/8hB9bt7yvVGSxUosJGJHoFCCE2QtYoMXffN+ff0OJdGlZPTio
cp0P7zGupyysXYwcAIZzErErtUJ724GnLsX972/tz7+h5AIO4hCa65wbP5yq5Gy5yAuAVzX9XF4p
clcPReJFf7P8/uIqREdQZNBmR7glly/8brWY8lDSo5hQQMCjIaSdCjLvhuhvbhspER8eFGYxCk8S
3whkplAfG/luTBZ6rwZmskjrxm3K/tVsTRJOX6EBBvVno4m1k6xUxfmUALgykGSb1IEDn7FJovyO
dGqV7UhjB4NYg58piBkYDWsjAjg558TPza/KZXCXr1BN1W9wUgu9xtiEMXyKG7O+C7EWqF3Ablxv
Z12NRIZiC0zqkznitmSqQGs9jU/IVJl9rejb0d8kkilKHP+SRTqc0IUK7cc3GphMT7aRF0p7w35W
9TfuGEyk3/LHznbO8866UciIkpVVamaGiiwAAoi0O6k9nYM6Out0U35yo8Lc20XP9Lzi25VXgYPs
nUwL8JUXSJnUvAKdrNx1z8zVXJukOPuHBPt4fj37boFRHu96cmMEqM53VkMj5Zzz9kT2Xa660UUL
pEt/3wOcY7RPrzhgT03cQm3bUcTubdGMQbSLmtZz1kixMBjhI6gJThRBdcNYEZs2sXasiW7ZDPMq
aThc0VbzShdNWSPyJxEGoXkqmG7aD6QqRKAfy7GO0+c0ciBVk7Fh45oICbRcwTztMsR2OBIOtdOD
x62sAq0QzpbwCzFGHvGz9SiSTTZa8YMZxcZ89PzSQGo8aYehqIC3d40DWj54EdHKh2Jx8h2RC9vf
5qYfzU1qE4yDzhr5Gb9aPwEsaOIM3+kYdNFN2CWqWGcK3f5GFkmacw7lb7+JDJpf7F0S6yAtshQE
eorAdSW7LG0vk8iU/ikvRYpMrLPlPSEZzXRsGoI84CU7GfqrLZn12glJy0nDtttg8IuMF7zlnWOv
ZxtLy2WtnaymNcbod1sauq9fY/qJx9qevGBtk1pIC0lmFGYOazUhIiJG2LtDdNbWd2VbdfELfEfE
hus8Nz00Sq6NDAx5IRZBIOhNUNAcX+VZFap+G1apT/iJINS7f/VtGATnaCHT5q2rdE0glp+0/hzS
uratSzPzcogOiIHoX9fSqg58CEIfTC9393jZ4msvMys8YLIhUaGIW+MsHICId8jc8qy4rizDaklg
amy7/zrrQPOrdkzqjaM/zrJ/MQeY2XuE+2m7EX4FZshIXJQ0eaGZTPq6xiYKszr0yK2S5FbVjJfU
eo5imM9jamO8wofW+xcjhpAFe5kVrx4vVb+PWt7hrxnmYQeNc5WftXNo4skcAyNFJ1n23tGOMHpv
p0WJsUkjt79sBzsMz8bOa9NbHN3S2dWZFoLY96oSW8vGJLVZJNZ4ymBtTbjKkx54pyaFY7voW7x9
pANoUqyk30EGJbcBkyitXVkE8mpMBusT4FyAIiSvkaTlNAaPfaMi3Fy4nvviAMwSr2Zrm6jtnIY2
MgQCqAggNlTyNrcq5gAcpSRslRmJ6QcXXs/w2U2cqjlGVDz+Ad13Zp+V8Had686nGf1Iz7yLb5E3
5OVRejD34WUMHYI4MivcnZ+3/mOFFOfCLH0j3NKvLt5MC6TsRVRWE68m/t94mwT4HbdD6HjpXUXe
BKWTWeDE83U3POOeRxgPcTW6L4aFnZMz2EGFzesPBDcn8rGzAI8hrC9svbYaR0C8khT8hyGJLByi
9HKZvfM2PhXKaJZ7lmY3TVdjyEvG1LhMpqS6Y+FX8GZtBOt7QBSsGjmSVyQ+WZncl0mFgUEQRFkj
jA3cZjd7ni6vJvAMEb8fwtpdE9dEysc2MS/b0tUk9xCQA7zbgRFOKuWo6+Ap5FRD6V5UkXVu+0TF
XVqDHx9h9SrnUFiu1mu67zH2pLCLNPR+2FsyZeNcCw9N3reqQru18iziK85UE9UA1pDjiU3FsNg4
l8Tn4izN01Se5gHpFeNZs/NpOVsTOv82r7qtIxDf7MgNsCAf0eTv1yVqInKaMcXC5jGLdib9Flvo
rja0uTBj87E9VTDCyU2WpZttyYyw9bEysTwQ751q8dC2dR1tRuWE/slkK59W4wCbdzXSFOKMIiea
1XZO42aLT1G9sKxV5oUsFLrgEOPtmpelNHdlHECaj1ThqC9kfvQ+9m5AD6epC5Go8EsiAjSRVOHs
m2a+yRACfduU+F702iVygiQdEMtPjKJopUHjWtDtFiiH1Vwq0Ck4HEgxDUcBNn+2Sg6FxILUbyiZ
AmgWMbrFNQ+U5IyP6PKAPWoZvUyRqFbFkLjhrmUP+BJP9XCniVBkOE4wUUnUQG1clUaAelAQ3Dys
0lSFpJ9qrFanNBEknE6+ERPsgc5M71SE5g3O8JgsEzYmlyITdbbG6jowP+my6cUrq6Zfa8cevG1S
E720BeIHDhlNYuNt/NJquq0wU5EezKyEQRWLnnq1L4lr78gBEWsWXfyoDUzhR6/No/wY46bttk1k
IRIt8iEAR13E0w1dP0xxsiF/mUOMUXq7Qur0rAUHDFJDNs4ngHNkHmWNRWHahKmp6dB3k7nOiByf
N6os2ptonhPF54lcDE5Y7uNVBdQpQbKc+NNapXPGCGpIqDhNVxZPJIRYvPL5zDy1r2rGJgOz1ddI
1Tkb4IB1hmNm3pAIyU5A9HqGjBfJIZvBpvY0DPp4TvLniYwgQr+xS97DhwjZClJRnWoTKT3TQj2k
W4k5davCvlGXdoNSfEdvYfQ4IKXVmiZJGPhw37AIbEtM83on0CRW1yG8vfBqiojrZDLqoYld1brv
h7MKh78NNywEM6DMvIgukiQdSS9Hfzhi5cp6QkQ9x9WXjnZm8B4Qb8YDYxmenSyapHUWIE1NzkrO
Eu19riE18qbFYG5PTNxCiGVG1Dho6Qs3GE3CCA1s0kdmhEUbngubqMWv9cBRgf1VVIqIHdBOWq56
JBPkeZeG7ZRfOLaIYgMNl3RdZjNILB24UYeYDbHZ9xLkxiEOjcXeTn4NmniKQ8aTeQfRUBZ5P64d
KsGnypgQfdepx0wsz2qLrnChphuU55W/iTvfSlcM8uJkh9WFhGSCveNiQ+OnLiEW1aAFo0oLbn/F
LWAKBt6hxUvb7CEBpDemAckDMak7PyKVDAvO4FVXbbDyObd1NvQnxrHEDApWqHP06I5eh4DLW9g5
khjRoGhqeGOkNfZPxAnZTxO1LY+b8DtrZwZtTnSVCRNsB1uJBM8l1VFAZmZcV4XylV6/RKCEY75Z
wxmprmEoEk7h8slLFkC2xpWBkn7JiUUPDV4y4OMVEy3ynp5CuAV9op+QtrGCGEaAEauzOSSu7AY/
MbMv3T3XbOrDuqsMprm9gGq8rtNgeCQ7GbJUSEQPIWdWKe8bZnLpFmYc0lnMASRM4VeNEWPOYd3j
U/Pq/jCRR4LgEtDdvWsIGxo+CTjtjmOfupYmfBgkC+kYrgmY0E9Qwmukfy7675XnpTm+3zIACEfE
DeirbvRuLYao2cbJdFptZjPELBZhRnlLWyFDaGywXnhkNAS/TndguENbtTAkpuhrkdS0TGcPOi65
Tu7wLfem8lHGWh4YoXOWMhPC6RYwetGsQ9gR55OqeVfdGqgO+00LGy7TNEFXfadIRkP9WTwPgG/O
5hyW31aEEGe2Y+pG1yMrXfngx3Ul12OkIKhE3ZQoZKSOtctQCxq7OpKJ3JkJLq+1yl3ymVBlCkgD
6LjrDUnn8w0sjhBbHZvpuTIQDp0inRsPAEKV+VB6S9BeXSf91Vw59vXYdJC3vcgxbmPNcHQrTQDZ
ftR15yTBwihp3anyWNXK4sXJw+K67ygZOWInAPGgURF55XRLoCqjzxSENyj4YI9mVI9HLSk0buh5
DG9hleffmNS77iYzGnbPGNQlqdcg5p9HVC1ABE2nHhuk9P1kEWMSui1lsJpyYs8wt+Us0zw+hW7O
mIWP/uf/Yu9MmiNHzmz7V9p6LcgcM7DsAGJkcJ65gSXJJObRHYADv/6dkOq1SSWzbtO+TctSVSYz
IwD377v3HKAC9XCPqCMleqqycqQAmgeifCbhgtNq01lLCrsitAdL3WaNUfGtNKirk5rmAMQ/8UXi
v9QIZp9nn68XJrnGnXZjZwM0mJXrvkGnmp4croL417mF2rG5Nm3ARwlebNQqWi87xHjTlV45tANq
WbmG8G3N+dCJ0csWvbUclf0eekPSUAXE9Ev3cvwuegX8p0Vd3vA5NYjFd0ZPos2u01JueGQ0V66X
ZNmuRnOiIkpQXrKFUcAJeK0tGxSXLV6mgqc3D9tK1PvQr8ZD0aC32faVFgi97arm76HzIIRyUv9O
Rxg+sEuy8q1zK5uelWqqXXlJDUQe6I03V8NSubNKb8aSSBfU7T7p8k76qapZkn3wZ7uAUzLmftlm
9D1wDejRe87IUZdQiViCEjv3Fb5dDEETEJZ1da5qf3SfHBxbeq85CgLjnZgmhPcG44ziqgEs78dA
5gwa85MUeway/RdELIdnG9Au4vRqTFwuyiQltwybOJCTxkm7aOg7bgoQJtyDS2bv4sHJif4biB6f
Vki6H6kXShtLrjDfkLh51wCITIq+ueJVkc/e9EIsR0i+HKJ3t3ziODswPnV5145UgMmLX+LljIc7
TMhDkVY0zjugo141NV91OK08+djSkmBxC/ofo/LlyW7akVxpFvodkI+6RgpBlfwX1achP88AReCy
LmDp96w/QTZw1BgfBlnnCHmMQN80pqzDrdX2RshLvtcPq8rNcr82E5IChGFGvmfsd1H+QBDp+BhS
uvQplEzMIhg8b0iymP1Nm+chx+4AGs55Auv01gxBm8Q5SFUAkW5tPZHFry+qeA67MGW9y9mtKoar
nIK7jv3VKF448i0cQDPeodGAMR1e3uyXaTQ4Dd0mV5k1aeUgHP1oGp3hy29TGhpk4CbmPKRsq73m
Xd3FfC55HLY6TE0acXWYxhWepJJ2RV599DOPmY1cHI7ZK2iwZ6MP1tukSPXvAQAy33KNmuo0d9P0
zecytbf4EP38ZyUK0+8FZ2PjlJi5MjcjdH720ySHq0MwjKrZB5DN86g3g9HecesV4qOukTtDoyjK
fjsItX7qPue5M9aZeVfB12+PpbEO70hFBw5NUz4EA7AWlFDJtbEE2qofs2V0+H7141Ls544jyXgj
umCx4rKHfhe3KzfVLwYHRf0hCm8yo3QwpYIE0jGm2vQFd3XovSa+8k03W57xVhG0yh5ZKvqokJJu
LfmeAmOu5ENlX4zlrqdZuPTlnHfXQeLNP7MuYSYsjS55TlOF2A1+yX0l9738DOAz+e2iK/7hcDu+
dyTnrFc8oGP1U8BCmHYedKF5Y3qtBYZBdkUL75fc1N6qApU9eYplNVOAvnhVqXpoyiUYuERA5MAR
OVzZTcdht4DnYV6kIUnnWgf+nD9kjc+4wcHWOj/cd4Fddv53U1n6vQgRhCOUCPeeP58g1uxsozP3
QQ17szRny0Gf4SzZ1V+whcDHbi6l7MEwG5gxuXEHYM+WW4JggL482DFFBFNIvTOWcLnK+Ixg95ac
3du/BK1G2Mn1jwt6cxHXYG5EWU00+Ja+mPnIzYyAPi1QjqfLHMi7LmypfHHQKp//57nwv0xSfT9g
I2Ki97kEOcWf5sJQl10+mZ7BBaQgJsGIMtLEi2IpDP1vDoe5GLJ3YYdElgBlSvinNQLdPq1QiOAS
Q24Bf6XQsaMW/W+uvPlVWIkIVt6sRQjH/GkvIj3XgXZCoWh0/OHEJag5E2yx/5df5W8xi39cVfDL
kJhllM5mzKZn/KfdsEzV4EBcA3I1G1WyG0reOnT7HQC7viyXm1w5wc3sC+4UZdobzwEvvB/y7xx9
/v2/QFN4DNwvC0/H/9NvZHITxzQM/gI5KI/RrPwwMoQUfCeMP9YV/5e8+k82Iv/wp/4v2eqbPP09
/FPo6vL//yNc7eLZJtROwp/Nnm9eUgJ/9wyQrfYuLfSLzo1Ohe0LPvH/v75u/xW7gOmzVAsvARSH
RfUf2Wpi16z/yUETl2LLEYTBv5O58t1//obzubi4MsgxEKxGNgBf+593MhzFlxwK+jZJK2u6qou1
tSNGpZA3535wv4ngMK2SYyL8A7boCd+h7JU42XWbGHubXTtzbFLE5R06zqk6JZyvnO8sWPL+bg7A
WIgiW8t9UnTNSuWyT16rjhkXQybdfLnMWz8JawfXoWrMC6W96jKGFb19GsXQpp+zZXbpmRD3egos
1e55mie7ikO0f7WIRlB3450NiAM4vb+CEBVlER4ZHHTAWtUwyYObS0XDafAmsCgIxTdW0fQgbAAK
1bg1mmz9WdZu8c8e5/INeeuiOwSF5xesFEI/3WqvMJiCYLgCiLcQcxk2vetSRGqYfgNoY+I8OQFb
rDbweeHPTegc6oXj9FYViU4+AlaSFBxd3D03XsuzO0qmkaklHLKMNss6DUwgfcNNvsmyj689tIll
00Nhx/MbNGI3TtMko9kLpocFokgZiX5hAyA4Zt6Vo3Sb2OZwe25b0JaxtnoKGx3NvCRWQlA95Tpt
ojDsrAcKGzB8MKBdJZ5IGFou1dtiGjZFciMsbtRyQbTYMLu/2okcdaR0kz2GsrM3iLNCYLIDuKqa
6cdHbRMgh0FPKzQ227zGP9wNw5HUKsbrEhiLxtwmMGFj9HRuygpjcJxTHDRjqrzk4Wclo4kzkbSy
eVsuSu/Bwtvc+yzvIe+c7suhp4v0gpOUCUGyeVt4Xx9Wvl8NKxt/fVmr2v1u3BJwXJPRYMa9K5jG
2056QWkXCVNwM7Mea3ucBGm7tl2Tw2yl/FlxA1DoeW3GEk/VpOwudlnVc6juwYucMWXPwblxVECV
HS3WYif7NfWkDeLk0ivYEIOU6023ZuWyG5TiijLkHn+xhrXijuN7ATtOSKd9oq5QXDn9EMZu6Z1B
FF2vofoZWxaGYcf5e0kgPaOrPaZTtUSNkeSbIXfHWPSh2upghEE247TKquazcIcnbnQDyM9UxCMo
RnLCfvA1Dx3lZm3hEuMQhsF2cg90p4Pd4Op9anVMtAnbHjh3MgHNjBdVCZwEib1HCsFY+8JnqJau
2iOfOKNoj82ZeY/iZwbr2XEM8V8SQcC7yQ8y8DGHWW5I+gLkiyEGvS1X8Q0v721dvM/eq64oMsFe
pgvrzE7we62cb7TWbHmTOy6yFqwvmsLAxkHe0/HZQCnbJtxzYhucW7QUWYX/wP9m8MYNkcHuJgNs
HXts2kqXs1wwmtzldRFliSGZsEu2DqCcP0FvjRDPOIvV6TkkSV8yZ7RemzZ9VW16CsP0g+bB43xZ
6uET+ghdRSWZMHc8GeNN5xfpe5fV95YVIDqZ7APl0SGqxuGEWKCLVGfcwgs7FEn1+rdmLO7BBsCb
uAyQRfJcmrX3IDtKC938btTqdl65Akh1JbhVgVkcQam39TNP9Z7pump/vMI0du0MeICNKA8L7euF
e4D3UMzc8atpAtKQapQsKYPtqhonhjuOtWXwSME9b+DnwgbNN503rSAUJisauiqnr9HyMrfG7lBU
6sOmk7ErXO+brWB53ZPtu2nC4S5FRxKbEyMmM/HCsxzg3s2wf7GkyuBGNHQ3utHl0ma+VjP49xZe
UEie/J6S/YHQKuO11j1KEVLvTd4zz/lsQox2XcHEqHL0q9IJFhWNGDVd0R9DSMdiR+kYMkqydT3K
7Cl410shNR6HnmNXJ1l1wAKHUTtcpay6T6PP9I+iDrjzcrpCQ/Loj5xrjYJHSJdn8eivXwiVHmpO
ySdvqob97M9vFfzmx6G1dYS4l26+YPaVK8s6mMkFDjmhgxsqG65TzpRFiJjS9FlpSODMZreyNIp3
Yux79gmfqHydp2l2bqtaxuSzuL6x7d8WvRkeagotcaamjjv58Cz1+F17LdPh/KrpmLX2y/hSt/a7
vEg9eNgYN5rcFQVyENHK6O6rHCRobulnGAt6R/v7JOb1mlI6189q74+JxTaLbQVeOFTMC6NCP9nn
jrMvR7M9eJncqXaaIscG4uyGcQUdmKqNwaRq+m5FfVrS/sY2+yMddeM4Nc49z7f6BnMyhYRA5RR+
GWG4bvfNHesZDf2PJZeT52RUNFDM6rY9M0wN94O5VLu1Me7RTQNrgpO9MbRxrHvn1E1SfWYTLcGk
1hGpSvo6FqQOMv+0n9b+q22XuxosVZR26ouS+RJjhm+unOFSaZmhEStp7UqRPqxjSI4BmGg9hTC5
11sFE/a+LdyTN/vXqxkUTCDQPdTNgVc7kLpNQlki+CLWqPofoSBDKViyoFqQtAmU15PgbwArjrOz
27VAfM8Msf3SplZcJDMf2FOYqdV8gbe+7BKqy0wrMgLEXb6Trer1l28zTkdeoCwT5wJEqksGMfXt
sYvDNcgv77GZfaf/FIxlOUOI6yGAhSaeh6hRo5t79wBNW1ZfwuCN0/5Y5ogS4dhTprfW7Ughw2ND
xbDNjPKMW01c8JuVnJy46llXOVpTRBiiV9rfJoT2QH1qUYaVhYXPQIKJIqG1dLOXjFkNNtMSjwyp
BuuZvzyrnW4WaNUnwXDmTi+9vpcyF5+U1GDAdLwrsDjwYsj04+C7EC0OvpFdWhz1ZO+gpq6p+1rO
TeVdwPWaS3Hj8Bm6RymcWcYWsPYs1NEp2pRtA29eeKYeqNiCgrhwurR+g+mDGCFo22dh0uI3bnMo
wtI8jkEp3nVTzZNC06qCaOXF51rQcFpYxY7T63NBDqOO7CRHz/FAJYFJTu7WegOaAnQSTAt2cdAV
GcBA7SgAikfEK5ElVfCHl+vaEmNPMM+s3Bp3Tt35xPcJlqDagR7U+eY2wKoD4wBrKGDXAC5oH5co
f6qbjIu1vJOJGHjIDpyu75d6WfzIln2914pRdQTdRebvjTl8KF4E+bOZytZ/vLg502NgOQyKc4cP
6pYj1N1gjAXvE5zo/rBLBsW+Wxp2GwNSmdj1zfTXLyDEIsMdAj91oiLHo4D4BlOJAYHK72kWS343
l4FWb6qtdX1MJkJCcca4rIi05g8dAh5sNdy5zAABfzvebpLGXNyuwSVLtc2HIfB3aiZc2uSkCffl
XNMsK/yp0K/skuRDUruXDq/0gNt7fVdR05nC3rnJaOK0m7xa8nnf6Ep0UCYKxcCvMrxDEla9j/1W
FIKvt2PGxAtqvDp1yAuUwA6zNnyK9MhAG7Yx3/S6jjtaVCSRDAoeqQS/KlXPGoIJYUZRcEkbIlEs
b6ojclPLeclmhqAkh4a2jIEWy3ALchmvwJxPQcl+4mI6anGjwqak7j0Y3vBmBjb7FIa0GxmU1alW
liQghOBs0N36aiV29z7ixeasZrcAw/Otlq61n8sCKmZipBfjRj3GdqbVkYIeTSypjDO2+vYIKcA5
l9M4H1YHyK0hfbSeFU87eP6ju5GSgjt/3CdvXf3zqgPr4LPQOImAxxY/pbFF/RXEjNrzbNMmsjx4
PT2SYE3Lq6Aa68hPKomsxGufZAV2WAoKi0HbOdfEqKpfoF7HU5Exoyy0L87GmA4/zdJzSvQ54/+u
kIX+oO2lxUrEnszPyHKdqhyGJ+0B5zVrshBQPqD7lCR3dmYbjJx7cmuXQf7ckbMTn4sLcRwPp9KH
YmGlVvcKC2o2XN4rnx01n40cqwRFcx8Qt/HKT+6sBKsGg8JjWxYHrVsyMJJ3JW4XoXdutnxS0ZmP
QwnHzB3CgiIf21OwH7rY5ikPRiMtvSMDMbFbIF+xuG7eeO1UkQMr6s1ZMFmEjN2jGgvYSyeQnASV
ugpHqWKbNfQGFAXXE3/0TChJPG82zWRPr+EFlYhtyY8zrlBRsHjOgWL6bxn06U6Sarqf5/4O5XF9
RnRLYnK2fWCFvMtLanKRWfsg3yE8W7E1984zXdPnZHayYyEcuPq1t3NSv4mhHWO77YR5MlNKpEWf
51/1cLnIAlW8rhuTvN1oFnFZSKIszEQ31gxaZXam7pWfhCPqEo7TnoLrwk2y8I5+Yq43cy2745iA
WAzLSZM/Wdg05b4q/z70+b9JzH9al/nJf3MW/mUS818/w6UA9x/f4388jt//OJL527/495EMQEEh
ANVwWxemYLbCcOXvIxnT+6vj4Qil7mAGlyz7H+MYAyfkBUrALpUzJm2pkGTrH/MYatN/papDNPlS
pQG1wH/uT+X2/6nsjtGMX/4fYs50cS4TIZOK2KXHZdOr+ueJjJNLrKbTRUvk8cWOUwECxbUq6Xcb
x1fju6UdsjdwnqR/zmxGNX1k9zw6N0nqSipRQHids1ePfR0P3aDbyHacxSgim07WjcMlPLifeztM
wQStKk0eSscZpnNTcHje2qILh8Nae8W+dB1Wq9bcmQrVZDNmZAM8Z54eES9yNEabwDQ7Aqa8jnGq
ME38qpiHzgQmais1UTbxwL0nerBqINjD4n0IWSpCFyE/dbovC6jqsPj7ZNG38B01iXvWxcm0nQf2
+2wtOw9UneWE+B+CZa1u67bm1M+WJCgehWW45YNFZLT+lDyr7xnleOLeHT0HU1h7YaXbuuV7bJm6
nnb11PXtoZpIkD+Ni9+6MuYdw2snnDj+fNapwmSjgnBendhSXNvY7fKKvJ5aNXBLnVbfX65pJ7jF
GquaaqWLFWSd0xszYGlFq31Y2uXdVbjkTtxDVPfbDohrVxD4WpmTUW3LntNkfTkJO7w7k27jQlq0
DmXWm+V9h1B6+MhcP5c3uWcQA8IUOHP07uwi+Al4II4Hc2xX+ZtduUkoRttl7ghCNDOMgBhFjFmx
hPJUY/dRNmjIArHy1nbl+s9fyY8WlefGebNyAU1as+Wvra+ZxUN9M7swvW1m+jIePLvC8/gBp8QA
GHA5tuf8QeQVmjf+/0Mlb7mUwgaewiZc34wxVGxYEd+MGoVI5Znyw9GmTN5WRkD9S4+Lub3z+2bL
qKjfc8Z+gibhgGu1y5eUHv2RhOfMQ97nVeB132ZbJjhcpukNjmsXJym39ssH9z7D0RE5mITirJ0J
B5M+NQgcpCmFa611dVdAArRf6Wsn43tvldV85VoDyiFh57MgmSvAWrH9dEbez+PUuJcqXVg/XUL1
EGw536KUWNf7xFAdg5EU7JyRCZINjOX4GNuUljeScCSbDzNnW4ho3HvHg2EWx9AlfthEF/uZIKNY
DuJuNsIkTaBRemTChJcD3tyYpNfGMxr0XOxzw9Lrp+dwQeVqrEvXumFm2a63lYV54tVPgvG9rOAo
9Y6Rjyzi0XLtW6aMO75hCQuo1toXHdDAjSJ4xBU75X/XIVw17yTMvEXHKIZJPRh/bN4UEeZiIxi7
TI8KK7jxhlNGTp/QisL5O3BkGByhxxku010klNew0FrrZxCCWZaJZB0F3AzLdJuJZQRaoOnoAzPE
QKoOqyHrB4dMACaBpU9MPnp0+EFpoqx0RjlQLp98KieOD20+GhejfTdwQmZxUdpMELORR8dNRynp
xBoFLgINeZvdMrdojZ2wDA4+6Qh/Fzo+Z2CEOrDCKJRDGwpaNyIQRMoL3HpxLhdxmYBhLbWvkhWE
9wE8toOyJ2kR96B7D5iizG39NiGlxULEXv8KUe10h+fNqFgAFkDLkYtXclPZbvMG43v9DVUZz5+X
r+yC8/m7tQISz+3sPdRZ8LbSsH1IpMveCM8e3LiS0dRutmS5r0vD2yZiZT6je56f/EYMzIq+aI9+
n5v7teUanXtwRzYkReS7BqBGR5Ew2FeazGACUXfeKv6baBpkvgVAsDy4TVDtO7ZD+56G7bmxqvop
Ler5Hj+ubZ0SX/54wiPEmuSNs+vBd70TUG+fCx/fWyRYgv5Mlol5fXAJPrL4vcgzc39mk6nMJw7a
mDfcZmIBpWz/za8sr4r0yAI9X7S3HSClVafRG/wI8qz74nizXvdrYgKYw2hfgPGwyrMCx5HFE3n+
24xmwZZRawBXWgwJkXNp69/jMD0r5vCkNuapeXMa0T/xBLDgVDsG2cy6NkpujoHzHRAKvckpc8aB
26Sx3VjLNQmR5GPOstU8V62at9NYkYoNLK5Bfl8AKXUyffTqsPyQHQokZs/BuJsCfqhNkxK9iTGC
wdGApWZFTQ9V+9BZ3vA687JPuRRYHoz/yXEeKiPweCr62Vsj/Okao5DBUt50nhjDDO+DmMedSYts
N2s/f+gc1rmXUMph8o3Twshjk9ndkyh1f4NQcU5uF2mUB3DiXE47sm/RTNLqCm0hN+5OHXAyoSUR
ydAf8MOyU5mF+zyY+afTd80JwuC5zEIil8hQ1IvZdczMWOJc+854yya7eurQMcaUR0hGI365THKI
SeXJWeGAjdxRDfdjNbZX4Xo5CtAZqt9zEuAnizX9wyyXkpJE296KpMxii3v3e5hPyFtqsv24AYyf
arWEjhgvg+XojNa516Lty2O30IWmneB5KFOmFJVnkZ+rdfzBhnpLlP/Y9H3ynpjWnT8zxnN6DGfY
FJzXHvwwYbbuhnrW9WD245FrMQMio63FDxn4mthWxsxIisjsnezFMARNUC5t1GecY5hOHBekPPWh
IQB6XMKMtgPTERwnSfZwnZMnHbb4L72VrVWCFwWfNa3jGvVJWeC5nZtd0wzY8mj+u92xs4aSyyVi
zg0k/NtGOvqKQ05w4IFKrXstjH1dp+4LxyDD++hbyhff2luoqoiq6R/KSlzCTUAMiUYaDffLIgGu
mbe2fRowNzy50FdqRs0gQLvYT4dQASbmsHaoUw4lD+YF6vpeheb0mXHt6GI4OsshhxRJPssDVNeZ
P106ogXmIVf/xm6Y3wSjh/eCqWUN1IRbHuG03Bd1dMHQ9Fc2pJhDokIzngQJ2o12M54vI9Kbxhf9
daUx9LpeDrYyVHCJ8Qef624J3vhmGFjh8Kjt+c3DeG+zCusRR80XXaFkO7KU46k9mqnvkcHPsa/6
w7J8aaBDBO6nvFW3jpP0+5SdBDu9xtq2+XCJX8+osiixMQYV3hQn3gThf4CtsyukL7eoGzv2AN2t
VRRBunUCH1QQOOUYD+aybAbTqc+IaPj9gCWM2nk9u/it012NVvy8JAxVLymzPSyWtoP06Js7w5yn
bVJeCDKcnCugJJLnKU3OdN5p9t9bOdnz2U5IgSAF72gspuX8HRZl89iUxPGD0i3fFmNy3qgrqQdN
8wkqhH9xJoLPfw0GqQ5w95udRvYGG1kcqLpU0HpFcN2ZEO9bb5Y7P1ir73q27P1YOuKQlTPZpnAc
eFDa9e0wiSx2vWKMZSrzB0bODXoTw9wlc10/W26wnlzLNV8zv3uuclLbK/XrfUuh7bfl9nSMKv83
zblyP4UVw003hPeSkeecyumBY4LkZUolkvxziAxDcpm3moTb7YrbdaBVycFOp7xrRXJdtvJ3jnHJ
iPj8s6piMPdAMaa1T5LaciwZMrw6dm3ELZvW/dRW2ScDdu+QLQFfOLw95TPDCfzSsm5uKIM4HzP+
KqKvNTdhbiK6ugyQ/b3SHcdTv1myW2ceWHWYBVfwxKfMxQi1JAHB5Q0d0KinOQKu+tOwCztWxN1A
emoEUrNfW0NU5j4uULdUvPwBxZGP72bv2JUrh4aGyWlMR8mh6lQPNCpgqDOASofEOAW4YNmEslZj
iJpYz3WRIa2mG6BIchEeZB1lOW+GNbg/7PyqT6sf5+s8VJwWV2fA2NhY8QqPlcxYgWWOUXbT/bIZ
+p7M5pKrXsHZRsvqiC1QU/jtxkBJr66o48Szt6Yc6eRdxXTgZmJDskezHW7rqlYPgDTcGyUYK4JU
WihxVC1BM+Li82a0RuaE1djkJxKMYthUbMOZaQ0wPyFbFyO7nYI4x9ghYjA1ITbGYxOjdmaNbuxY
VRUnFN3PDsE64Op8tiugm9bAj7SAYUGsZXMT5BM735B2K5/0OoskNmDmdlfaLfxD1gf2Q2+I5cDs
xylO05D77JRdRz7PYJ9ZBxfajHAuLG40+mxbaTSWpn4FBnZN+rS9hHjY/HLQFtlhyRp7yxHGvbOT
ydj3qeN9udYsMLCW7XgX8Bg+Ajgrztjw0k9f1oE8piK1/G1JY2Y7Oy6EsXKB+Yi1BjhwHhYMwlqo
WeuV27rsCC4B7V3ojxCcioBDIILLJ8D2fBVbzo2gUl3x4wSq3hLeLY4GT7lXUutsEIlRbVtVTG8D
PbNbRDz0NL0B9LrtUW0cVGbcUrhNb2c1iSRi4F69JJQqiX7bl/A1NZ0bpwzHbVb47hbNOQFaZdri
JrdL/4YuyPzL5EjJosVzvqa2JRLZFK5INlWRYLbhoXiEUe2cA8drngCjNe9+kHKc7hxFd0B3qnvo
KBfvero+BB6U+PDKVG6bIvGOQg1GRzlhTb4dqnuxWSfzY2AP8/3ajGG+WZBgUBnByBELoo0IufKv
kK72CyxLlq4kc68VkwiqrTWSmKW35YPpNOuBkOAIULvxizMemoBoP3rtzqDiP+MOPPWQqpcYBsdr
ZprJcYAx/7gkRvEbbhxI9NAe8VryURyFSr5ctucErGV2g9qqfGBJwCqRC+O8Cbkt3WdWWPEB0/JX
i0wAloVIKN2GcuuZwZG1IXtwVrsnEC8l0i5+fGqJVf8YOHXyAUi2vmbNzYV7HvNzRrj+cm8jWoVY
hLqlewA8jFBQ5tRNorx27Q/CqfWVZ6CfL2yim73dPsqVQ8tGm2a7C+0i93Y8v8ll9wU295kAJdM/
gJmE+F0m5/NQvTirnO0oXXlB+02FMb7mTsjzuzbvw9SSr03Pcivy2mXmAD+mpROZSbryb8xeeJ+m
iJZ50XZU2G0ESceC6QmHauoVGx0I76A4NTUbZblOyChZT78wPDlvo5bzc2eueLYd7brgSImAvpgN
0Hs+Tjo8sobqwivaUnnxubZ+GJLn5IxPY7S0j86F87UD1FjLPUfl74pmcpwIOd+xKiR3OPXBj6Ae
+C7zSkji3gFeWTpqzJNwX69ioyo8YKyTP6U7aP1UIFqmkE57bVP2c/oaJot3kNqRjww+Etx/2gNf
ZqXCPdpuX/oRGu7lMOvBRehXw8mNaoHpJ7bSxdsGxTI0J8MFrQ5vOJzPzdiIYrsygcMItNrIsRPG
6pBW3G8vFf0+Kdti3iIGQ4Ttc5pijZ0YMTw+8dtbF4YgNFS3DPRrtvTmVJakQop13vIZN51j581s
pJjdL2cGO4DU2DXVTy2vyyoiHW8wtBUmLVPR9c96cKAYNqph6hWm0O/rvP4alemeqBmCkvO9xzwZ
p3gYZ+NLyDrj3mszClht/ZhB+TtzQLVj5lN+pFlX3RhFXtyb1dqgsSLyEwyNfw2SUT/6qilv+Em5
iBl1SQ1QDKwp6MREZKhZHTmmXd4sgZFtmT93W96rRUqyPky3q7ss173q6TZTkef51BZ5vnPboXig
KIqsSzZVuM0WbKjw5JrqziNYKSkpt664Nn0IQ2RW60s5E5Gef0KKsYqHoaKTzumB5dYV0440iMvc
QoaT69EdiY/bhv04dLJN7wxiuNzb+GTN1L+wRjjebwcTXfM5Uj5B+OcOvapiFQwd8RaPntNLHvD4
OLBHzQrQDEmpkzfljhfDx9R7xMlgNmdjGHfc29N9Vfileye5jDtHvMuliijecZFRISbGq8ya8C4G
IudXzZTrn13dBT9zoYrwA81AAsFdKB5OMAptbzhPSe3fcXNwiucynD21oesNidBpgyIA4N4mwTVZ
ZJ3cu4mdYIDk1oDpEC1AsVtVya8Kgp/Q0WUpRR+qwKYG9JtVHltGcrGmz82WwiLl7DBeXCsxt4nv
888nAnf2fcbOtCJeQuyE+L9CSOqvoblNx0ldOXOm8t1c85p5II0+rTvog3WyF3yb3OtJBmq9GtCD
OAe3RIZxYD5U+1cVC7lxb+uVieQGJoSZPBgBGMtYGsII4oAfNN0zKVymYxoiIb5bkBgisAvKbNkX
gKeMHYXzpj6wlzeMO7T3YU3WyQaA6S3Sag+ho73kXAl9wXpwjRLPzNI9HrtNMVKZpWeOiNnnlngX
rppfd0UPp6O/SH8JerSCCfK6ZTkTnWs4HTu/wszsTlLQ1opYVadrHCQSM6wJqzoCrLkEO8/ibhUZ
M1lWXMu1dyd1PZ+TEb6rn9A9Zx+abridVOznkr03Q6ZnZ+9hKJRrvbdRAUW07zh31LX3yVovpWdO
SocxBpk/MfjHkenhsS4t88pbVuJqY1LiSecWX07sWDNr+PKUlRPVGanvwkwccqu/Zv7qP7l1MNxO
FccLNp7+pfzJ1e1Wq+a7T/SzpkLIrxW8EbDTm2INT3knT8jsExj/JZP7kGAPpy4aIhmKEeCh1gZt
GGkmxUQrq7LXYeXEMRUUBAvKNGR0jWGnnLXe9lma7TMcdQd/GrgKOxzBKFqzJEdwQDp0qwIid527
zrukxsNnhmrcMhg371xJ53uyUtx0VNey5OjKqcdHYomSocqFcONQNg8aM/9FtT3YuZqnbFlKbHAR
5VVbXK/DWhyyyr8yJpkeCrutt/+PujNZjhtJt/SrtN090gDHvOhNzBFkBGeR4gYmShRmx+CY36if
o1+sP0hpVWIkWyzd3S2zKsuyzBQCgMOH/z/nO5YWjZtKZLfKs7/ETuYSscMUfxN6gbHt9BCeY2/h
IB+hkzSpU34HLRudFIcywn3LPLvOJo+1C5D/wivRRxltW31GeE4IqxLZnj0+TT+kJuEz6cOcm2xp
rnK+qYswrobvnvSJnLEVH7YTp902KA3nJUq6y24ask+o+cLHrtScFacN96uJIfJFz2NKljzYJ1ex
74CCGt+NY4jXH1L5yTCycV3TIlpSL5PrnCRHKv3YkXGG1xsdp+dGL6NHp/BxRjQGnutZksjOid72
rdY65U458auVSmcfV+OVSUFxgdf3wZARJpaUmHq7wvBnoeBc+EPw3er6ZG9EufdS2F6CiAaqgci/
jaVJsq5vlUTR2Y+tQ9Kp4c7d9p7dugYM9KJz6/LazYcvbOm1pcw6Sh58eNhI0/A6Joh45QANblau
296wB3tBEItvIEBnMw3JdUb7Bu9a3G+MKUKwh9lPrjOLCNAyLqu7tImxLMbJkN1OxXhDuBqwiaHV
15PWl/u8DbWVlcmBlrZurMYsRnJppndJlGuLoPIBXwR8stsUjecXUlWw9pi3YzM+jCkNcGnQ7WiK
J82ti4skd3ZEXYW7il5ylJg9AothOsbteEDMNqEZs4KFFZXWNphd791Qz21WbzgY+H8WPftaiCga
554yGhZGbBtbf5LhKe6bTVh5xivKSbZzYAPnEjAuF6dy2r1r1l9x21Dloch1cCsXKd5Q7IqMPolo
/GyjV+y3Egvxk0nqjkrDcYWLtl8K5Twxh3af27I/kFAU7OO07pYm0t1u3VYAMwnCU7vGLw5jJsiV
jtDisdCbMwfasJHPis688lwXA3hkNnbOCcoi+obqTrQy+F76bRY48YUZBM7JdBi25RQPO9/Msdt2
2WOpJ6ypdWA86JmBQZ1wgRXtJXmAKsIuJa8RQNnyoQ6dp7BmZKYxnsXMlEzfrvGYi8la8rLmE1sC
I3lWeGCoUR7xHLpDPpPxtXAiFDGIkJfKcvIte4F83SEyvLRkq32D/otUUBTxsuxhmUxR8VCmvNKh
pd2Fq4u9H6APgQ4P06elqvARvTh7v6FVm9g16eQR34vcyck/d/QP17VGozvscg/JIM02Do6JfYNj
uN82kCZmvVU5LwRj+I2DKHsNkZHxQMpLxDxYMo6JLj/01H4XAXaNNg2qT0YNqMENKVwjs+aj9Cq5
c42YxEfTJQRBD21n14btltMMRpmoAXVNg3Ds17KPL9vcaQ8UB5nDI4LgZaZugDzbF7xD+WqBF6HA
AJeILJrowWpbdQmOIr2HoEOTQssGya0lOf0FisPftYbtdKHa4kGgqli1VupRNKF1tMqzqF9Outly
v4bWW8e6ZMjuoTE+D9SQ95pfFiSbWlBxEL64qNgiYApe3Yo7h+bhKjeGF3RY/rRqgRck6wDIAfrJ
VEOnIyS5OSgghXkAONE8BlRSL4qRxTL2ovKG7rZcplrsskWnlLYkKgO6L6SbLxQw2ERr6ZYjj3EU
ZpM9TEEybtBOMWir+BumwnBFUerGkP5No6Ue01EwwP+dUJckSMZWeIUoZEMqIisMUeSi7lPJHgTg
Acaxr3HSoDKhHRGsFQDvkN1SnZaLysoScylmsx5CIArCjh0t4TQ57GpzcYXBn2zT1lL4uon9kAN2
1ob0DrrMddlv0BAzByUYFDYlIXGbSM/0nbQ8Onmowl7bSR4Sd8iovOvjBQo07Yr52tmOI0szm1Vt
VXuBfu9YJlbBse+Ov0gMrn+6en7l0791UNgYiVwL/i1WM0u3DHidb/v1VR72minRbaai23FC26Rj
CycBVdni9xc6x2d5po4qwMCJZc3hhefgsaC3+9QlgXRZm9KqDgQCieFitCdiTX5/oTNsIbcBbM81
8IMYuo2F6Qw8BpQGnFMOsMWkm+qui85tkgXdleBzN+srQROUMBRD24/uDZgD3QcsSGN+Yr+4p+br
A00kVgU+AdYlZ34Qv3DC+opUqcJBvhVLDep1QBnWIs0e4YKFpFNuPM31yyf0E0l31NvMuNankkqD
VdkIvFl7o8vQL3X/aDQtIq8fz+aPtDX3ZEsX+W8TOv+zHM/tazHHM6jzP2r+Nf/K/kQ+8vevm/Uu
b/4PObpspG/a13q8fUWf9TMnlJiF+Z/8T//m3zkR92NJTsRXQqCb+U+j6PAmkdPwscr9/5U32zaW
//f/vGIEVOpL+6vy5se/+FN5oxnmXw4Oa9xQOuAN/BJ8Sz+lNxraGwxPsLvwNvEXOH7/Jb8xxF/k
sSCJwe3E6Ke2+i/1DXRq4nbcOZLmp2TnD6Q3s5fx36POZpx5uvBQ8LgzWRUl59tRRzDg2BHifRXq
GkcRRzXo5Slm6tuAf2ldDlrNalyDpv7lOb0zfZx5BX9e1wMPSsibA1LQmOeXX0Y7UrWi6sr4KqIH
YhTHDqV/lDeSifXSifNXi4hwFaCD9M306c8vLUiIAjPI1IJN7ezSY+BWGTavqw64B96vsurWiS+n
DWI+tuW4J6Lw6JGQuJnCFl6+7jh9D/uoFuEHNsWzT/7HQ7BIHuHH2Eiz+D1vHwIYo9DBOXsVy5Bq
Mopgka0UXuJoAVTUoFqgJoOIZDaVL31RK85KOaD8peFnabkMkdtciESjQuyAuqk+eEPvDAxLsKxB
jgV+5ZtngiyJStEZJv9E1cLoAd17sl5ZXZ0/jEMzjBC9DL246EQjyw/m4fkPPhuRlgXLkHdEWd41
zuZhe6TUSUPsSmcMcGxoi5eh8B2OrUN8YF9oPHYwM641vyo+sbCHP2c6ppZ/57D8Zl2bvwcLnDdq
OPRXgDfPsN65buGWVf6J+IHoU+wMzQsTdrQJG+Rbvx+H85f1j/tE9AYVlYlf+PML+OULgNo3VJMW
nILI1B/o3FQ7I2+NDy4yj+Xzi9g+U44HZAcv89nnDToqLADOnMKAw1ZmhRzdQ11fN1XTPPz57QBL
phSLs3MWGL69nawTkNDM9Ko1nPa+Uk51Bcis2v/+Iu/djgfjUlgGi6Tjnj2zllalUFl8JUF6kaNq
U07WSb+8TZAMXfz+Uu+9HvJJXIyoMxf3/NtEdRUYQZxeWfXUrjuSKuplHrZ0vf4bl8HTio7OYrjN
Oc+/jgLqehgn05iHlU73SY7xU8X01X9/kR802rNhAPNeEBhrUBVC1/b2Kj3BsTS9o6siRkS44kjY
IQsIlL9kZ1c/STNv7nox2fpKDhiJ1irxOLbUpTDcLdBZ6Du//z3vPFtkQnxeWFe9eV/39ueA+Chs
nDMn1ch6T8AvWhKNkJ/fX2S+p/N79k2cvkRh80lbZ9Z6ai8mfSbjJAQurISYzkVbyEdSNF8Gv/4A
Pv3ODTlEbtNaBD5MlNrZnEVXF2WZPZz6IA33mJvGFaHL9kfLxfynnN0RMl2GiQXRycAr/faxJcQ2
+eDRTv7YiUOucOmANIlAruBBqiyAdhVNXaAjJNLj40rsJ9uZtHVtJeYlwSnBXiBrvKfKndyJJEST
VONqXJpaktzarS8/mHnmH3P+Y+HSAzVAzosN/OzxW60oKyHEyRFQ5BCAlS9OaKPGGjlDcejVdzrC
n9vfv/J3lg7WjX9f82wOalAwtkljnRLBb1qStosrdxjyi9KDzoVKycF5kTVwNgw7Gy8d5Wg3v/8B
740D5NDIomdktyPOvrO2VH7MpHJyAwi8nVar4xBF8QeD7b1tA58NvF/D0TkQnZ8UVGFUlIv0E/sK
01y3QyHalYgMC/feBELMzlX0WSuVumv9kR0NRDqPE6vjybWVAFda5aSC0azUEJ998GEb7z0APjqP
ydmZN65nH8JkCJC4uGwYx96KNODo1mji7IWOrFhPaR1/qsweQ6lS1EtYx4enQRItGsVdzF/5/jX5
qsZ3hAL9B9Psj/3k+XD02cjoLIR8QN7Z0Ogm2++Vr5/aODEoKBXUookv7w6qU9Ap7SG+a2tVfHbk
UFzUdR8/mqpBYBJXakSLxh5+7YTkcQ6lTA8SENP9nw+cOavUZ8ywATHPfp5TtkrnmHDSahvbG/bV
RZJ67Qdn9ndmxFnOz07AcnhH56tnOBoh3a3ulJd0CVdVY0UPOXybRTwFGAfpquYfLNfvrTuujZd4
3tBxivfm9fyXPU45dT1Ze+o06G1zYTSpWKoU1CRUYnHdI1/xaUPPSIBR742jFRvDDlp3dxcgb/lv
rDl8koLPhqYyB/2zjR0t1IKif33KELatp7j9rosh+2DP8O79euwcIVuYNmfAs/ttJBIJ6sKnvBb2
svcQB0S1qrdtEZm3M1+TpTdSFRsJUpoX5MY0Gh3UJoK4X+sfPPt3FgugMuxnbZNVwTxf/uqmdjGi
1qc+4qyQCwN1bPuK9PMFcBjU1GmrXPOjBeqdrx9PiECBCM6G08PZnJ/iqFJ2gRujB4OklXR4gsSi
gU+PZkHzbm9JwofaUVxiJHjU5nnSbG9wsq3RLj+DpfQ++Orf/T3zRMSQR/VzngkxmV4FX1eeQDLX
e4a3XPkwxz+4639exCcEinXnxw6AwNi3Y1yTYY2brzrlg4geYuz890ZExPOfzg8+dSnBkPKIHKBG
9fYiBTblvLL7Uz4zuszeSQ8T9L4P7mT+pW/nSC5CUBNfrA970DvbX0jNLzTb6dFn9eKubKZmH0z0
G2hB2wiDfn9DpGH+82IeSWfUNyybuehsrIwY5HGg1ehiYzkuLM8Kb6LBjj+ZaiDLtx+oc4oyMR9A
8bb7gZPLF/qJ0YEC2jGcpawrzQUGu8yaAaNu39B8WStTlf3qg985zwu/PhQeN+U4sheojzBD/2Pe
sO0AJoY4FVAAzEXTt8CFdfSfFzayUkkutR3j6fV9gjrQ0Wj8L03gHe5ZO/vDMTD/Es4JfGHEkiJ6
PhtoqTkAL63GE/HO05JtaArxMtY/eC/nY4CLQHDSbQPgCOx7/WxrPnoeucZhe+pljb6uT/qjAxjP
GmVy+uDBzkva2YOFrsm5lx0MpfHzHKa2zs2+YQCAEatvJnLI7SWuSfdA2d7cxAqJkj467rbuo5ta
dtE1WEzttfEr/1C61XT/wa+ZP6Df/Br/bHmIXXRKomhOsaXUkUVE0qjs22td748Vbrh1FY7RQ+bE
sDLG6VCGRbeBJWfsXCcUYFDo0o0fvO7zzeyPN/Hv53OOBhvGKQarXZ+mXtMR5xnGN9y0GUZPir5B
SuukoZa9RlYCCq6s/nRWm6+O4tYkVUoYghoFz+uXlRsVJmRcW53QevVLr2pQIIL4/GDCOT8j/LgI
Uw2QKNRdENDeXgRhZFVnKUOgbMRt0YA5gkd5FPWwZXhDl+7lcPnBe56nlfP3DAKN6dqdiwje2XvO
NIDHflOdlEJbB8tbiMuclIc7zy/wmAmK53Ip9AJbiPDi24S4BWPFodmyFybNo49i1oz3PgLCXfik
OQq7bEvePgEzkY1tZIoTS+hfTB1OZWzqloN0N9GemN+MBRIUd+9LS18OPgLlFu7PhoOBvC7ysvry
wdM5n5TnF8K+ZU449nSb/7z9OfhZvMIxmxMaIo2YngItvRHTYKalZ7nJkpzz/ljgyarWA6WgGD1z
6byi22qqg1bGPl1Ty8OxgPy/3SZEjg60DnWjO1h5lb5+8Fvfe5NMzEyJTIZsc85mKlYNvaCDe+pc
GU40bYjEWHo6RN9V3Lu+i8620ShihCqqlr7Sm+sWIMCrOfWcfHmTufPBSnG+D5if3XwsQ6Zn6x4T
9dtnV2ct8aFdeTK0aqKH3Or91oHe0H0wQb87ZHyC8gyWJbYdztlHk3mmTEii5b5hlC4ItzbIC/DN
jE1VKr1lkOYFbpSCUKLOaaeKRjaCt1VZmdkpDtD+gZ8lw+CDyeqdZcO3dE5+gj7WfCZ9e/NeU4di
8vyj8kb/MpRWdtMZUfSMV7W/+/17f+cx0wbEbTp3y/jv2QfsRoGVBpl2LEZ32FsIn9ZDWmkfTBPv
fAdUGU2acMx+lMzm1eKX2c9lUx60An8DMSO7IBjalaRcfJOmZY3rBlnh7vc39Y92CMg7srdo9LAB
E2xWzy4op6DLa5q0KhbqSQdUay1pTssSZ2BrkZgcTYO+UQjo6JgnXZYxG/XjN9lhFfngTTLvcHNv
pkj2ZPSbQORxTvbpkby9eU5P0dC25ZH4jyla4qGswjXA0OZpqCfAwmbTPzi+TTciStl9fbUQ+aAn
oq6kruGfWuYC4FpkH5M8QIqc+y5YtymI/HYPNRaYgDCKSXvUMTBPB/KS9YPWmjMzEutWRL6J3aJx
m/KwWwqnGU7GVKZ3JPtUX+kH4M6zoa6USyCkNVHJeKeBfw9a1K3t3NVegL6nN6gfUKChvau+NkoP
MWkM41fbUaG1LhBwYLYkBmU3jODp9mGeDurYON3Qb6rWzr+O8C60ZUMxNFlhXGlvlWXUwdLPZoa9
0Yqg3ehu2OLzESL95kqCYMD5GtotKeCFRH2mZLfQ2bzscV/1n0tp4jiLhTYVywKyfrVyO9N8NsxQ
lAhcoFMsQoyIV3FsFkCsG1Oky0LXZYvCwUfH5WM93TWSbhV8sCRyfSLGnZxCzwCVTd8iIDeIFvGI
t4ghpcZe/LVJdYlCIGQVWUW1xXoiegISN2bqAZwt/NrLtznRnj4UoS5KSYiJPTfDMMipWcPYbrYe
AUKOsI8BQjaCzfwhHjYEqfvDtS87b2sGin/ct2r82coMjO8yifWZE9JjTe7IMJgWTRDi3tfn6RnR
W494B/PRdMpNQB1IkOBho3MwhLeqnWzgBaYZbKMAPVf20CSYXFYJ+u170dk10dZAZKHb42rF3oFE
Dp365Nh49psQBlKneDsrconqG0BELJu4OMWNQ1aEcbIU3DzEi50DOdtWRgYAsW3rHcTa6TMIi9BD
sBQpDqpRTl57gnpRsly1kVq4fmy84mIMOQBpw3PRimw6SL0YtS2G6xohEQLMUxWPMl8ak9tk8ExR
YjVZWKgVLsHEWjTQao2lExv29diI9DacKkaQPmaVWrQV0U3k4AxwSYvax/xFK5RRjUUeG6CpvL4A
6oaEf1OM0gip8pqdWEQlpdRlN6BxWrQ9osV16Ad5vUaWZpmXIoNwj4g4Cb9YTdTom9CU7l3hjMO9
OQon31hxEnUbGl7Y3MlYTe+JTvJYH/U0jtDKqO66C/ruxiDw28SLQ3L5Oh588c1Jh5LAlM4X63yK
uwuXeKStmRGNCepI7YrQjMx9YPPHLCs/cBZ9XyYPDpabnGTcOrqPK2lcEtCrXVROGMmFS2gFNmCv
bJ19ocnmvsG4gSgpUEjyyCbq0a21zaeGYAy0MwN5Let26i3mkLBS2FatjmSgH7PvH6kb/jPpwlX5
Ku+a+vW1OX4p/wfoF9iX/rIQzfqIv3UPswDjf/8X0ykOvy//a/NFFb+qF378az/VC+KvuZjDyded
5fTkTrBa/C1esMG1UlBjJ8J2ZCa5srn9mx1i2H/pRFayQM/EEf4l/tbf6BD/Lwspz8wNYadE/50q
5B/IF2YZ6Jvliuac5c71PJKRTfOdFmeW4kNBiLV0+wLXStNV08nMffO10XBzdDg/oE9gPHek7zDz
peKzDJNN1UU7zUcHK3IG+aIChk9i0Np3k2DVaxEzr6e1nKt88hyCaMSnlq5rMVobAn/iXckCtShG
LIUE6+mrRiV4nKyHGsb52GNXJGUKF7vnYnFWvnNRqOQu0qYt2WXdDHkIruJiqEnGcTb4HmiJBOER
90619oyyv/I6CwSCryFG1OJM8g6b25pAoVU5BjcIwR4D2a0SzUW55m7yKOg5DgRYUuJAosmXl6MR
QZoDVrnqJ0c8weWJtuXE9CIqK15N2NKXgVORrqSrh7xLbHxewtxnpp4vXCf/jonPXwdVr67prk/f
bS1+Ft6YrWbc50oBRaKNhAM856JXrFHWhfT69AZ0r7HPI7NeSl91DzHAICp9FPMPNhl205q+sX1r
hbkGu8G+KeN+NZbOM+xc49uQZG6zUJTn+pU0Sv1mHHCwryplBZeeYPLhqtaE52MyjxQsZEE6UuJs
wjzwvpM1Za+jyGzTtd24KGD9Mg8/F54CEQonVF2HqXAfM8AVcHbjabxmB5CfTL4Kul/4gBccCcy9
suF+XMNskce4dr/7TYbmkdTDiZiCph/3I3GUWyKdnZHEn8aP4i2pGyGWqERiam9VR0qTKXv87S1+
h1UPHv9JJCj1XpQKsRiqSr8qcxP8Y9OxMt1Xeqifutq9IZbNYlY14mrpZJxXCFV2wAaGCFHboEov
i3iq10ViSgSErJSHQWTOVefzNqI0LtdhE0PZr8sTZhekmZUphxPHA2gHVT4eptD95PZSpIdYWDiG
DWuHZxhh6BSMm1CKZ7Saq8LRdbC3U/wYz4aDqUCtj1FsUer2tppAV+IWICgwmK7Iq4kOaBLXIf+I
Gd7giCQfpJUnVuVLi4TIJHUXXUxIYzM+4bk6hoj5Qw9cJBvpFViidYjWp81TRLnQ3QH94alF8p2U
i9KbY+lqG4uhXR3RD1+ZnbvN8m7ppcFqyNU92FJ2foIwAh12QgrikvzVZePskV53xV1l19uyG4n+
+Zqa03pA/Yml6Em3E3Xbpu1V0GF4tUga0P12U2MH1gNxkdV4s8bgyEIJReBH9BYcYfpUjcy7NRjE
XRwnwS4jGQmvAm9V8y+8uJR7XtWmy4aLrByW7KHFtkttUiMGgAe9YwKPidShs+zp2o64bpSknILz
0F2T0Fre8dlcGsk1QSaY+57j1HvAkjLHQ25HmDpV6+/NfMLYL/djk1wJOrsldrIR16dlsaOLv1vM
Ki5dk70y4+Ghr8mQMHLU7khcrcK1MI7U6yByH1ycfKBZcxgnvnoOdGFcRsnYLYc0/l5k+BKSUi2m
hLN9q1dPZdV/00jmW1d8jXthwZhlZ9YOoFQrGEdxvDUAV+4a03gZZTqEx2wKzFUfq3Y7JjLIbgjn
CLCkgWRe6Gx2e+g3LpA/TF/w2hqSAui/xOGe5PDa3CQAUFZ46qILPGQj0lkyK8KH0O9mLLSPth24
SgT9Tx/XI6ixMI1eY01/4cTPFBd56U0+oTLuUtCcqOilY2mQ/1rt1hoD9c2c6ltd04Nb/G/46EOh
ndj5FOY6wOWF54Ti7ZGabroSpVbvkEa4Dry1bB+GpfHJh1C5KHKFgJ/oqKWw6mCtycm/lUmC7zk1
pi9prfyjZcabMCChxyWbd40yFK8mGWMLw7aOjtDvIC5KpL7eE2yNFm4SyTmwCmfirX5Zx0l8oBvt
H7zQa5cWLdPLQODAjHCuJaW3VGV+b2T9dVZ1EFhL6rBTk11WgUyuAtkw90cP7siXUejNI2nsGyv9
goF9aUfhnRuPYuEW+isQz13oBAepCtytSJ+bGaxjOsNF2FXlWkuJZjHE0Uvbr/kQK2CdFs64Ir2p
DeMrdm5srWHL4mPEO9KgMDfSAS2dlBy6kY3dgDeVRJhy7bnJAEXdjZdahGvKJ/cengw7bpAKPexi
xPn5VH4NcIBvskYeBt1PvnV95m3tQn7z6+LQAxDauGHKHt1alnnXLiWxg2RBnsY8vqrAeuLDhFXZ
yWiduuMyqKB8pmAfrU/G8GmaPivbhLkLhYSnXcueMFpzodziEczVZVazqjUW2Mp22NnaZ5gVW1zK
4QIf26PrpdtE+0wy7K6teggjA25EbDuyruRc4kffjQfEdretLm9qYERWMexhY/M5gBqx3O46bMor
M2wv4hJ9QZzIF9eFmxR76oiBfd+qet9LazXK7EhP/CGooqfA0g5d1x5SBnEBhzJsCM5xfCprBk6L
UH8O6tk3XOINxxsAHNZtH+NROwjNvNfo2SzcWju5vnyduruK9MuN0QUQoEuwt91ofXcCm6M66aLi
i9XiekpIP9TDEBCAfUff52lU33M323V5eHQaphlasAtTT05FZuzKoHYoJ8XXCfE5oo2ufWGR/xkR
CWWPcOBBanSuIqrLi46RedFjN8LT/xWP0D4s7bWAeJ6QONaOBidAq9/4wzNWagBsHKvo7JjrURhH
P+i2gCO1vaerfQbxkrznRWKQfgjGNlKP0RBemOPj2Efki4SbYcAeB8Vnkeh9edAFB8o47G67yt91
03DTRZ1cTr5ct4H/jY92FSlzS5U8hBgZjHu7+qEC0b45ZbmPfH/DA1syNLCJRPsCa6A3eVtZgwHp
tJXuEEhWf6kjIoOJKJ+YNmBzV3yA9SnQ24Uum1tBnuGctyi1aj92ydLN/WVgYUOviKgpdFI0k/To
KTxi4No/p+rVy5zTINWTMMZNW407K7U3djmRhNpny0wWKxgTfZPsQ7fzVjjsclggNcYckq3uEPND
hGpXNiktoiT1yxKXI8wIiOzhTeu2D0Vvaqu8/zxB98ydrNiZHS5JnHMJN+qPhyb/xqvcpzA5oLut
hjY/8mktBpWsutQ6OPhFqWWlp7rSMZn17o1DDWrptn2yNlv7SJclXUBMWqtI3IZlAKdMqNuKjUbX
dNdE5S2nwcAE1O/h8IDO1hVwSbU1BhvkfIt7CXM0Uhm40rPZysuBvRDSubIIa91NynryqaPdY8eW
axPB5YWvMfycTtcJGdLs+9GMn4ziHqPlqSnNu6IAqNeJTas1N5FXXTjU7d2mX/QKtBENhpVVq0OD
VMMJqxurFrde3O3waz/3unfdtPlG8y9Fr61w+25FHBAPWCCHVJd5791D1Ok2k958myf0TW4RoesW
3ZbcnnxZNw+VFHt4g4t5b0rCFjUYnVXbj4J17cEHoCbvdsBhxkecIQuXKtVmRnlslXfIMHh7Vbwj
XS1a625srEfbZqiX3spOoMr64mtYv8ho9t1PVK8DimfrXLSfEOR9NkbvWRC5e7DdbE2XhikAa1ko
kkdTynXsO3sAYrw3yBoJ80I3SdR8tmDliKnqmG7wpSFNqu2yEzbGBbsTguXipUkmeGD2G4XoYsiP
uRmcrPAUxM+yYEMCCDwlUlFqe7yUnxVFhzzDrSPKpVbqz2ZIwtiMKA3QJ1NyT/VibQN/KOFnc2iv
NwWQXGAj6YI55ksFuStBKOzFvBBbu3f7aS9jEgmdeMv5c0dlaxUKn8HTo08oxVYSCUAqAqtGYgGY
sklULWCCY4bCSBPcutVzkkP2kh5E3cm6Nb3cxG0IZwyO8CZwTcgnIyQo24Bq6nVL173kgLcJMF7G
KfYaL0s/VTjh49HdUdg42STgLbXsxTcUAoUvyrWuR8t9McKvICqGLVYxIgZBtBuPZiG+2OnEmDHv
qS2S4jYB9hf4fRNtlGwsVUX4aGU+RyhGP3thxUIqPWyti16M2wlaMh5U0OpVXd/V2IQ/RUWAFTwG
BnBUA2nfhLGzh3CaAqhByIIJ4WwhiC1YoSGcmCacC9NKXwDJP/XMz5RXaQuF2jwkMeZR6rsWo/kC
qzpeDXF1ZwzupgAcdEDw9Ciq6La3rfqRrK5vybyWBumlpmEPxo0HD21WX+hrUcanoCXdoNIOMI2J
kJPA04kohNjxrbL65cgQ8gfviAbilFnWWmWpRlMFEz5Vvi0r/7oLtcuQpfQaPP60FpBQjrKrkhNk
TX83KoDE1k84cfcTVZwkeX3ipKttOumb+5Yc2jtw5GrjE5r91BAj9wwkL1pkciIa1RLq0plNXQQU
TM8a5E3M/R1obtQ+x27S/J3v2VCUDYGVdqGC3tk02aRd4qrI+pWptbpBxFucFxBDJus77uCS1PgE
FEyamO1VaNczJmryIIPIonKw+ag2rBahUUfkfbREQGHsEqVB5kiq99VWplpbQJwoCLxeEa8R2p9y
PSdRAIZpWG/JjNGw1ofxlpFGkrCcOgggCfuOiS34ddkTSQ9tBFZ21AbxyY/NnsO31uybmujMjpxY
OBNZZJD/UgMXpq4YVdDrMDwSOohPlodlAP7oSIVed5Q/KHGwsXhsmUdj3pvgKGrNOGsEMASpjDD2
yAqYVELUqC+p/xnA6sdVRPjypk/ZbGBABziWJc3OwRVvndwfvOwBHuh+ImcbSnI4hrsRRdEFBEIf
mxArAYgBTbIlK6Z8SbosIzrNLRjcKOjcU9AobRmToM4b5G/u2pnU3dWRPLb0AJiPvLS8oYQ0s7xR
TUC08wy0J2RGqWm6t3/Av8cBj3pI2ySiCm3EQPk5rpH9GoyfKpJqzY1j8S3V6ThvO8Nx4SR6qS5Q
E7OAuS4uD7CVvqsZXz2WZX3fuEUC5r5w7To1d+DVAQItbKSUJThqU4b0DT0e1D4gwCy7TPpBH9jt
GlO31JPJoGlYuYOLfoxmZw+oyXWGu4TsHuOVA1zkvsbSZ/rplbQOkR04w1MOBv0SD+a0AyKQt+zB
hn5JaHa8E1PhGLeV1dJZYCYgQ5e8PWameKjGrcTOHGxt7LzxorcyChVUzef5rJTeMXE8r1zg2W/t
VTcMSQ8RCF3nQvdDquyJ5fAuwNWro6O6uUo/B+EtIYLYGCmIioE8hVse77G05UafRlA2thkFS7Ma
OnuLKo293oh91lgUre5elYOHzsbxaW84KjNfZem3ELJNcTMag3otGnYomQ98qUGGvB3kqA6l3hWf
S8Mg83gA8znte33UxbL1A+Lm8xnxKe1SNlsppuo2ipPy0CVBeJMEQRCtPEr7sKUGrOhOPIi9HIF9
2VUUP8VZorBHZ7jClE6kNRS5cRExDcA5mwLOD2lovKIf8Pd2l/pol2zvFpBPcRRgYm4wMNKrTmVv
HGpIiVBtctt/bHr8uJXs4R+Q/0n6T2YrCKoOik8KG2MyHsAhlfPb74GPlLHtX3N+sknuTpK9MkBz
V3Og98JGjGFtBlf3HoHPNd91APvdog/0EdNQJO+ka5pXMq61DUFH4iK3Qs4LxmWsE0RMND17iNwo
8z0kF2a6odYxw9tZKO5SWO5PqKvLQwLU4i5oavYjFiJWSlkd1Tb7/7F3Hll241qXnkqt1y7mIgHa
RnWujRtG4UMhdbhCjt4AJOhmVOOoidVH5TNSSE9a6v/dzFRSlwbAOWfvb3MYf1NlInruzMzuXRGI
DIgjnpIXiEHpcaiojfOucz4WQYmhsB+c6ikvZo82Y4JOKW/TBgaLoz87SX3Ne8RQESTwF2hSSD6m
kYHWUfQdWwz3GUhQmL3BgUqTtGZ94dCetOYuV8hDIFEl7jvZwCjflNi9wsseIeBbZ2o5zSQB8NFW
Dg6tH4fybXEFDJrGIFzEvzEt9Pz6dHyk50o0CHys4cyJdLIB2soh2b2WfsFyVUr32NoyDjbSmPIA
G6g7ow0nT96UeDcabznFmmxOcnmf6rtRJ/kW+5p9SedzDgJwM4PMzuG7V+fSXxAXQVT1NiZpOD5b
TvbZKRaOOJMTz+ei1MkNABj3fsTdyomI+B5Ro+mb7JTClxZ0d0iMN12VJnEpW9u7pXDnN+SzxHxc
MrzwBuor7nd/S+Qk+Zgh5IGRGUxBh0DQYjiDCyxWQoC1TVKv2/hIBylvWnu6KKRD/yUkzKaU2LEV
yatIymp7S54dHdX+DflXV3bJdkpCBp9VubN18axm7x5EJ6kBR2uKLqYq+cT4/YiNbGNxtAk6IBPR
fGYi4jsZX65i370dL+ZyBBizaZBDb1u3EbycTJsZBa4RVnq4cpsxPnf17FH8FPKTX/XW25xZTwUl
YvSfCoZQo3T2g7iJVZ89+11+gR9df5iWKr2q5kl+GTk4wNTCOH2hWlE8l808fy5dWb5z3N49j2dr
F06p3us6Lka+ojnQZ0MatqCdSguabtUWNbh4R1fpacBg8Ax7I/8key+9LuDffXQXX5FDE1jZHuJA
+WijeX4HuQL5aYf7YjvmnfWSaBWYHe74E0kO5sFZHPDHIaFt17NIltsx6GPa7nbvf8i1W5wLwjxg
RjhH4404FCbX/9Q6JcRxTkjOfhTF8KKRTe/zsVfXsi6rs1B58I0XK6DmCpZjDbcBX/QthGjek/hi
nonILuERbwdidp9nXTlHwjEEQHCERlVznbAFEsKZwc+KEgalSRad7FgeOhZTZS8JzjtOa3m0fpJT
1h/SRV0NIPXpPZPgnAwJ4DcyM0KSxPduychxSOjxLibyn8Zl2k+1BPpqpZ96ON4bt+ku+ikr9uhz
+rMm9l0CQjx3B7DwMojo2ONuvofQSzHbd8NZN7MHOUSSEFa/x78E5byJH33h5kff9fPLhhy6Fdjm
72F/LTcB+nlyXj/nw7TLq45aReUUWXV9bmjFb8UwNbvCSc6HvnqySmsvYyVfgtnQWEpz6+DD1QS1
cEzCOj4RH0AjZvQfHZ8XX4OguSYAm06LVekDPa39bHqOdKGltjR49bXfevfDCGGb7iNQ9S6IP4iw
vmAYsRu9fjnajfVOwVs4aybUjBWvcdSCkLWYDvVGBvtw+JRDsABHJ87auquYxQ+3ceJD06y5L0NZ
BXsTDm+npNB8x94bmjb5E8fPgniiYdizvB/jjDCuKemw8ofzXSjzHXOhQwII/TAMUbP6XOezRg7e
yQ595xTR7D2baz28m2Ebc7TWWFZkYt2UGHfC5tgRypXQ2t1jWJXA0edbp4jIgE/yCzPL5KyHSw06
oViWja37lbhVJDsCvDn/uuJaagKFp8xZEdE5qdKEfK1ZcDTqwvFjuIweDQ/7QHndntD0DJDzxGYM
CueuTJFj28GaYD5Me8tRe6Yx7+ewmemytZyYTP/WLWidK+J/4lEwS3O98cYKgfWUnMO2veWT2BcH
fIHOdOqm/qx06T3maaYRL/LGFCUJVREbiQr9/FBWpryswCXcR7F9FUVrlI5VPXTOfCmS6dM0kZvb
KkJFgsu8zZ+ir62+sb/nBA8RFzw+JPlg+pTQuBM5ctIOQMX7PCuCa584c3oU2pyx7pq9V8ITDKs6
5/DBjyHOebn1RfGhNwE6db60lOniDrWije8W5LnpEnT8wDBo4sPahkxEq99qAayQrb50xS0jwrMq
hBuZovMfwondaeT4JauzotP7zjLXtQdxZsqfe2D6t7MyW3J86tu8U95LMw3hHapAEuNiVjpOS3Z5
EZFVWG0m4T5MVALbErLpHjz/RvsNCg6obvuKKctx6Mv+cgzkOQoZUN32+KaLO/MURUV6TVrcwRN9
dgcqj5Zbj4zatJO7cYYZC1QUvijFWHGrmllcjSMsqm0H6MVuXBpizq4v7fcg9ZyzVXYQZpGgETge
R8iBB3IcH0jTtnZTMulzU1f9hymH9uCTWMJLUd/JLNna9UKyrH9ndc4HIcGZsSQim9vyRM8l2AwR
3a/soD6B94nI5gRE8SIp3BOG8xNcmfftjNO6Hi5GsuU4iOt+57YNwm5gT1HblrTWWdijcoI+2Nof
5VDv2pJfk+fqkyPlXauLi0Zm14Dhd6DOpg0tfv9ItTSf+amdHgZRPiFsPA2pkI+mis4NjbwaruoG
vtjaFuRDmFLRPU1z3r2dKmtfKKYuIaQftNCzODjp4l0EWr3LE6DNTc6wgAn3slX9ZA7BhFCKfTnb
ohp+DrrgbVc195Sz5GFXfQVPf1TbNjyNLQAvl47xBPLf5Mml9AC9tBdQ+dOb0djZwczedZ59EiVx
Npu8oy+jZrQbdb2dKAjfZYOYPmg9eVjYx/5TlozGx7Mpp900gV/cVhlKjK3FJ+gSdEmTdINnMbpF
5UIwGqFL0RNivca6YEJuXUsiN981iee92GvPreRvCdQjXL+nsLU1nNzK0d0eB7MisMgqgRjWKFpY
F8sO0JTtHD0x0nWOu+EabxMctjaFtEe00LLTAQMpt7SXj6vjih6cD9MZtRFzRAByBE2h9QpLJ0ku
EsnwkmbwZ3tONh3noKyHwCk4mIEM8/N30ozzeBW7cqa52eWatIgaGCtY9H/Krv9HDPIPZMa/EoNc
vejm47cqkK///b8YFqTH2D4cAJcWD+o+iQrjXwyL4C/Hxqi/2lIABuD1+rcMRJIDjDcGG5KLAECu
1ph/qkCE/VeABgQBCLJZNKrC+xMViPvV8vitZlFEPqwCj/oLioZHhsz3msUQCZhVz8kLek1ruahm
cIJvWjef+Rhqo9Qpyeqc0WTSV/jg+0kSCrxpJz/qoGaDNvTK7MhUB1rS1sikNvPNyArcxpdQmn1F
vISWhqOAXekvFcJ8JrqmTsL+IacFT3uiJZ3PjU++g1wBuRbKK0YoFJKRepuIAvKWuwOQlU56p0Q2
sbfkjbXKr3awHxNDB9pKGpaeNErtvr4CQyj64WAWrzT3Gv5CybjYGO9Zuh5YjLaZZHPDTh4TqI4V
P3rJiCfLz10vpb4qa0N8QVTRhNky6CrKQ1Yltn0Op9ViCD70Ntrt2dVf4tTqcKa5YtD3ntRRexcZ
ou+uW78q31mqsYITuTadPrOrwW52KB2SF+IXCPZk02cFq/w6J6gqCQkN8ZYYt0g8khvj9pbqdh6t
foA1JfuDZwgkONSCUfZ1MDRYGYqhzdeEi7mwznpcIAyPkTjQOxuU8REt9l57zDzlnXXYOKNt75It
Q7FvfFhz9B1h/kPzeyYLbb5Cf2hzzuj19AVzb2c+uokpavI1kKdfoFxPHizaVPRjQxl/dGzZ5fAj
s3Z8bD07A5zYJvncFfvMhvfxUtmpdM8loS/hZ9Vion6OJnfR10ELTvLCHvg/7U3XcJJLByrK82pW
7i2zzDY8uKGePlQCdD7qgRghR45H7o6ksCDl2DdwcrZobrKqLTXY6jZJYTlrz0+B9CoUjBSvoffe
q7P6fqm6RO70lAwPPZ9acQC1GeabQifBTSDidSd3/Y65eFiAWuVflfQXG9JLBhESGFfYw3CPmDSj
Bghqz95CvNTXOhjDgj64qRk2US2V4EIOPk0CfAYFZ5JNqlRTH+sMJqVjZ2V03gs1I7SwkSPvu06V
y1Vfh5beL9ginM08WavuhpZX8Yb+VVscBsCCj2je26s0AK18XnkctgnhDLPkOqB1muw41pN027e+
874MjSIG2naWL/bQhvJody4fjK0s6V9RIQpmpr1d3lXtCBN5HC3POyKc4UnbNC4Tio9MH7Iyy8n3
SZvyrgzGr0pPBiqbhJN4c8AzzbF48oMYBWuPXpxtmkCgjdf1WnNiX0IF/LYNrKMh2QE6K2DFd5m2
6QpbZRO5y1Z4VCenjh0MCB11H49NQIjrdsaYnAp6xN0N0bpMI6bhrspOY+Ol+gAtYnxUrkirI1GY
0J7TpqXOXSaltop7QqfW+MQDpoFPykcVTyMpnFVpXZacbOg3hAQ70PDLMFs4QGE4KIRzF1L6tctE
JF3gPLDcJvcA64IJVa3R4V7EKHAe0NBiOMioW5H5W7ZJdwlOADipI0J2VG50eA8IB7z0eRgmujHM
UwtQUwuws90yVc4Ld3kcb6bGd2/zntBWhJxQUu8jNQxnKxpvb+o6fHEISGI4PVauj7QWV8cuD10E
Kpmu4UkmmZgkDX3pA2LGQkQGZEtzpWdMN9WasUszrKy83ikPolclLcFW2PZKmqfN9Z542vrCRuYi
b0Q7ds2BGqDyNi7QURCik5W9LNrzbivyddY8RN8ExwZ/gQTJlqgvAVXP2cAq374FY+ukdLkyFR4z
qhPnsuhrNFRydJzkaAwtszmOmwc36bhb+Wi10yVMmAUgYzAAAq4GxjcHzlcjL3xlo9LNhpxo003k
G+Dn49C64iovrQDpSocq98m0QfASul1h3nZW4PUHya1B6TcR43TvxVMkN9oimelsXAXBJzCz03Dw
Es9q3tAtt++LQCIL9urcz89Tt7ftA6Js8WFICbWliQuOcO/Aw5XXyLxGnh3m/manZVGlO3cGp82y
tCyg6AzWw22nisn9DKXdBac+VjSwaQE7RTKtarcoRPRmp4WabxizmZx4m6pb6XP+AtmZ73PBVsGp
P4sRPRPGbazhnCTR9bRbLFkGTKDwe7jDeWXpD6Rzx4lEtqw17MK51EjiLK9K2k+in5jtzzbKvY9+
0diPXahn8opmj3Yv8SpWFbOwDIFQwbVGTo8FfyzJqg0K1aNbzF3kmTlhYcmOnQ/ReD7klbkZ8JHO
R4w/7I8MfAfOzljzRVzvOJnk6L+ELMRd5ZM8DbaeaOr9NE2Os0usyVve5F1KPeoCeZo3M3EyybEx
7GcM9GlouyHRQCSxolFPTjbDNY61EP7XvPC88y5RnqYGVnASFs9FMyxi7X/mnMO3ZdTg6CDXKQ0p
EiIQif3nLLHm5qIr8C7BkYvJhKiZQ1ph/xIuFWm3G6I9eigIQ+bSu+8UaQtPORIhKXbVgure3Uge
bnsqc7D6JSKneYyZRfR9Ol/VUxyQoZWm1XDhdoYpc2fNo390RUXLfIOMDl0ewoTJTHuXXa6D6xjH
obuHQCbwY6BSaFGGZGv/iaBNybgefdIqPznOwpo4fReGA/uJVzdhbRJzFKRXZSXXNJjem7urwbFb
c409dKQ5Iq0s1m9bIVvvsndCIa6EIbP0glDPvrgJyd7Ccq3GIIBfq5uF0ZdfW/ODQjU7vOuZpTHE
tLRaeoKxpzk70ZRTARtaVml958WBj0atDhL5pYFiEl+QEM/IyfV0SdYOOSVqTzBV8LD6pq+4cQHC
isCtP7QQWBQGGuLTh/ej15XRpk7jZL6I2sJ3zxHdyeJhTnU6vBQ0oz6ouo9pzDZDOVxOPp/xiQDY
MdujGHbHGwZkg0d9HwX+WQFCJr2YE+lW57EVjvA3MTz0zxVvOm+hnSWasjGnI4sy8h3VqiMe/cqh
P0BLSNPEXuw2O0soSKFJInNVLCmitHdiICPk5IRjZj3QpmjGu5FUn4oJcqUyfRa6qQSl3KckN9SM
n+5Sm0V///W0/z+Fzz/ECi/77xS/h5d6eamzz9/WPl//yN+1j2v/5brUAzY9TVzgvvdvBbyI/mKA
jF9y5VNCNFlNsv8KzwTRRxOPfwZtiSrXQUT/7+LHcpy/0KsT40jPVIAGBEzwBxr47x1xIWGG/sqy
Yw4H6CECkPF97YO6TyS9ReCdSWLUeEjn7DNcF9PvgGVUa9/4wtbrBM5a+yGydkFb/ODYj/xZVTE5
GYztGCWDM+a8vSzNW/yAv7Pd//ibAjT9Anuj8EEqRK/8cIXAFqMa5gfYVcqdqRizEzlT/pHN7+9f
FNjCw4S+UjK+Wi0/vtyB2+v+zz+c/41aLKoI5uQXzZa4RfNSI/wXGQOGcEmZhnR2tfvmzbr5uyL9
73g5rggICRxbuL4sTB1t3phvjYWFcDumJPT7crdj/oewdoKVvJamWZ5Mv3EV/vDAXl3s1U1kXL6M
s6QpTXTGPB1Lopgei0RC7FVTog6//mU/PDGM4oL3by2+Q4/35PtfhuUI2xrT141slXUL2B0I/ujp
31zlJz+J+TJoCry2eEBfA2VIbmD4nQKl5xyTXxSZJAV7xSEgMHF/Y4T82Q9i64dKDC/H89fmxbeP
yslKaeZpLDZIcJm28mO2fNDj8c9vG6iNteMPJgtfzPdXofsNimqeKQdbF6a4ISHbib38N8gouT7q
//RHvr53Ai4WDTi8OrjfXz0dYQUEd9EP3xQJI7ad7ojQDrmJbdofK28wMIKXfuiu2OoUQzMrny8L
UyvnOMEez9HwsiE/EOKJtLumrcF5ZjJxiFcdbSseNfhSDo5ZZGikSzECmHrfO9ICnMwWTuPKgSEL
ErDo6CRfxi6TQLrlgl2H42D0AlRfzeTgSnIna+BVd1Fu07LJMpyRu9o0wbuEM/w/TV//FfS4/uLX
d4QXFd176LB2+q/s2qwGOMMthqLRXISrxNVHwxg0NCN0X9z5Q2AxtzPOgTAuTkjYYKLrP37ymKYk
bSv6NusL9v2TZ8DG+Gj0aP2TXsHoW08bW47Wb97in3wwMDQx9PJxctp4vcThLkUmZAfFOlrjgAyl
8UL29rCzVeF//PUPYh98fUdpwdlOwM+iH/faNJ37ACARq5YbF9z+p2Aa6IPUnlwQrGiZ3ddeLLzf
QER+8o1iT2N3lhCmQC69uocUblkD/JuoZuLVNgZp6SEjHeA328Trqwhwli6CPjf08LS59qurkHei
M2bz6zdqOcXOeFk3beipoNn99R388UJ0QtkV1g1JrK/F96+ELvyu4ejMvNfBbOMsHnpvbKz3f36V
vw8M8LB49dbn+M2u18ByT1MsQpswguxoTJvv0In9zkf+k98iQpq+9CNgWvMGfn+VCvAXOCxmulQn
1UXT+IjfhtK6+fVvWW/9t1+xoGm3bjee42EndF4DK/IoMyrJEFxH3dLeZgSh7Cwj5k9O9UlQzk51
Kva/vqL3qtfME+LMFtoctr5eFurT97+sngAZAmGBOlRR62w7m4BN4MU1QTdh62T1KWT6/tYdhjje
EQ3LsJ+Vpq+3MNWJhK5aWl0OGMfyDAUL2SWMUOgEY44NcbFoZfDdunIM9x25PsNWm2r+APAdraBD
WEiFR0MXXxY1li6pDT0d17BxdX7w5ZKTDSn7Tu98u07Kc4/05pYE1JzwFkcutO2mXFjXTBzrdltT
KIHol3K89+hyvodX5CfMnVKhNmUSa6aQkRzPIEETnktuFNFSNUB+vYecTCI3PsWF3BoBMjoeQRMj
8Vl18eR6UjOicyuglcQOXt42LtPnkgQkLIBRm5ORHKoW6TVdT4Ipw3RNj0mZi29mMSI0iLR0QFsZ
MnJX3asfvC8nh3FyMzCLItF88nDKLWl6IKNZ21CaUey6iC3VI/Us6V95P7qJ3OAWJwRvqxF7uCRV
1nAwzu0IlzySI7sJ3oo0RW49xRNrLhABVMnZ7NB1TmuF9Topp/FhYSNCblX5Y7b1Bwpw8rDHOkTj
TlyvhWKD3JZdEw1TAOsJmdc2wuv/EVebKXdWOPgf+pRezRMxr/ELanJ6YL3Fp72RHtqACP7iJzw0
9PBMVakHOhmu9aH17QUxukSQ1pNhWZ2hEhzvk1VSempzspxpdKUVSmHYx9ajCuvJQ8qSOc+936Xv
rbklF7aNRPtOJXWGIqrrAxoo+chY/+CKok23qg46AsBENaLqJmqXBKKcwIkUa6hR8rwYMDUc0OQO
RB4RCPY+KKre3VuDG6eHvKQ0OJqllfPB8kuiplU3SOtgdQlxIlWHqxD74pgj9E0VyvHItoL3VuMw
JKwxkq6D1YT3PCqY0xKQiOCFdpfqP7mEg8/4wGKJKYT0mAEpeUlchhXZPXpzVSw33Hcnf0un0LE/
UvqX/eOsGyRgRjllvmXGWxPTgn7oOZnq2Cdzo81RseADQkHYcmPrCCfVqZpjZAs5Exf74Nkjod1q
poPGfDVrgy8++l1cRR1D9o9dQGzsG2YVDDgEzqrsPIygpl4qYxIHh4Y/tB86q6toP9UaxEq0GUAl
nKEDidtPigq/ptM2an83m2VCWOA7WXs7R2Na72PYkSin/Fl4m8FLPYMihry/TW3cFfGgSIPYqblS
j45IMJZ4ZHLVFxFaAWYVEXGme0/SNNoQy8sZuHHbrLryqaO6qzTLiqreQ48dE/fYyWr0vV1HQWtN
WyIYbd5x3Lbo8bPGc2vykFRRnGOcqPJdQqnXbZN+ad7PQyJOFbES5oYlJ+0OTIcc7M/E+3i92oR5
7Ol3HdS+vv+sM0Mhg6rNy70m2DNMozt2luqaGN6nPETpg4hwyq4HFN8klZNptDQkyDh5kkT7hUzg
EV2N0KnTXywkHk645JbyJea2hpug1fSv2lZEDyQMAn1IMoO+YkR7+zQxJ0pYe5H+bZZG0lujdziA
9XD9FVlWuZbeupQJRHVY0iFc1NOcVKNUMyMgJcMGZ1VQLpxZfeTpnSlL33waFz2XW8kACoHUmv1G
fHcmMT2R9RxfuQnn1D39coI/WwxpBKMtlSIqcMht92zyLTvbMx7K31hTw5btydEb93mfkLeMFyyo
UVuEbbUVo4xuYHAv5KX2Dn97CBGs2W2XV/f9hAf5zgYmxpfZxAoDAgMIUBEChMd2bgs1bXEx2bfw
lJb4vK3HGFsEMe836DaraypyC7/hEGf3/D9IZRvNZC+7QiNJumjwBFNVzB0JpUBrxxBpXJg6p6Uj
NOkAdiO8506Jim7eWD1jayeS2Gn88nOvFC16FLIeleoSR8hGwpp4VtmE8QeLXizACSoJxEl5ADyk
Haz2gyXMiiYjbvZBkvJqDlM2KMQdjqOIv/Ws4coa41oc+w4jF9VIGK8fS0UsUcCq8tQHvd3u7FyL
h2mqqSFBlaJf0CqhlOgq33X26GT9l5atsyUQG8HeNrVE875qYEgyR3MUwiqiEzeioxJCVG9YrQPH
WZ4sBtKSuUNKQk3m9+MFH4encJbV7ZWbB0zMtLHXECjapN42RbUOd4TpVIEot+r4kb2XPBq6wR4z
5VGrrT0RwP6ZcNZBP/LX9JqTZjZR8gJZufe8pLPfXvSMD1CtdT3+e/SvCpiFZpCC30+k8XuXP2Z2
TqcCVFidMyZbrdFm7ZgzgM0c0j71trmyRXJvJsa7e1kxRdsGWozN1ovLwr7qCivodtngyxCRF7Fl
vKCFaOjZ1wyA7VbhjG+EsogDp6NiH5Y0i5fTnGO+uqyLRuYXIQtPtkdzNOf0quFjvvdEViCCIiKu
IDxOsycTnq3m7MnYrkKhymww3o+q8uI3LfC+utjKotb2ZdQFCnMBDoMuvPUS1eoPcdr4+suYxwbJ
tyy86gw0kMJVycKc4QLD5IR9pxXMR1lbnLMoUumjLhJCDlLLH5ELd2Hc7Bn1WavQOrLwgiQzZkd/
TOd+A6bJJLiDGFlvrEx73XletuxGmHIjfEQmS2KmKj6+p56zE+4dW5oVKrLa4OqS2p88HRfLRG8N
xJVWwjPilOMY4+5acI92Kh3HY9hI1tBMUQ1iNS7YwyiSG84wWZMM517UsNxnE4eyObWw66Qw0giq
ov/3RmceHsmBY4veTAv71tGAoUWuNAXNl5llNtyGWZo8Bo6leSdZKeKLUAbaP/DtF4Bp7LaJyFnC
b5wMvki2ikYRzhdSb92dM/s53nFnJCpKdh6jm7Kosn07m/X+lsp6qqqFbyQsS4dNziut5cDegB+g
zCzvCL9HXaI2jKt9lM6D3INJkgapsZyfIBpY151CnrcTkfa/hDw0hvxqKZt97/uxvR9iEeOii2ka
TF8caEHvYsv2h4cpnSbraMecPzEEhwjph8TTxBlz9Hsri9j7mHl2W18WrWGVX2yyzhDMyWk+BwvN
nNKtSWkiT7wxG1JT6zXq2wlx5pQp4syVrv1I9DgQmRL1N7O3KbOfc4NlfBuwlXL+nLTA6sdwlI5D
3Mh7+GBSnxJXBmbTaacKdqUOKOoD4PDojKBCe5ses2SITsrwpXtN6j2Uft58cIN4zIltJljtSOLY
ZMNvWnp3E3qWH+yBZ03hbQA0iSNUMnTBG4Z37IFOMZV7abIi3dalUOfkm8ESQR3iPGDvQhuSAkh6
GXpidLdWPxEAzkaMxqoQCvnkGihLkak1+hJqAjwUdGPkJ6N0QJx9hpR2Q5YeZGSSt9pnIqgYsfug
SGgeYgPEboDYvCDLecHt4NgpWxHlfxHs6yDsbo3kJWfQYGZ7iybNQZrbORF+eN5JsYGP5T4xv0+i
Lae18gKJsSYhEZUdxgGQO1QvTTbf/rqUkq87BhRSRHxQHK4E0MB7DWOEzzCOzoI0zuo59JwjqFtZ
RH0ck1VLjLl/yNLeio5zG7vLLshGBfmoWOabxelxAqtCN8VhJtIHL1NdglAIJ9wVG9dv++amhHFa
37mYqcJtSsW2HCCb5uKUDLlg9GTVw36ZWA1vKbVhSVRznTEhJn7rnW+HKUOlBTKI19d+sAtNmzxh
05+e8kXG0fUaCWgfczQZ/tGKYyva0EjysT3q0Qzvfn2PfrxFBGqswquviB0IPN8Xm6lK2zjBrrMh
t9J5tHC7nMURyoKNV+X2Y+nO5uHXF3zdMBK0w8NQ0uyH+CXkOu34tjswzHlgkzuOr7G0y4+Lpasd
RQfn5GbpnT9sTnEtF2AgExLG60xJXnfDfYmU1SUI2mNquVeqDg/lsiSnxS/q35TtP7QjBNRcBpAk
lzm0W8WrHk5Uo85eR9OIJtrnKEM7BG9D/+be/XgRhqiI0zg5rFOfYP3333RWchVVyh8mDiapyb9U
uUhvNCKW06+f0M+uAr6UgRTfDIy+V0+IYFZKG4oc9GIldpkM8pZDrO3x11d5Rcxf2xzr/5+WCgAn
4dnBq8t4yKcjHFHtZn1I+B9pIAMLINKqISZKe9Y2NHanbuLMWcRjMVnWcJ9Tyi17SvYeMCXWB3HJ
zqT802ycOTilToJSJGY2He1+/Xf92R1BVhzSA2SkBq/x+/suo9aC9bre96C/k61jnTqrCX4zTfnp
RUTgkJ/CXI+e4PcXcYZoEH07083sKEM417aElc5tG86bX/+aH75AST+at5QhGwM32LjfX6iog0Hp
PlEbyyc22SIruSCHIAQV76K++dNPkAYdGK+AXh2xr+L1QCpdDI0rbyE7FG7KfsF5sy1N+KRFY//m
If3QqqMt7AZ06mxXAO16vbAIVwcZIykcSCAzNu7cjGsybH6NhCvBLJtFm95E9p9+9lzUQ6O5ikMZ
4Xiv7mUSaiO6kOFBVrV4R3EAH4TL2/z1if3P6PwfYiWV/vfR+f3/+78E4CUv5Xez8/XP/Es37PxF
SCRcJVZ61wOJziryH90wfW6Q3iyXiE+k95/pObF4PgECbkicDrPSdT7+v/4pHCYWj5EJWGyEEfR8
6ZL/yej8+3fSY2ju+uvSJlwmb+BTXm1ATVwjO6niWz+znGemFOUjBLyx3zqTyeTWxT3xocGx/5ul
9fuV5O+rYkYjm4gbgC3t1UoShJQwiqTRgViBTQjm5l6R0PybLIqfXmRdqvgAmHC9DjxRdJ7DpA9v
i8R1n/HWdQ9FotCAffO4b36cZ6+bwH/673//FAaHNOERc4d28OqnmDBWSK7D28qkJQAJmlarlArL
aLT65+rg/a8v9/3S+M/L0fLnlUHxwEjr1dKY0wdfTIATylEX9iTvk9HxLjsTjr/5XT+7e4zN/nUh
+Wp6ASxQGEzGtyPZh7sUehkeKxABv/41P3v7IF8ywGC+BNnw1dvnJ91Q0Ym+hWQX3fEfDQlA8mU5
L5fWOsxRXpZbF2bmb9bhnyQvuCSnoUPgi6Qv8HrJL/Mlm6H63HbURrvR1Snlao/NJU49eViaqLg3
GhJYHZTBWy/sqEbpO3zIEtS0GxnDRJrytsIFEylsK6UT78qa2NTfPICf3ptwzUYkSAXI4+sXS2uj
ojy4bYzqgNcWhDuDVUWbaYfZFyGX6KZFYv1HW/zX1ytEb8qrhVwHiverBzLDaXHTUdxOee+cCz1G
u6WO0z//MDGS8fET78myE608y28OidrSQzob+zYCRok2L0w3mTbhb/Y9yuAfvkwO1VyCpRcWOXXW
95dp0yTXus0up2UIvD3C2fE5ysOyOYcAHDawDiIwDKUDN203CMfkewxjA9nlSjrmbLZt9QX1RQwS
kKjOEUOl29KqqXkkYEM6RNG5TuNLXwH93o0QewiwXiL/rhjnEh93JOObBbY9XJgUMcAmirL2Ebpk
+6jXkcpmmJT+kg5dz2Q9CW0MSpbEIJ0sDEU2wmrl22nQAzWI6POHvrV5+BX5MaR5yn6f2MbBYZhl
ndghH1r2XQ9jFuGOmS4BeMlbuAWx2NVNVrx4DjawrRss2JwBvTnHUEn5iGAaTtlsRfJOSyWnQ1e3
ksobr/FtbvEJHjFDS8HoUsOk7mjnvvcdBCebUtUAijzVAkpSXRtW22bO+E9UH/efXcZHlPJOb31M
jJi+6Dx3T2HdB/nOGz1gPKG20nvuY3SiBVVFJ2epInfLJ5Zc+KppqhPJbf2DjYg1B9DYx6faDhAE
tJ0A9N55KfayuGhAY9WNMzS7xO8KejMSkFViMS/YZzAyGzBH8Dk3GUvYvKGBmOB66bT1WU8DzDvN
mnAW+UUenMfGHcMDXgrx/v+zd147diNZl36XuWeD3gCDuTjkMXnSe0k3RCpLondBE0G+wf9c82Lz
UVWNX3mkzhxhbgdoNLrQUsWhC7P3Wt+ia4JZrgrU0kT2qsLfCB+N8Ibjb3Bv4cW4AS/RXTUYy4YQ
B2L5QO8mQEzqa/4ji0qy599OTc1vXfnZ1+R44fsUnaPOKsTNMvXOeQeh4iUNPKTveZ7Wxt4VqviE
I6DOd/CKJtqothovKJdD9SOwD/5cirY73ut6UrRR5QWyiNJAwhhLdawyretq2g7iZweCyk3ql8yY
yBZCjwpK3AAp9LXqY49+zuw0V4ZrDxA6C5CGmzFILblyD2se71Ikr86kKP2STITCPwEG9qpLjLk0
tLxsa6nCfPZaFPvACHKV04334yVsOml1kWiM+KopYENf0sqgBV05spGRX/jyfsiK4aKzGus7Z2x3
voHXIs/NpJDEyFidQbsHlmxU1NVCu3VOFwlJ08DJAWmwoFJaOiCWAgIotV3uLCUaFVsSAIHPBUP2
VM2NCpdh1O86g807bQDqDiGtVzOO8BlDGZwT5cOw0VPvu/Rr4GXd5Lt06nS+G8ynOBRtFzYbbVg9
J2PdGtVrpgz70cQZ8gVre3bvSa8qwil3Zzc0KY29yG4uH22vcm4hbGZfA1X5U5TZAe3mPGiKs0bx
Np8FVaquOsWnh0zbbs7GqqF2yrW2XzNT8oAW36m+6nqcfOYX9M81Ids43+lGHydzdRP4RhN8CUoL
NNk8CYDebTBUBM8u4/wZ9uGSQmQlwwxGalAU+Pp1/ZIyuPiS2Ys0whrt7beZx5CDE68nhMF5g/5c
g8pU03feNNJMvrS9YT8pi97Zpgjy+jqvk0nHH1Jokvpfw2naBF9vhT1P/MbXHFPbaLWXUeFM00uz
N+n1WlrsAAmTSwpgqlmE3KHTtZKoqa22jrTEcx7xc00Perm+g4SfPQFd05Jw7lFwbugG0hQcgL3o
YcKZ7slQbnzbzW1Z7DtaBVh3jLHI9kRKWn1Yk1dxiXeA1BdP852ZevBkAxynxuqHdMKMfFc4mfEd
AbGTQhsVqYpm0SdBxAJGSSs1TXkztAnJMQAY0jBzNOPCZauOa3caLH07IkuYN0oLkmDTl7hhuU1T
eVvw3vsb5bdlvRWD7dz0stIs2oTJ8gg/CMzNlMvijBKq518qZvL2SzWi8U5DG/eAtgtqjZBWPCvE
+nlUD50qu/AFcRygrei5QzKSToX/c/SwDdw7lBsFCL3evBqg1idMzrAmIg3ZtXnUAiftL2FOweWr
cXJQrmzNlqIv/5tOBF8FbXycDbwQwdKtix0KttUBMEe+XLKSJEbPPDeszPteN4AwqFDky36xZJuE
FNSbflPaUJslrPjy4GSTfk5KjLnKsRL3s1ijIu0WpBhoARfe4Aj36K+p0PqnckKEjkBsXgYovXr2
hWZ+caPX5fQNp43xjf039AdVZzx6giMg5Y1xkuaR1vQl1vrOt29bpAgA8BqqZMaTn/X6QzeDYIX1
DNfr0PkqGbaUc9FTtFYDCkVLxaxAwVcwgAdVOsnOK3PrL0fBUIw0j8rxwUVslofKy0nbw/2jq4NV
tsXKyhLeVdmrxDsMPtaC7Wx1DXgbxATZdmqL0gqnyu6e83zwVGQOQfUc6z5dlsnLSe+LA16fSCMi
C+6Yvb5Ztts5QdhVLW4fG4yQG2FqNzHm1u6LojpNt9uUXhvaRT8RwYJLmRabO8TI/uaumnbKpui6
UQMsHfAGRatt9dxe88DH0eVV1HHJbNB2xa+WsiFty1IHJBkDxNoYgoVox9ajjKFKxggU2c0IK4Tb
X5PgnTtpvPEqawYrkq2sjGKiwxwGY0ObOONYgSEJ0zSdlIy3Hj8cFqmIA2phI+Mpky7EKMUy74q4
7y6BTsoBK5L0p33cN6xUKCfn/ABu29UudFwD6VGxFATbxinAvIKhtJ49dmZnbtpXUwQOQXwC+Vfh
eMfcHIdw1fw0mpIMawbIOxE8VNRo6vZ6MTqoKlUlnNuFXuEXs5MU+WJab+xPFqICoU3EtIU8qyrZ
MckCCVfX9VzZYnFkoLk9I+9xS2MmlczK8ataLhsHS04VtzOebEIBxsFAQoSaMg87DFpQxTybxIbe
WtMboCwbMhJrqIMaIe0c6IRCkVJENexNrPrqhkgfUgk4spMMoTWq1Q7SoHvt/h0bMUsPvjfWJf5S
H9AXPQoMwOljjPKCbryzBNVeoLtcYHZYSw0QViA89fkw7KjVB1a1XuAYfJ3+DrRIZWySbmGsSRfd
lHTEXgSdRVPXpK+lit1o6KCi5xxOtirq4wTPZzpTiw05gTi2Cl9oYlo1r0PSfuu50QU/Aco08KHa
acJMU61gqofgBax2Ni7G1s0B7rBTgdNgjKNB07AFx7BoHQexYVjc65wiYLOp4qV8LJYgp+6vFo15
GVs0/CucX1vlp9qDIouZZHl3mgaEO0ExRQsdzE9jRnf471rw/688/Y9VD/ufC0//+7+SuR2+/Vx2
Wv/C31Uny/0Xy4KP54ISEXopakT/FJ1Mm8ISQduEHIJqIuaOAsM/jg3L+BflViqEq7YP+foawfNv
s7rxL2Sf1FBoUtA+wL34JzWntwczj9UNC8lqk/cMlJHOacmEGJbGEJzrQ+nTTlTWoWrKY4ucJGeH
Ypf9rssefro1vynSvC1m/DMipaDVnE/ZyT05cbaYpFKBeAhDuH9uAWwEjP1BKcNYKy//XQj69xjs
G8jGW20yJ5UZeMoDq6HPQhflZwvsEs5m3+Njdsg212rzjSvdjO6r2BzRIf39DfxHJfdaXjwde+0g
8cyIuaetx5P7+UQ9l0ZbQpECcyxe0/66JKcxRXvRui2sTA1b1lVlNnT4vr9/W38dl4gL3rLVGUSC
O5iDt+NmI3pJsOcrVs+KihgAlzCumsQ/dyGTWsmWOsmtWdKWdD8og70tjnCzfZsAcIvakUsJkx7B
24EHX2sSgD3oIm00PRyVa4Cv7bZky9kg6UTvEjsfPOBf3lqGXBto3GIU83hX3g6Z4b2sONWu4BX0
qEpNRy/32V2O2s2ke48CKdkd0q2PAqV/MyylY9qfvkNjxzhNEdfV1HkwytKwWRKwhNIwv7Jaw7BV
xZksQHsGR5tV5/X9J/vLB+NTYXZIAMM36gW/PNjOgCtVzFDkSs3urXA0hvJ5Lv1K7d4f52319Mdz
5AVaiRqWQXvitBDsJqUrMB1Bq+tLdsrGTtHYbfT6XOLDfH+ot5XTdSiU+XRzdcLFUFScvjKIFMBz
dKRe1x4Rg8uVMplslg8G+fW+rYNQuadqB9QyOCnatQvWRUNba0Ei22UDOrJequmj0hZv2puZZr0S
x12NcxyAnNObVnHGE+Nk5aGAo7vT1narWtoXC7pt9Of3jCYEKwkWNNs3Ti4nyWm0843zGqRoJojP
GrCs8PF9cEG/u2v0RliqaIyxAp1MX2BJfdskuYn4ivTBc8R9V7YfDHGSy/734ydhk29X59FYpzdN
k8bY6muVbuoNweHRMm/KuCMaQDT3Cy63pJZBEc3GOEHLDYqDCGY2RzU1BlNMhhmqAZSViud/Omf/
ce7+zbWv7he0H8wr+F1ObjFN1H6h1liEBWQMDsUVcTYV8sK7P36S+Ah5L6mF0l3VT2YvKI9WQuBX
HnKWAt9GTU/DpkKE3PvD/LoK4hBhn8DyHqyhSacrLdpFA2HjgCJOya8i8NQOwP+DHpTg1gpotqbe
fMNk5H5GikBGXeNmYmN2Y39EFlVcdAmwcDtXzllnA9L3Ruv7MFpiI0srJesXQPP7P/fXZcTBmgFD
hW9pLZ2evHgufKgSwTB3Zb4v1V9efFWG5u1sPb4/zI/19+SLtdhIU2Yz6JTw2b5dO4xgmQJoJcir
Jvc4thPlkq6CAQcGWwtrsZ4ORY8+BBOAAj5lKXEYC3NE6J4k+1krGnerlx/5FX9dWdgaUn1fN31E
Lp6uLBVVVZrRwPoaTudIKpIbFeAHHw6jczZUUjvgfvszM9aPr9DCQcQ7uBqyaGK+vRGuVsEoyinC
dTZgAOkTeZDVx7gZPrD7nX5VLpsgPifULs5qCj7dEOUGmQkQzfKwnRPtmopnHI3S7D8Y5XT1Oh1l
/RU/NTKWoomtqk75dpvOxMWaePC4FvfcnKxuW1Zi/GC1dE4m/tPx1v//p/FSPUAyTDEidMSlbZwv
3ZPxp/PEjyEsPgb8wDSf7dMH1OijGAgBgzF3QVVyU4Fbb+wPs8/X6ebnD4JhbBvRm00PbpVbnUxH
ZgGQPq+hwzr4BC564Ar7EkzE58lLpytdF/1L3/dAQKgOq0rd9Cu+eGlGWLTvf5mnE8CP34E1y1u/
A3rhJ5cLT9moSWyl8N3DC64JYPJjOFep7mwHU5+2VHY/eGd+TOi/XDobEWbJALnJ6YTvOxKnfU3n
y/ZGtbdbmu/VqEhDdCEckC+Y38d94ETE29i0D6bItTRzp4r0Bj9BC4v5aqm7g0UH2HC7h6GLPzAU
/uYdo+nuM39zPHOC04x1Z7E5G9mSnxfL/lWj2LVrqHGvDA3lfnD3Pxpr/b5+ep8732rAljAtzl0W
zjqQ3TlAVtR8cEnrQ/zljv90SSdLrO5WMpULO3cJ/YVs3vZYZHEoXfuaKLu72UxN0jjHF080ZfT+
6/WbaQj59HpyZq/G3v1k5IUmCH09TBmOSwaCEm5xLqBUffRK/fI1saygo4B7RVVt1Yy8vY8sjjpA
SbIxcfMohD7VYebYt3EaPXRakPJ58tjIBIgRNaIx3aMd/mBi+uUgyNYdsRzyKVSa6Cb9k5kwAUqr
FoT0oUqSv7zBviqt8l7HdIO9K702BE09Kow4SjamiM/ev8m/vEUnY5/MikMzBToFVhEK65W6Pd1T
HHgYmt8f5Ue7+M1bdDLMyU3G8EfXizJC2Ml563njAe7yy0CJZeNCKMe/s8U9dtaV45nlodUnwSDF
2DDt3/8Zv0xY66/wCHXAzo8w4PSAUXhdT1Qpj3oo8psunY6ZpsGoze8tKsGE3PzxBMl46zyAkZW5
0j015PqkCBWWcgQK4rUJRwqgAqLLO+U6O0W3/P2r++1N9iDhrbIgHwTJieok1aap7xOeZSeDQ9qS
EuZMt2Q6HGu7uzXy4LJ1RUt707toievbtLNPE5MMrfd/xunOaH2bPRtNj7lKWM3TnRHwMTnKwViT
w2t7fBh6sEohdU7vmtQwW5BOM8r2Hk5bgwqynFrn7v3xf5k2OAj71NpWfZfNTT3Zlta90pZhYFNY
EKDAXSbayk2/vD/Gb14kZK3U/1ZNIOXAkxUYoXnVmEoXIXCmz44zhkmbwisK7ly9+TTE/0BF/6+P
OevZ/ufhzLdTlCxSa1kFGXQWsnGD9+2opvH+/Utav8CTL/TNGCe3TQEJotiAv4OV1dm4Em1P7eHU
4GtkTgjfH8xgqT4dj4Mxoj3mW+pQbGhOJh68XDRnqhSqAzXzUPXEe0XOiJXl+7i4M5Z8ou80LIha
EcOuipv7hqMndgt3dCwyg+IWIHHZ544b+n7eXvtJPKbPKXZXAHa5UXvHFjcqzsFhdpZ7c/HItpSG
9mlGFHFuLZCjvvR9R2qEO9jNtWw4TWyyNm4IC8lzwsQwUIyHQnTiBqNaRa6vn5nXsT6J4jEwlsRg
2hiXC6mCOy/PcVt7mveIJL66lWYq/QvAh9I/zDLQPhtB1oPjhkh3K3Ry9gyjd2NyJyb1pEtzYkuy
+PM1cNDqTLmWs9XR3n3PWFg/JWXSXpqN4V3lHv1WrRhaIsCK747TL/ZZX6gAh/Rk0LBJUuKNiaHE
lkz/Uy+2c5ngLphNjohhzX6+25OlxwlJBMVLWfjwD8HZHGuqzXI7OXpK8bNPJxpNAd2tPq5JFHQT
sBZ+u4jjNGTWTTEA28b+di6dOD52RkHOQGHTju2ESxx7sYiDMxv6hW7U9i39fQuE8nIPvW0g6boe
zuh2I7gpsIX0Y7qLO2IfMa3R240Ji95KWafDQSOoW37taZlW4TA2cjeN9hBVdF6vxTSYN0NcQOKu
nMoCb0qXkY7VMt4nGAIfnUH1kpJU1jor4DOozia/Xs6NosWK1pkVN67a4tsYs5UYhhK916Elk3Mq
7RwsHeSezte7PSxt75PblP13oQ8AsCdxaeBQJj5liVJ97m4q1eI3gU2KwUF9913cM01aVIDjU7px
m67at858NHWpEeK28v8rSKBIFACj5Qve7ky6W2/xWoD2WM2vusosbgyECLc8r+EaLYlOyl23fHX0
FczOQ4O7mRA1hsSEuK6CHbUV1N8tcrzZzfo3SGhmjqBDmODtJsTBJs+s0+1ncnC+enT9P+elVV8Y
vWzxDq8/MAMMNzUu1tLGW0gYT7QzszW/o4YTTlhIgoIqwI4tftqRVplWFo+5SsCvtc2ZP2mgPkf7
Lk6/BWAlyY1JZu2TcprrueEZMzGReTVbD4sliPBc5vbokcgY8ocgnXuzPIp1wdeW2D9fnb9O3I7m
dRb00FsakOrLmDbbWunGjkbZNcmoZti7s3GQFWf7Up6XqkNhrj+UVkdKE18doa7JWvaaMH3DZf1S
92xeemQBePO7V0sX+bbLyvYywL+JHi8urku+sL+kGvUltADlHWPxZSnzcwpzBCQEQ50EnzxErjKu
rstheaycTy0KgdGQjw2vR31r+qlqtj5wyl1dZuMh7QP8glpRF/dSo2Gz0Y3OvB/17/Zikq/hj5Gb
BpFfpp8X03yBMcw+1tAFUoxej3j0w0NBaeu8z/vysY/JVza6HBY39NjiODC1dRMBPqPW7UbNNV/7
TMPT1PXBWZUwK2wTBEl6YVzC/tkm5bCZiQXcJIHzzZuy8750jnWa7OTcbpeh5wMq7G3qu6raTqWD
REI3ySayjKYK/aF5SqaSrB4AMBuDnr0hc7HNKhAGQenz9+WCLT892H6/RWN0llb2xtaDLxgedzNy
g4EFolyy3WTXiH7GZ+UVmHAzhsMmZpTDX2MFIYJDyqE33O1A8KerxkM7HoCObwwHziQJJIDkIxYC
GECNHA5T61rPnTRUVK8BiA1hhmTyTkd64EcOuxAz9OW769Ouz1oigEvviabudJW7TAuJS1hFB2a5
3SGjNL4a+uoVd81rjffiaAvioAklcbtdBoQM2fHCwQlHfP/a592rn9A/18vy4Ocu7dsBFOd1aw8x
KpDcIPun9u/h2fu8Z3Z6nY+L1mxQiSy7UcTdnSqGhedtATiGkK/fkD2JCHcmfm1ZvPhsmuO//N4A
iIQh82nFbJCxlV7adXwxpNpT7difcjQVpFegyfP9GxdK+dbrrUMCVf/GKaburtM8Cz0k8N651oBL
IMrueJ+ScY30AYtRHVF42LdVQIHQUMSBYvPpbIiVrA9LGT8PJPWRbjPm5bYCV6GOpPbW+2BK9kBa
Z4IMtPG7XbUYmfMZne8Dgpn5xtILtSf2bc1oK2N3v+DmOce5m2rRTAgm3tPKhrxrHvnkEsR7JOMg
1UF5SL0bGdRGDj6NcJJh+1E965Ny2yMNBXs7TjJ+DbxZ4bfEcL7HT3lTWlXLib0qIpy9V7CI5z3b
2khTCuiTgT5uPkL02ZSi3aLfAfxY2eGEMAl7pzpknqkjFxWxQ/lvxIjrsvd4znEz20e9rIV9Bx7Z
+iaMji1OK8cte9itLtxLS08vKZHs+7jfLh7pwGSpdFfZdIWg6jC2gRvC6m3OypKgyFBSdzE34Cfu
xCzGI3EBWHbRWFV8N37+yU/SuTz2KYnOSAaADYApyTdiDlTJB80nij3XFGRnnZGII54Ckq6ODuby
DUGxZoe7si6Dc/AEay5Ax07ByfUcpIeOcGamkkOd1N2kACNS7LgP/jQ2XGDbDY8IyUgFqASjhb3v
QnNIvOUQJyO2VWm8JrpVv/ZQNPuwMdpPzFQvFKFbiuYD1IhABfNtYmrygNaluyq1KfeiHvlPFvbx
bF1pVgkP1gADK5hiyDyIBJR0tNx+025m6EYcG7XmUnmzHjWOlT9q2CvRJU65IrNo9MKGQsIKq3IE
CWadN/ahSILkKl86/wtIO7lXAQoPlhRCmSJMN7KnXVcbyIuzoHOIHyGSt1ZkNbifeq91IwuArtyQ
CnMxmAROtt29Qv33JfOcYV/aS7drXc0gXwIs8XbIpLyq3ApqbQ0fNNODZysfusvW0w6oDSVM8NSp
9l6L5ok/lVwbqmmy0GOm1iyoK6TkwkI2wQXvcMo99g6qjKiTrR7NqMwvhwoPIlyK5FNiNmxQYhhS
RGp3h3aoEReZzvKZwDxYvb2fH9zEOsBQCzUryUoa+FNzM0h/uIgLlb9WM2niOhZwn5KRuo3teA/0
/Nxwhu6uwWcazRzWoyG1iwOWifSi9uXZkOqWQakxgYpRfRb5SGpwKdJtV6zOgAfAyv01+WnPkEMS
sgTR6DttT2VQOTS8KU4CMZuqT8nCXYGQOhX7lvUhZE6Lr/rC9g72Ml0jzLz3C6eJKoJzmKkLJI9t
7VZ3ljFNCCH5lkjG04CeBaV9l3cmhnq4FkdsWuLcN9P+Uzmru6Q0bq1YPWuztZdeOSSHErU3xvat
Y6H55N9IOnIhF2vaxsKyKgDiZJ1DLNkw/5L0aU835DoQO5U7hI3Dtq7FV6go3fMQ++KuZeN73fUo
uGS/tA/j0p7PGpG0USPbuywLJkRpA/HNgxc1TQsEiajeMRbqU9vi5954SIc2XWk/pU5OWKxuvnhj
9g0TvCK+iaiNbYAd/yi88TLLTbk3FBfR1Ka+S4vsybJw9ItirCKpNGIS1/S8UZbnidM410kJ1cZx
ClxrE9vxfs6IBtYvBmESE2+wsHm9vO+WtIsQm0N211qSM5vsxRVpCCvG+y48l2IBIsxrQJZHlwCm
Fj0uh9PQpZdtj422H3L2AyWS4QtpWPVhAi20c/20P7iGX7MO+yIKNARaJK+SUqO1qJARfjWpezMr
+DMYyC+90iXvZi5IxXJUNewDhLEhYSMs3Cat3+nccqYG7JGI965yQRcbw3eVY7DY6LOANdIovdoX
1jAnoceh5HUEBLJB+44tHxDCFxGzE3Ky5KtrqmmDkjFh49zfBcS21NCm4VglS3XRCSE3zCEzSN84
Lc7EaIyX3QplSIdBXZM4neB5b1WzywP0fe6oT9CICz2hQUa9cBPE6bRtDZdUIdpAdsZ86ikBbQOA
Qo3xI9XOhGqD7ZQDQ2DZ9Igryi1m1Ypk8q0H+mNrFmss1QLpngQAQuNpeA5x9lyQPb3JJTsq3FdM
4kU6tbsS99LBJCchopEBe6gp1FNtB0jFGvKfVfG9AWh8m7tDXe4sGZTXGTZ88zAwjSKlHSX7UGOg
DBO5WDOBLXVm/bJIMBZHTs1xcj6RLFdfqBpfLOTEzqoJB3Iy3D5ExTp0x/1ERSP4RLgW8VAVh0CO
QoWW19WdtwlYM4dLGEwebSoo4kMEwJjfNhtB4d4JqjfWjo7LRHLlrAdnSlmleWxbe9ZvbMOtiYBJ
614eJrvynY3IB+KPsUBsx3K25udMYM0OE0fyA3INMT/9G2IOByha0NLX1FI8e/Gz2VRTttexxXR7
A2qA2Fij1750bkxKX14UgAwg0paPc4+4bSvVPD9S3y+sPQkKwTfSL4jcnWyvvZhyKyUirBzuAzcZ
P4+mEwOMX+ZUXayIsiN/0tC+yMRPqj05Tv4TrnOQ3nNTKutrlrXBDceOhlm5zclTZEPiyad0NBGZ
EplmbuJMm/2nSUvq+JpoqB5kUEsi7kU+9m5y1Viz7kRMTy1TUtVuWJKGi7ZJjQNC1TtZN8uZVncO
1yK+gX9UYerUQ79pKw5aKFQdQdpDUXfBc1NP43hOObqsyUS2gj3ZmsE+Yz82HNSSDREFnnpjtk5S
bFm8Y5e3Mbia7UHCvQGybxD3rhlDFNcd2UGGVg9iw8xWvBJaKB4zmEsX7YoiSujMMA2OYLacZrDV
YzZZjpz2bfygBfdZJo6ZCyAfGO/AVED2BYBpuWPha6f0qkkRk9nfsqS7hwxnxUdiQswLjubJkdV0
ihKbU6y+N/Rbp+BYrBIdOXIlLK86pEsE34Z4Jg5shDjhCTOxBjujHvVm5l/EM8kJu3og+M9HwQkJ
pb8qs/gcj8i21edzSzzbHglSQbhAldnF1txckchAxIcQphsf8irEqrAsvHdXeFOa27Z2Im+5YcCG
cGOj3ckp/1KAhcALBLDOuFziZ2zWGk4AW53P/RhHKXCdIc5Ft4Ng/5WChxbKaYagW4v6ou2zi7TT
B+IqWMDIpiYMonclPiMjFlmoqUFuikzfT2rRvyGxNnEGk17ihZbli4eSswDy3DVPliVAnIP+t+7A
xHRP0uweW+AsrrjwxqZktWz5t4scPM+m0gb7woRHVAIJqfsoqfRtYRpXxBMmNdM5Kbi7NpapsSv1
Ir7OXBeHVEZCAyd2oM1s9lLtq+mmG7fGKrVGeulMsvUybnJIfXNRbwaD8MGpdpndS1h1sBp1ye6Q
OwR1z1gzgaszB+l7SQ6dW2m01bJgRb1mnQDnkd7OOgD3nS2adLisHO2IJ+BLsMzq1UvKImpMDSBx
ImHch7yQHG48FNxEHFN0qRuKMoJ6fH3hEz8sdpoq8WDwzWE1MRvESuXcXyVFF1PQsWIEP6nOD2bj
Bumo8+yHYSbYcgQ6u/Hq9rMih9cTsWQLZ49KbpuEN/5Km0Hyd2P60CEyQ/Hr2d9629pXXv8MF8TU
D1U1pMTAGakbebQrr4y6tjY1a/O24Dshm9NJ7oag3Tmla+ORSmPnzCQ7Avm7bl0ToNGLXaklnb+x
0J2rB9sltpXSVxdmRIfKqPf6rZ4MD8qtW/crsuL4Ii98jwpI5oQWK3NoLo5pEdTaM9/VuxRQj3Y2
OtplUfQko6XiKJvpaiJIhcrbmirWtlfAkrY1tH0gcMTJRYQQTm0SjZoDBQGHhQUXptKc4oL4gWWI
Boxra5C6c9liqKXdMLUvBgQaFc7stI9eXZnUEwoUdxQTlBamsNyuJ6gvN4ufLZzDIAqVZVrmt7W/
6ETp0RcKjX7ps41eas9NkacXCJT1+rqodWIrgkHFZ6PfCTPeCHMkq9yLQdkdJ6fXLywkVv4WgE5f
s1tIecvKBJjYxAYXIB/K7k0AxuYhLQJ5hgUmfSaMOa9JWzVJNfWLsjO3Ccl68nqOSSvcL+bszUej
TR7YPs3aNsBhh3tAKfs7pJFKbvuC8+GkmTk0tqQ9C2pzeI1tVz70LPp/laScantS/arbpfQGNqZT
bEQFSDROD7jG1qmmQjS7oCVJk3IfOHPyWshBPw9gzR1i/I8DMTcD4b2bEiXMGYF0mB9gJjv+Lu89
Bc2Y2nVbOXft4KVAIXnwAesdQnHiSYbP+OlsTl6arXqiJY3eY47f6GOCCsjYpTFuSEXfttCAbC0u
/th92mK3ORDnk96wh7IfqYnfWP1SH4iXsM5JxXCuSVwB/AWTJ2INlfkxGcryIZ94s6hLGE2Pz3Xy
bc5nhAls8edQhT8AZMERV5AFZC6d9iIl6hlNt2N8Y5OSDjYxZoD58H6h/7SrwOv3Q9GETR4fv+Gd
tKSA2IPbbKQISc6JMspfM3O4GzzE6oOuz2nXaR2Ipp4LLUr3EV2eNBhN1Q0BoXjEQKXlEHo5ibwE
JzwXqfvMoVViwONg4Ez2RwCM027Tj3Ed9OK0qXULE/vb1kyKIDwhqIqMlKoq97pIiisMdu0HPbXT
ftM6ioO+zUXG5PBfJ7cRPj/cuZLbmNpuaNVGmFRmt1s8f1fjEzgbJrwt7z+4077wjxHX3qVHth8S
u5MO15BOs4WRiwWgutaIvujt0MXp/f4gv3s7aIwGDupnD3Hhyc1jZ1mjqFulgsSzFxmnrm0wWRuP
Ne3PBwpoi9IXXWnPwUmHvS1NuzJXIYZNDRlq2T6vC3G1IsrviL3+oKX+m6siSQ5Dvg4qiMC7E1lM
rjTb9DGnhPbE6ZCtB/vsvhEhX+8H9884baLxlIBiIDnBCIAX3Du5gbqXzwkSc96+T8F1He9c8QiR
rWVxqAX18mznO8TKffTO/+YCmeS4RKROuAJOLzATRA3rMeeisk/rKO07/Vnh1QprUqSiuMm1D27o
b74xBJGYHfCerd/ZyVXiuDUFlHsRBkWCV2vRAVtCcnz/Ffn9IMRwgJjhdp5GADo6+wWZ8Yl5BqWI
oSOX3krtPwNegF3i5QMYoq9CUndVTr2dLkY6rL20uHW1f11Nd7X8y07vRPn0/rWcuPf/PQyzIG4U
GCmnzVXdjauizVUXmiWtsrx46jP5wuqHbqc8Wnl+g6hnRzhQsylHvG7CPxS5e2F6WJ+k/2jW3Gat
JwgoaIIbT/Z//jXyISIYpX3uITU8mVvSoeq7kV0D9SejIi+Zkv00t/WZQKUTWuiMDu/fjvWD+7m1
vTaYTZSaHi8rGubThBOgHzgkW74SnwC/ICHl0PevchFwFp0PQGF3cyq+DkX56f1hf/1MgMuj5l3t
Dnzxa3zmzwKtjNW/KzzBh99We1aOSA1p6PTuXTx8xGv47VC2g8mBrzLAevB2KFVD7ZzWSkVFWRgw
g47exBAcsz9Yh9Yv7e2dZEFAGcpCB2KKp/d2HLIbmEVb5lGLbG7atBG+XfrLy1aKlNA9Y90hfzTH
rcKDN2OycbDIuECzA4mGieDtmL50LaF5rOyjYVubWRl7gowIo89GWuX6Y28Un/umPyT0NfCjA/ug
amcNd3ACug9+yi9XD+3HQwSOAJ6Agl9WkUkz+rlYVR9OxtVat43EVE+MpiU4ppWH+iPTzC/v7Toe
FkcPGwkIjlOKjEOfSxeNSddgW96AOd50EWq/52H//nv6y+aCYdbZdRWeB1bgnXyORJFPFHA561EO
B37qdF6IcOmudbQHNqEkfptT9P82ovn2kQa15VcmTTy8sH8JGNyA/emf0ITQhl1efbhKnhi8kA9C
6GTBwuVFco55ukdDqtQNic8K3Dbj0XDjK6uvopYzKuWRJjmYS7BLQOakrf33C/NH9sqHpuI//3P9
O69NS+R9kg4/0pr++5/235qrl+pbf/qH3vyd/n/9+L+Tb030Mry8+QdCu7Jh/j/sncly3EiWtV+l
LfdIg2PGojYRiJGDOEmkuIGRlIR5cMfoePr/AzOrS1JWZ/7Zq7a2ttpVKhgRCMD9+r3nfOd2+Kr0
3dduKH/7+7//y//f//gfX9//yoNuv/7jlzdMrP361xLwl9+7JLFBfPdTr5/k99etX+Afvzxn1evL
6/T1Dy/53Vlp/2p6gU2lgkYaidp3zkr3V8umYmLtYqF2glU5+88sLOH+CsfrPfKIBBoWHZ7L362V
hmX9upYEJqYe1gckwX+L58Ut8cNig4nKF+RThRgNUOyhrP5psQFQHehwnKAsNLStjroZ4r6+T9p6
7OIr8mty45Aq9EVXeQzZSAq7gQMt1ANTpNUkTe/cpkfKkD7HMRjTljoRHKousnZwYQ+0UKgReNxp
P3hkgb3wO2s+dG02HSQt1tCPybsgwzPfEo+4XHAcHY9TC4ljCN03kAlNhG7kwUf5vx8G1EMmqQ4q
NlPjNsgTMASDL2mt08CtET8M5UlToR6VxxLtpEt9yvn4x5Z/ct8SAjrsJkDcF5y5vYMVO0BFYlbQ
tSuy8RLG8aUp0ghE/JMj+lfYEBe2V93yk5ogXwOyS4MiXk+4Fely8XjBm94MudjT+rqlnLiWFBlb
O0tpdmJZ8CMiimrSK1K4v9/s2aRBViUpnQyg4uLgMDo4NebS9WdlFt5lNgj3hUkpIo+ZGe5sOver
m+I06WI6gNEmEWMKwh3YqHKflqSV+bkAzeIO/l4JXe/VBNR6spGFGFaW7UEYvVVBP922lm6JQgcf
aFZ5eE06n8c8eWEfgWi7Kbr4I0+F3nptmzMWbWB0GE0aY9/qbpawb0+9Yc8nyLjdBwFoYzN3jOYM
A5nGMBdyK+w+OeVGP0SyTsQDzH3c8+1Y928KSu1+yjrxtFSjc6G91H4uVWgcsKLRM+X6nYJ+QH06
ZL258zLGFHTSa5KmndhjpOGAF/Ddy6GfgHaSyspAPVb7QqQY8JE26GMbmm0KNb1FQ1wQfIBweVwe
JmIQV21Hd9box24rvOVHyPhZBKmZfmvaFhc0t2CX9K5zSMqBa8hspqNEKf23JpibpyBHDV2AmNsu
7WwRPGrndBmwJVULiPTCG/NNUhXNOU0sdRHGnjiRiAZZl299HUCIIZXMgaE9tdAgVrqxsR9S4VxO
jWlceHkoughdCJadUrviEKuyedETXWrtGlj2h0WBAV0m72hLGE9bG7DEZgqVQ2hmTOq96peTlcqJ
+zqAUg+qB0N9tmxi0j8h+Yz2Wzoar0KHB78mr5Wghsn4FJaijpo+nA/x0IQv9FvlR8NJnXtunIU7
BeFK5xbzrSMaJLodiQOp33dvcFaMs5kn450qaBQxw36sK/S8bu3CZzaDbmumc7mZljG9nKSARBCj
UWvJAd1hQlSEtZrGDqGU6Dem2aHUKmzgOnKS8hCGtXPBOe4WRlKysQDk39buTIfZ+KCGNDyoqjl2
hltdI4A/t9BsLkPAZf0k63uf6dCB2+CansF9HtYvjaVAN0lFUGyfR2TqrhdsfNZWaKBuSMAZO68L
wbEbAkPUIYXJ02xDu7gXBq6yjZ2J60AJFFCO9ymk+7W3gf8cLeUcR796KWKGnaCkxPVcAvvIjeWN
wmx8RTX+oYjDh6ZpDq0WVUSZEQVx8iFdUFCFHdgLJtGDfoGe86RHnxOqirraqPZBX7sbv1G7zut2
gAgPLrR3DjPJRWO6T6Ic33xaxRtkKvFuLpPX2JIfAnNJnzPXB65PO2+zWHP6NfbauzD1r7umkpx6
6VdmYr905JmQUY2ENLuo5gyehvFkjJN/YzkGORaZfBxB4HhMl1u7wyGMgjf15dmmCtrXtXk2hrol
+ATaTUB+dIfkrLfbPUN0VGXaZrnw/RXi5dwTKdcdyhzo2cYXS/YwS9f91jqy3Bt+cm87MfomT18E
RFDvgVLUzLnDa9guxkbXkLH9xSVl2p/cnSMwidR2OO8WiG5B9cUhxnVvE+G5Zc24CvRABoIRlmft
Nda5cqzrMEl9hhTEe4zkexxV6V6S2LGQw1u+5eH8la7mwYWqu/Gc9CrM5TnLc5gpjtFS56VvuAvP
i0wQkdRHz1T43p15lwXxFdpsFaUTe0qv/K9x7JHgUHu38OwfqlWcwpOx8UfLehoMnqchyznM+t1x
TvF6+qmFCNbemeF0UzK9+EZmHGK/ovf2ac/4sVHGdZ6xe+YeUfY+f2C/4OdDqtMcfIJlGd0wIAJ9
g8MYmg7wqZqE08W/yOeRQKN0+chRvWV4AgQeWgz5SMza7tO1763t5XnoBPIBUHVfg7Ir70KDH81W
vHZrNfW86XJEAAJY1FugQuweanZQIBTqywLOPWr4pofQMuQBNUPgkwUzpfnF5NNcvB18jxt8WXoi
I5w+nPZ4vyF4aTDgTHsyV2xlOZWvQz9m98hxxixSsHwGGpLInI6DbvK99L3bISWRwBhC4AJrPsOA
uAWsu1mfrRKiS9jJcYdoZpsRuXNZ9RlsnCU2oiJ0CBJy6TXzY7vXeSAPlsEDx9iREbIli72nlb8T
/Ty/SLPysihf4UymIjcZgJts642nW2s+d/jTDDQ1HYMMFDF5eCaHoJA7qwKtk2/Q5RntzZxnFqKA
ZVe1K9iIxIB9jmx/l8Wkz47ghIfmxR2QmCikOmETsbOgkC0+m5KBQcokn7GT8zjD/TlxYW7oWG99
OUQkSDCbcOVuQsIQD8l17BRRWDIUTslGEYjpRxM9n7hgKvTajhrOFENrlGG3ba6bbdp6N0JkE5wn
dtY+TpBpjZLvCNe9Ia38W2BqscXvX2w8Uc8RPyGaKZrxjKg1c2o4LC+5px3EB16wdZpyQzG0y2eg
aORpPChCUbhKtsGq0pR7dzJeIaXlH7ymU8C07CcQe6ycXZigh6gTBDzMoXTjfcykvoIz1B/ByzDS
8kkwLA26CzGj4l1ccpc6BXCsqdBLFLt6PBVBBrYjM8kKN91YR4WTTFeFQUq2CKYCuZQqDqPW/Neu
/owRDmacPyGnIZgqQ5s79fFlA0nu2lFliRrCyD9hiF0uxjHs70ffffZTKffQ0I1LPfbfZFXsJZgl
MmayyKimkaGL5T3nWGZ3Ye4wp0Y41h2aNNwLhVDdX7iNgsjx5sdCx3JfTkWyU4lEsKD7i9Dwnlyn
WideOn+oKh541Zgxt0CDXNxz2ARJYXodZJydCSLCHOj5JFsD2x9fZK6invYCxU1f7NjY2lrvvNSq
yZIcM6sNN67Pj2r0S8UFaJqBxOSE32OXG4gPd9Y0F7DbavTE2Fkk1TRH75JQl8hxkKlfNP1sowvT
YlYjkawMM7ZFj1hj2dhFMwf7aU7JCLeS4QmArh52BGpBMIVuYlRXgVET3zSipEpOPnKIWxMXrLmt
HFjl+8qEAnZjJNoWz51tzicJeLRDAZfpqvmU5l1uMuerivRatKaZeSyw2v+KXGCa6Wdhn23PYelP
/UEW3fSl6RN/NNDalnnobExEbY8oEJNvs0hsZIdzpgzkSCkKFaLUrDI72wOexmglUbfnLvYoCZnE
eRegJFP5iuJimKLZwFh+XDIwg+T/GEv2saW4PbfeMG8ZxBrIvWyZZsc4BwlH/9Q5qxjp1VDO83DR
qTF2d7XupvjZ4w0uMpN4CrLRp3FU15NTFd2FKtL0gaSrLnI4Ru46h7yNC63HbD4P2ZrerhiAH63U
IMaGOJ6Kbzw4Gdt+UxvpZuEtXgIfbdEIR2VAEulJr5guxdLmyCRG4tyvXU+PnEwsQ40n24yrh7Bw
3VcS0ROT3U+QOtouXj7sbC0BmZWL7pgmDc6CktkjRti6IeQ9SU8jpg+sK3MbsHehX3mutUGUVeMF
mUFySiucox5ozT1NSWf451p5HutRTTcpgrnqFKgOu1y1x2RWs3FXAL6ZttUsg+6uzjwUHMKHgMgh
T2fm3ixpWBx4xkyge94wESGCgIgRIyJFtEitlWQQ50YlDZCbTV1TAvSJd+WLKrPPs7DScpeIrC8j
yyg8qmBWDvUFXP7E7pMaaCjicnYvC5sZJOe8kBCJvhYvfcDySwROrD4GGU6JiK2hmo6xiu/MXphe
tGg/m68md+mO2dws4ktgj0F3MGdtjoSrCsGRBZ3+oC+WMW+ujZ5N8MAj5k3npo/9jTkHRo7eWwXj
J6MDShDlOca1GxPFI5ttpTke2zkEt7JvO3/rGMz4NSZjxsjxU1MF3l1mFtUpKyt32697juqyitMs
ugM1zkXk1Xm4y3M9Hzt7Pd5Z1nAKFtu88aVZ3FimGrflFPK7qjaufLBnlvy80ixvSBp0Psdp+pFz
E/enGEwg9ymI3a3Fw0d/MKyeptHLP4gMp+bWJNWaEkv1Y8RkLYY2o2fzhfA8RyPNR2/btX4fHiW1
+CMnPvRNGEP87tyWgW9G6aKHC1iU3iaxOrkP47lHHCpF3MC/wOV9HsOghrTnjcWDNycvfWF5V1kT
qr2MRbgdAud6scZhV/ID1MlwZeXIVfM0v+0SZ4swvs3PlT8gCYZBXX5QSf4Ncl8X+UlThHsNf3c7
0evdSYRsm3GERLmhmzG8GI4z/NaO/1tdqqvsjcy75lv/cw/qh7bVB3xO9736+rW/eml//pf/A7tV
69Tyv4aAPbylL1++71St//y3RpVlg+yCdwI2CBf3940qYf8KrcmyTNqxpDisL/m9T8VrkKr5vMzh
v5JIQ1fz9zaVTwQ8T97aUiI9GTq093cIYLz0hy4VYQtrp58hNwAA/seA78f+KZSEwZECGAaOSkr5
QMTVdIIOHLanIE4FIgqrolwoAzalBzts0ltiu2AABCHSroFwqG06Q6B7AKbnOkfP6/A5ZwAPi4tl
wIBz0dS5vLP8hbXPA2MT7nNHujGL7mL0GstJlbX7TtWW+piKIcR8RIwkwEuycTI7StrEBTzYl54u
aKYMWXPh5lQY3QnmoFltc3tRRjR75og+M6G5sS1lQYgPOxbFY9DUNynZGIe6MlnmZsc8YHy208Nk
IAK1ElQYg0Nij7fiC0XVmAkHY6M2rx0XbBViIyS5l6AViydw1CHdi7IX3hNPavqSoHXDR9Ajkjdl
bd14pKnvANWEjbpufXeJCIekA5RqUNVVDPLexavkCuPR5k9EhY9s+W4aqkVdywIw7ZNS7MUgTcPk
Lq8AIagtHxSyIOeRQZaXJIVWbrqNk8r+UCsYanemoQeyAUkqq9svc+bmX6U0zByxNd4cZmBm7ST3
SRr27p1rKKf+3Caq0Xu9pDb8znn6Qh+UKFZMdM1rKn39rS+1Q3lTDsCZdqotvQ+Oph/WxW2OHMyO
q2zfde5wFTBnzz9Qnc0dcz3LQiYNYxWlf2qkESozoT8GjTl9zS38crc4PFJoh0k/+cHOSpL2QWYh
0mdD+5GpA+9oOiNNioVSddIClGSvgYriYeLsGFupfa+BZpqcMH0H5FWW+eSJbko8FNCqBfaEEINb
GnLYqCfaA2hta4vO6SYtUR3jX0p907lobKSs49ajnY5vqEfCItb1T7Uj4qE2xKhvGnaP8gktVcv1
TSq3pAPolKRoOY0VXPQJirmIwcCsT4mwkWi1DTX0xZCR9naYOQHcWDFm0vMyMyk6e3GL1ULGPQSj
Lh1QqsWBP5RHkKiyPnXN5H5CopuAfVw4WDRzdxh7shkQ+bf+uDNhxV3qqkKLVlXdnn4aXr0hVNX1
YCf0OmdsNVdxCmB1P5a2vtecyhTAT62Os2jG2yRt9Yec1ndkFZrs0ID5KLzdWvgYY626oE1WJp9A
Y9WUWA2pg2nNI7Hr9CrWGwfmFg7ds3urCbE3pn0qT620nNvZQmqbIKr/HHNr0Qv0jQVrSDmhQ9L4
C3FV1AmmH4LZ7PaEBh/TTUD4mLFhio1jkfTHwkACW/SPXuymD7OWzjU2gJIAUUL8uv6ES7Wr5Md+
mJCuf0Enn8cL8vfeSf0KsnRv8DRNJNJPnIffWBUcDpGxlhJr4Yyg1yZglgzAgfsTC1gRlhY5gzU+
joNtyn72dymhhsuzJXDTWhdp55jIf7t8hK0JhsGDartmci3g3NQC/7wIqQmbby1E4JEOLs5hH1xu
Vw3ZdElWZd6ChW6bAN7drg57guTXkCo6lhfobyWtucCTc0Uus5h7Z6/IJKRQne3J2bch6PoSKC4X
f0MDoHiIE6okcWVPnTtNn6qYsDoCP0DkYqBzW5rSAKw7FJDIiB2IsN5oQRUkoW9MPzZY9fDM1BYh
hC9OmHT1p7Afau8zftGmeAiscpr3gxgadRUW1GZXXtwt2S6kFhXYyvAeDjdQmgeqCZWTndwXUxXV
iin3Jlau9zJI6FAs0tI/VmHmHHobs1LTmNVzyo+7Ia/Z2Exc/SglHvZsM3u7D2hEoX4rMbPSEqCX
MLMuaE65jFn5Q1eLK9U5KLzgDrdFEml4uDuV2QoTbBAMxiHEuXT056n7bKPV2FaK3D+cMwvmnams
9tlArbThMCsOM1Gdn1Lt+h+SXtfTxmzMcGc1uCHpnvsEX/nOqe5L48OApWQ7Kas4xl6Nk7lNghP6
NSwsUs/u86ixFPVTlUbVMC2RGXbVUaVjcxmynBubWS76oVBuOmNgBD2GDM6O4rEq0fxZs3Ww6s5X
hAhZ4d6hOXTIrFR8dIvqbjH7hZlgNZyxwH3zHEM8+K2N5S7HH4+oRtmnMG3rT6XOiSXnKOMeYtt/
7UUh1TPywcE+D/k4yi9xaXfNVZsBNt+By+cHZ/bUfZqtkSNa0bDZfs4qL2gy/I1NDVLMrRwmTIqA
1y9F1uUvZOFYxhP9mCK5JJePbLM4z4044gGxIrwEaJK7xPJHyMgZdiEHFv4t7qv2kCnaJ4xmvPra
K5bZ5MTmCAJNA9rg+8yJaakJMwmuymzp6kgUrKWy0v0htzq9JTkK3XQSog0kjUzf9CBtlp0NyS2M
5q7Iw5NHG8UrdosO7L1RkSptCNpYSzjKQ2m3AZ7QxcQbRd4dXi4jv0Xr4V/GeeHd9WrxMS0UYYIL
wKnn15IWymVGj/MF18xibhl/FPvYeHesurq4n1G3MFyJ0/5l9Ex++2Odss1sSCAplrcuddP0Oi6S
yd/rqpfBIc4yNOSlZ11WLe4YLFm4Z7VvpN/04iT6gIaSowgL5DBUN++V4//V0L+sapn/uobeNlWj
vnbfV9HrC36roh3nV5dnA5WTzdQd7goV8W/pTY79q4Uaz6JPQYbTikj8zzLaEGQ+gSdd571kqEDa
ZRT8z3Ev8U0U18DxUPJZ61Tf/VuF9I/TXmolqFUMjpHqwToDAPtTHY1ryTKzwoMnkQyKjB7D1cde
BMvdgBvujhXJ3cfT4Ao683J8M0FubSAQVPcsHywquTKXE8f6z2VJcsDGSdQaQe+gzKeSS+lXUl/l
G/DZzU3cqSoljTT1r2qBMnq7BF4/b9wuGR5wk8af8J9zr452Xz63qq4um1o1Q1QzIzCGSi0ROuD5
CjRxuERsY+2aWrA8aVbL+wEKg0+Ll0yWKv0oE7N5JMQEsYNZtgynTM4JJKpi4t8yN96RLhE/Zm5T
v81Es/4VoM5aL9i/tDrrBX1HAvL7cSgJIcD8eDBJw0rostIurohSPGCoVWfXgRZP/28Kbhu6BF/Y
rsqdx6qCj7afCEalkJB3oaiKR40i/Bsi5OW4xH2LpzGuCJKE6XCvrAoNb1M745nEedc+4hJM/pYq
7f2zO5TAHmIb8Q5W+/GzE3CblFIzkcJ0jYsgdOMDvqt55xlZsJN5Zv6FCOYnltkf33AVdX0H8LKZ
3Kf+VLob9oGNkZsfqipGH84gbnBu8Yzv1Ur9cObgbA6stWl9ScL5dYlJS8X60YrH3XrmmIvp+N0T
fPPbz/UfNUsc0cJ9949fUHT8/CMiuXLhUCEGQne5CrK++1zMEOeJG56A8Zmx6RJXzdko5vjqv/Eu
wmI0aXPZ3Z+VkK3RSSZoLbeK4faXSuGtlzYl/5+/yzuZ9Kc70mN0CFQWWYnp/qyhsu1iyRy8gtDp
6fNussYxkEgIvHXUWTEWMEZWG2yC+tH0lPmJAgoN1OCZ+YuyF/kNll28w3Lj21s7aUI8a4SIRODh
i6+CgY29TmfIFB9mL90NqSEjrG7NeATZuZti+2oIk+FGrIaIXY434X4su/pJtql31kRWMGqPaQFm
FlWcrAf0DovVkVpci/I0myMmWgLel5Ndw6r4byiT/nf2fNgWvrtF/qBQeiCWoMt+FCitr/htx2Lv
ARaNCA40NoI7Z70rf9ux/F9dIs94HMwgMMEx8VD83vex+U8OtCncDdzIJo2Z/9yvbHPd5tBK8lLk
vuCO/s529bMcELk1SVwmekDTYrb4826Vzw7VnOao5AqK+RIv6nlxsjBK42EEP8IsSKtlvvFrc7rA
M9IdvrtO/2ZZYNv9blmAcMo34LusOv2V0/6zis7RNsk+pdNuBumJ6waD2SsZFPM9phe1/5tvxZCf
RhnaR8TlNiLzH1egyojpVKyZSHadlw9zn3vbBqFyJEUZ/sW3+sNFBdfIt4JuT8cX2dn6rb9b7GyO
m0rN2N1Ml9KwFwbB4EU4MulLF7dhMi3KB28MKoE7Mg2/dlOn7dOff1vx44LLleVbcs604UQjjiMi
4MfP0GVDMuFSApER05A/TuGUsjQwO3ajgNUr3AjZqr3S7XLufA1wLKFIolgo2k92STbV3pD+8oX+
RGft6kkBKPrzD/jHz0cIZGihz8OpsS6mP36+TAelWDxMfrW/dFetkY9no5LVX2iLrT/cYHCceSNh
otZ+h/H/+DZyyNsQkx4OJaMmHd4LZgoJe1ywM7nKMj/7c5LhgDdwMzt1BZLGRPSAo92vnC9TBerk
NlNWeksONHxQKcfG2AW4R8toIOv6Pu8anxB4/nS2nZrS35MU3V1Xod9jOJl6Qx1UoS0bLTjNg41E
S/X251fxZ422tUofcWsIfCgksqBU/OFOQyVe4RODamANBUfsgux3yeO2md49bH063fz5+4l/84bE
UPg0sHnDVbX84xtyiBumoFlok0I6IKiEwzzz0TEeIisunoNY3TcoW3LZbcLG+TyZ3tkM4qgOSBDz
6ivm/MhbiET580/FYvjDKsJVCLkGHsIZVkxcPz9+KB9pl2uMutqkykUnwUq2q2L9demK4GJ2xrUZ
DDXmz9/z5/sX0ShVHW+5PuE87T89X4iy6jlxwnwTFkFzSmlpQG/qxr9V0PjW+i4+QlTuXSYAjv3T
uwyZi73Aoq0Jf52Mr6m3t7HXeX9x/f7dd2EXwMXkQ8nngPTj9YPt48Vjvb4LjImTcHtik0K//Avo
6795lxU5yL62OtvY7358FxnWlTGrhkcxky+VY0/PQirny1/8LO8oyH8VZ1wyzn+8DbY29IswrdeP
8d3iOwuvI4rQfVMAYqCJpZNbHD2CINuvnoBBMrZm8tglNOmOieMYVlQWdBCYmY7EcjCMLKfrocfa
ce1m1Hjgcwq/ubYrt++OnYczCuhD38hTTyBYwOxX9WSzzV2GLLHzSwSRxEiWFyQeBfZlYiW81hmI
UTvj/0Uug+VfLFtkv/nAnBK/GD22tKerDdXyA6Ip0laXsoV9D3cwPyaFCsODrNfRLHMHX2505YKm
YK43v/auKJDj9VMNI60CkbTqxqbVbA8LBqDOXD4yv0fv0SNZ6S7LlGCzu8GWi/kRIGFiHcYBsSNH
EqHe6N4ZyV6pCuyS2Xt5dfSz0i6ighzJMaq1OTkb6aNvino8L4w0R7rEe9m6ASx0Z1GPZgsUJRrI
Hen3Vdy6H2qpCnOnFZ28c7wgHCVYEKVi1KNH0ldO28k0mqy50dA7HIS1TizSh8BbBnPTu2ko9oYm
q3QjHB1PW5lbqzSJfqaPE0w5HEBtabB9C3ypOyadQ7LtRmEfTdGZap+srecTAQpcn6Jzl1PAmIXX
dIn53CCugHSC0zvetNDv5Z6+LKFuSbteQbes4MZoz01u0Tyx5WXs2dfaYpa9SbikVOpIIzp+DAjw
BDYu4+dZt8XXtTfc7fwkL0jc4tN/VKPiJigd5w4ShzA+8MfgrhSx8KqdgowzH6x2bhEMFvHyWFho
Q67mJgcbIubaDBE8z/h/MTLGJ6tjET5bsH+mTaDsAsnI2Em1F4W1ehvzNRKzF4PxJOhR6p3RSprN
RM9UnwN7rF7jDFc2jTE/y660nBMUdrk359eiWeRncx7LIIIn3mVHQq5ycMBmJb+Mthwgy1rZeMxE
gR8nkR6kkKkruxNZekSDNMKlt8u9pMUupp2ZbsfAr/ztSBtPUkNUqqdsxDO5JcvafiXBkIAKWCvo
8ObKSAfc6rMoL1p4j4BZcrzGkzEUr1Kza62pKrTNW8/pmHH4kuACQrRAXMZ1xyadIYV60b4MGTEC
1lG7ShvWazAXaIwRZzbzBlSV4USJWfXXFaN2/9TaZGie81jq8cYtQ5cnBVSBtbUKK0b1LVUwgz0s
hR35I3L5PeAvL9sBpcZ9CGFnnRASftxf43Vx5kOtoUTeDGNnffYM2ba0YUhQ+yj6zs3Ohm5jpCpM
vECHjZncVt1Yp7QnZ8vbZhO+TZoqxvw5nzpC7YsRUBNSNF+M+44xwzPw6+nWTsvUQrQb+0EPFVC6
sJGK2M33Ttd73q4dIdGgx9HFckiLlgkMfcu+PFhpAUopSwQYJoUKzD4G9YCnPdQBXMYESsDl4voz
JRBrZgjflMkHDd119jkvoY8GplbBhWw74vKssgrr7TKguEbumEIhcpqUvvxUOcuNFQxBQay2dL6Y
OblsB2fWWbr38jl9FCUzgW1LP+tLZvc+nFEb+I3dmuzDwxyugb5hhyc+D9oLT0jvgY8UX8V5FzQb
Otar8Z+4TzuaSymPWanIDTVzVZeb0a29e4YDzslAYjlFnlk6V0Xr0+2XsU+OHZiEIomyMh9BVUBm
OSOEYdiBNXPt2aY2PXbLbON7ch75xmNlJ184Rotrw1l8eSJ9mJESTSVmBjhCBsJ2S0aCke22k7wZ
Y4LWTq7H1GVbuxPcNg+YbEyLpZMvyg30hVkhv0H9V/hiO45pSXxmFTY70K/qsGS1cFC6pjZswDDo
hq2LAn6b2GiuenCZHxYAncmuNdxuor3HvoY4xK0ioJjizLNZ2ZfQOowLFMvWwoUIGaZW0ir2LToj
iVZ+mkAs+XQeNlYugGDkQd6Tljtbxjeehe5JO8J7adrGILVjkTbq6CqF6TrOfY8lJW2BGftkpo8M
cBKkdWlBJATPXxKaWzOsBjwJDLKfkTEhy0tTVD/7xh9Bcrhd2kOcSSrjRo9GQ/zxZCBvW3hPjCVT
F8NLQjTNvDsNhi1yHWXuprydrF1v28lTzuZUn52EKcnWNRpaQ6rxjA9JTMYoAxjd3Me4Fphsiyzl
ximH7KHo5+BjOLfxt2oI825rSMlgntPUDEaj0FmNGaRNvnXBmDont7CrT5oKjnC+hIF1lM41ulUv
Y7aykQYoxE0cK3U1oIS7NHioJRxTv73xCAymYoxH62PJlCDYspQEn5detreuUdYfm6JzxLaAUe9u
LdNqJQmttTlGbuxpvXNoPge3fpuX81EMs1Mc9KQVE1UuyLVd47M5422GG5YGaljDFuT0hn+j5pfw
cHayexptxW8gyfttCdq1N2Rdk0TQ07SsxmqE4Yatqd0QpmEaR5uqn20KKCHi8djwi2HLWJvHKkSA
u/HHWlbXziLqLPJIOyGkdACxNG9KpQ2CnVrTT27shKnJvSGcvFRbbFS9f274/5j5apHoAN6Lv87U
rNJLyPecfQarJ9k1Lp2BxkIN0F/rzv42pA4i/VkmQV3BzqC5VUXvhd3/DUN+QbjzJ8OQw0v1+mNr
af33v3WWiAj6lZ4NLVXHZnSxshz+2VoyBIGDggQNk/XqfazBoej35hKv4mCIuw0REt1YZ40E+n0Y
wn96d5JDaMAgignhb81CIG9QbP+rGHep901OSCQu+DjsgU0wrPm+GG+7WWicHbfWnOEzMnQePNcV
YaJ25ZMrKt08JmTUQa8YPrD5olWfeTgeTOVOX5YWjA+B0QF2gveo0q4Mykcq6GCGNcfQEIic/TjG
mWUebGk6UYhR567xlqLamuh+0rPE4mtcSr8yc0QlQ/Zx6E35zFCb2NTFmolQdd/jVLP3aNXkPWaV
5RygDc/zrfcewTpLUJJhhoIINXEygedhdMtU/z23lc0G4J3znufqMX3lMRmnDipzGjs77z34NVAG
IbB6GLN8o9/DYSHqqH7Pn0SX20obyIYidXeDViZ+67CfYMSyCrQMS74Gz6KjaeIot1kO2MlFskGv
iPjDe0+r7d6Ta9Gs87S6BC7IrWFNpNv2CFbrHf318aE1iX7oB3+hgpfstmz5owMKywnTfqOAiBWb
ShCXHoleGvnJdlKKyPeIXRt/1WPxHrzLvi8fp/c4XhGu0bwe0k2QsirP6FO3VllHtk3uM/uI8q+R
s5CbghU3aDfme9ivfg/+1RMUxG0SKAKBjbJJ9TYeQ2s7gjX+4orUSfahA/o+or2C9AfZO5JcGELo
oHU7Gd2OZoNFEVyxajH6QSEcBUx4oTnhkhGfCMHOoJ22BUatccEZchTQ5JaN8sackD50N5cl7KJ+
74MxSLaD+f/YO4/kypU0S28lreYog3KIQU+uFry81CImsGCQhAYcDjjUjmodvbH+EC8rxTOrast5
DjPjkbwCcLif/5zvgJGmEagZH/rUjE8lBW/FpjBjwo5lEs7Q1+vOZs+eWYAvwIazJfv3gtZNx8//
8x+2/7+uaI+1/vxZ/eVT/+VRc7r/IyL8t5/7Y2VzxH8uHYcsTtQeQate4AN/aOaLI9KFFBL49HYF
SDDICP+9rtnkfYnQmxaLDTQBj5fx13WNH1p6+SgbQB8yPVqO/hXR/E96E0Yle0GxoPIuKytGr39e
1SCHJaOv0Ewzy3wSxAkgjBfFqa6mju1j5OFy6hv3/yM4+b+1tb8vpgvlww2WCXcAAsLyPe9PsjL8
edeZiv6lVngptzoH1LivJxG9wVaT4SYz+2ExTZfFfdijPq7LRPtPtsy6D8ebJ6TI2hFHpNK0OBge
eeO91J2wX0Yvg7Joe+342adTevLxBpk7J3P5FRnscLFtdTfGO6k10cAWBsklZhV5izpCg2sDhoq4
0J3seIwO8+kax3wMazvzRLs3fP3bcZ4Hvyq+7fzi2JRBrlPOa0SZFa9FA5qXUAFWXs/u6rtLzTZ6
93XkcK4lMLSkIH0+bUqXG3wnCpZ7lfrpceYrbotjgE3Te0tCVgMwwmGEd1uNiIDZRga2Dn9h24Gl
VhNprO7ttDY/BmiH7zVe0Go/JlKJhyCtnYs7BEP8wj+N3lJUE87GjvyPMwIGtEYsPVYmHmt2cy8G
ebtkPUztjHCd9KTAwsRVXgsprvdNg814rON9majxgTN4FOxqsw22i2Wh3SSJNg8NFxV+7HAmgkiS
Q6R7PRrS2qd1acCAHXO10vboSM4LRJI3Zlt7V0hXQ7mjRUOChowx5K5hYWtnZfVMnbaA8SIyrMLO
tbluW+0SSU6DLnnCLfdhqwEsYDiIYNikIbPAoZy9HzKvsWJmWczUMhaaegqf4FW3TkJdQgCbF4kj
B6oH4LOcJwoCHKuhJkiW+Vviev1753eQizWEvACTVJRXpNAt+OumoUGDo3cTmO0ompWrMp0r82x2
hbnz0NaeU9XjG8TXZqx6j88N2G2NVG7orsGFFhUJ55awBXI88juOYezG55kZ0cpO/OxLD0P5VWrk
OoDACRW3SSuSr9ac+uW4nxASjKtq06DLch6qpX2QbGSbNcBMaGQRzQicvFQZL8VZ5XCjwKpPq8kV
zAaKwBstoqpR+mmW4wjzw4nUm54T4aycdpCfFDUqxaEzlSeiCs2zK23SUD2nLhdLrFgsERzDfCDJ
Q7UvmUN1a1C+cJajhutlDhAfCAqgPG6LPCrJFulYPISZbD857KQPQxxB3jTHUt2mgahfXLMnQEK9
zXBjqIy7Kchz9VALC2pOAUbu5KcNSNK+k/kuS0zOjTVg0T2lTjF/uBznm7DM54iAY0UrewFza8Sn
2foEc2f+HulvZ+C8QC0gZlN0HiRZKnvYCeRDC8106JFeEmfM9W42xbJNwXPxFKhU3md5XJODgiRw
wdaI/CVa8aOOw/nVCXngr0Y703fQedLHDBDW7VxigEAKGsJvRi5LT/k4+s7JigtnhnDfNG9uJAKT
NknPv+UYNz3h+uUm9jDCPriYvV9yPRc/3T5MCPdFnUVwvl6Q09Bp8c1MmNLuAE3atMuHpEo4RMO8
w1JuZR4U7NalGhjukLUh1UTePLT6xCbGKXJzlwMaxCfnFQAMOeyBQ3e3jWmn8htgzPCYi9hXX6kD
In8FM7W7hJRGdGuiJXaHKlBW9VpCwuTMnMe2vVIQMyVExkCZKCMtgz4jcat0N09TatEkIJTQOxTQ
wLzEChvZZ4nsL05t3GCa3iAykBnDCB+NExG4cciZqqgQo/baZMaQxrtgnnEuBqJZcvK9bo0XvmSC
+rOCyLfGbJQgDJGwD1BROsgqQ4Y67B/8eqrabgf7mc9lZwwA3D88zXl8z/ks9fHFyTQHoK5kULEU
2bEwBFC7mbTSpVYIF5tWDbA/7bq32kNS2YlbrGn/1AkOEmwtNr/acTr7NnchcXLJ99TF7WVZBkiC
9mx4ORKKnYAQs2sTrE3o59MhMroRJ1FI06h7Wh5RFvqYQ3Hvock0tZpzUIascUmTZSZk0y6dh8vU
hk7BODVrW+8pLi2KuABBKItETYIqvJeel/vVeirssn+K+jyx35WJCXirFGV2y95WRa+kPNvvSTTR
y2AzL11poze/aFyS9rEy2dqDlDQ5kk/ZQDQ7SlyedSIx31jtou+5hYLbZWb5neVRcCTv23Sb2DDc
atuSm61WWc0YEqUkwhhPTjXbJMoZYU7C8X3w0iZ5lXHcnQwT26EuO6LPHNabD3dik73OypE3zP55
AhQ6SytdxWiiNGcA3PZBSwrIGdDszWcWD2Tkye7rW1YsJGguXpMV10jaIy7hbNjyELJRYHviQkA/
IDtWAJJJtuF6xJHiV/7PZozYDwtfAvwvRweIhBhqjI+kjUGFulpzewOr/oS8qvA9mB7IDR50yN1F
7j/EIzPzrTfZHbWsjuTFz2Fh/lKOW8+rUBbxY6hS+2MEB89WxAMZwHNCjtAjGgOL9H70oGLsZJFg
7/SqfCHa0+VwL4YgeKGCquvALxHx2si06n2qaf1J7cfaofBFtQ3G3CKLh3ZbVG3/Pjg+S1adTUmw
KpBkWOhIpEbrzkr8Z6Ok2GIXlq0HY93IoRuHaedQ2FH7RbGD25O9c1wDK+yEsf0JEMTGmURXzM+Y
4D0nALfiZDLGuSQTUGidbcIwq2k3S6mT3rl15t+6IwUtG/pOaqK7QU7iezScvF+xBJNi4/QC6zMZ
w2itVcoehAW5x3sXptK7lEwHeArJjCGEbbB8scWZPfZrxvK3lYfz/5j1rvGaDyhGazEzgdjMKvBs
otSYqLbuWNbNgUoI+DB2mLOiewCaaRxClZLEVz3Oc8EwNRPiIwvTDnYkPt5p9tXGRUQvji1sWHcL
483X+2nGXbvG0J3u/LLyvVNqps2Bbi2j3+AwR7NPI03bbRyw4qrBI3GXZFF0AymFU2re4b1cRVBV
nbXHOZqPGElXHGIsMSjyBCFeh0GmLL6UavTI/1b7qTtqbXajNfco/EMyTWugKx2Ij3J076jpCe57
SBUHa2aew3lXsH7EzYQa6RnitnWS6gfVAcPF7TzW7oz53S2X5vhDWCKxd+7YD+PKxe59CmhmvZqj
R3uHmOL0S3Y4WYZZAIQaZW688s49fwXmpn9CuASl306+6NZWm8Qwj6fA/Vn7dcUjKnS+8HtK7k7m
VPCVR8oZ1gR/4ysBAONHkAXq18QACWpyTUID35WK30Z2C3cRjOUL9o78lW9LH2W/wAf8oLE0JnhL
flcp/ByimilR8Wa2sPsXzDzQv2GA72ti0/uoabFsAPYNx3VfB9k7iVCCTYUuLYAewNoj7n8D1TuO
0N4h7PToH3VToSCbRuc/FhnZYILYXlSt2eLHXKE5s8GArQqFJzlLzIoWONBuy1afFSw1uJNS0yHs
w9qYRWC/e22vUD1ijBOiEST169G7GXQ8P4giyUgjWW5PanoO7XYXkpS/S4PW+BZ2bJzmng3jaiAW
/lZxwd+1RUaRV9cFx54gU8uHnyOmJgkVMFwKBnmuJoRaQTI1dgICwDN5DNeJklsO9OFXVcbOj5K1
pofpTBfEjgQKi4JgC56viFK51S7My8Y6cmbLb8iXLo+eoANwUNYAC1dhOgf9mtIu3kQHASIlBG4x
1eRH2YU2XR01EDI89WCRMzXB38dVuB06hkCwG7VM14yHmm5PjkLfVY1Rplt2MlyDKWmva+vlSNLS
S51dNlcsTX4lqqs/WOFbKbveXZOkdhzmiFVzrLshc3dZ3AJMb0rL+Kp8Il3rII11eZNFeQthhL83
U0eBJYtpsJd4j4EZOdU2YJs4rpKsnK/Uf5ZgIsD/9+wEcOmSl+pbcZNS8lCto6wJjoPKmruCcDtc
TSfuIkZJXu6hXucD0+hZhJ9WVKRvJTfBM2luABIcbihvkP4EeVsaUfkRB/74nvaU5u3oQnE+AtjJ
zCFcu2s33N/mjyoJ2bdKm2YGVgD3Wdm4kdeREdV3/cwLIplQ83ryLM0+ctI2LHp9FD5YdR4ZvGIZ
PBUNiNrNoAp/77a9kOyFBoPLQpo9WxBLNw2o91l5B19UClYtWJpwzZyccw+q1XwTs0cut6Gjh5IJ
aKarVWW0jGlSWzsHm0xXwtpK7dVqQVxLiu20/1wPjdeum3FZplKqfKi/cQ2EIBZ7Pt8wnGym8KTC
yq1ZxsabLoPpPovYhWy5o/J+2/kk7tbRIH1ScdoQHLM8lKhdxsSMerzSkUyLh4SEMEJrvXesnici
o77RZ/STqmA1mz3lyQQJxreWo8hfWbv/1sv/wxJIPv9zeuDyc6q77usfhaXfP/GHsOTChAsXB5Mn
wPZZrvk3xZx/QRuCQsmAxnZs3Pt/E5YMIgKLq5+ftBfhfPFc/reytPwbkoxHOamH1v2bMvcbxQcq
768GSCh7JJ7//r//0SfNn/8HwXz5w9h+Q2Y41iJj8Tr/WVoyGqu3nZx5FmHFZM823rnh5s93TLN+
gfgs/zVbNn8OCQ3Xj8OsABvqnyUlF1leRBpIRtcyC88nJkuRAA30D1/AX9/kP76pP2WLl3fFn2HL
YOF1xbTq/km5SvDBN0bRLabDkKpCtrqnnBqotcPbOk9ZnMNzwqRMi6KdsscI+tt6BFD2v7+K33/l
7/rZH68C2i8TVOQ73Ph/sjmpsTH1KIdwVUrCrhli7/2c7+csyr7hTInPFmkcOlvRnkqPqf9sJf0u
M8hnbSuVMxj0c/uHSFuLiLBT2vuM1NOXIv91r4Xqn7QYMnSHLr9JWwMt3KT/7wzvg2k9XSmrgHQq
iL2REXbM9sZZK6MmwpCYUb7lXFGhOWTdLy0KkUBr8/n7g8ekNbb1j6Sqhh+zmu7cUEa3niwIYzOV
34VBOTz5RJjXOHOzDcPBEm6PP3BG+LdU/YdUvVhz/+el5OH//pfUH0Xa6K+//EKnVj+/VfrrZ1r9
0+qy/I4/FhebTD4JOjN0mbxh3v67am25/+lyKnVDUknYgnFt/21xwR6O/RrvNVTvBbhtcsv/VbVG
z0bvXdYrV9gBNsN/KeJvu39Kh5DxRwW3cZRj8WP9wzL5z6uLbjMMNapY5EbaAlfdIFrHOHS0eW1B
dbgHV5nQWhy5N2Wof7hAXbDEUSEqg7CGUtKPMCVkBmnO8KtdDJLiJXfTD6epVbTB5dVuOB14e7QN
a1NGQ1qtyQ3SHOlk00mU5N1//8axSZng6eKDrjeqKNouUSvlB/VrQlY7BTBZyaOp5fgSC9ndNMLJ
H9xBiRvPmnJI3UhdGyMzuNcalV1rAC7P4Duml5FyOQpe2093sviNrbCTI6Vq/oHNl3MZ4CNSrcHP
mpirtmFUVBeOkbTRFd01Scv8mgr9mTHuuvWLckQYcuxjJk3z4BSodHFkvKZV2V3rDp8TvVgEokbt
3yYirvZkNPpjOaU+zkHZfqdG+tFjczouP2kM/EaKIcWToYdPZIjpjMG4uIkDXjLODepZ4ex8M1Tz
Dyn+g0MwZx9USFmb2Xfyq0L5cda/3wYtc95BwjJ4/f0qg2nIr6bd+LdEGz8H9lZ+PlP0IukzTFvd
bupReAfcZBY6RSe+3YwQF/wcNa8Te+iu2irNAxaO/CrotzraVkIXIlZsRvzim291pOoR+sPRNBDW
Vm1jWXvAAPmzY/IxZ2WCotv1A4QH3na8vPCO5xbtGiraYnjMr4Pr4TeoueJuZ4o3rsxivQOyg3nW
mtpB8DtFjuVjQW1imBm3mGSwOFiNP2zY79ufCL3+YYBT46w8aFREepYvr5nwrKjaz/fLh5tRPXqY
sZQRtpsi8Z35xUdTFfxFZ/jEE/mhiEuv7QZ+0PKxVliSDqHLW64mPmCw0h9zbNIuSukfFNTY+w6C
SX0LN06PTs0XUhCGO0A3+nTI9gODyKdbdtLuD7u2+RR5SuWdGO4WfySeTuq7+E9fzMi8s4qII0rf
1PbRBxG01LY1xaNqOqhTyUBnedrkZ4sCsL3fD2HCNNkKXihdVRsEHvMK+yBAznOCmzI0TXpLQjTX
0BnqHVMhY2Nw29Lxa4IYlWN0JozoXHLasTY+vWDvaT4C2ODBfgTCCBpcOHhN/G6kAq7140+souJQ
+dUYbdiWRgdfB86nY9YEkTtkgkXK7Grc0wpSfY0xv4ulZN4QdF8ZdR6UsIVg3OMxnKmlgoQDIbm9
DlzwQe0z4A5H1M5ydsTed3PvHp+d8yp1MDxkrl9vFV4f+FPOhMzScyPMs0eRXyGsQ2xOw8MU+/RW
+45+VYlhMVJzITvluuk3dQORo/Usun+pz9nhtcLwBZ+b05SFUF7bg01hTxM9hDCOuLS68E6Twdw0
WY7MZDb2JZ/C+TaWDHOGyHY2tBN2a5WiSU4sG8laqb5ex13YHxIAuBSHVnGwT5052/pD5t2CdHCu
ZhUNj2YdJbsmYNQygxU7FbIsoNoHo3cZdO58lPzZHYYHcdRl/Uv7XvtgsVQihfWjOCFsiS1Hl1vO
iDCc4shcW037hCfOGbZDXqktjCpnC9qr4RVWauf03BIgY0A4pDbWN6TUtSalcOoN96Vuwvou0ZZF
P22dPudmpE52ZbgfLfxIPAjUxFA3ZSZEHjFRnsrWXrSwOHCOlrSeW9NLXwGIiVctvRMnQRcGwZA8
+ZyFSCd2ARccybPZKqcDCizGqaVM++RWbfQibANuG2eWA5U+3R37U31QZQCnLirBTg5OTidABgm2
szLj4ikfiBRkmLUZSSwKytTuSngD8fEW3idjxZn0hAQ79Sll9KW6ul4lxnhwEgvEr0dQU7dpeAAh
iAQUcO93PH6yaGeOUObsRHmvbVbZR6urKPJiqnNgAugzsjTVLZ//gvNqC06LZXZNcIjtgiZonlF7
Z7Q0S5wSYC93cbzUF7G93ijhju+j46fnZKYMr291iJ2Jk7Vg87gac7vYJjYlP5rmY3Z4tiIliyF1
1gyChILBmtoIw+ZsvDF/wbzFxNLgVhnr/DQHcwn0oIBuqGz7CBPHA/aGlKMoIwYpyDhviwIWbpnF
YU2n8tOMAFz0rr6oLBhXHHrQSwwBjHTE7NIW/dFEbj9IgF5MiGpRn4uydLZKT+qSNzVfh5XGI52a
vWOdkSLVGbJGidFM2VxQlmgeEgi/BzYl0MgAea2nMIL4w+zpVfVEKAymor8MukAWW/wTRtb0qGpJ
UylU0BeiR8F5oqZtuSWcWx9HOYsw8INTZ9FaB+7ZW/hlgyHu07SdDmI2xHG0Ukrgp3o+0OLQb207
KjbM+IF9GhFq72wVtxEaD3vlltZ0XsjWCAPWVrPmhgh4IKveP7V4GE8eCsLVZs62xXNmrOTypOJ5
lx0ZUWT3Rhw/oNpOtzFuzXPazfmnHiz4ZpASV0VdPUVlwfpsYfCVjl1+xQCeL14JurOdwJhEmVvv
aJ6q78qifSwB+4Wr2ov8XZlHw5ej4jJkujSh9rDgt4cwKu1zAB7oHkZmFjFXkP4Jchs+zrZvrvQj
mp9Z4Pnn1g2SF9sb342pdc/MLdGVIpfa71Ck5X2BGHQzxSxqXt002FrngcsxrR8Wi1e8VniumcGm
0ZX4wT0IIwsPeXIxPbe5T5Ep+QGDq1119kHw+3fCKO+0MVabtK/6R9yH5SbPjGEfJeVVJuIln/zx
zjCjngwBFvGI8AEDYMigPHDd2Skv3KsT7mgu4jZwT4NPsrSUsrz6qrlrHR4AaWk/JVm18cr5gx3s
hJMZH3Ad4hWNLC7TLnC2UpnUb6lUrKxiCtfSLx6dFPFXUfeyrcVonvBvixXbNAOzade+oJf6YN26
amsNDj1mAP9WWHv7j7kf66WFjx6VKEjVdRbWeDTKyL22leGsibKHD7ggwn0LzQT9Jpm/VahOajD7
R0u00bWxU+NWVEG/dRs7ppvbmTZlw3POGwKHxFJQb8WCOQZerra9UTjbZHDQcyYP6PKg3V9OSutp
kfhTs52cEfG0a589Hm6XklIUzs0Y/Y+uzbiDIRw+LO4aHKLIic1mmirzORhL7xccyWJXsfFdC78F
thN6cjNFut3rqcMejNS2c2pMSgGG+jWsqnJDw9kpCQUQI80tfXJEd2FA56x7XWC4IDp6gr5b7uGI
UpYd5gyKFtosE9xbw2CdwEDsPcORfM2UPWxny25Qrlzj6JWd3AsxMhViNLoNANghpTuUffRAuTxj
uB8b4LJOmIL4YlFcWzEYa6NhiYtrMR/qyph2s1vid546l35pxY0Gje/cN4DGG3fQh8DqAuDNWbo3
3Mb8pH7e22dtCOurdaYt7ynC6qXns7CL+Y7uUur9muZX7GGONlP1g5FfunLdKbuf2a/sIRi7N/Xk
shvug1spkit0D06+YzJA4a7MR0xg186DRVbZTP1rPQV7HgydAtZh99ue+TA5l9l9L3i6/YqSKTxW
sufqghFvHTlhU5xmRhPYI5EbzqVDnMRTgjcJMEqvh3NI18PRdwvnjjtWHq3ZFZdAKmZKUH7SN5Mz
/o0wk/o2wi4eradJjE99ZzQ/UzkbG2nXySGcWVJ0a1lr+EzZBXDMfA44s+N6l6nHzKudITz1VvOA
ol1Rt24Y75aTKCYfwov2gwMbngGh45NVtGlQ7+PGeNDcogTfaiciZ5FHB/aE7YuITKCmXjtPRyNt
3WcKGcQ1Db0O3otoQGL7WQHavQAXgf4a3A2hNA+QbfGQq6pr7vskrPyV40V0jLfUix5n6Mi4iEr/
kwfFfGSK0dubzouTOyhE876rufISK9D7ohn8F0hAwxaQylCvzL62LnFYlMcqCrO71KnwK9t9i/iT
Bk52IbVwQb1INhBd51NSNglxCXylxEJsGrQ5Kj0s3aRWx8bK026wSiTU8IzawrJt+3MwVumWvl2Q
BV5IQWdPxnOKxRuJrGmNhvxc0ma0rvz+U/F/beMSQmNcTyzSPKdvdJS729HgdFLOst02fvCzk9kM
grjXh5js041LD+lNH3c/c+YtfNPa2JHZwDZjsFlnXJ989h0ug5jaJX+W+wCw14rX+gJolwnfkJ9i
7Q3bXpeYdpLGYCK58Od6cRmzNr3gTxw+ck/lt0Uyud9WKK37IY7Tm9DO0g2DbTZlE9mA0TGpNJrM
e2g7P6bfhbdpH19G7tfNTCBzOw2Rd/ItEZ8q+Fjb3EE8S3VzM5bw5kwOpWTGXEDTRjLfSnznh8nv
rZcIINzK8yd66A1SZMLubvp8+mTtZNpbJcGh9N1drbBekAPYFUb4EqnyKR+nx7IT5a7zyONk6fRE
cmNjqtZcVf3wPJYYvFoY/e9ySOZzXWb+nTNF1bMxAkOzfeeFXMk7xqLqTgufabaHqYPwwnyhIYGn
uf5M5VKiWVofTDmZCmnM8jqAGmUqT6+HMit2C+3v2TRqZiW8t2PNfnfXzNkjEsPRTzRNybga3oqU
EhhYB1cUBCIlqfqAr/pB9gRCt+E8qZGnJO6lDaOQ5JSVtC2MIv9h5AScOks8RoPxPVZcg3N9rc3x
vWZmCsRquCsFs+7Kb6cbGObGyeuCaDd7zqZwLLmZcTet2yqCg2sZr1YPfpAdINOyIFvRVon/1myy
bdjm9sXJZL9tZrc+5Qv/ujOlgIkRIFi4stgHcUbZs2GtcKZgLwCbsTUTc9oSzJDHGYTvGuTQjUN9
9q+xhoK7wv9Fl7Sw5k3IQ25DHcH4ZMR+cA7mPvyBVYw+y0DEWyKeJ5wunPZD55fJk+s0gEq2hbkL
ivqSi1JcQ9LO+4y98BoZ6HvqfE1NhkPQzMioVsdOt4sizDyjrs6ZF/6o3f5xVi4z09C+pGl47tP+
exD6lxN7O1qkTrYv4EOxp0g7EYKhic5pzXMTJecWVXRfIAMZTnbOGjiHrllS69AG9Y56mpeqMM5G
mD1DCWbgKyfjQYJhB05efzNu22mFddiYj3EYJJvc4iRHIemt1nIgPkMV0NTS3N1Z1mtjhq8p+9sl
HnHoK3Em/Bdx7ibqXQftqYgY/haE5dPB8B7h0IHXKnmWxsZ7Hoxw4cOcNotxeBvMalMaVrDqORbG
3gCRDPUaA1u9j1z/WhsCJ2WQMCnNsNIVXUFzgY37qglS3Ent/M0FPvMzk+QZYO6jcnyBbFneY/3U
eyOsTgAFJAJA8WxaGAkLI9uWqbvhsf1idOGNBK58sk39hT4HxEZO70XltsYqaZ0n24heS8eY4Zqb
73WrWK6G9s0Ca41x7Kt0y9cmDD+GKf7O3OCmB4IbO5rTePgdF9YxkOy7bbpI8TDi7RhpkJt19zOp
m+E8zDNXm3T0ziMCGHeeepOGwWDLsvJrZzoOe0X6af2yzrbCcPxNESco+gk06xxwFqp+Ex544skV
3r5p79KfEDLdNTFNrgtBj6osT2Pr7FWNIaiKOdUZ3qGJ589qHsc1Lwc7YjOfMdG982E+dlVygCB1
W+EL3SZFv9NOwWNVk3JjOFgCTNnWuSoOxZwAGq9wUFbaWBdLlXg2WI94e8H8Nv2O+Twiv2nKXZ2G
69iXDzl78xj6Jponx6bCv+uKaA/wEyeBd1RpvfI4VWCnZOoaeuo0JulLMS+xhqRdlTr+6WUODxHT
Ydc37BGbome/I5xFxxrIJ7h9+BHkgX38vQG6kfthz2958KBokjBtt7ATb12KIztm/2vwCK/Mhx96
yYMygnZqspEO4d3X2fws5xjrYgIIOs5RM1o3uaeCfMa4M73QXXEyi+gKMgpMqGPuC0rlKTkMj1Tj
RIyYNWxWem8daIU4KvQ7bt8z52FcQ7SPrL3aSg6SpWw/2lgLZOtz9SYJknAtTcA9BBR+KmVzBofb
tu4oNCCGldvyoZX9MyKhtW8Lw6K8heLpLjDdfU4bSrGNqqx9mZmlYNGnuvXUhxX2pSjIllEzq2IC
n/1Sw/Q66trsdn2qYRjQN7+xUZHHpQeeRdMW1gkGdvhV2H1wjHzBJiBpiULXFQOsFKSQG5LAZ6da
feLBKl5nqHDHlvqMEyYu3aIRjPgM1FhSc6KS5FfUltY7Ept7KCpt35GHaZ9Vm1FyrWZjZeP34lje
RacC39oprt2NDtvfL6l+YWdCo1nN8QeOBodSNqob5pJfs2UUZ25bset9ymHNKZ6gfnrjXbCk0Vkn
2ofWoBN5ZXQeR7nEUjvaR/qt5av5ms8yuky2625tUJR3ScNJ2ZUYCHKtmWabXh+u+qR58YEPPLVJ
kf8ksNfssS91dBbxVAIQYJ9MNRj3fQr8iY9VY+uzNJYyByr6e6aSaOORosPJY4PJJuxZkLrgGGZq
COGF8numVxOCQ6skJ8rmvQobVAcJ+noF+AmvYiqiRx+s/iYcGooRwJgfWkEtCT3BAgdf6d4H0/w1
xVl04S1Fx6xu+11Ul+w0zJgDrxWb6bFKMbHyRGnPYPqXXgxt45dQjvXmZUN/4dBRbYnrJYSgkQig
9CKTOHH+kITT9JjUNTx9vyk+te78h0S0b1hwbWzV2riUHAY3Vco2PmJjfJKVfe8pYN4VgcKNBw0f
iAeKhuIF/YzSYHqUArO77MoF/DuNe7Yx+n1GNzh7dTCtK7tUB5cg0VozfGX7YrVnRTfvM8ZNzsMW
K7akzfwmqQuTQW1o3+CTwN8b4nKN8+mYhRnKjRbtMaikPuZKBWvCDsY1MbMfg6vYrXrp4+xwbCll
c8UoHd9IUzLICKqn1O3shz7MiF0GFS5t3dFvtSo4MOxMU1BiYQ/xSrhZdSSvm25kPuc3ysN5kg0d
lFmMMBuaa2lgKpOqP/Jr618zLrQzRqGJE4M2tjpevlhVZeoUKyi1BsnU5crcxvQu4VuS8zp0h0do
w91WZ2bD05wEcQaG4Fj5ZYanPKu3cUswUAOqWxG/GFZpqasNLqyYXpjC+jlanBE7W2VbTL9oFp0n
LxQEwKZ0EaqtIPa3FR/GLqp0t09DGyaow+MmHoW4FhNjVTlNDx2tXxA0aUnA0dqzW2Z06hfRfTeJ
YAfxNqcBIJ9PTdvVmyysy21G2HpFSJot+SKuYgkZ1zIBlzdnCX5rjmyfVQGky/OY1BYZMxMGNv4m
tZW18wv9yEy8f+zqhUnJ8Ia2rqF6zWGfbD1v9KFx8m0gWdcAnJXcKD8pNr1jN3u0FsYmi03NalCY
FB6ceyM3vEu0uNh4PZca/C06oudcKD8pb3AO/nAVvand5BZHHQG8lKaPgMKZC/pwzuoYuifuX/uu
twZ97XMMgbbssJMDvoYrmFAqEut3yKag74Cp3kSVWx3SXOf7dBo/ekWNRj0VqkKZnONzZ4zmbdfn
/WecteAtynK2TlOPaz1xTXWq6T25MIrKdmxQd2hcW6yk3c529f9j77yS5EayNb0itAEOdzjwGoGI
1IpkCvIFlkkBrTV2cJcy67gbmw+snrnMqOhMy3obs7EW1l1VDA8gXJ3//MLivl0sPlIvy7fyzt0b
oUG+A66/WycIzBMMj4sLQEtzh5Ir3sOx/jng/n3RJdF0ZtN134WkX7zgmOvucAaY/Cgk/blQxIs2
DvhsZUYuNOd6Oh+qgnyPcXExi3BrmHoLCjnYO1cIsdwrMBh9P9gyuwqDSviYGmHCTC9oG4K141aN
vwweaF/IL+92HuSgbeHUrEAYeufzbGPXkuWE2CUqe16NoU/qzByvBv7pLcG1BnQwLU7b1FRfYjSH
2I1nwb501GWUS672v4mS5NqkmyFERRs4K5Mfcw0ecnDkxmswHuR8cu4EGhnS7KrVlb8iLeTzgKr9
hKQXEvC0F59EDjRIAmFgZWr4b4jnbOfeGuiaWS2JSwbBcN/Nrq+ua7WMP42eTqZlDLAt0WTo04CO
4RW+TfVJO2GE24Gp3MLVBq3Q2gD5jVkDVmGfOeViP+GxBLzaZvmDq4Yc3FVmD9BDW6Ru4M98Te8W
9b5GcDFkZAfQLcR1dbgf6uFHHOfhdd5ylwHXd8aHajCm6ypOENgv7Q/UlmsXlw/BFNbwRa/NmESM
QT4tLPFbc9YB253VPMks9m7t3zTXwFRQXgN2Ga7mdmo+1iMil6lGU5KPM+JK7LTh5KJhCZkQycpu
7flu6K1+TVyKwFtjvrmbk8PTWlV3PhTF9JA0ENESLoTfpigxHquh604LF7J177gDHhdefmd1WtG1
ktK5xk3211hADoaALfVXmOrtlfYGeaOxDTq30j6MQZN5mViwsb+RR+U3dCGvmrArHweTt0dz7pdH
RtlZM88B5SYNTjnxBkheWmiBGXR1FjJafkgMu2nNTBApVZi81K433tV2MZ4VMzrxyJDE0YmZjrJt
ElKKTdpt2oy4R8QRMYB53PS/CP1soXXAqvfhqXG9ghWSoQwyCghyIBporn3h0nVXqBuDbWVRWDcz
f2E7D7yiKZoT34QCTR+sCE/TqKtvIyy5bgZPBmeWBk/t2ZPPbLORT7Vo8EUpUt7sgt88pQ/PC/28
fFysvnkqApqiRLus3w2CDFb77kSHeAQQvlpETpk8q4WEGZjNLwPkRp+eULCROsq3VTb8UCWTxcsz
vn46lBX8eV2dlyNuAQlSmNNQY2fPpurdForvYiLRJFmrgaQzK9S2P3oHS3TjjmG6C6FwV9uGxMk8
4IGIURFN635j24vuTta3UvCseHKwd/kIABzgb0QbO0ztl1tkXvTk7Jd6wfaaus/zYD+nJkFSoxXL
U7A+1PY2Tor+gg/3rlx75aadvaBCWx3y69UtPwDa3XpFhu2xl3tW8ZU2OzKy2KzC6arJCtS3cSB/
zfnQe1u61VF9mXZdDIcTznuzCax5bK6xMEh+LkWHk71K2iq7yRTpBfhqaesimeNF7hYqyeiTyLS4
qQLTbvHyhC7mQ1Qoh11bZKrlNFky6mX2BbngO4Y6LQBFCT43YwLT3HAJEIhdATuR7qlT+jlmfrzU
ufmBiVZFR5YVNFHCr9EDPTYy1ka0bfME2ZHqF+Q7e4Ar63CatovxmIfLqB8LRyb5PoWXMHLXHdKL
rBTcNua8cpiIHsZBHFeJ94TjkmiuaNPc9xCxfLicQfVMKGOxXMvBUi6MfmyBUN51nG9dYFoPRMrA
9yTO06zPBAESsz+S4LVV/Cz3Swk/fWP1i9pp0tmeTCRHz4MaumtjHIw18yoUFe3YtJaIjsNMI74s
I3CIurhzQ4J+6DWtIQ5zyEZ6qplRFyE0Hd+iPg1916Xt6a+Y3t7LutO2Ni4Wks5RJJlLs4966iJa
kEkCSbqMT+Ysd28Bt9kj1NxivBCN+NPM3DPcc7mKlx+xvZjSE/k7lMJroyTZjbQ/sv4E6KOgIVp2
9SXasQawMnGyOt5iDdM2dO4smfnkM5F14cJaGDdlHuGc3hT9cIXGpe64/8oiuAQrcYnijBznZ4Dx
J/D9WFLIZWC/4dbUXvaSqYKQ9VKI+keE8559I9IyhPuNNOAXYi7rxkAsTz47g33yZoca2f4dylGt
+RwmFyXzIkHLnl7QPSXCI0AjdFNJGcpdPxrecF7wrSm31sCPwuy4uGLPD1C/BoJgtab9SDLdNzY+
Pe4WvraR7ZBmJwbk5AZHkUEvGnpPOGbjWY4bOEkjBWmpfFZlkAkC91h1v6bSS7YwfaudVmPss/62
XkCmmRFY+Zm9EK7uGaZzAyKCxLTsiksLevee5LtwCziwmoB0X7gl27y0LvlJeQK1cGqDfufpmYy4
yom4W2DSUmdXC7gBInhg49iZzyRyT99QrocLkTNAo5+KO94mgpx2fjJK9I6EWN/pkkg5rGbomlWi
2xq9/Z1+JNffsnusOYkvJQ3xaI5geDvGt75cVn9/664DwPjR9GwWFVsn4tn8BEEfxIWEygT0ek1A
tDG3d4LLyrE/502Tk9jnnpF2KvwUgedGESGJGE9sUj1jFQPqgTfPVCL74mrsR3WHNsjym5QiO2yj
DVeV/VL13leMVqptZpmr7p/qmt/PxnmHQxaT4C9LKGu4KiDqZYiLmcE2Rn9qp6cBMU5YuI/IiAro
iRYVYTKZ1jbpV0XgLHYt5oYY2+fsiAUpJVdNuRTXcUyOaUULBDgJSdplVRf1FzWo/Cqaw/u85nKo
5+rBA6EdiSZUo0HaU8r73ZDHRyKpG2jIjeCRUFFNZEzJ2q+uSMYkIm9JSwItS2u6BTQYzpeSViTX
n/ik69QuCgPMr7GVQnN8p3LCuBN1K5fqFMT4zDDNclfLRGISZdwCjjXbseR+kefNXRDY7AOpNvON
hzRtGxPstyVK91OR0c1t3XHf2QtRvrO+xAgw3hqRddNjS7HxCqfapxLT6GIRwG0yfVmSVu8L3BE+
o8PAiKtCTDoGszih3WcidV4u+slMT4oEEh2M4mXYOB1Xx7oNHRoECzdySiDTD+cIr5YwTG5rD8gz
arqT0KySuzxzLkLsLLehWBNIsh0aBHlWxsmjlLk/djXB41xAKoR96NG9xAXhI/ThgV7p+IwAGhCt
qxoQyvjRqKL0orDTb7Cho09TJr5O+INvsbEydt6IeTCJXO2J04Q72xv2Vb2Is9lVzkaUnE5m8Akb
jQmxVjqetnJYTiosKn4ij/iB9z+IFCpZv85pDGLf/5DSQD4bW+Vew0oEhFsivBiKlOg0/q5PXscZ
pv3THusc4QtFh9GzBNajUR0DBMOucOrSusxVY+4z4JcGkGcT1rGzc6DOw8h/6KeovJQGHlgW3mAy
ewraLiG5CxqKkuO9UlYNWJ7hrTcPKA5QoN/ImIZzJ+dnd6JototV5ZbIn7bI8Xmwy+LGtYjkdQkg
3POzOrughVgyTKiEEfM+axxF1nYsPS+B2MBW6NgE9zt0XPIzbaMfRDVyqZjIBzTjhDyZebkikdA9
q2akaVJPHPjQCOHg0IrAX/JrmQqkDzZdjFmdgn4YW/jP39BORCdxY1A+/EoLQWKD991FL85eviyQ
Z3KuK1ibfUl6mkqEWJ56lrGzmnDfmx2ot0FWonMrPH71Vrgkd5e2uJ6j4C4Xw0uSfC4JNUsNLkeY
qfnAbBemmVxLm2SzOTFuRVgZp3k3Q6Cx8xfcDnziMq5asrWfqqF8JFxpN8f44tUj7fba1EhFg+D7
kPT7eMjmL40S9CPnTzgAAmu5+txqmusItdyuINEO8eM3CmHfraJfZpdYxJQD20jk7AhW+o1LqDOi
ufM5sxWXLds7wbuSG7pT3iQTTmiwU+ZzKyfFB8VMsCownyZZPSUNEl2iHyQJiInMN6acLqfG5DsO
3t4ZYcm0WoT5phPqSlGU5P003ggnvnFUdu+SBRIlkjTLKj9bAKQoQwZqrYG4QHKwUZzh7Wck1yoj
LELo5r7sovOuSX3Mzp5tLn9pbZAO2BbfMSU8GchjIWkRMxFyRaObgJi3TCQPoa5P7LCCRdjdeWZ5
0VoohOLxlBAtH7Tk1I6766SsnIvWbFO5gWLCzWcoego6fFGK+FzmEPXKgvY/ZFlfN0AYpADeR/ir
2oUM7poMCQzuhPulleddn/5MBtS5ZX1BiWOhJioSPzFQZJkFsz7D2SRzTXgx+ElaE8FaJXD2LrBL
9Q0NAm7AURRvCdOCVkL27TZJSk15jZUd/Tqxb4xpBM7T4ycPG7mzYUTU5lkddEerziENDah1fCKD
Lp2+s65bybmFadaCogzJwThvrU6pKPbHBvHOXsMhXWjo1FZZXoicheZFEi6MOXsIFePizIqCmwaS
zc2YpVQ8EES8lC9GqF/rVxwxy6A+IeZ+cLnubyO4uqcuFYhRSI5yyjmH3VMu9WWDLweUKr5jIzJj
a0UJpMYiAENFnkf/criRiFm3NqX0bd9jndgWI529tNrqXtWIHl33MkvqFouu8Y7gExSWAz+ymzY+
CkJ5AoTjnvdtkZ6M7XTR2SijLPXA0XZhFrjvCFTVmzgzJSRWyzlNy45JMMr8DnGqfVtjN7nl9Q8I
/oPLJCSpr49PKU5oTYIMpUFFvnaDjKh6AZym15B01tYsCWpZXMOPVXPWaSwDugYUKLwyF/uM4MgH
TiL4apNv5+U99qYwfPsR1Kbknr0hw9z9Id1aFdse5Wu/gyqjfo7Sjq8QWSWXdCe9q5B26Dm58HaC
a0NbkXmj5A/H5h4X1/mv1Fut89Dd+XkRc3PXrXtncTvGJiMNfHi5OJN0lXs90jK7xGgv/wfihP/X
MgRdOP7/WXZw8vxSFn/ql9Z//C+FAToCVEgmzu9K/U5A+b/yJfdfq4M7ZtoCqbzG6gZu/799ccS/
bNREvwVKiJvsVXvwb4GBYf8L42RS/zSmycgPkAF9xBeHD/pDvKSRTmFXDPPP0UILxae9lhdIMi7r
lsZi1NSstrJkZcZc4okbs9/xEn49kmuiWDJ5C5YiL9HSBCC+HqlDnxjkGIO4FqpMXRcBpIpF7Koo
aHZ/vPoj2qXXDmb/HgmXNJzjeVEcQa9HcuMIUiY+IFCXMdQg2pj+0Ty9I0068jiOq/nNXE1FjGHb
60FC5TZ1A76nYl2fhl4Z3rQzJmHczMrkL9up/ygwA7Tgw/6QQZkajYpjkfeIm5Dn6jWO4E9PtsCu
IuxHUnjG4JRcY7o6IDwvJz67njIicTHDgJMeLq2zy8LB7i+wJQqwuEG+Oqwx12iVION1gm03xGwU
qK3OtjbU2wYv7K5cPhMYZ9pEstmgOAmunuI6jNr0BjW7aE7oF4ffSTyF/4dvCr11A5H1I2SwGU/M
cSqw5KxH/iYkLudXTMSg4sYW5QO8uEH9ipeYeoGPgOVJEjQDWwiWf0hjgiYj7RWOMMYVQ0yrzHPP
g0Q71bYXdjMiwiic+76DwA7NeklpRls5W3fTdPq7hu6UbVG7U25MRMZ525QS6+vUmsMTPqk62XoJ
1gubJhsSzN+AHTu8O+38fIgwcNwH2mx/FkSmBTtg1fllCILpEbfU/FeexeqqLlMQAwPt6SeuhJxy
eIagvjEg3dPTbWP15OalBMOAN/jS9rW+D8hHvg861TQbzhjoBqK30KSTgZz0T26SZNQIVpR3CHdp
CixsqsO2cNPqmwQi/CQakv1oX47J5cpVSLej1Bw7Xet1Tw1NhZeijeMXVk3/DA0OZDRZSrreAd7O
3Axs0T7T5low0VllLqYRYjSShQiGfBdYYOSD6/ErsiVLnSCKZaOHs+9+De3CvhZ26901DZmdvEyi
jjaiHtLHSbhzveFGcYOLCRlGEAvSzwXcjXpbpLl8sFD7G9Qpc/0Se173OAFkPdSpEVCOOnP8Hf5O
+xnvEnqVAKbjVZOO07yZ6OWam3QJp0vXm5zQt4Ysb+GHTeZPcxyT70NYEhIkoEjCgRqa8E4AbfU+
SZ8wJvD5G+AoFIl1DmBe2JR+sQG6kgHfpnFRWdvJ64LSH3Pa9Z3p9f02Wxo78PtmFnpjAakMG8Q5
+XI3LWN4W+TW8C0ddfQS4hOtPwH6hE89Qj7aUERGF1tM/lBUz6iAcIfoTdjBdSfKZTfUKXyEoWuC
ZjMlVvW9rVsb/CnW/ZNVoVvnsjna37kpFDhhO1EGcT2YauQaepVcmImRXsOEHDDzhZBVYvWx5J8K
3DsuIbdhirSKy0j/cVtMXRP8ub6BMcnVK8Ni8U8IMEmsDzJWWcaI2c4KmuoH0JiJhQ0+WrApe2OU
ftT25X2D3+F9yrZPcLjpRD96ye0L7kkEjm7XtD1o4HLdyjRO8nyZFJYUFNw7sw+UuECfA0uiSwkD
3WWTyfzH5oLCo1qAVUm4ytXXtjXi727r5LczQF8Jxlgxb7w2NOBAJKZecwYRXm7hJQKlLuU0PC35
WHa4+5nt94kJ9MlOxFPpBfxaKfmR1601zT9dSIEuASNBOm6DqCgz38PDZYeTERdrtzJXULpMetzf
g0k+NGyZ35rAcMeN6u2x9tlwmvzMwz/hOc4BETetY5P5SFR9k+zDsqUKQaTEFTOKVmlcUM2NhExk
0+tDeMFjSmO84c/l97axlv2WmUz5uqdxgQ/DyP61QNN/mryJ65VXYikMVS1A0VRAAWh3hHHjnols
INsJWY6fQh4g3Q8kdW3dyhl8p8lEin16WOt968gx2KzmJrCIadRX22J2U/cET4AE84hEQFZ14sG5
sB1r/GoVCm4JWhq+E6aX8FSqqhNsZlmZ3qrAMuSpMDFLx7LEdH18KTAPN1WTnwOdUTPEJYCQH8fU
EBO8LSBIm/1ZBwGd0Pps7t3G3g2WRvvSjpOJ8neu1S1q2ZW/vaCyxL2DbBQkS3Sus8iFKIVjlA3m
FhKHu4l6L/qaVWE8n084of2MrVnJXaiS4VYi5Rj8MMnIDXfNbvrcOzIreQRZz2QyotQ+RQ0Fl98G
RoypBwHht6k1tN9h5kKKiUwKWt/OKjbf1uisU1JJhQeOWsS1X+lGPtJBDbMNQVIop2LD/NkHJdjy
jJgcCg8qNtvFIRzipEBMQVa8TcNO1GepxOIOmAw2wNDAAOvtQBLmqLIvJmbSL0atmm+WO0FmItw8
bKl7uvBK5W573dlmZZ9wHQfbL13u2eC7URz7eZPF9waSuRdY79MnaY0ggpzuRnpStl18iz98XG7R
XDTfq3S0HsNowDizA25PsNbEP4nEkYHeeO/o+sVkb9tlqL1oB4qgfClAYO/KxqTszhsLY/RUX7dV
g5TNmMReGFp/H/n8eYMdCgkao9P1zSlJb+7NPJIQAL2i4ZDBHbDAM0IX7RfINNEnL1fTvG+ErX+k
MqBStAgQtihUaT7vbM3+tZFW1ZwbMag8PVtthluAJk6fRnT4sNPQpohh8r3UvI1u6zkWHNABhPpU
ixh3PvzbSLf0WnUzYWtc7qK+RcZI/p2iWvXqz+Gg9XMMO0NvSbgfryoJ/WNj4FahdnaXkOcaivYE
3BPVNNjM8sjctJ5LryYVb4GrQBBkP6dU0xbyh51Z5BlR2Fgofl3mNExh8sfsANjYgVcWEGdutOwk
yXp0vzhTxAzAWNVe/ZUON8tUL2V2N+NlSeSXXV33HBTMI1ZfuPWGMP4munV9JNLuHd8ywwZGkWMX
j4RbxN+cpI3Y2AdlQAEiMzC286D1MZMd5XaK3Qo3LG/gdBhdz0HP1ErIRoVGWoVKE1+MvJn6CqS1
h3aWQNjA+o/bJLj9EjaXc2MPeLEZmLOzEzmmxTvtOk7l3dAtHoqxENXEHV2mMr2zapkNABU1kfZn
NdHed0KD+WxM0fLbYVJAA16pMEM+FKj6ZYB3jtof3qrrNhan9JLhcZ8OdIu3ownd4aIY7BE2XcS+
xcQpLXvXjfFwm4QCm4zeRZB8Mc0rBXkatYGwCSIgMIPWzRcMUQYI6/wRF5J+1d12Iy1BHFvc5hSi
z5TukFi07WZWkBEQMq70Gmml00thjMLxZ5ckhQTPcLRsEXHjwM59ZN/YCSuOg8QQd6IVXbiHqTij
H55goN92iOYG1K8rw89chHvZQM8YoKY6Cb2xEPXNdaQxKvbnqV3hC9JHMmIHnOm5Scqa2F7ORViQ
kCLJxE5cmrb4g3KDjDosHmSHdxq2IzkAmNDrd+5RW9VMrAF/9nDphnOUY/glLQMtCOWAz25SmOf5
FmtbDpywbbD+o6syVFujdbAzIYdc/TLL2TwbMzBImn4abq8Rqaq+g0vZoucccE+BfxzY3j5V5nCa
DXnkRjDFKpJFMngMCMSwlX7Ro9WumqwGinyQYe2Dla5qE/sm7jKx7z1DLGieh5SFETmcQEvcFecQ
LCbUM1CRgXTiIMAeOOvFIMnbxXym8tvQK/qttsMl90vuFM6zFXH9x4idIoRzmX6D89JW2p6yTaRJ
sNgOYerJKwySaSBhVVM9WcGKi8xmm5iIhcqpeo7jxKtvU0km7G0liMrjZhFyBnOvc9Kf/98J4S8n
BA1e8J8hif/+L1C4qPnv/8X7+h/D3vXP/IVLkL1qgR9oGqdUl5rY9f/j12s7/1oxB2R8sDcdyxZ/
+JC7OK54jov7AQAFuAR/6N/ABKYqtiMtjAowu4Up8SFY4nUJrxnSsizcgqVgZ+D/HhS8McaysIJd
uelcQ+xHNMO7dDK6kz9eyBGg4LVzCx/rOeu/GceGk2X+jjH9I3eIChdvyFHh5J1m9VPnEQCgi3JA
09JHeH6xV30INPg9ILRwBSjBFk+OxfrYfww4LbrO9YKIfiL5B5808Dg6r905dW7yzlB/e4OeAwSy
Pt4KUxDi+XqoeUYrVBjklPd1WnxrC+jrIQ2kL2+/QQsXnT+Qid9PJC0pNdOEmWT/jnb644kshzg8
a+phz6dedYsnFpdFMRrNZ2EYtHAIF/kZdDkG35KSHgM53e8zi/DL1nb0XlpL9u3tL/Qalvnr+wA0
8S9eMN4+BxOntdfmes/3SaTCmQ+HKxozbdc+h71I3vHIOTqWkiuuh5KVVJLXrzikEs4LNPacx56+
qeqx/0KTU0FBgk/9DgZkHZmrIFnOGpLskS6mD+CzMYa7VI4Vnlfs6LRmvOALnTmYeSTtXKlhKG/T
RdXnEddrNNVWQBFrrr2VYjWXNBJY9iZ36U0pkoGOYjbvJR3fi7df/pE5B0rFZMOSCWr3IZhIU2BY
rDR3NnVuFDQlQtqpouz9j4/i8BbIKXAwfTqMITQJ19IRKfQb7qbkO+GT/yXVDq39t4dZkc//wdx+
zyRmELsZgQyOUO4BwBd7eTNiO0/VIJZu7yx9eJYQbf29nJPmzEYDi7ANXHAHvCs+vz30sVUF0R6r
cjyvmFvWOvP+WFVCVpAhw4imWBOV9PA7R596hJpoKOqBdaM4TxeUc4hVYcxF8yb0mva0wMOl3SBe
K38Oihzot7/Tkd+WWactMFUi4tn+X38lUkJqeMp0uNxcBXdpBe2sgmj45e1RjsxyV7nQ+JRSpmBj
eT2KEdljQUIf+75l5KdYX9MtQ1kquR07atlL1vP3t0c89lwu/CkwacQvHAOvRwygk+IqjFEidtFg
hk0b0mxSyv/4KJ6UpH0A4AL5H7j4jCK29BJ6ME5Tx9xVS0azvjTc/T8YBfMhwcpg53cPgO8lH4Q1
5TXGK0g7binD4p1bL/XN26Mc2fbg2eGR7Ug2aboQr98Yt0gLEw1OFi4W8sSK8H4MZgPczTD0xx/I
YxEIVoJpUV4ebHq6sCqkvznR2DQPfCzoyaUMUNy+/UDrazlY6Z5JKIBiwiEdOdy2zKnJ887sGKVF
rpibo8Z2aAXboSo24jMeFDFQiXtLtfrOhnnkVXpweDRniEbgebiVuarJaqNCai9HcDt0DfmeyoFm
bVO8l8m+HkaHD4ki0LHWEBlNL+H1r6bzVHcTRzkyuHKf9eBQnl2ArIQ9HVcBD7+f33mtR1YWmjCX
7FJuPJwKBxuo8rCg6bJOEqFoo31qc6yb7MT6+CGMDRfOWLbFdm0e3nMEPNNFjMhuFVXqaRnIaI/o
orke+95+ZxEfmyfKZFOSZKmi6jtYxKHEZt0ZDWyDTSfE6t4VZ1j6jMBAwrpM7NzYCiPNvjRLiFKt
kuY7wx+bLHiKYQdGz096zvq+/zgUyrKTBQ1f9pAc+FkbEOodr+muMius3nmpxyaLUh7kICycuMwf
rLtiRGDvKQBqujA3U1B8muMAp6Nm+eUEyaUbQv57ewn+fa5ok0sSVap0SbOjeHj1bH3BDukOpcTr
J8eMNQ3EBWxQtfv4KC6Ohuv9xKXmsV+PMlFw9gFqi00MTE/XuxP7Mgv05duj/P130nw68iWHfdg0
fzfz/vidMOgqljBEztSUtfM5MSPve1+O3Y8sWJaTd4Zav/HrVU0MM3JNQWPVEfjEvX4iASuaR6WC
4W6oTYxl3ar3bWyQbD8mUfXGG4ceMaA7ruCRGmyAH/5nhgJuNDvfkEP8bQn4FHTAZYp/YYuHNWqn
qfsVm0O27Kex1nD4rT4XELbz/Gs6RrDKTSfrBnxDmvhq1phW+aIbiCeIgWpQGRQZvm0REMeGFi2q
i64U6kuA5wSK56JPyQ2MZZ7tuzhWL4iWul82h+KNUkXyiMYYbl2FeG3i+wpnvFBWIb9EheJK32Ve
0ZIVGoivkbH0+U4UsbqEhxTyiKiCzuEhRqnPtNbZBpKJgRlvKGGY9raaYt/Mcum+E1Z9ZN5aFh06
euhcFGmgv37/2ZToOApxKACwF1d5X31zZys4e+dX/vuPDH7DrgPTnzDew1MiraKyxSnA3iRo/S8S
WxSnbuVF8HqQqHx8KJvSiSh0b12KB/MpqWOzKcl3BVjNs5PVeBhnrXlVbQ5zpt45II5cc7XF0cdV
nkVP9XhwQhQks5Rg2gppfgV23StEj2lWebcN6iPwagRZZMl4OMRbDdApzTAx/7Aj2KPhlCZ3NWZC
77zq3zfrgwXFm8QIUnFE2uoQeOgrW3YlV1xY7iI77yrASeg9sTo1INdoSFiZe1XD5aY5igOOuyU7
bLpuB+LrN/gagg2GsSIPbLIL6rBMQ92rJ9ec39ku/74/83uvzpSUhBBH7IP9GdVt2dLQVryiXLy0
tTX5aYUnIUW/+DnOFkL3KOl/fnxucPmnGiFMXEJpeT3XUczFmKXMvJpS2Ze0taWfm7F1unSp8Q5X
5NjzuQAKJriUtwYovR4KW4CE+qrAZSiikDXdxYFuON2h5/4JUnytiT94540e2bRhcnigTZgF4+x0
MPFJRVR5gk3Opsf477StlHjI+Is0vqcpfmfeHxsLuAkHYi4THolJr5+uKEiiQ2P72x+xP7PwL9iq
0a4ujRpZzMd/M0Yg+H318GWtvR7K5bRbhpIry9JZI/pSk9mRUbnBo/0nIzEXpeK/BOmGr0calxwr
7YE6Ss6mvS85VztQaTfBD9dr0ncGO7btYn8BwKU0bryHZWIEL0cVARsS0XnpFWHoy56C2Xl5++Ud
GUVwsGLm6gLu2IeFjkVqCSEqbE9RbeU3KWFcp4vZYjLxD4bhOaB1ofZQ3roY/rgveOaYoB5hOkzA
GmdFJEiPjSfz9OOjcCvhUgLXzMI2+/UobGQgYKbNkura4W7yxBoS7Yl3Fu668Rxsn7jeIndfQWWw
24NnUaNZ4oRhrGE6NoeizH8FVn9rxfqyNIBS3n6kI+uIXYjUOIBqTg99sI4I/5iDyWYwDhhkk6V2
9x7h8SdNJD6ObAGlUrybVBpSudbBhjRJw0Xm7hDES6jGJR76KF8jVPJvP9CRt2dbVEv4kguxrqTX
v5Fq6ScnC7WMm5nYyhpNf0ZygPxcI2THgn4U74ClBybfK8bFf0D/15nH863O6n9OvQlvhJm3Bc5U
0TiGVZuKR2VJUm8ApO/ItVl+wPG1PmPjWxLBHPbD6cj3O/n4Y2NoDpRgAXpR7b/+FsTQTQEsD0X7
p1owJCA5TieGeOi6KKFF2Y3vLIVjr5mdw3QFy8G2Dq8dsKFxMVx46rAxi7MGluXeG6PovsP/EVWU
Mu7efr4j85SOiGk7jrlyrA4d25uBXGfjN05stP0eBxv02EOIGEI7T/9gJNAzAVSioRGK128SCycz
0NnEVXkNVxuJV4EFNxQXWT+MH4YuNGibBtNiqq778OuhYDwaFmFvYL2mvG0JvXkwcG+4ctzpvS7N
+vMf7CkcXJ6Htz6aWnW42ZMQg59CwEiNGNJbToXPLukfPknyNGkiTWzxgM/U6ThwP3v7dR45AIC4
wLjQWDNBDy/eTUeuF82VladAijXvADesLFremR5HpiP5BRxZoCXUpCtz+M9FCKThuQZRBhtX00N1
jeWJbj2efRZJecH48Q0a/ILNEgABCewhhlEjizIHwZ7phEnFWYC+jzg9GB2JOe4q0JR3psmxV0in
Ze0k0vKinff64UhIg5blSLVJG3JbcfTJTkYkmO+s6GOjaA4vxFwQo+Xh4cZlC2pRwbzHQOg+DZx+
Nybv1gZHBxEmLRjuiGyWBzecPAjKtg6oQ0us366cqlfXDQrf3dtz7thmAeoPusrTQBs5OGmK0q4x
gHIVPH/tnsiYxLWpJpysxJj3H0xvsBBFAKumo+sc7BaoPkmMb7jQ42GD1RkW0Zdw6tQ7cPH6hQ+X
L7d4sB26cWCsB6c09ik4QfXMgCkuYyz68DNzyTXcD/aynI11qXxtVJewmJiEREG/c7Yce53c3rge
cG6xfxw8YwgLLezNgSWcp+bD6u/wHPcI6jFwDj5cQrhceyC5r1u9/lvRYiKyxOtAcV0csKGBGDng
e9NnJ/g0hO881d+3RIai/U4kBm6WPNvrVTUSUbnEagGxNoaadFN7FYPUtXpGC6q7zbCC5S58GlqG
+7en55GRqVu4ELOBMEmtg/VM4tXiYCAFjd9VwQkm+clnFJ7uPTXoSkkpbQKWSHv1CUCji/P22H//
LSkIuYDRpqGLTo/o9VMj4YcVRXWBcZSIt2thdtqlSYhKTi/vDPX3te6Z9Bdd+P22JnTmYK0jsWlU
KYG0tNHr27QYuzOcnT9+vlBc0HKiU4oNvDrctgBZq2TKeCA5h95WzQqdIBR3/+3XduRZEA3QKuVS
wFr/jcL8UV+4xHazMXMdRz3VnTo1QbC4y5q7t0c58uMw9dlF6LtTth82UaA65bZVQVDGJ9LcIUlc
08+bkHxbuZy9PdR6IL7eUTzbFBJUXeoVkDjYURDajjkcOh4ob+MvYd+7n2acFZ+h1Jl37NHRjtBQ
68MHGYPSlOQwo1HD5vx68gUhQn144oCcYRB+w1EVk+PBCF/efrQjvxXXDCgp+E65Fpfy16NYs4HM
VWDgLCmj9+0yS5+m0PzxGcEobMmUT9R8h6NUkKyMpGMUbKSCHT8bFIY8W94Z5diMALekNFs7q/Rm
Xj8LJrRGlHZ4jNM2WXbAlgvcQ5e4G9ce39l6j8B27IYUgporDTfsQ8nPSNcM+17meK0J0oPpbBY7
FKs9YYRcLM8mToCv8SixX8a51h9x9vtBqep5m3qSzUmGvdvOadRqsVHgUKRm+WGceN2tob5CBmDn
RLP16o6HxdcsJ+7LGxuq9Kkstck3ISzu7dnz95sko7AeAHxol/IyX48SIueNvZQ1iHGi84ggsjhP
26UptxlynC0HZPzOT3xkukqa2WJtqFCFH0KCs9t5YVXzE5PEYV6NRATvI5XM7zRUjo3CZWgFFKja
yIl//VjCgOi6xI6Nh0Ju/2/2zmS5biTN0q/SlntEYx7MqmpxcUdOIinOGxipAY4Z7nCMT18fQpmd
EqUKWSzbrMxykZEh5SVxAYf7+c/5zj0/xlOf9L978n4hRq8LMSQ3ZttoWNa7bfjELTN7ep1iAKcF
EB76J3+p24+d0pBsgyytH6uCUKmiSfiyMNPyM0yavtgSkuwuweJWv1nlfvH4oDSsTjG0JyTed7fM
rEIP0FTAl8nh8tatguzQ+FJ/dDUw17++b37xUbx80O7W5YCc4rsn1S2D1FQ23o680uJDlcOA8Oey
28OmUb95EH71UchQWFFwCXKkevdRMEbqbyM42YTyjSKB7jAD2dgOA+zfv/84eOs+HTGQTRkyx4/3
DewT/M0dQ0WTiMxRUmx6JYyA2PZAMWIHWfjvPw3MTBFaWfPWY+G7byxyOYGEVgXHUCbeLm+y7Oib
8++a2d5fQa4ZUVHGpQ7iBTrru99q1J7UxFsY+fUMgkgq+VszTLO7HITl3/yFHNMyV3cCcj9fFTHH
Hy+gPzP2o3uWgTdTO5ihJrTnTre/+Zqs98/3+jFIwbj2mS34eHB+/Jhadwt4Oz4mxIkOzPhQ9DnV
7uV2oXOtV8GOmtJ4Ktp84+UW7MvkfjEhQ6SYpe3mN2+Sn68uPwuveFR5j+fqvYJiwy9czIDhrVeX
pIRSl7T+ABS/iRz9t68uYhA3ps13iSgUvv8i/VpjaceREUKCPYt80QF9KH83yv/54uI3YktBEnad
sLvvdhS0X5IT5dEHWOJPL2vK+1G69dNfLyC/+BBuSd/Fasoekzvzx29wlr1oSXW4xB2DeisKu4td
L/u72xakOot1mchthErKh/34KX476noauWCFE8qdz7723Kuj4ndfi7te+O/3l+vnYEKAooLbgiPO
+tt+t2G2u6EaGWqvLVaR96nB0fgCe7l8WfwmqDaLHbRfdRtN90WbRK/OaMlXUhnE8TDt9WTKsK8N
UMMqrP8SzPc1C54nj+ZYBmflMJnBXVHNLbzEmuTSIUsq45TCFUyPQUY+oreGgOhcxzzoxB64vqhr
mrsovhmcT3NZGMuOwL5xrIcGAKaxzE4f1zwqHeIY8Q7SFCrot8oe5QW0SSouiO/oZweqZbKryglw
WzsOULZ5h4THEmrVa9dHMCuHoSIHM0HW8Pa1WRYrtJSgaHoME7BNMc1aNs3JUQ/2fg7mB8gUTQ+4
u/E+CB7cbl+CYLf3ZaWWlrTcvKgT3D3g8ROtdY+N7sXHcM7amXDQkl1WSjp3Zqit13a0XQpVS0me
sCutqjoQxAQPEnqTvmRDULyMdAFP+1RMLg0kdFVFlzJPWPdEZjf5KS/IpNAKNbrpATKx2+6dcIqM
TQGmH2a31dbVFoBwHa5kITEcbOxW6b2QK1hE+e0K1I6G8ryaGORvYeVW5BpkT4C7NQzVxr4vx9fW
bK0HmsfXZiuRRBLOfh3dud7kdyfR0cMuHB/LXRdNAEhY3tSNB+b32h1AW25Ai1VPbFsygjO5aiiZ
UDAGyVS2gYxp7RxNwn+lvKTx1n2wm5o06OT5xYPJf+c+14N/7GA1E9OeQtnvF7CVajtQX8O7Gldz
udXVUrAxWLBhgxUZxw46TSvJO0nbf0toWXoYkkw1x7Sv+RPAAYnhysCTn2vKEhLqDLwFEqsDXD81
C3Pa2VWePAZyHugZs1pxGwx9eN0mBInyuY9OmXDVGTU4KnawzW2gTjgv8BN9AJVJ52+woEJkNxw9
KrJcTs4IKJNAIp18MMh4BFY1HTqUjc/mFBTgbyuAO5RKhJnBIqiMN95txRO1WFELskqWPaWZEehA
6g3GW+UNS7uVLTtOgn5SVmeoZ0C1feJO+ZbTb2ECjBuCh6FrSOcs/P1PwwBu87Ak4XRRR0DaCPBG
+bE025K4ru3ma3GQsqJNHcrps57K4G3UOHt2QLMSurzaXDxOiA31Nhn95trHaBNC4WyUQ7RwCpMa
smNLCm3O217sGFcsFyrMqukDPgr/VdChAwk5qj2514Wv9Y6ELQ4HV9ahf5HbYT5+8DrlOHdeaS0i
9kOqhDA1lxo6Fdg+6glAjIGr94ugvsEn0T2LdUR1IDqRQX13vCF5ps7IBNK/iJHgjaGKJ+WGYUvd
GxzSuJbZ/Fh2sySQVxOYDV/kQn2XFQHvu6j9ChJUi/MQyDWzrGclFoI4MgA9G2tdD1ZceC0hqm4a
1FNvTsNtankNRctci1Pt5GGGqa8Ls7PW6+1lq+HK+CCRS5ekmcv2Gb9OObH5IuwxQshLMzLxNdF9
UllDMlx4wqysY5719UUjFbDpQed8eUvpvlSVb35k/e9eWg2xkRC79EgMDhR+ePArn9th7qK9Y/gy
2jkC1hzHKlWoOI1oScznHJjAZHZ1usE6yr/0CHY8iKxIrwfQzXoza3vp6RQpkxLdO5wpXRuV97WM
mn3qBuUrCMP0ukikB6qvIpp1SKaSawINF2j5zPGA3G0iXKoNifFDZIuoydjpNHM+6EralKzQhd3E
1FHTprhQYTBuNWbf9FgFXTlTDaLbnl4sFZa0zy9RPd7NKhluUqsHcRoIFboP0h3mkGYIbb3Q1G69
0P9Bsqy3vMl59f2ao/BpSBxGnW0YgR/n+R3jsVb2s2EN9G9TyWsHMY7Pwtt1s1dco6dxb0pHdRkR
MsPnYlthlWxkVHZUUYmcqFxY9OHBJnPOPVBGUbEbrXy+UtEyLFtvWPOejWXKaQdgz70ysqQFuBuY
BLwx0XhnwEOHL1i4FklG0xk/FvOEW+OxBz0oThSYuvcr3q1V/llvOtXXOVUtvRTCW86KYhiJnUcJ
cY110GTveDS6Pu45z9eb1jI4z0aJGWbx4FjFmQMPlXKGGu68pyFsbgFQmi/jwioAJ2kO3wyBc5/f
byq/tORZ9Sb1Jnvad4jdC6sM6cJd1gzzqwH+8J68JJzy0QlLoso8UGjhZUmZ8rK0OTcwLAi6j1Hi
b5eMqXnQW3DnsOQnZ45hFoCLzZCf3aXMnA4432/fsrFv+kOIF4eSLVdy9liqPjtlOgQY7ciqQ5x1
xYA0G9FVvJmMiObycUqKgxyL7EZb2bjseIWpfqNDwGJDJCNa5Isq5Yv0J2NjMn/ytlbKkrGj3dK8
aafMgp5U9C2UpMYBzphGwTJQymEZ58XUgk+DO9yXR8gA0c2SDJMbm4WUV/RSgBHVgStil+a8nYkP
njB00/nX3OjLFNc1L/hPtBlRYeii4g9XNC+OziVctSb5sCTQ5JaN7pPgq0slhEGSsg3NDxa22By+
l+Y5nkofYDO3daA/mNSCsXZY3KWXti9yyC+LL/zbzO1Y+zLf7+e9gMPqP3U2fTU7tzd6ebBViaeK
liUvvzRKe7Zuo2j07INRUDh64sjT9CexBGW7twS92HQldSlx6KgcX1WrAW3Mee/ctksCi3IzVcIN
j005DdYuCRJuVU7EXv3cA5z9+tcb4p+OEdZ6RMMrwBCf49r7sZdTFB3L+UyOAeQ4/YNAogo3LT4E
PuCJv/6o9/MVdqvrcGU9tGD8Z/Lw427VcCx8I87ibgJcpryXfH/rK+KaZFWjaa/8pD/L0s4+de28
7Lqur3d//fm//FUxLSDwrUbI9x4CsKmiEFXHMSZbor3UnnMvE2jhYankb8YePx0z+FWZxnOk91cS
jvnumCGKurGBJcPNSBgAG5Y7H2Srp78pUXBB6W2mZh5lKwKJ9P6C+tSGBiNvLruDpZAH7L763tWY
pkz5m6PvL747/JyrXoCNiWnDOzVkMcNy0WuRZ1kQ4rUrB3Osl5HgD4XvULRTgWVfqAzsc+DL1L6H
n/76u/vVBf1zmIPlAbrQ+8+XwNNrtnBYysNEHoBjt7vRY4z615/yqzuE2AuqBdEhLEjvzvctwGJO
UiNF7ZRR7tzJ6HZgpgl9j0n0t+8QxHmGGUwgsFL9dERU2u0LVYdYO+g52C1MBS59KJZf/voX+vmy
rZ9CroE3G+rSn1m97w6IVmCxg0Fx2thwizf2EE5b+tP0by7bz7qItUZCMMPzHyKwa3T3+3NolkEC
CVI+xujK8QPnb7qIPbBBOKBbY6s6CG1TN/XsNIbpCj69AUawKIwN3cvjKeyGAaE5zRivRvVvhiHr
I/DjCZlJPqgX5sa4MhCSf/zJqlnCBmQDDUvDN2kG9oy9yQt43yds0UMyahRL9eJ3RpBfXXbIYUhr
uKCxZLw7/yfR3De8UteVzqrjrmrYxE/C+c169stPIXPHSI5Zv/9+kDUV/ahZOd0Ntb3hvqvGR9Ok
9uKv76CfJQayqQgzKxUOVTtcH5nv7iBeaFmY+rwf8O/D49FW/1Q31LFZXRHcNJU1fful/u8PDLHu
v/6Df/4EYgdSEaD5H//xvy6zT6rpmq/6P9a/9v/+2Ls/9f8bl2/9fv7nEPymV339Ofs+Ab/+hW8J
eMf8Y/XW0OyCysnz5XArjF86/Z//sKM/GGUySWDewHPlrbaBf5L5DGLu/G/8a8u2mRE76yDhX2w+
9w8Xp7fFSwoTgGuu9vE/L2/6pbn+9vx8+1L+/c//p+6r64Yenu4//xH+Odn493PmIafxg7EKMEPj
035SonLVA7MBxwtJx7zpyMNQMDnSpZyZtG+FAKtL90z4GjoGVblyfHbCQ9Xo2GG/u6JBfO/j4Hyc
SF+BkeIQAiTNpmRxoVNjBBATGrd6+djO096EEdRU51InF00/9MhNqfXopGeOfWsZr6X2j7ZmUKh8
ve37wXhorM/tYG31ci5tqsmh33TQctR5v1TFqVZw0QNL0eiZg65WKALC0rsgBHHjJ1u4A18Syk1q
imdCeqJjBlZNvu2T3IgVFDuZfgAyHO3I6pxK6MrwaWI/v5pCdestt5mDVkCh3keR1iRgxzM5GGeU
9G4Mgwn6AL/DKhpjU2m9lX0HjJTWT1Co9CplwyFR8mjo/qDsNf1THoRnnkuKnJPhZQgQVhggL2we
ja3w088NQNRa55eje9mY4LIJ/eJFV6lpb0pGwfHi9GfdwM/f9btceLFVp1sBZaXNg1iwHR6zcEuL
R2za827UX41GUIPxFXzJzl2aQ6Puw+gz0tFm8WknGZfoFlHtSlt0Vne9Focu0TF4Jdr9/Ptl8kEY
WRWkO6R+uodXkDVOXqpQnV58Ed0INMXfVh5qQRHkD/koIYZ3G7TDYzgjB1gIjhsDCsylmWUtOZ30
zKDJxn0tJu/J9wvGpLbxvFRveURDSHA5Rg1w2IJi81YTVbXst6Rf6kNpZv05Ea4OLg6Astp7QK6k
VAWXoc+X7CF4elUsUs+8k6O/Rcl7sGrCRhmHOuE9+tkCBWm8qvqBAJsbdGcweK4jvYBMDs/rxgLU
HZ3K1NhSue2dT0xMM86izqUzuDsab/YuWLOJtVEs8ryxOMKTcQBCwh3dUO3m1zuTogqHm1QK9dXK
C7Y11cGNqjjps71FzHfTumDEDW+agCVSQZGEl36Zn40FolibQIqngiwulHEwAoKgf0IEzfRgDXNs
zHKr6/AYUJfDt0z9ZruzSmoI4CkLQGRjmG+X4qYnm4cCvEJ0qjgM54PRhjvbzT4ktKEBQN9Xg3Vj
04hrhh9dmPumGu04VdHW6NA7nZM5gp0LvSMoRYn35Cwb6PhFCDKyfd196po7AC8CioqYNrY7neak
pPMiia6tqKtPnuXEhbNQZGuct6G16al7q/uXqYWlW9/0XkvVtuY+NSkf9dsPTqWqTS3m42SOt/3k
HSxqM10wep6pNo6boTwhXW9C83ZsHpPMOLNQJ/PS23KA3UZZ1e3N6SrXij/RowKY510+7YLxq7E8
ZuaTDS6vbBN5Q4h+2zZCb8x+BFJ1UU8n7d0WXSriqnL7ve5vrLzfmGa1t/XZ5I4fe5mflu6mWdHq
g9JbP68vALAdqT3eJMEHe0h3mZ/EvZ3GcgH/OBdvFPdtxAj/P4EIYGftDm/oIcn9k9OqTVsY103x
7Av7a5IS5YXH3A93U5I9JR5PQ7jU3FVvNZ3qwVoT4TRbRcsuVUy6reI6KXacG4H5WGEs2bUm9n01
AgTkMW9NazPLMZ6WL4nxFYVtM5Re3Hq3g28fdH6T5wlLxNUAufp8cawnj5mWV9bUmKdvWKpBIXf3
dBU1WxoIqWEsIKbrzZLDH2HeJaGqq1mche54rUCCJdwulaaf1xAYXdFsjoPr7st5HNDHzGmPNh17
FBP3E8WkA5emuNHLYxS+RgbIqZErLOo9Es6O+y6i2mk4SNkk/PCEgmNDUjQYVMNXCuCovTculumj
KU5s4Ti3hzeuQ5s8VXIiVc+tGxxEahwLK4GiXNX+qWwka3yaRstFCOZoC9Dnihp0faW9hdYrmZVv
nSeuDZs69ADuT1BFLwDHYVPoG45F0Nt987njXaMos3lRIyWwRh1ZF2nR7STeuchpaEZ2AVnohvF0
5YEtRGv2KDDnF8vOVV5cKdiyL1FO77K0TknVXY4L9cye8vetzoarpoEJZTVjfgaBmuJZbR6la/U7
3swU56bdrawEbSaKehNtBuWJeKQTxXk3eBewV6dHX2XdgU5kde/UVsy4Zy1iNLovwxjZjxbk76Ni
HrAZ/M6NvcZGhq1n2j6r9izx6HlI62SrEzSmoeuSQzdWPYKXtXcbtugy/FS1VnpudCo9Ie8ifY8R
5RYg4pkXBf194oUa/XRhhhCyEjWZN2wzrbnhh/BRoJFlYlwHGdlDR98S3pBpHwXjjVdGPJHiUk7W
fWIkcCrMFMgjTYsgeB9o5duMyr3tMj89EOy9HpZwPOGK3+YmOD1hIm5Le2r3kz4nzPrVNaFfBXgk
3ixJeWLaJSZqmt9bcUdJ9LJqg6QtGxNxPhTWve0lZwW9dbMrjlO0PGpF9/Iyfcp0EW75Ddy9DV1s
9vxTBAPH0mFGAQFfcNBXW0k/NMP8ghYYYGIoSBnzn36rpXg06/Gp8ezHlohAWiiKemnJE5W8rlq1
N5ruUQXjQai1m9qmFoTxa7hPa3mEzjvpinLX/tAFyJlg8Fpz4aby5Ij8ZYDNz8BX5ZqLmWGSW+fL
w9KfMzsKv1ZhRNtLW3dbE6LnQwtocs9RGfnX65yd1WPqj+HPzrxXdebog+t3+kYb9CRUbud+KAOk
pn2RCY8Iqk76u9ptxM7Ns/QFhVAQlamVsqi6c+dm02ED9xt2Da2dOmA+ZxbtNgvGrdfOQez3rX1N
rxMbogzTST0WwUG5M/2NqsiqTTuJ/iFpfVecfO22N4nn0BpI5p6X/zw42bHoMh3TnXwoFlko/IDY
sVlCQ8F4IGNYRM9XE51hx2VHGfRjRIF9V1RnBRxElH28E+c81d2HAvfDszsbK+iz0hc0yk89S1jn
vdQEBOmSDZfsjVCV2vvS6J9I/ya7odfapO8kseg6iCif3WBhCM7CQZcXbu8G7BULfWJNpC1koICz
WISzYv8D3qLFfKiMYgHNnkKEHXlxaGuuL+kfJS7qflIR/BeCwmwvHvqaBkftju1+LmClN8goF86U
jB+NTkzPLj/9lS94IY154myjPArwInf+DfOz8DLqpuaGHyU5Zfl0S1fhsK1yj1UqVw/FbEU0Q0Jm
86qekSU/wPKpJ7R+KK3g1CYMeqIqTK55GWPbEw71ZhPkWTGa50XrGFe91dRvdWbWDyJomguPMROP
Xk5jyBzyeTXzu23ToZTEjtg5bi7uO0oGLrJWQhdot2Xk7AqQWPvcCQwGP6E8M+t67b0p7tNSPc6W
kRyiNSMR+kYa52oHP9R6CdqlOUtLO9up2pvvDMpYXiuEmgdE12TXwDg+diY75RJ67DYhTQWsN/Tv
gzoSe2Ns7CMIVSuWcqT4VVXsrebQEPuoSG+i3EIqB9d/6SrZnzcOzURu6X/KkMapo38ch2yfhTeL
ZGaV3tF7Ne7MZCguC9GexnyFQEIqPibeeErSRHzQCfMGdxzuspASGqm6nmc0Ehfu5N7h/hrjxaTk
MBk5ACUMAiwvwZWRZV/kyKGhzmYT/FRASdP0UTVTDFjnz73hMSi4uK2luossZcNeZp/SjFQ60v6T
1QcP+WB6sZrorqV2JnHH7swf3Iu8YBLE3n8us1vkZI0azps4yTPmKpmBIJguj55hP9bexNY2T/Nz
LSTtLhq63xDdlmEaswyez9HCeNAZb7CSPmIhudZO153prud0IEvSHbV9oKj1fh7c52Y9t9gcUtKg
OLNsCUJ6xgrsj8Xl4E8cQ6KaA1PkTjQGBdwofnSGhb78yGLKplhZy74xqnlTweGi4sF+SLNJXVIz
Y5+YSUb5dRBRAYAHv/vCFFxuHZEkJwWthRGPEV5OyVxne8Nr5ImXrEeDVRKNex767rKgPPmqgNZ3
6DEIgBCAi82TUeGhmmS9TVXQd9umZI5eypQ2al8MQywj9PVKZwvnqLCyL+YFAADXpFOfh3FiUlW2
jbnFzzZuR9WIt05LrrYjzugK77oLjROMGbubAqsaoUQaKun3bWF62bnfTShOR89plycDIPhOGsPB
n60vudkeFBTubSEazczIf+ZQTGHvMr0y5hvi0Uij0586wv8qKv8gqPFXksrla68y/VpniKb/5gr+
+Ze+ySqG+0eIYREAEaUGqGiYcv+lqxhW8AeimhkAEMJVho6CcvivyoOAzgOXTC+SDHUJfw4y/oUW
dP8IUEJRQWAB8e9t++/IKj8KfJgpLcYITMFJg6xuePud78r2ddQMffaShSOU9IB2XKIE5m8EvlXA
+065+fYha0mDs5Y4/KRVulWFp3JK8a8U4ljPOtp0mWGcme34uxTsL38diA2rHzCiKuWdSpx6y7r5
iJ4t7EGc9MdouNUzxOntd1/yP8Wp78Wonz8GIYo3CzsvmyXrPcGKOfWU43N5cmg8CXe1WfV3zSyG
34VoVg33x+vGxyC5Ra7lwdV7L61DgcEOIoG7CtSO3EucxzSk0ivpaUmLqBwH3E8he1HP1eVf/36/
+mAGdQzrcHASGHunyBbcgL1yzScHA8wWrYXl3OxgNS+FpEK4qOhOmJGhZiP7HU/rxyHQej/C3V/l
bEIaVDuE78T0JqOfkjWcPs9U5/dTBREcdjMjz33T24Z51NQE2VsMNkG5Z/OrA4jT7fg7F+bPN+ya
TIXuQCIFO/f7qRfQ/pYmIfupz4W7A6ZyJ1t2EkVR/Y5k+PMH4a/2HMLG+AURi949flDCxMzA8snQ
dN0Rp5M7qCbQlac0/bZE/6B5f3/LMhZ4fzfhJoUjsSLlQM2gpv4os9M9ZIymFFf45FK8Hm4mqOCm
7ZFDStNWH/FfFdZGCXi1sY3l6SyIUtwgpl/hbWHevoBc8QdbbDo9imlbN0n+xuAYPaVXvvOKDMCe
ObW0ol6jptFk6y/MxnfQ1IeFEBYeu42tstCLDeziMNxlbQabMBmidqOWCklkTDrrE9FJd9oB6of1
7CbkJDb4HFJMKW46INBItnwHw3ec7jxxrOUy9Jb+IlsWZNvKK8JsP8q+fcXY4LiXnRElVGhGhnh0
gPkHYMsmsznaeYpvzc1zQjmF5QywKv1esnMYwwn9MSqougA59dEf6mqKqazR7Y4WIBTIalyKKIac
03y2vCD3KMvIy+FEwZS6Q5EDEu+3yqDhtqiM4NgyaGYz3Ar6dA2fnZhUHsRKb1mDfynems3YJ/O0
GyCOD3eYRxbnfKn9mVLrIhtehFGLz0SyvXCTqMwuTDSXwE9eLRWa6Vvv+8ntwqhJXw09U+2YfuEQ
6LKFLYILezCNXMgzGhocgXkozIVjbn3eM8ZN0/sdRadWMtV0NSMhkWIrrtF+aO/N48oo0XMDxEAN
dHA3Y1JhjwiBkc4JaN6eodA8Wgr7HKD+bhtWWDm9qrvNTWWRL6FTEv/bR6ijjZ4OkZJqjrWDXyc7
ryxVSHNvufkAS31TeKKlwmLjGGmDQ7Sag0WHd1WZSoY5MYUQiWXu0wD0XBoblifWXkvE7NJxOc2m
gXxMhsHpgVe5Qd+C7JZNSinw0DJdRtCyPU/fleSSCjD6ZqW+Lsrp5SYnyySjmPIX1SYXg5PW/Xzt
2VnuU5rhtI7KD34+e+SNvYq68Pq+EysGe+sluLWJusqWc6yLAIMCRm1rK09sWumw7bU0KybUmAbP
hyHxzQPoVfV1hEO1gNBWHKcQ0dtTY1Xho6MGEGXa9csvOQW06dd2AvV9RQk9JY1KJi2iXjoYH3RY
ZvR6seqJhzkUlI1YYW3ah0BN1XKdNN5ww2vBSz9MbQrcyZJ1TgUitrHDoKBgjRvtwi0TG3ucmkci
YG1/EIsfOhea+gn/iO6lhg0DbnfZUDls5edWLeSTX9gM9qulQ3ege9uiZdCK2J0b4xS0b6koOCH4
qTMt2wlaMn/UnUwEZHDwffo0Jjgy9zqqE+N+HkF1362z4QTkdm+V+3AmN/OUzzRw3M1+ZYrPUaWl
/6mDXz6Em7KaLavbeNjsm0caEyMDhZ/HPbrMTQl7aZNoYsyXQ4QRif44U4+0YshODfl9sWQKf2Sm
RIB/jPpDr9g0DaI2a41lexf0FSx8l4I689rK/WumAGW943TYh5t6HMqbDpspkHaQPtFm8GxJa4Ax
uOYOYcFvyRa09sVYtlhzOD+VN1QkTNe9yhlyTyAyIzxuLf3QrkdFCK/pzPraSy7onjOtCOO6G9DR
nTbw5y3Of4QxImDismJloegan1t2aDP0ROx1U1Uc7MlPbpA7podukrMZUx/B45IZTWJyidYDbYd5
MNjU7jDcEcTz7mnl5PjhppWbbilLVCNHOD/zkZeTte+y7rM6TjwlLtMmyJ67eXRA/Yt8urZc4Tkx
7IKCuVOXcBjJ6hQxAtZQ9WF0XJZ2a868B3h06UtIfwIZeVptnk07bz71pYls7I34gwNh51+Eu4xW
DI6qe/FpK71sJZUMW0vjNMQxAoJhN5rh/EzZb6UQi/BwxCgDZO8Dq4levKjOim3tqvqc07/247Qe
u0ckPPE8h171JuyxpblH1fJNVw19Kj5o41M71ZQaC98er+rJWihHoJUcqMRUhcM2dxBevACBlCaE
8t4yeuc1r4zJj0kk10U8aJl9tCi2fxGT5d73pjF+YoWi8bjpsyjc8ppjBpMHZIHidgj9/TibjEmM
RQRfp5QeJNxsIePBSY6IGy3DC+5AHLo4YHVv3oLUwKw7oPWhorNXpHHXWzCXhyPtEHt+aeZn1ULh
1KHk4UCvCnBH8SRWqMRVb5N1rHPS79QmF3Q/Ld14vrAXna+Zftpf+6zQF50xjB9LvoERj1NGwrku
erukrclKriCn2BLTXZhgfI0I+7DQyqDahqGi8GThLRnRmhhOnxyM90XsDlOWMaYp0k9zHuDU1JFw
xk0wG6yFtu9SR0o0vrkquySgEWYZ2zc1etQQCWvge9Fqrl79UEmL4zjbjL0z1x68aUmvxg75sGi3
6dKOCcOjVpUQ+Lqh2BV0A12IwoPwWWVdne+lkRRPPDK1dRiT2haxTSWHR2eVHos4sJkkOF02Lfv/
Pbp+I+KvxNv/2QxwEK/16/eH1vWPfzuzWn9YK9IWrD2Te0Ifq7XsmxWAvj0i53AYQhJrHGlNlwPW
P4+sFn+NgB5ZEc54uNK8f1sBOLGuaBRWN3xI5Igi728dWe33u2Z/3TBzcsVNyE/KufrHnSzdGUMp
olfRNrQYi9Zk9OE3vg2akYH4vZIM1qqOTPtmElObsAKbbEHnSFLeCwSgPVXC8fAhyyCfY9WazrNN
BDg/KlG58sxaFDpaLny8v1R6FZphRdY410klveEMjmLEugjwbeLZ1Fler5O+qbiY01mSgpY4eM+T
wS4x9Pu93maCmuYYkZf/N4faZPNUgnkbzpzUo+6C/0XfUVVj3QjEWc2aY36x/bZNLwwWEStO5CTy
AwRK+VjkTk9dD2EgfQ4psC2OS97SJF/Oy2xeLXBf22MYDXS4stOoWoZ4Tt/EuW0NX0NlBnIX5dlg
npo865xjz8y03QYN1LlN5ZV+cWILIsh1iXLYBpFyD20wDP0uXAK9OqBriNr0udR03pXARRCV+kxu
2Kb4F1M2Ory1h8T7Ulu1cY7t2bc3Bv1RPgnnXLKKmIt3T38X6bGls9ozgpt5RCnNEDVHWu8nEz1c
SAJFWfVq5vZQonJL/5AmRsQoNZ2r22gZF2RARFAWV+EW905u5V9446XN1mja7JKGp+qGs3BP5/ZC
2IbchyfUxbSkhmTmMSdfqM+SRlx2vnFvJFrwRqU5toujkawnV6kMvINoZObFZpQoThhWYe3rJEqI
VmlXv9G8TbFa2+TBR9PKGauamZ0Y2ySdap83qD1UuyWoguQ4zPQQbJyKKZXndsRWKJ5XvLMcvNcL
34uO7cgonuelqV7awADaIx1tGtCeZjY1xkT2h7kBpyGKggggkK4Z9rVhIQ1P+ThvsRm4/TYrauOD
7anFoEoHuOjG4s46H4s0s6nVEZk4Fa2bEdmCHEpftUHseWNhw7A35HmGcuPrjvbqpagpkUnDXlwv
uGDeHETk7pQSs/0yhJHL6Jzz9ZuPIPqkHL/vdphBBC3dpvhv9s5kOW4k3dKv0lZ7pGF2YNGLDiCC
wUmkSEqktIFJIokZcMAxuOPp+wuV6l5RlTfVuWyz2qaUQkQgwvEP53yHLbDGN3Qp1dZ/bUVPlOtE
mNF7u4xYBFsmKF/mUIbvPIwOzb7G6CITt/UpGs0SjUvqj3n7bE2iMMlihItNp2kpoz1vFR9E5lO0
N8AuiySrI/JlUaU7jw0Y03e97yG1mBxfIwygeKfKy+b6Xo6Kp01ZhL088+bsMlxQ4HhrXxNCQ4rT
k13lCDCiKSTtXVf0Zck6jd6rTQYL6z+7EDMxfD6cTw2+HvZLWM3F2Qpp/bmMF+QgJZWypgVusjFZ
6mkSyZIpdntOOOevo80uIskXl2oQxQ83tLTVcJVlwWaf5V68FedrWWd1olgwc0vyeDEEuLF4QPay
jPdb388Ta0LlRoeMmhORxxQiV/LrDZV2HZfPTYU7ZTf69dofRpJoT6IMf92PQ69JRVoytAj+2p22
+dmCL7VznzPhVfV9STX8KpgsvxaDrUg1rS1KBTzfwM3mLnKeotoXT8EMAzcZayf6OJILFVCm4e7z
gwqLTz/qgmLBqV5LNOrlIdvc+IsJp67YCZKLiEsWfnwdwoB48ZQv9V3Gpk6S0VbYZGR7QXvRDva2
7eccsX5mcVvO3XrmsGkxPNDwB7H1ebNAjEkUs+YjFWz0NBoKy3RbRsqCzod5prYsTAROuNXDiRMX
bJlijQCia2U43k0MAs2nZsnq4YLNvzjn1MjQJ/SCuiLoe6KW+q0Xj4Kw0Oadh2JFHKwmi15rNfHm
unkKzE6Cf7h26pIBelSX8VfHXaPukIeFKXbxuI43DkYrVgFx1R2yQrLf5/XBOPXx2zCd52K7ciMN
k6eLNd1GW5Z7iQg2xFR5MBm2jLM2XWozoNBHGha5pqQzhQ/4h7L+VIfmN+WSrVHCcm686yxchbtt
xLO0rwaLvGFcGP57WXWa5gT1kEsY/DacHDGqE2nJgFkmzQkfm2SgHNqkwlf0UEWCWUUUqhpvNCi9
d02Qrd/ve381YyYq+Sq1wzMPAzyqpRPkIBHYOhoO3LFWictBsx2AJJh5L0MOtd0kBWOYHkJemMZ0
I/yivZJ+jQCTSjy5kTVwSgrfmnDgwEU+z/l+rujs+42fW99WqHEGQZaU6gYsPZnF0nquVre+XH2z
PApXY94sFruJDrXjsIPFl1Z9C9cy7x1UJvzcrpZMK+ejrtsKQQg5fCcGMlr/93LMKpuFIQ/vtCmX
6XGrjF7PWnqhlS0MCDuNemjNJKOAfEFIMXAse15efMZMSvJ840j3fT6t5lVHdTtiACEAK2PlPbSf
ielzjw75YvO7zmEA8aR5Wd5D47A+5FvBADVl9TWbfZ9H3ssgNf3MGoRnZair9+FGHAcFf8BeiN/a
VfvYTXRVO0j+M9olhMps6iJdXo2cuTKNcQexdZ6ijNrc2fRr1ni8dL9aaTxdD9/VbqbMilEzV5i1
nC4rHlmuoScpyNFsCuuzoLG5HaeRofBQNeN9VjC3vLIkAY0J3XL3NJBQu/UJaFJA1amTqXl9rdzN
fIq9IXhu87bvztbBD69yiMj2ru3iklAvcsh+gOr/szD6B5zPvyq778uXcfzyv65e+u7l5+r7+//2
Y2Xk2H+w2gETRjV3io9xWT/8qL8dD8EtXg/YfzGrIyZ+/1V/x39Ab2H1QaGNHj0SFM0/NkbhHyhm
AUtHaN64r5A9/k75/WvxzUaKCj9gWA2Cm9f3y8ianK2uzbbofG4IHjStj6qCrNLpK9OE/jcz61/X
LFwK0wmME4Tu/gkD97bOV45TDcOgz0dKqeQ75MgOpmj30+f//7DL+edFhAtgkk+I3uXtRVzpDmgn
NKvxEDGMW657q2IA9NcX+ZMPjU4FdwvJGvaJDfD2Inr2Io6T9ZwXMz2HQWMfe5d1uPaH7DdMw18/
s4CICfLGTt0WYQV0am+vFHb2WpArd16REoE8Lse+nsiaKPO/fkN/fhlE4SfZkB39Ct6YwjXmgSDP
y2zyHuZizBLb7qbjX1/k9Kn8vP/i8wI6AZyJnSHv5VdnRRVvPDhX/xi0qzmb14n8bk+hgUprXtW5
8eTwG7fTv78rfE4utLoTnSiCDvz2w3NVPI6z8I5M19tk6hi/WXKM9n//XfHTxpODf5O93i97GDqq
tVCtd1xKv07cADCAvWIT9i27RNlW/+5O/dmH+N+XY+Tz9j2dMAQLeZZHq42DA/1VkKDknG4KJBAH
zpHh/V+/u+/ZR7/ctBONnW0WHyGLpl9WsBvrhbnX3RExZve5H+zyq5w3zL0+IHNKodIx2a5uo/pW
hyifUzcb43Bn6Xn8AE04p0Xwg2Xc5V0jPsnWMSine1q3Y1fHzKK2pg8/qBbv6E6qQh3nvraXLzUp
5db7UbuwEBqlhr+HoeT3ROY8WzpKSUZs/IA54X82qExA9/1ymLEYqOBMYENnehv5R+Nl5W/oTv9+
swQHHcf7af3JAvSXcyJjiGY3hviqfLL3lpcLkC9meTF9H1AoblL/zXPp9M64DOlSIShnZApv31kz
GEcRNnnsSqHSbV3MWRTpFSiArh/++nvx7z8trsQuG1w+RjHcHG+vpCtVhfk8HMNt2xJFUnzadOXy
G6HBn1zkdILz8DtZo+B/vb3ITHQgAKX+6GnWhL4As1CurXP463fy61nOZwYHBYgra0aMnr+eSpS9
FoKp9rhMvUwwFVOJ5zmj2yEYfuMs+9MrcQFydmwg5b8GUAQ5EgdL98eKNParypksUPId8eMrsa9/
/Z7+7INj+YVz9rSO5sB9+8GxaHC1Q8iYcS3sgm29JBjh5988zv/s7QDywyZoC57svwY+lgx76EPr
49oxrKZKVmd4vXiEdLP/Gxvwn74dShMyniDMwdp9+3bWlmFcZpqjFZfmrF+9Mh1hhv3my/bW9/f9
VOCduFh0eGScAF5vLxLatHzeVB17EX8JyNC9lqwir1eI2nedu5hnR2r5+a9v059eErM6BQRgMpg8
by9JQFXgrqY6Ilktkoos9YO9Ou0xHE13JORSSpw/7e8oUJRa/LNvj3RqUUhe1KM8sZxf4+6EmCem
WM2ZIvk52i/hauO+KMnCphFhpJDVi0ssHySJXTxLCDv2WH1lVoTCnWWcGvdUsvY72XfkyK/1hm+B
ycJFqMPxyY6iqiMJHvg4xj8J1WpFjXlYYIBE+6JWsWHYEcMgGNgWi/cKPPu7oBbjfFstPbJKp+lq
dReWXdTsWMLa6G23kZElAAV2i6yrluIL4s/OvnNL30Jlz5fGT8LBzW6QmTDXCNjgXmSGj3s/Ivh9
sLQl5WEhHLplzLYe7W1y8cbowr623dkWezXwYSTCaVcMYUSY7pxoPgEJ2mzZO3Gty/OlUdE7CMXZ
p9AzsIRbZ3HPO+LaXgc/UP4ZYfPmqUFbO6VVU0cLL6fKX6yugqyiZsTWbVCK+pDnDonGjFLMVdRP
dMHE/TEb7TtN2nbe6mE4xnKAkiGHMQbIUQjFDUHl6ST5QANMC7iYNa23CAJI4wtTscwKS8SHLIcL
PP+b/7TYhcNfgfH0WiiDcYDjrCHiZcruh8Ew8WSmhHrY0DPjQtDOMyoM8sMZoy6f7NyR2x6/nr5W
BJtViPg782wZOdKwtwrF4Vy0GZCGqhkuJ+PYNUnpfXaKaenw0OX4V7uUdSAzuM6CEpRuTWfuZj+c
P8VrPRGGxNYr7f3cBqu+jctDZUR/V8hsLXbTqtvAOw7aMiR/4645zVHLILpaRFVWR+LV6vebz/Tn
GhaMtQ8Lx+nPRsLrnWSDcH42yuEhtGCe4AjjmSeHSdqHIVhDHGuLYlGeaYF2k9/aHZ7fHMDP1HkX
U1TXuA+j7XNDGsZ1pHX+SNVPbrdvVdgzqPAZJuHBbB/yEM07Wo9BPLUmIvVT8ERn/ELuk0qkGC38
PVUMb7yMJvXVsMddUl04bA08drdf5qIKntkJGydByGy2xJdIdC6rtuYn3gajytC26eY1l4pjTTWN
K9Jqaosvm2ZeggwiyMoP0lJ82lsQQk/BxQtiyG/G6h55g4fCgl5yonHzRJ/MHClql2O3spMINwv+
r8DernOBJn43tIbeCN+AxpXoILqNfSxh1EM40+alsD56os0dBNMCk0Kvh4bUn3Ey2yGyMvm5WPBG
paU9m7OCM03tC2IP4LqTnuPA33AsZPBROD6GGNL6Y6j7MSOjvok+AmrT8mTI2vwDs2iIQuFSxx8N
6B2ZegOCGNwbti/xZ+WsaAqvaT9I2FnI5GMmUruKKHnwLEXRfgOgUd435Raok9XLC95JIVpMmWHr
vzamP3leVIcrYMM3YVC+BEOPus7hvSN9ygpIKzVHSUnGyrdQlXmYmIJVys6e+qY5ECUC8bNxm6rd
CRS/U+r3rv5WRd6kD5gVlo3NqWvKZMxy9udYHJr1o16kH8SpbJeeBXwD6ye7ygzDSZhNhQvb32EE
dh266kei03/GLv8AGPHTozT9Mn35ocd996V9+d//uCq/mpef5y3f//4/5y1u8IfjE9kcO6fpGVUq
Hcs/xy3xH/xHapXYpuznKX9aNP7YdnoEhiOig0hAp41OkFrnX/rc+A+oqTGSWuYj3//070xb3j56
BcMfggnogr0T8pWW6lTp/OSNV8ZrESFt9U4vLRaTCcTBPuqs8lZwLN2LMdS/KZ3eFmmMQVDEkHdG
Z09xSdLD6c9/uiAz5aAOl4IqUDdVOjq+lSrX+rp0Y3b46Q78yeDFDX55cyic7RM4HfQpby7+N3IC
y+emIhYThbs0bu7sG4k0yb6XMQg2g/tjWDpSOaHLEyyQx9qutpNt2K7Hxjm0Y7idxPGoGOkpkwzz
wZHVhBfxbF7VM/sInfStteVHFrm2uGpCT74TVuYmCF0AQag+qO/nKYLW0ESa3as1h413FeuyGc6L
Jl7RKaCZive4CZz+m3bGTh8CggXzs1BsIXfEtXU/0DmpID90lQN/DiRuhoHEj8wMkQEV4rsMD5e6
RRRRuvvJkqa+rmSuv80ofi7HcpPiS1vp3r+Otlzc5kGZXWNtKr81ulnKpAuoMnaBq3Clp5mINz9M
QLyriVM9rpv+pqns7LpHZgk2gZJBEcI80SSaNMzGAMfQ6pg+ugpaMXqJpTwcumwBw2Il0A5R6/H0
9f6W54vTfOqsYvKScbXaarjUZm6GlFxPD6JonJnWuYyKQcOoCnQfAWagld9CbBtuqAJETVXmb95+
Q57m67Omb+tKQqVnk1JhO5f9+jQUmLCvgxxJ3UO09pzC4PmCAAFmNdiL/RHATK0MNi9P4/YSZUaH
smduvpI1TThfb42Y8HGGQSvLLK/wDqof1pMLCBvF5l+g6ilQzU2IyVoIXlY7iAa7Y2DPeWKToRkx
yfZ9w+61LwKx3YppcDpKqwkDUXuzzSyF7jL2Eu1jXmHf4zEhCzdP5Wat6sspN34A3w6ByrznDTA7
gp+oZkIGaixtGPvhwvWozwYbGFe8YxJrhjvhzaq9bUvLv8mmwFIHANdLmyK2Gx+H3PAlGhZl2oMc
3VMnXNlhl3pkMRDVjoptScOyIUhym8KKPrMeTZRoR2T5YRXt+O20+N/2gNOq5WyzpZd/nDEkjTA3
4V4uC/a2ac5vLG0z9l/crAVpx2fdpy4lJkgBEQFqnvuY2jWE5d8zecqj+CyLg/LoYfpvU3ugzNtB
/PBusGkr7qZX8YF1YTl7z6sTrPB3kOb075ywQVAIyHNoLkuzFAzopG0skdj+Vuj7ypuUOmbDcPqr
jfYqqD6YYN6FJ3pujjpjDXG4kZ3gpqQr1vaxMhKGTJmLUL7YfePXx6CfTX6pQtZ/iXKd8aua56BB
PsrEtpykb19IsiXY7TSEbeTbxQjda5r3ijkadSirlG1eDpmerLBFLw5OMpnqpV3OmDpjHprY5jln
Stn4U6dZdixkCiOPrlEEb5qQTV+alYHJd4VbBPNulhYyDjsAk4B3fbaTdawC8idp3RGrwmNFxoWu
EuI/eu74to5lrI742NYH/Hdufp3xQ47OgsGdnftc+3x99+ht/epj32c6PFIy4FqEwwUkES1nZ1mN
lcjYWSaShDo6CVtvVkl1WwXUXr7b81rCEiKpVxWkhpzUJcW5xZ5zOBvXrHju0JtvCYg08krDph5K
tAdF/g7cXOOlure3+9JpluIQhBKQxkCo+WVNmBcMtm0Nlv3SzphrXR4IbVo75azv+VauIjVFUPgf
VsvVq945U5PjxfV1zGH9icROiYZxlLFfbZ/MiflylxX0cmlnRdr0n4tuMa77ybG6POZ7uVb8mhWB
mrIEhQa3AdRnCBkSM936nA9dp4YoWfxT2MzXZaCo9fLEM4vlr8/aZYg6fPj+SPpPfUR9xKzgf1aD
UR+9jOWXtxUS/8ePjRRuJKaEpPEBemKPRELTv0okC9kX014gYVyB5zBF1H/VSNEfDIIxKsGHYYPD
tIL/60eR5P/hcf5Sa7BJwppOl/R3iiTP/3UwQmTbabsSE4hFuSS+//lPVUsE+2V2Jmpt9tn9QVhh
rJK6QeGLhKrUE95Zm02vu3aL2FloAehrKre+JStHEtJYILk4RN46Htowy1qMGJu97KYu904wkkzZ
dNEY31Ox1fYV6FhRozcT8x0ouxA3cacKOCRzjhzHQvd9tmR9WRyUhMuwa6y6j9MlQs+wy/LIeiHd
TcSJnPP2si/GHpwagMwLe501vs1B4Lmf2S6zJFZoJZPWteLLFafKY+NN1iMzjcI5+jKvHqKsaV8o
bcR5ZHV0Dq1l79tVVkeNdtjs486PsIuz2UoNgUb3I6F2D2sp0WxyXK2fprpxL5Za4q1H7iIblDRi
+ZyXPs9MX2M9PstIW7L3qH9wW0rVx6+Z8pYPDFaD4JLHL3yrdURQ06PbCpOyd9W4GzkqS5gBKroX
DIg4NjvN2W613nhnatv7guVAnqs4rOyLACUexBXX2mBzNpAwViPnXcHC6VE3SJbPStVErKpLJwLA
AflLgPDwlst8GCPoI7M7f6rcfL2shxEJluUUEdTVRchbxKlNB4thQ4+7ibk6q6RAWyGVQ28drHcZ
RoPLHGHbp8Fhg5RUS+TAJo7K0t1l0RQNTBK2sNt5MnCvgzp33g1xeaL6mJOr3QcIexMSHBZgm/am
S69GFCBAuZ5gFpPoLxbe3P3ktye08ORBq56NzFvkV42DAcaXSqfLqvQNan/U2REDoZdQx186g6Zt
l9e47hMYTAgXqq4Jb1YJ9i7NcO0+6Cjenhfb6PfZHPkzbKMgbi9xIUzyjAyYnClbDsRRjqUDa4H6
4Q5TR/fSKdM/4xVbcUeQVXMmswURF1qo6gZXSj7vaU/HIlGVr91jUzfeMSNaCIGPysJrb5Nzd26w
nbr7uclJnTBrYB7jcglwDcnSdIkN2/vRRDmlojtY7nRwqZ0+qAnwwCF3XPHQTjrqDzLQFKGSgc0n
yCrzlpxUwbCp7VG+o8wE59G3Pffb7pz+Jmgz+nFmDi2M22KLPhtb2TETKFGv+5rlwnJtnMVrcDsj
z97NtWPATQwz1tlwrJviILa1u+jWlWd/VPEP78UQbxT0Mqyw9LDVrpPSXRD7m2rLoPLOAhjJUCu0
6jYqvgeNaeTVYVnmHTzhmWFn57P1hPqIWHvsFG2D8WASDjVD4PYHVNIxxn7KwV1hujmEs7Q6fA8H
ddePxrkeu1h8Ar6K3qOLY6QbdDDWfMgyqV/HnJl42m6gD6n0W+tWsTGbIaZTUU7+SSQqu25Qu97q
gRpNm4OchkWA9QVLD26GwcUPju0kjpINHed1NES6wNVFtMdRgr/rGFagbdwN/nxkFEZtN/rI5DC0
b/1D/H3saXwl1YV3moaGasxuqu8j0nYAEgprmkSmu9jNiy/Rj4kqY5R+V0T2JtIQhS5YhqUu1d0y
1WCFSIuW8+10mtIOhnP6fRTWDG/JVSMETHCuMD0+zXcnhnMI7fAeAXgqELglQ6TGpxbR40WoVnAc
w/dp8TzY78oRJMQerz3j5C2OSuhLzJgX4jr5vc7cfu4aQ+g61Lgv5tNsGjDIyc6tUfzela5bj2lV
2NtHNIX2U4tDSe6WbI77+8GhJpr4oZGmcLOyXjY3rTU15tCsA5O43BUtpI0KwOFBNYj9E03o+g1j
YrxfCS4gCMxdHnXle8/qc2bORpVFuilRNQhNF5JftiAzdO5qlNdSdWGU5PzIPquezyq1pirowUvY
8qM0RYdpfgjkAsfZY3pV9wOyzMRb4EjvAMg7LYtiq7XSVglUgQ7yMfuckpgVbj82KkVMNNXnMq77
T1DD7PdZQ6DHZVfqzkmxZDB4irLIfTDVErbHinPr2hg8MbcdnJPxDAdwTYh43rHJkh3PPLutx/ww
9rW+C7VGZdgRk4iStOhQEV2yG3P1jQC6Yp/bQqORTGYGaDfBtuE9KZrOt9M5qtWtxY1sknDhSDMS
/E9alFTvZ5YD6eXv123/v7H6WLX+z/XY/+mw4r8px/jrP8ZV/h9kIYJiBLCOFIfByb9qMUoxovaQ
sQTskE95ifzJv0B9FFwwOplLIW7wkc7/pM63nOgPdkmIelDVM86mmvg7xdj3BNf/3hadxCBchr0Y
r5E8YufXCOe+sFG5+eIgKneyz8ZmizkvWzmXxP9FXmPfsioJ7vmxVAFgkG06B/xM2Js7xOY5t0Jg
Yx2ohC8cIB7PfFXrp5Gj68YEi/V5guNAI7sW6+NYicFP1FSt7/wpLCJyXaexTfx4oXdzAOh/W3yr
ICyAsHq9m1v4b8lgUeRCwDMkizT1HN9XiPfGHbtkWycRUia6HgwR3hlqzDx+tEseObvNmf0HpkX2
ePAJPXjNyTuiI2IFY/Yc0yuWUNWUH42phn5fWqyUCEiS1YMIulUkMfVSDxaiaeydzua5SrHnEbCg
UYOCR+LZN7D/YgyC+cqZPvooHvWFXNFmwycWtFYDQeyM6oVe1/zaYvZ1JmwSL6CsYmPbGPJYblXu
W0mL/vrTV+5PBnRvt6jcSJZ9QGpt1CMn8VX8y+wRuPzmmjA8h9QibmpbrI/YhUkj+OurvB048q/T
INAa0Dh46NMQ+7wdOMZNN82L69ysS+15yPn9oT2O/ayK45JvZfmb8SY1Kv/eT19Pomz4bvKt5IIk
lgCofHs9DFY1yWDz1zCMKdoGr26eeD63X8o4VmSa47QrLuIe/tJeqNDtEvjc+IXxko7rvtClvOxz
fBu7bSrWT9UY+UVacNMG9cLcIXL6pzw3cXcmGye/BZ/awy7PJ3IKoslwdnrGmdZdqJSBWYdvF6EL
fHOPyt9rzK4cteZJzKnNBq1B1dm1ubyOGdpNt97k9I+Rb5D1wwny1nTzRbTfNvT6SWMNOk5nunbI
YysV80O2ehIOyeh7J2PC5o0HO5Jj6s/AVndaTqMk8MRbzYUow0WmliSv8IDme36220I8Gb5bdRKM
UQWM3vhLcVTMGY7zNjIdYdFmMcUImuBliorgYg3kWqQrwm6cpOA4cWjuscVu2qQuili5zAmkap7x
VeEENyOmMqTUm8tjRdZQFglERSWbDwSO7JQOLewBntTiLLbb4FYzAogvyrDEjeZtfAS7qqgh3DGf
6g7oh0rqHlfUdopkI2MU5/dMyTPbc784RW7WZCZexklCa0TdrwqL3q4xKOTvtg3wAoEaSOT5OPr5
nWLOHlyFU7uoxF5WUHVBlgOjbeY6vhzdJnIhhfrzY+HFZN4bJLYdi1Re54Uvva2iO6iGq20tmva8
orh7GJuA/gfSiu8esP15jxs75ZOVe2YL7RIIMe3hhLN8q/0WnwdGURhUWg3rdDFZxGac4nb0vcwz
wj2LXHoAGDBRMpTyukifaccvA7T/VaaonAaEUeVocnHhdZB/+qlpyR3yPG3BrKur4mS+K+VZRfyN
JNa8sLE1rgOhgLNT2RWlVul8rPNleFlzU2PkjGYM+xbcTX6NADkv2M6356NrzXDbIyW/b5+344QQ
8SqiFWCcjGgJnX7wzq3crruQ5Ug0VYQH4WIbtG8nymzBIwpIzdQokhetvU57qaf1RQt3fiz5FN1U
+GPFNi/0yx70qFcDFiUtoAUg6Ptq37jLeBsCv4qStSFzZr92BmCUM0dLwQI4iG4m2KbfWJlFj41l
AcyMZBwz8BqdOoIByczojIws/EMB+/sAfmDO3QAGFYnULnsKpNHt1nv6jBa+jhfRt/m1KXF05h1r
eWiNY0IGUFkfplVE51O4Da8NB0y3qyhUnXSYgvEDqEDt7DvPHR8cjNIvWCvgF6xeqM4D1DWw+wIx
BonhefjCXaxFmpmckJq4Zn69ZxPd++lgsP+SqexVR2DnC/6DdrNU0puGfIGcwA4Sb9w++hq5c3Nt
GaMdOLMyetVIlW5WiHMvBflJ494aiMFN7bFpLH5bY0mE0dp0W4Kmqf6A9m+8hoelX+eWQ2+nrTZ7
Yhs54OXtClCtrPY5pjZnde9j2oM7Iw1/jR+RB1ByRlSTQsgQN6TkMCdv8nUUB5pfq8PjLfNvXe7L
R6+ocU9M2PrrBAxTE6dbRBROglOM798WteVRedviHHqiJ+8Qp9vgHUQJUHZd9MzLNb49pF1mDx8y
Ho8QW7HyvISss6sdMahuuOvjxjaJ3yzRFZyDPpq/dbqrWW0PA8vYjK8rf4c5dXTFThVzkjqxP9lj
DOMxblp7Jkwwpw85wy9eu9tl5jIYSIp5Yqy62YG1XAxkjGAPsOhrEQbjDdpxPAhBdx2LyxrjnbXb
/FG+d42EVOpxDECf7NzyZhOMyJOQmJNrDdpO7GUchJ/r3G6jo2Wa7gXOoBfgoy8MbkWICYhIrA5f
Bzqv49QpxfQhrNGD9HnlRuNZp9hdATaf6bkw5rNAJ8zYOUPaC5OT1OhQXhRgoBhWF3Wfp2tWYhmf
adI+rmpyXsZsiJ6DNuBTnVgw32DdtJ70UsHy8DOrfK1y40GCCJthhv6KTDQRasBTSU+GQcyN5gD+
a1/Mrx0TQD/NrXLuD2y37JFxiMZF02SuHvaNP6iZ4IOSzNFlyzbMSXrAeew0kLRouXCS7ZY45vQv
zdY9FGALvo1V7H+Kt2m6If9CPPbjaH/ryKdg1VkoSdXjbZHhd0qXlTbKWSG2jvYSpDK30WhDfulU
IvB/PFbCshD2xOzQUn9ZiJzx2EsRI9C3QFVK3/e+FiGee5pss1LCGfiKg2VPNxnHb5fkzUSNhd3I
ty8DJisfc3sqGeN4aD8yE9Tvx9rl3JeNnQFPJFEjjYnhBLRcaosWq27WTxLye5PM+MP7FJg/q0qI
l+1FoPl17aBS4M7nIVjfriyPeOiYGElnWRfTrYPtuk0RJDffWuzYWPUok16HZe6e6iXPnqPaJtIs
rPLoCb85Nx+bpR2mRdZiyHFFHz43RaCoItnQYWyJp87dN7UOH7axCb9MgBk+tfRqmFPVdBpw1GqY
DoHNsgAHJ2uaBBYTscslnr8iJTFneWq7LHzC1A11J4YHI8BLsD7QzWW9YsNnQYMrh/JgsftXFLqC
bCRfue80v7LPvRTet0Cs07YreN6S4RNuRZ4S4DTUadvUYrmSkWhGnulrMd6qKK6eFpoAZoxlXR1b
ZzNN6uNPH87FUmDT1wN6qoPA59fsiXNFT6EyIqD2RRaRP4pYo5l3riw35yqASiHOxESw82W8KSkf
Te5lBLlZGLvudIGVMsnXtbsPLC9z360WgIXjaG0T30igQnqk2+gZB+HaD/zJWRL8ZQEo3IxtGLsX
Nzfs/FhH2hRm4YDDfT6rmSIzHZpdcq0lL4MN1GNdUlJe0My3CJ21ivIam1nOMvMwdwvtAngX8KVf
y6AokBDnQGkS1j9ZcNXgQHCxf7auYDlGiZO1t1ZoVpLiLMoIN/GaIMAh1DR1Xa2447gxXhI2pWvd
mm3e6qtojq0sP8U9bcWzOwaNdcBDV5HZPTJsfO6m0/shqass/T0q4zY6t6PFjjumk7q2GZeuHeGS
bhz15UFm7ijTftC8i6CMDK0MWBojYIbOQ/kBdgxSlrQaomr+uJlh6z+U6L2IvVNElj3MFfosh2xC
omoPlCLueMxjVQ0Yetsxct+XhRe6YodWdCT1ZqP5yJOy0NTe7IQET1E2rTzqdE2sLKJGBIPqA0Da
OR4SVZBJAhbB2sTesXNfXVtFX5ANOIzLeq0EM/SeyLoI9veu0DS+AHqYM93MqO9Id4M+tb6Xcsnc
e1fJKCSADyhkYlgrfYytjTPNqQne2dWmpbwh0ahNnKzyvUegR+ZVMYltT/M7gCWCWLkGpba3PmFr
nrN9oOPlcgAeFTGTwou3c7yRp2EXKevBorZm/FfZW7gn5pBZbxhMbn5VhYKFOrOqzU76uMa25sCj
SmS0uk8Fnu4hhf/oO8eh8BvCkPoNBmocFLF74awDaKGhINBuL9gdF3y/MtYRchKYPTf/FMq9tbqf
b4apAaQ5AWep92akJE/L1vLlReW1ebmvYpm/glvhyVtEHTR8gvfGOztoy41VI7vD/f9l78yS41ay
LTuX949raBzdb/QRDFLsReoHJlIk+s4BRzejGkdNrBZCWZkkr4q0a/WbL82e5c1MCREIwP34OXuv
jfWZ0n40svZygLnWm+VZ0uUhvSfdDfgiWkd4c9ELyuA6iIhqsz2RXTMnVs+I3KxfE+feEEZhHT9k
lQyvwhKONJFjeGkXaMLksJy6of/F7NpMANsIFmzbjBhP84irka9eqnXuGOzeBY/2i+SRiAC0kHgP
CHjqFqmkjT4PnjNO3p4th32Hp/duQJ17b7MLAsWGkBIv0FQ47qIkT/LKK0vabGJwAOpEKCM8jB4V
N6wHuPTNSFBRrnQ/DG916eSPE+WSgwLAb7UV/mEr29SRBhgsi8LpaXITD4DuEGX1ogQEzOqhD7HY
m3biPdeBG14FTjwEq6SacFfSnp75kJjr2JQSWs28IgZIndOR+r9jzP8xZ9H4/7tthtiLlfPl7Rjz
9Cf+LfQiL8mde1KEwMKiYIr4W+hF58ylHW0Sc2EbAlUSxoH/2zkzsM/RRWD0bKEN/i0P+9cUk1k6
/x39NLRepsfZ5P/HWefN3Dv+hZycTFeUYx+jfyucUMZotugOO2lcNUP7o6EAhbfnfZVx7ZgfuyCE
TjMxndcSlG2mcD70dppaGiMphEw2MuktNEVIQq9z6QQnPsynIsDJilSR46VQzoUObwMf8NDfuHlQ
/Kyg8F2UOkMqsm7zvQd6bdcJpqKJCXk1i8wXX3PErqqG7zFZwYdGNdplrEzEkcz3LtMsEI/WGHo3
THwuIkPzERbZPphenC4SAUjPovqMy8JYQsB9QMORseOic1k4IqeCaeOATVdwTHaWQed03wAvX3bY
+F4CK+AYDZztybOjZhtzeCEvDSaGGJJD1oFYCMoauzusBn8plRTroCAyZfQIKpi7mcucoFILBWpc
38gayfSqEsKP1tCAXUqwvA1fphCNxMoawngTkYm1Si27ZemMc3Yk2d7kQBJSY40mVsv0G7BfVmQQ
s5bDAnZWlrIJgj3ovsZZY9MN5ej2B3fwtP5hNNHmQu1Pwo5MSdeiUYKT87JLDYUaLGTAq6lcwOvX
C+snhQvBD6GuBBs4fOSlKNuRw07Tao/otZyrKQ/KX8op42tDjcyGqoDshFVnNB05Gv1o/8BA7pAu
UeU0K/3I5J4bQNvCgx1ZdH/KwtcWQ5uwtha9PhyUJp1wYxCftiMzr7lryt5gMi6Z/B7E1FDZGYCT
RupnOYHLQiuVsV3o8XeTVbY9aE0KlDhk+a05i+aufyhhtjis1X4KSxmsrr3GcwJUzefC5aqQNoEP
MDNs5obw4A74KhgTa1h7yHuZZHFvO+XYbvgOGN11uwcVyPBFh7ygnFePceOImLxjQcbVnQ5Lw4to
2AUi56xtTED0FkJvyGuyRj2CT5y61vcm6SK0bkZM0UCrWHuB8EAghIwz85dHZMK09d3G/45cWoNd
Z/qUYYhufG3Z+Z4G+T+S/mHq45np5IoAwwBG/Ya+3PzklvR4n5PcyL4JPagZRjXeUG9cpFz1QvZz
dIcFA+DXlDqEIHbEbpRUP27t0FLLFNx2Kepu00l/bMMroFQj6wKL0lg1L2x8lOz63IkUHFMR0sO3
OlRmlk5r69S29E4tzEjLjHpdaKqIKExHEnCZ3kBsSqz0AUM/bdDstAsxVOXm5KfdiQEO/S8vSPWe
0NV5B5PzZmbN2xrPBDtcddrtUBClrCKnXdBGefBEk4W9sTVTM9skopDxmixNVhMen/wxnXTtxjzt
r73wxDfacCPnwdMOLBgGgIE+7cw9jZGr/LRfx7GTIyrI5LyPz1s6lZS6a1Diufu2TBFDsoKx/zeu
NnaLoUfFVjg9hWQ5FwvFqW4Y41itYalQTXCEd+oFbWaqDOtUcehz8eGe6pDoVJNwIKQ+gZeiXYYG
RYt+ql+suZQZ5qKGQii7lqdKpzxVPe6pAqpO1RDqMiqj2rYijQ6nG5EikCdr2jrNZVCRw7AAbB7V
a+NUX5UqlNeGT/otSJ25AkMyFr6mv+uyU40GB4J6jTwgajd5quP0U02nn+o7AjNbd9Gd6j7vVAPK
Uz1onmrDKOhck172XDPWYDSndRfFlrHzibKsV0aSmA+Kxqa17E2/YwAoZr9rDS1pEZtCD49jjfpi
gd9xdNZToRMDMpl6rd2ac1nbnipcx/MiD3EmhS/QfWKRyrkc9k6VsXGqkgGlAT/hjBKGiz7P6c81
qY24l1GUc7RVyToQUciC99Gz7r44FeOhbozteebbefijHGBovHjSKHLOxERxPpWBmTB/MZEV0iQ0
jF5e+8lAMAeSXhCVTEqLjAkygRCYepj06P0NQVFhfAHZ2+Ak1xNBMKsbmxnZYgdI0ipAGZYLYrBu
Ss3aYrkkjZj7bGj73NMQ86Cz6+inW/z9AWnbWqrO6N0IvtIgGCu7ECrCwHpNtLTKdy1OqlQtmrbT
vHJRuvbobsra0nqahWNRxEA2lTHVq7AF4k7WrAv4HNEgAzGQPLSI7l1GSQ2Lc5jU11UtemvlIZqb
ICfbpdgiw3GzdY84mqWkDUwWPxJH4kMYG5WzszNTuJcMl7OaBrFZsoey0aqHnI5kudULUzDcUkmK
SSiIMe2MtYuywikTRYGcF30trtOGtwO/rVTuHsy+T9M9J0Ag+WX1Ru1/RxuJN7WQvh2gsi1lnTxP
XWu2t5VyOhP6hzvk57ZdGUiIczFK2tp96UbHquEH3QZdlQd39A0nYnN0Jgtbkzl4zqdHygvWP++Z
xCMdWEd4RKJz1t++f2knPWduRpvEvurRER2HiPX1rJ9q8l6aNLJM7pAzFNcp7aX2QEar81yRpUIs
Zuknao2UCFJKOzWRulSjZT7ZRh+qV4lJMPqJoixX5wLJc3gsncQ196le5PDnS91vo2XP9AeS2FiM
MKl4VIakW1dSgMNb0tJBfaxP46/BRvsxDIhWoGzl6Fs1ygWqFEDJTEw4U+X+ZO9UVkVqmeRNJlbl
SLCLaTXZArATFUdghztbDLeJ6RSPPZG0ISMgu1rHgPrXpAJkF9QMw6td6tl6bDkoLXg6m40o9Ik3
mR5ZztjoG6eLaGOq2qxAFtqsuVpFzErX13vMBdmW0/C4oJ9hr4ANVvuuK6f7ggEB6Ug4HCAk4So0
aRItRrsF/BEKWzsvDCSr0hwKsD6EN4NQuPAQVIMNdHcgU/sj0E6Ik437C3V7t0OADq1HZyVJQ6xj
9HHCTdIOvyaltVvHxB2kAnLqF32pvtfJUFxinyJAykXWJh2RPBTQCx5hvEiylEsd1kzHmZQfOTN9
uYA/xCZnjhSZGuBDEgLceuMk9k5kIcdU12nHFQ18kwcaqhupGip0VoHws43uTtqzHzhPPCbNJSk/
2tJqOWEmUqhzaSmSf0wNENVAUOs6stR0OZbgK1n5qkPt1MRB2a32TPzk0YsGIrU0lMH5ZGnfAgfu
TlXX6SFxR3nT4X2nk+EqDe8cNsit10SvqoDZRTVXsk/SjlmRTmNftINk5i2yeya6c3Sjhkmr6fVr
ElVAsDE/39cSUQk4xPymCobxPDC8+rxtE7kvMpviJ6cHmIyhvol0Hw0QgxMSgYLqMDKMZmcTTBUd
MsqORmve0LIM10YZYZ0KSWcLtKpgRCfrRToU4QMvrySfTLWPuokFLNYG83wAVvxalGNwFYy0EyqL
Fi7j28vIL+7MqsCtmRAUk7XBqxjtfNczB0K9NjFJLMjK8hjgbmnmj/dZMEz1JvLFD5sSdwGseNgX
hRVSv+uAHVcYH3J7xcjL+an8wL20BrZ1Ihrsc4eNc1sZ/b07yPxx7ID3MWO0DtnggmgmfOFX7Zvd
0mra8mCCSNoXUXbj18a4jHo++KztljRA+mJNn8PHJYcBtIfn7Nz5McPGhUC2/0ISiZOs8dzJV7Mx
430pzGBlKhvNphfSDKCR48+LPA5ivyItb4UbKE157ZL2BUWQWjGf1NbE7k1sIcZDktouZxxiwbQ0
tfc20ZkJ4vleX5vtqF6TOiKL6r9n/d/8SuCTn531r/ufxa93EpnTH/h91J/TLDlDQ9lAr4xbzuJA
//uoz5EdXzjqGceYlSqEUr856v+F5YgDnY8qAG8//+7fgmWSLvlfow7xgECgW0YY8U9EMuJ0mP+P
DMGGUeCgpTYgzuC3osT7cAAvuygYW9+9aVOa9yDmSNPRw8Df11Uv702zFWt0stlF5HjlFYk43jn9
tOEJxgogiDmvx52Te0JlNRcSYeGjOef6jJCDoIpZFdrcZtzDakzozRq3mhFOd2x50XKIGhpSmZrO
BPPbdTRqA0yVOWPIqfnnYs4dsrAmL905i8iKI+9AVQcTmOApi5Vck0pfVXOGUR213UPq1Ywckgj7
zSouXPuHfYo/CsVkOkscVw0u69I7S2ravIsgaPKDo+YkJcnJzWXwXk0ekmvqGajqPid3Yme01ciA
aacLfd5NT6FN9pzfxGjEifatrtQ9NnQG5EyoxFU+pz7xUZpzEB02ge2BcSnmdKhWYGwu58QoZ4ih
DKdFa5DIyMGFJizGj8o4NBiQt4EVXwgn0s8SYaxyvRoue/fBtxAxxhRHCfwtp65fa+uHHWn9FeOD
Q9d4TzIdjxZs2yA/A+d+6Lv2zs31pZ0qie7QXei6JDEu+KUFoD5r2T9UZZDvVdWZ3yS6bFoloL6t
xl2ZifNkkiZ2JPflwK365kXiBi8FydCd2kR1P67HIAqfkoRme1R5zwAK5RIX0/BTzyEJwXdbVpRo
j4PdPMa1v+9N7UBHm+NLGMw92DHBbzKUvwrduXEK+QoT/M4zxA1JbLuRaJoUmW7DKGVZaPy72mzE
SsUWRHYR81dPQSk3SeVVuzEPzLXUxLVT5bcyN+pjYvY/bQtvOIXOrgZqiCFJrXqZTtsO/r55ZlFm
LoYyvm1oOSDfMO2QQWevm+ugl/pr2fN7mdoCPkmSLrVogKWHA4+kNQpVxI6ruFMcW9rkvhfBeBhc
zG+s6Fn30GWZo34xhbyRoUuc3GNtI8Rdth25603O1LkcvcZc1xX07UETBKCxFbiQ2G0JMpzpj0Gy
WTCqA90GzP2DVefd0aiT5qemu8Vl04XO2rNUuLfBptOgqIgnXLQDBXLMTDbGd3KvzZGUJmh8O8qJ
PwzVBaBs/sn1L90Eu1gPw6UXzXfTFGtp5ddIbVZ5aN4kE0YbRttoFqorFZLmZg+ct2w/bc6UNWAG
FvGjPiYbx8Rv5JWELemOf2gyvo+q1BGrQYSjKD4C1Weq2E4jyZzeMUXGtWio8+aCcBM1dnPBlEk/
TPDllszoyxUjGAD2nYYIzZ34f2Jijp1W7jY3m28IYRHTDnVwLPQBTV2eHckTg0FaIKhrtLxbM9v3
V1GuCM8tw5scjcC+GAfzVsvt8Ao7aQBjauYkON445+1l6BZa9SuLw+95LDlFvLacIG7JQqvXwPW0
+8IRzZ7TxC6q6u8V07cNbHOWJ06nNMhXyvHUth+4H3pCzlWTVLTVHQlqooG73YAhXZJa2NSLxlMO
4bNiJ4bA2xhIMbY4P90nA0f9RkV9t5SI2B7Hwb8O02IXaGzpNiYJjAlPtJyuyqgXC2TxqyhBJFy2
Nw2swyUEQ1x0pMsyrQqIexLhEubeM1CAifoSUg4ZZ89Rl+7BA6+yKLpHCvwMKjF9SgtAuTRsaOzM
qZVqGdC0W4kZbmra33BXgBG0rzWtqZa61lkUgGo3ePqDLnkddYC4MSfH0uQ3iPthleIkWWAt2BVF
YF8kblZd8nXkciin+IIBG1m7YCZ2mlA9MSjWIWS8v3aCfueGBIqJKL7XYZqVLY4rPzZ7fnE3Cm7b
YgoPDQfCTR5zehycmKjONgjvsiD7ntRiC6zdWlnOo+t5s4fUE8WuMmMrWLPYiu8R++elRel/V/Vo
3QMvfDJQWdObjbhxtCGzOqmxhbjdFkiAvcyzTjz3Xb1i6fEYOWOHRKmMu94aIu2MFoyufmZpm58J
Q7VP5eDgKhtM234uTK0QK3iwHIBJzbXsBZPwmrK7drcxdsqLMpapd44NzrhTqVsvB0FNus11+yLj
1HeR41mOmLgE1uUgjXYJit1YsXL7m1Ab5b6XdnLmGpgpQPCGLBp+k11Izh+bHt4qINUexaaN9yfR
MLUMHd5Mw47j3UT7Yjt4wv1eheGabKMLEbQ7jhpbzv7l0GU7w0yKnUUHUi06lkCnCbt9V/Y7K3Ne
NU4BZ+SQ6Cv81U6H4s1Tm7gW2s5r+4SJWhpsONUsG7+bzmReG5cNtPvQwbob8x26wblvUYLygeLq
empsfRE0P7spAc5Kh+JOm3PrBjdvVq1Oll0ZNv0umfPtApDKiBrIvNOsbLoNPTdeD0GXnzOXT+61
GGInwjigSVYcHvoEDSRdTiI/MjleabFXPcajA/kjohRh95xz+hCu4djrye5rpVYc8znPD4Fe8RQB
0ruJ58Q/ncMWUH9SAL05DxA1c7YCUBfsmzkx8L918O86GI7fZ3XwKYLs+d3M6/QnfhfCjvWXzVTL
xX6nW7A1ZhHv70LYdv4CAWhCL7ActLA6Be1/Zl76X4ir3Vkvzh/1SUF6Uwjrf6ELRu9EBS2oXv1/
RJM0Zrntf+pgDzn6TCz0DKCVXMiwP8h/p6QG4ZO6wxLponEgpGC4c+qEPbtQw7zK92rTNDTDk5qW
NSfcKfnZ6737WtfRuH9z3/6gd8aO+PGjGDYILMFBllmeOSuV35gIC2YIGu8F+kzem51tsna6VBk7
t8rckH02aq9SLwye0TROi88v/Z6EwADOosr1yHPjhyDna54/vr20U4d4zYFbg9aN7j20jIugGF6S
wdtgELK+uNh8tHh7y7kYymd+OIybwiJl7v3FqlE65Ct7JGlqAiVfpH5alZZuP/9Gf74I+FJOOjxj
3oeLRCy+YWZr1crMY2OvlWjjJteybj6/yvx0vPsqLn8/vxQSdRM3xOx4eHvfqgYIGzTdlq2yvKI7
y7oY1re+O72ExsS0odp7XX6ZSX/9+XVn9+zHCyNdt9CtzzguXBXvL0zqpNTC1lGrDDyBv0QSU5DT
2nsEE4H6JZmNbh2tlFL/aQXTdI6yxb+NRJBaC+aPQb5CIJOsUC+RtGvVvXcHOdpH9pH7jEytrpoW
grQz9GU5pGGaHSbjO9+ZWuqQwbptkU3dRrT6Fzjc4PlK3PPBvi7G6WIcbDqYpprotJm0NGhAo75k
RqDw+O/9Zq6DLZpepNRDJ7gnY+RecsvCnSUV4hGjVa6xtpM5c8bCs4RDDp3KV9TBvz0b/NCGCWEE
uIoJS++DBL+0KzJnSAxa5UWTnmt6gAsx9t0vHvO/vVNMSX2b+cXsK5gBZu9/ojYeKHJao4VY39bo
9SSsbj0gEXXo9E03Ie3//Jl470HmHUZCMONqGS+z4NofuYCOlldILIloJ4aNX04V1qJ3avSSFc1k
DjX2yhjBdn9+0T98SZiyFqu3TX8C3t37L+n7EWZoB+qIm6pLjGbpro0a0OrMjosxzr74in/44TwE
bq4AJ0xYpD5/mjcrJKgMA2kCbS8S19GESpTPyh/kF99pJia/f7lmvDG/HWuwYNNyPv5yBuUm+UP+
qrfT4getHJrTBWNYf9aqe7deVx01xUh6NYW4LpfMMPJNEQuJEhB/1K1Ds/AbM0XP+/31/6ur+R9D
/7TG2GK4/t//632NMf+J3zWG5v6FHQ1Jzbx1As315sX+d5GhGfZf8I51i44aGzyRMv8uMgwTtxr/
c6B8NOp0qKD/rjHcOYCG/5T/gzjIf/OPDGkG13jzONlkEPAXOXT7iHOEVPwxzZLxA32yPDrXZC9/
QtYp6NB7XveSwMpxkP/n4tI2WCpXHJlZijjhdeUZSdfJk+2pfNynbdMXq8/f2/e1xu/PNFcZJk8k
lj3nw5uU50UNcjM7n8axuskzzX6sevRrRDYF6Q/fD/s7CET+g20rJnifX/r9kvGvSxNYx70AqmzP
oPC3L3FGi4jBcHJeVIm2Cf3CPvY5kQmaGeuXcPqip39+OTqcLksUdjICPt9fzsoHUCtZco4mMCGE
IpL5c8Ju+SPwGEJ3bu7++vx688f/T0nw++u9vd78NLxZo6xEc6TieoY5RWtOjHQA6wb/FfCor4qA
P13J5AbiwjTnEM/3V2LSXpVEDJ5rWNjOmf1i/YnG7gsy658eFFrOs0sOiRkV/PuLaE3iK7Bz5/gb
yu3YJcarrGN5ZEKc7c2grZ9UzeEQpbf5xbd7X1r96z7SpQbQ4bLcf2SNNkg1ClgX5yHNdCqTQuCF
T/vw2pts7xoIZXc2ZCiq89TRiAYv66+27/d7zb+uT4XAIyrINPuYTOy7kqRAneunpc7ENe63YV/L
f/4uGKj2UO8BTbe9j1Ti1PbapC2ZM3ux/axAF20NfUquhjSNzs1KtpefP5sfTjunL2VQJ1AycjnQ
bvOv/ebhNEmY4HAVnieDLM/kUGkPZWzGl6VuBVeeqQ2P/pg329EBlaSrVEf4zmsDTgm70+bzj/KH
14TXcf4XryVb4YfXBJk/q2YQnrfgRpZtxUg6wMW9wBf/FZT5D1dCOYmYi5Er5dE81Xn7nZUkkyYP
3GOHtPHBGuJkL/3J2fQ1kVuff6fTy/Dh3afSw+BpwNnnSPDh9uY44QI3sY6xHhu3Lbfyh1ul3hPG
+Alrixs6924QYTNDtZj+xCHkD8sxqfovKL1/eHM4TvNt52ESO9+HWzvYsCIrxzialRozWkguaLNI
iXMUwNU6JxAHekWYM5nBLJhnovmCGv2H9Z1DJDBn9hUIhGL+Pd48Y/kUJW5nWccyTL2diRpvAxID
Pmg6yk1gFOH+n990gaqWJgJQZ3oNbP5vr6ewjbDxmkdhOJS3TO7tfKlcvxQLEl/UQ99Zw1FGHkY/
cnV3WlBYeLdbtfj8Y/zppr/9FB+eMhb6AJmgeZRDW30zGUtc+IzJlhqCChrUjX5VJGO3HUu/2raW
H33x5P1hsRIGpbFDDc4qcpLbvrnnTpFGcY8HpSWb9ZC2pr0zutCMv/iOf3iTBFvbrFx22VDFh620
7WWgV5Vx1AK9XQd2Z27biLFTYxTtF0EIxp8uhQ8MFwYVGr2C+Xa/+UJuOHVA44yjX0wJiZmkVGOT
j6J2o1kd6aPMpOQ5bsl+H5ujSY+vSY92ooHzKPBb3bp9WV7YorYuhqwHJmPaEonK5z/4/C5/eNeF
YJJr0DgBj6l/eOw8RiGasIejAbX12MtGrI3Czy45OThbXG7D9eTK8CUo3eqrB37+m99f2ZiDKRAE
szG6DJff3xs/arWu1pwz4MPptyADczhzk9bYkZutjmgaZCVTUd5CYgSLeLziM+R7UvEAUzmyCBaV
7vVfVAl/WPkYZ4Pf8jkMWpSUH1Y+a1B9CTHirJNltoE6os7DPPZv4rwiLd2NwmvpumqHvpw2jNEb
mxi22/3nP8gfNjfD8CzOwdSzFvyHD/eFxOkJ47x7BgSrOSfByD2iigsu7EZqK2m7xTWmE/DX6A4P
g+iAWxVWcemUfb384oP8/eE93QkScrgZyPI/1ExkM1qdocTZjKH+FTg28aP2sDdIBwBZjCKQOcXQ
bsNW1jsL3M5rZQXWg5C+WhoESu0j0toXRSfkhdeP4qs36w9PD2P400mJnidIyPdPD7OSnBtonRE1
E2pLX0GSUuOIYUQN6rzOfwb6lBG8iHuXRkWwHllxl6EKyrOgbKMaNXE3/vzifs0b0ocHmhYdYUJs
mjaxEx/uVyjaQUOizcQ2VsHCcnMoWujxVlVL7RFWVXY90jlaKtX8jMyhXHhe6e+DrhyvIhmC4/zi
48yX+/vHgdfIUkcnwJ4bLW/WnqpvErLrrDPc6OFWuoFDLP1giIUaZLueyra6FWIsr4dOg2hQFRea
xV7z+Wf4++KCKsOmyWH78wr4MTQFi7hwm94807vW3cRxRkKfofSUzFArfVSjw/jIaB4Zh4kvNpIP
vY+5QuTKXBP7B5YTzmjvv3yMVkzPXOMsgX24E1obbztymzcumUFX9DGNH+jx5IsPpUFCz4qD/eBn
e9TXYoGDsV3lud9+sbb8/V7YFBFIym3MKVTiH5YWAKjE0k3JWVyW009dGjyqDIHKhZNivkNG5zBx
dynxdlBn1erz3+Hv+6ptUCyzmnAraBR+eBQ0xrPAbZMzz6iS67aPxi1Bd+nT5xeZEYUfHjiugovH
YA3lvn+smGxAomY9RWeTO5YXKLW7vcw1EqIlEF5kgmKT8ThskywAxZYOAgJ7ZS1HN7KGVaas6bFs
xcy/9+pw/fkn+8OtZ6vRUTKBBqAj8uFhyIIqc4DfnHF3zN1AfPxFLnxGfYPJRLpwh8VYBsWSl/aL
pfx9K3N+CGlpU7/yJCIvgMz8/iFMW8tDd6gdwHd5GahQT7bLqofGvI4UeaurrA9CHrg+ROvy+Tc+
Hevev/ycdecKhxp+zgn58JXbGT85DdGZdO3yaGHRXuR93C4JcbhvSnJJWlDx63warsKuds56prgb
WxubjcZxAtunTC9ljWuduMP2xhX1N98opqvJsMnsqTuY/l34LHV1q6D3HTCUJOuiqvECSWR8Dv/4
Ra3w91oc+bSFuHauFijY5ifvzVLmYiBhTXUPZj2/H5mU3mqKAmuLw8Uv1wRIhFef37+/P8rzBRlN
sHBy6nI+/HI8LrkJJxq5DIrPUHn1JiXvcPn5Rf7wrXgrdaaAOj1aZHHvv5UeY2bUEvuQa0Zw2bki
DxZ1QcTTaBhQbIgr1G4+v+DfN3RI6IZPf12n2Uu79/0Fi7SXVB3y0JKxvPKbocN7aTgbzQaa8PmV
KFX4u94+gPSoKHlpF/K78QVn5eDbn6wuMjUkmbM2p3mOU4cQ/pZNqBff9cKBd+jFM/uQfLDpu1mx
csEun+mIbm91xd6ZoYkmgakRMiNylnXiTsxdM86ExWmoI7VWM3jR6BtSEZLCc7aZ6w/BPp8hjZjP
8xeozU19MwozJfRBVUG1bOrMuu9llh47q/Wfm7oZo5VrRNVPYyBDZNGaTtuvBSSefg2eLXuWlXIB
EQcRXnNg98lFxc+lOPO2jb8xFRyDpRxye02sgob9ifSI5zY0pyOirp5xvWfJaRGXjR6w4TKxXfRV
ll4S4uwhZags7Gh9IF/rbBrOUlJWybste6R7KlPZawNCeQ5jGJ2X0k2Sa06o+mtTDOaVFfdIPqJK
uv0yNA1s9S0JC8hkpwnW6QwqSEjw7uDO6MEPAVVgwIecwSkOej05K1KRXqmMYJWF6wrtliaAGW0D
sqgrgNlFM5xNiSj7pRSmES8ac4CbjpgSbZcWoB+jJkYcXSlS8ZQP0SmptRfJ4eeuJbQ1wCXu+DzB
FfantVtkrbEtqzFxNlkkv5sK1/7Kh9pUb5II1de6FkE0LUzsQGiEoANCyHBmvkquAvvVinR5wC3p
PEhQJP0Kl2PpYWUr+CNlA0FoqcfjiJKkDSu50GDOnpWaANKq6PY2yxYPzLQkzbZm8uzAQ8XLAq49
KkafbJeCrXDFWKPfNU0O3h25fqStSism8seGjvwtl52F4sVz4nqVarF5KQLQ6FuZdP0B4Tgh6MY4
1uHSMWPHW6SV5PPUwMvCdeCEdrkErVQBuQ8Ij13FYGvwwhH6vY0YFj/bBAADnCxanq3GipGNQu7q
7nkZSNkadPhHqDVl066ZLo57C57SI2WVWS1Yf4InZUfzD1OEGqTaeEz3IBPkPUvjgLhlZKSZF0b0
EDX1INcpI85fTsFui7quFtfQqok3CdoyZmA4jYBVeTinuV9FVAHP6Gjf9LrQHnH5cXmVRnUCuiHr
zzKvzuxtF3NqXiCSrdNdiI0uPsSRX0KCSRPMflqjJobtwGtQbbrp+Fw5MbqyOs8K/PuEqWxjbHja
onKnPMRpFsb+KiynSl8aWlTYC9TnQp2JJC7jbYiNAXAJRDdSVMvBKuFE2eQIBJKgcrYxPwFn5HoO
eMg8RytZj21Q8DMAsoEQkXZPTtK5+kJHpfXDnWyr5eeCl7chfjo8il7HhIhhneATuw0eAzhUHozU
MPtWURJGzJpzw1mECEiPFvEF9aov7LDeGyVBOYMcnXKB5jMGGTZqOarCoZBnJQCuelnyI3fr2NOD
J+GESbW2Ut1DWyzxU636GiTmziyr9jEgq6mF+xj21/Zgmhlmf9J2IaaTSUBbwAvuSVGJ+yWjzlos
2l6vPLIQYpaboFcI5WRNXh75TBg0F3HlEbDUIvGc06D10lp0jePmazZM/7kadQN3/RR47pqUSQA+
6VgRpzOSKIwAMTMo+WHtoFENKu8prEVEIURr/HlyU/OQ67V3ayWCaSHTWnKlSjio+dbAPCLXsnYA
fKVpaLpLQ1XNDckMrlxlkjbBojW8xKJZRrL1GhbOnHJdzWV2HJsKukUKPgKXLBhBEg6oS5RRjBcT
ERN3locjds4Az3dhUk4ep7pee3VjYY/LXjiY6Bx70K6SYOB45YwU2stkZPnFSdp052qcrZt1VZZX
Mw0hXriD33/Xja5/tE1pnnOnMLpBOEzu+AG66zBw9RszzoB/eDk89WUeFnq5BnMrkrXnJD4ENIIU
UPZBjis2Zhi7GJF10AdTySxh2ViJeSQHZ3r0CbTyCczJTo5V38jh6huoQz0JyWQFlLd2Fl3nARYa
BTvLsu8D65ft9fE5sEEYqCPfsNohu4huGORW35t4Mp+gwgzPSNCUQ+6Slt+5KmAhSqR/jye8vwDJ
4kFewmPrrLEaOmqRYKNCWpujQVxmY21Xmzbu9SviFMBSQ1zll/HdAXK/rAQmIMhdyGMoy7XL0jNb
NsA263exbyXfTdEZLzRkg8uMYRq0BX1wromcCgBTTJPLdI1K+5gl/HJk0E+xu6W4J7+v6yf2Socg
AkbKul6/9ugx1Y61dzajm4ZK1sSuI/aI2wbZbcdDWa4qJdPy0Nh2/+D3DUEGXdy52V6nH/RQJ37a
rXivVLsfkRzJs9GLtFuwtDZkLmVF2wxicwvizE+IjCiK7C41iGjAChk433StziAJ5TM3Ohn0FoBd
7nrM27084aFXo3GkdKFtjzwdRng/aqzdoGEkidhagHNK4Lh7GRjcFIR6s+8uSVGSClCS7Xf7akiL
w5RQTqDOSL/FPaOV/8PemfQ4riTp9q881J4FzsNDv16IEjWFFPO4ISIyMjmPTrqT/PXvMG51NbqA
XvS+lzeBvJkZlJzmZp+d89tx5XgweOOMsF71ejxNg2UWIeui4Cltg2B6bzdkVXQr4Ui3itb6sLWq
6LaURARQutqai22Ru/K9YCucFLqoMXJZFv6WSRraQ11WbLTNwHi/faZlM4sIUzBGPl4yH7W9gT+2
tqrxgTv3AhtzsFbzwehUv4TLdm5ke70UFzU7s3VMysA91B00KOLGVKccaCVpXKTr12Fx21+KVGjH
TuxY3OP8074aK0gkDZXarrYCnWsPtTmgB2TYpT2AR+46Dpwgf7TcYbpWnPLMtKjaeSmMA/lRvE0w
05eu1E86d5LlBL9dQWJHJlHs9TgNxmOs2rrb1BhyQF45sWZfDM4fKkOWH8Ud+4VSDy2tbFb4UhCn
ajvxiZIgt+sSh0m74gPQHuAOwbjTGJt0pHu+SzFXvLhNTGUhu6yllcZQale6Tv8mOlK/W5bfkjzq
kU69ZmBKvsn9ZnVYS4ofVhEz89sePXVPwgi+Q2qCo9zYTu/ey9gzOAEr8NtQxCrd31hkOnlJ+VTT
GMsUr3N/mVudVfTEoCzyLect1bL0Zk5c/xHg5Pw403h9sozUdo5ava43cvkivlPpcZvt/GGSDjo6
2Z4HPe+zrWfR8bfnYv7t9GpoobRbztMk0ukp8BPAhjQzOf8WEwD9xtPb+BZAoaGioBqH+KFzetya
ML+xp5muA+NRWYvINuD7WhnWXh4Y0VpeX1DIdW045ejlSQn28t5Tc/pRoaXfDphzLr6J/6tldTvd
U9FzpiglWLsmWmNetUDJJYq7oGBtkV/5IFPcT1voQf60yzl+L84o5dPi6FV3zHWIeAc2M6p7sl/e
nkMGWj3mEnthUZMdRpaBU7ve2A28OnRG1QPxQegZdg39aEj8Qm11tfCetDg+kZrgq3FDOwehtMk1
rw3Y7Bu0NLJLhfVo3TZbKHTH4I8hupZ9BpZoAGmxp76CFqrBuASFbSYRxg3MZLU/2CQaxgWp2bzE
zmMNBuEZdUEsooJXvh1KTQDPZnmPZRtYSdUZwgZ+uf7HNUdz1PnO5yb/JDwFd971eCZgvn3xRbmL
rS4QCu4mpkcaP7K1eCblj90uGGzvrdEymgKau1RP+o8Jr2FRA4C7pB290904eUWOYlwYHy8fWEaK
F3uV6vklmamwNVHtBaChZNhIBHzuVEDmRDDYUf7MKPoQKFXxwZLiSTZ5sLc0dlDAp1Fs7S3QlLua
0su6kPjinvDjAGwzdIC8b23UgBnrnxkgbLZErAPoIpB1DDeaB7L08qn+MQxyncY26Kti+EJpLt+h
9M0P1Y+XsA5WR6E2rb7C4MddyPGKWU/Mq9Nw+dEb/pgOgx/rYTy3mGdYSJ+++x8vYmqL6bIk/GN2
rRDy3QJeqm1yjDDf049ZUU1sbLU/vsVgVS9q7HmXYbIKGZlIl3+8JdfZvPUQNjamI9Odlhm5GSaE
rZ1Tlk+TYu1yNT72f9kfzQ4TZNOtVkj/xxCplast0g6mAQZJO/V2uMIRK8IYyCWh4eADqmTsFFFc
r6vxS0lAEQVNAqWy82TIu9dFazVo05vb56O995Qeg79Ea8kCEF6aepVdrkOJazrATjnyFNSO871O
dqlpTi9Bz1ebHZbq1k9KBBP9YqfqxvK18jFOuAEfvB9svQW6+cIKPMASaj+hQsl2GZeSMflKe6Ej
pmgb08XNR6BjI37g+MHKyfdVnY8b14SeP5o2eytdwq1myyVH/VmKHtR+PxtaGRIIYbegW2n8Nb9y
mVdCv5ClcceW6kDL/wfh37lx8CZGDomoFQOQfzgtAKxbNwX+vyR4AMgrwZ9JOwbekVpNAfDotKcu
98G2EZFDJTCzI2FvOqfM1iJ01Q0EToJ6wCJ7j+AqX5UE1Y+egAWa+uT8SAt6Z6RirpoMmUFFVbrW
fDZltqhTR1761snVzm2mJQiHMQ0+bLNnA43eC3tyEGWa26RPArKgnY9MIdfxKoCqQbEwjRl3ymY1
Lwy91bFi9CNkUE3uP/U/mgZjNTb8tFH+Nyn3N4N5zX8PoNo0ZME+awYwv+sh+0d+n9/xDwAVQkGC
+Gym0lylo7vOLP8BoAr+TtaeRSmXya5pw5r6Z05OM7y/exCy2WVdUwU6KZV/BuU0EzgVs35icozd
mFcQn//3f/s1/d/kd3P3V1NL/Mt//596rO6arB7E//sbKYl/6fySyCN5R1SPVj+zD9P6l4al8odE
74eKVbZ+meS2t3pRfGlpAdzJLlneC23a/oKtHDIlt9qsU7dw72cN6w73TJZxbGizsW2MJC+3CT8E
/QJrbmSTM1EJXl+afGydVmY53sClLIKTPgg2X/1JClYoJ07ho7X0yWs2GpPAFc4N+RKopPzkldlV
VDepEWwqTfqfllVVAJOC8S5mGeeT1Ee6K2JRvGVeA1pVYSfuirR4t2XNKM2Jq68gUBA2JvC2ax7t
Cps5e4snAHaeMejYWwLrVaud8mOlRexsPGJ3fUlFxQB42Nn6BP4TmgVx7T5P74D1xlk480gzEtKa
FvLUeCPrwK0346jZT+bUdrdMEThJy65J7scp8c8Vi/973IHT1auJ2YglH8pNPgpAhqm0ruBNhQz9
bnK/9U68o90wQo+N3w37kuwBJcprNp6Km6ixl5q90BxSrT120x7GbkVnvIuNk+6MAxI2l4odVUT2
hfoYmLhXPjltnbIiPyVPwTrRo2TzCX27yt9xYvvPmdT5fT1vsJ3jx396Nn5IcqDsHdlY5NGOJ8Ha
AneNdV84DSj84JXuwZMXz66l8Ik027RhfRdKdwLTF3PZNnVrJ2riEftvm1V7Hpi2XSwhntGpGrdp
bFyypnjOLJo4LBT1wdacsoRUTB+fuRvBG2jYT/ruYdZsNSwCB4MoITFFUaJGVbyON/TdGg5THCQ0
g22QMlxgbnnDTifh8bSmcgWLN22QHse41zYBkfrHALclZQwYW8POi11bu80+SNMFpN/YheOsO6e4
NJGC+HIm7wZJVWYBf564ugkEZq5urBgU+T7xWuMorNnb+tK61P2ibd0imG+Czr06XIfOrP9KehWz
FqaiJ6hRrv43U7VPde5VV2a5+fdiLy5KQzFWx5JWyH6iItxRsHQvdL/0h6WmoO0CP/1Fu6/bisXK
9zXexO1Q6/m1Ywk6pHNwhs2R3WW0IHjt0tVItaU71XORRX1V3SxF1YKoNMAt+CMx9ESBTsR8ldCl
MVseQgUEgx0OscmdmQgDInG+U6l4WnfXHzpNmfs8T7q9mc3PZgYKwebggEXbpPO29OvTWDnGeQFf
va1N44PMdn6E25UQCIQaBECkdMKmdQFplO1069dTukP4lm/ZfcRJHej7BbLL7cDNI5JdbsG40IJb
kdTLtdboUwJJFucl0wHtshlhfzeJzdxtTZ3QKMzOHVPiyPDEm9Ebya7p6IfN3lxfKK2GkMDSS0JW
ZzonCduGId23wY+wxhinRCehsAk6EChzYj8BROHOHLAijPgrmd6GpYk3SzbvqrnjkadZXH74Ey/i
OOe3DX3d89mZkEkuCd+tySjggzssbnPvguerwJcxnYuTmmY1O9X5Me5d7skUOq/KhV/RKcM+Fwzc
Q0MU1qkx4p3u9d+mLL4g+Hh33QzKk8ozC0U7A70QdSNepipf5j01rh5HqLC4qGx4tAeYQkmCurDQ
1PgljCKVe9fggwo1NJnOnqpjA9pIfaUfhWqAWYZxABaAd8ueE+oAEPhdbruXWMqSPcdSp3ucZp3x
AOuMG1LLz7AvdoX0DFQ2CaePyXItpuiKB3k/iYRGnpGsm5zKgNomy8hqxsu02gIaHYti3x5h1d5q
ywjlho/fAYSusTcAhBbZ/AIv+dQZZujyZ9zomdyB//iyVyypnUYtQ9ecizH4wfmgl+k1ofwPZVM+
DlgSEWlQ0eAo1TtaEmW6F4YeVYqFw645lO608b35l5096jHnnO+8d4sRTpBSjF7uG0lHzewxtoLs
KKudBVyMUuiM0xNLaHmWlXWOp2a/1nzx0u+XtDuSEYQSWl99ajKvp7ssg12VWBHV8i3g2F2txpBN
DI4PaYaaDaF5AJeO+oAtXyFOGEDQxFvwSwstfrDyicPBPBS8iCC23qiy2bKHdTdwJZsG3X7igAuM
jWZIsDBUgJtcmVkKt7+YAHMzP7q3KmXRnWitnVml951iLAsl55Z2C5m//LGoiqgv+32v5f22q3Tz
4OilfS1LJ/3WqI+XE2J7497oednS2l9HPrH73JkJW1LYzJ7ZC0yxQygOQdLc3MzdmcVTDtOoV1kV
OUGp7YaiZYqU0M5yhuCPiamLpX8uiEtt3HChoovOkUK0B5FACoJZwic+BpP6AnY0XLgUi3Aae+tY
dGl8605crDrP6mkBNSc0Z/SMUhyea3w1CnL7xLHIVEN1UBZbwe0ZLjEsm0PSBrcNKeFwpB5m3uE3
WxZ52x0mu26Hv4Vv8iC/46W5GMhCPb8Yv5ba2vZNcFtZjOViFaAos5tHR48fAQ4Ihija55C7CSFG
2YG/xGgeuBbNkhatEYDMXLsak75cSo9IZ16qe8l7MXBqK5xqDhM4ja+0pZPtJL3TOItTEot7PbFu
OpIki8ZmsD9aMd1VvXpV1PlAq6Q6DF1RX9jd8j4VsuRTyRVzHw/gBzfYt7LIWgHXahiN95TWAgIz
jFns6I47EJaUQhL2P/RhGrpVVe3o9hRv6ahr78pbLrxJmHuNAJQ2cRPYv7lYnFi/NY8Dze0dZ6Ba
FcPJhlzQRyxNfyVKsvyl9FJtRq9kiJH67wb8tRBl4iMDKnOT55x+jLpt+gsScUjTC7A8WDfuXBPB
Io6KKLd4MWXt8sqEQqH+Km+Z8WEJc7D3LIIz0GJY2Fs3NF1hcor+KJX2bmRZ5Ovsy6e+iFJ0smEu
rHtnQRZbkeetxozUhWloew0o5S4wNUaNyr4ki3pY9OJhxONIlQLOwqDrVDIZHpvtlAbFH7o1hEAX
DQ6UBdgqyZZ9TqP1UEjpbVPK1E0g2Vm3+oFGeKfPzyLrmk2Bvyts8boxE7DefaP6Qw/ZjLoq9w9z
255d+jShqrpXN8/odcmGXhqhW9hWVR+hjQUXJG14x5Gf9ri/4qk8LeVkIJBUT1yIJShR+zP2jWmT
dWI5FlJHLim7UJPGQyr8W3AfFuMVYEYkZz1xJxh+R8WQGjQ7B6Q1sebuC79ovpnb9mVo6IgEDH2A
A8W6e/LpiLrfSL+E6p8llbA2tTbfNNM03Df8xDZBZneQ/ib9xcTns6Ghb23zxVyOsyb571F1i3Yw
iqBqEJjg4I0FvtlhpGm2y3imOhv+ctZPpdvNYVdVKY3dtGO+lNeNdY+roKQ3nPAHmot/G+dFfyFN
1W46NcXXxJ2WO9Lmi3VgA2ZRIQGX+sKAvPvQJ5WuRHrjWHj6yNtokkfAgHzQTJotVAb+DVg1B1EH
QpuLpxXWvqK9EVF4e8Qd8re8GiTdRGPB6Ctt4yyMxH4Tc0fBAzBkkw1OF00ZSkE/ze6WFKwdbP6v
SY0wJ2ii1HfJMOjtlj66L18YqWn5vh1ij0Nbc9VpoZc77XWZN9d+HuczezmaA89kmnWYToLco9ij
8l4MYHCLOGgBOPML64ewJRAbPsQMwtQhyMq5wsIz9c+pvxpJnaE2PmXQpS8le6IypFPj3LQerBlg
DXIAB+4lSf9taQWRRFVgp9vOhpmWO6w8BFj0scrcS9M0dX3mrO61Pcd4pm21jOkz9FJUMJvZt4cS
wjZAACQysx4P+54upR6ZWB5ggmQuUL966nzxwMCbR5JO/aQ9TCJHEmSDUi7AomG1GPmyu263m+iH
e6dlzFrzrZhaA86v62da2DuxR5QxrcUHJDwf9mUF+4PF3DxJjx6vHfNO0pzhcF1mUY9cprifbboF
/ehuocfY8oVNIJrHNHu/IKVWT9Bhenl0WeeTj50EQEOU1Oc17XVuoW7qGbYck6G56CSv2V5+1nTo
tJQ3o53dp1VQtScrZTRyXHrL7w8yKw1a8jKbTgXd0/GsYsptq6/4d1mGjcRm7iq48kOy7WuQwVbe
ZL/nWiZHazCKrxJ/wBYiu7yPtcE5+nPt3qWoxRmfLlnE8yHs6wl/BRIzjmTdF4LYpKV3kynLpyxh
FOqlIR/Lo8+8bFuki0u7dzXLetpzXWq3ViUjszDcYwwX6NAhh7Fy0dzy2mD8BfpoU6X9W1767c4d
SSE0FZ+eghGKJ4zuYcyyoYECHFwLJau3pvE/YyH8g+2C1JysDuQkU87Rbow7M+7SxxgaUFnx9+zb
6nkZU7pR8RAWcXcKqiQI81HBP7K3irB5xCjmDMoz5q9rPaHgDnO7xWcqyhfltm00Z1OxW+CuhXpj
38+N9d5XwYlbQhz6galvtLbZm8Xwe0DsDPD4Rangqub8NR5nmxbZiJw3cPIXHvU7eYa7tEHgoWnd
Z0mDA6ehUw+/cr05VC46xaVyDjIX7yD/jv4UhNWwbO3UAw2jcKe29OaZooKj0l7g2D2w9RWl0rgd
A/qxRDBOcaB+60HrbloaZVdTE48w9fEp6NVdYqsHZuEXozOnUBAsDZdWXmibn2PPvCMem4CDHP4E
DL8cWH8FQL4by0qpQiXFfDPhfYMemHTyfmnKN5DLH9zOIX6wlu12Fu5LlxsSX0NXb/frS7DODlX3
J4/xPLlMK31eZZa1wyDGWgzHgNLdj3JYzulY0rCEf4hNxY7IsuwXrhtJ6X/RZ6Umn4+sP+PZxjAh
VfY+p2Ji2J4d6f2/l37+y8Zjdjb0+oP+xxH0/ybhkNxWc7LszKZ6YUSo70Zb7pkDf2pAJrcIEBh5
uRlERx0yzmw1h563YJsMV6+1JRQec/lkxpBu2I/k7y3xz9RgqEd03NC13HB0F2vbQC/ZmvyfGAO+
G/oahODiSmy4/O4zLSLHjOuYAz00jZwtMv3G9zQA+QaDJFxG9aZieYJR44Py8ue6cO6hM+876E33
Ge6j0PP5KfsulMDsSNL64BNuWvj1oiWk6Q/lY6uJw5BhBPBqMhnmo07prk/JNS+ml6lT8XM5Vrsy
i7eeuVytoHgGQkPW2T+lUj82rbbPlv7gLe6h77ty2yO1mSCuJkrUe91UZ+bUhx4ilT8O3O2L59LU
Q9cvdwBHj3VQP5p+K2jZlCeD4Zch7ewm0I0TxLG9DjXZEtpz3Iw1483s92SztoAAzdrr9nDCtbxL
zOCBnro4pDNfcN7zHWsX9g5Ck7Phi8+8pb/zF82/lW53Sx+F9IR4y0X2HVMYLryioXgW8TWz7PFG
V9LAH4UTNJ2tc9Ca9UEnSdOnnBi5RA3KuqLa5r0W3ClVY0XNa0wGunB33KNepsmwQjhe9gYUUbG1
4oGBV5qYtAvaMzNWQoy4Uskgl7fYlB5d0e38nLmGKy5+Fj85hRMtKggexiSlb8G+/4ahYjgZHX2O
YF8BP/Lo8pyW1j4Z4DUcAMd2MWgHGjxkNkpzZ9rO47DwubXbkHdbAnWzOy+db0eYuao9bY/72BpP
NLe4hdOhPCyIXKZYQ6wgmd1X9R5wa2SyEsZA0Pli5vAmtODksYRFv4kvSoa5xi7qq5VbYa+D3ks4
rgox4NnyTt6q26gCipr2mPvBLvHLgz3pGlvE177pbirVgUAHXl2sUh2Wg7bAZ0NgN981mHOyL/AT
Jp9qYtjm8Sxf+qRlepS8isbiEyv2AKzPDXdG9hLvOK836EtYd8+33kAdX3mWdjGd4iGOg6isXZCv
D2XrHWnuP+vmspVL9WDyAycPQZKK21pNjW5QkppF5HoM8fVFp1fI6BvvkmNzN19UxBWcNEPRffop
k8o5eeoVV/GsJOlmrLksmCCkDfXuIBvzN+nfA7LhPxipQhx4GaRUt+Q7Ha9/wCo1nORT5slLgtWa
pDoVdOk+pKBFNn7u70SN7kYDu7DJvO5bdjVeKfUBafZCeDAajGnrlstr35bvRoBIKMb01LcujZm6
CUdN3TEX3tXOcJ7r7gJDYeeNBBob+2Va4mFTGNlrXhW30uiJSIozE99rxuj04lScHU5MEwMgRr3x
YmBYs/M+9/Zt4fTXejanjQHrhhO/HBh5GkcKiZe28SO9oRQfm3f6acfJrSAkk3Uo4sQ6xrG60QOB
aMWl1WtqXAmn0XxO4mY7VOQzSEaT7immS87kZ4Om6pG4zjsIkGCbTXoklEDXm+lViCfgNDi1ERlm
Yu1zFj1Kg0SZIwURtnH0j0ZKuINC5N2eKCi7NlFRadPirtnE4LLV9qcWrN6uTms4W0X2NfIItiB5
vb1yxYF68B1wM7G0tN9h8oq3lKRtKEVwj/L4uY7HQL0FXKMoZTN7RrmFlhAlHHa/v9wEE9NgHubB
/8tcUIm0KtHwoDicRy30sh4rzbgamaLFr0ywLi0ao0iRAH4QqT9bUYY1qCEJh7FnX2LMeV4q1pp5
Hq7j7WzlGk9VWwJuy0DVpzhwHO/PYniSVycnrODKpeLvxouVJLE8OH+YYHgPzSLVQ0caDZ5hoE18
z6mePKhviLgQCtgjHU7UAGLnJn37rqzEAIfYz1rDTcqv120IVVwzt2W2EEjzmcqZxCPSPwHneE7n
t8lrcbozmdDKiMRSyq0+5Zzg7+hnzyA1IaIIeNtEwywFfzCZavjfRdfxGCG71nwiWkIV3Z54pyeO
edCwqsJjtyZiiGKkoV/72n6am+rDzO3hXvn9cmtMBSDO2qDm/Su7/L9Dt78ZNjOv/37qdvMbZ3ba
/Jeh2/o7/jl1I8i98h9cdmqYvbH+9A8WrPd3VozYbbEIsjM7s9i/+A/tC5xYZx3FsQXNOoLPlOc/
p27QZdlnBmpBPnxFV/3PCFj0rf5L5JwtcDS/BOnZrwENT5j1X/avWBD2IZMiAxqImWw7KMLhiDiB
bj1vFWvUr22FJsDud/Ysy5tSN4fd0Iwn3eo+QFceY1ceOkEjxtHTce8UXCR6iq/GTMYQnlYaMoaG
0xLcZ6TliuA17j4BRfNpBqKa5KeZaVA5uq+S1jaf5+Eq9exp9rLhVhN4KgYrDwPv2++sX7KioO8V
C4bVcMdqw1EO+UdiB9xnYspfvo/TSz3QbiIz1DPs7l9iBVrRI0aVxQH6K6lurTo9dwiit6nd3NRl
tnc1cccVntZFinONpsCRLAeoStNGvlLA7myoC9NR/Has5WPmvChy8DqCErXT5B+GZZyTxLkqXEx5
Ud5yFldcOsryZBP9cbz8g1NopGfVR15a/yE42uBbG9/6voIFX61GN6o1J/jlZDe2kxyz9GXSOvmB
V6QLvcHH7uYsNN5UYlJ88deUw4zgPUlajVEOwV1JO3roGJIZ3oNfuFnY4jkL24XT1+mWN7ckgFRO
9h60KJoNq9rCPTxbwuCGOYrbOlP3NlhYCyzsYg7s8jYXjHsQ45v6HfF7uQna6RQUCUhbvb44676P
0SPVgCiFM7QwdWZv673Aq+7ZbEf8V+6l30+bZLm34/LC/ZZ4EwqePh03ntY+9mP+kCD9CLVEayIX
O6eyNe8XO153mrfujfhiS88E+GhJo84a5m6v8R7aSgDm9IIroZ35rhB+9ak33eYALPRaEm2gvz3e
1b31iJZHeyx6ZkV1TEFlKGzI8KheNDs520Xz2PULlVPXfWUlhCxnsow/WtzChZ9ddZAsBhFQneOX
zDeSbW2lSdRkmXXE2nga83zZlVMaw5TsGH71ghytw7CDRbQ9Dee7vo//dIZ1ccf2tS7oVPaMJDeY
tm+zrDMJTQLHl55HokjM3KacKYTVekGde5hpbG2dwTul1ZqinDm7HdFTwpQ93gDDhl2oPu1sYE5Y
etrGaIg8N136VjT8jEw/oQ7ObK79qXNTjP1bXwbPulZevDKdofjqyGMzc7raNZO+xRm385i/03di
ctR3cqdb7Qv2ZL6NZnNVLaY9jeD+Djrsl5WPF6Px8DJ5cMozSz8E+aW06U5jb1DHIWeFtAI+xuhC
GeAYp+asUVuEQrjz3k4bKLpGUJEoLuUGo8IvtZKTIbSjNWXqth3y8cwt5RlvptwOquJSCpyZPhw4
ePJBXj79CmqSogMv6DR2dBIxQOv7CmkRDhVt6kLWWb/IHO5NkRUhM/N6W2WsJqS+Q7Nrov0DMnZI
yl1a3mZm2SGRwmc83NexFgXBR2503G8xSCTqRo5sN1hZf5fawxiWOcsgtt3XN4TSkCuMuZc8WhB3
uVMDH3Y1l3Z90FY7OlYiMnV6TEZaHntGWR+l26poNmLjjQ7/ozPORBfnGO7XyBi0TpxrO+A4hZRW
/0LAQoe8HpHtVFZ+tLVpCWfCcySwyYxWQb2tvebWWqZLATS1M/zpYAsaANKod3wQ2jsVaOe5lWfk
Ft+LJ5/yXL2UlRP2aEW3qLRQvTIsyohG7sB73yZuGwLHPtlyPosGu7vL2JURWB7CLLb4gxrtgIBB
38yOUnvuCtXFxFrlacR/swR1CE2FRpN34BSueVNwFuhJeRgVA5IkUefR8U+i0MxtS8vosBB2Hivt
rXMHEqad1H/nvkXYwuf8anHOQKs1qxM1t6SNOYHi76cbvazr/bhmk4VXczkUk8MIwotmiTfTK4n3
PjSzdaixztNM4EJR2uVukGQ0F4y4T3F5XJqe83s05PAyu6a4aIl5qtWyW8b6xH0T2jERGUEAj9mq
cmy0mJnp8H6ovFAZS/tLLzg+Z4h2l8JNb7V2Shg+DXhSxpQUJeElZA7Jrao+zaImttGMecjexhWo
svspx/Y7Swax71nkDu3BObAxe0gbLVJEPJq4YRAhaOqn7kklC9GO7Kpl2cviZAhHZHUqtOKYORy+
DjMmopI8H5RO/jz8nj1/2nZJeXZj2KdIOlDCJwgPV3lMIetdTcva7cZLNvjPvcvbYIzPdCm/daMj
NBaEhcONI/bTC+ba370onw0sNLvGZn0xxW2za5yyiugcUj+mNUFzyUWL8EsU1IwNhbCMTQdO+JCm
rH+C6iPtMaoHW+rvU7ZEDdbmMGj6z0LXBkpLDgAM2m4ktLK4BAFvIO5/75kXt+xaCcPYdyJzN/rA
Rtfkx30095hec9ixJPJd/WDW2vI2Lcur7zK5tRQ9W6eteF9p5rSrByL/k0N8BYYyA5wmzb8yrGUR
22S0DxyPfXZvilHDIbIKUzcbv8AJV8dlVsUBMxQYENucX5x55roV1NW9XrCKNjON6Z1bJ4nmdVjq
AGZppf5oafZrVRcCy5dUWNte69YZjk3c2VE62BgncFrzNueQ1Qpv2DmImTZCxR+BIFbutS1eeV3R
cO/SSATMFnVuxTWec+FaN/g01HbRHCBUs/OZEyqVEOyPABf1xy4ZXs3Z5V3mPYAV2Q9KWq920mSh
02sXMvDIUcz1VmsMiJ87g/aR4G1ZEuY+spwZzesst0ixzSW3Q52f0kBfW2QbVnTCZmWKO3V3GDjj
TTpPBtPdwmtuqpzcXkYvoXRecIvexHiha2IHFTxxREFBNMeGiMijWCEXoMMK1CYU0eArU2sfndZN
PKlbcvv7lB0dXs7JtkU2WcxdqHfuLl9X1ebmRh81evjcQFy+DEFMcGF8ZFXgYyZ6HswT79b+qDI9
wpn8LEoyi8baX8u1bcCKl0s6mIkZptygXHcwrwa86jpG603gB4sGlFTztynKfWPCEve5n86beZQb
p0gOtnOX1NmvkvbRItxt644VPGPqJbqREDK2Hob0Kh4Pcdaems7cl75g6TiJRtc9acPg7w0Wodh4
0oooQ3aP2GV5AOlwtRq2NAr6MXsSOs8NcFz+JsDlLYL0h25UL77hmlt75oWGJe92rPl3O/pX4rm0
RnmfYaf/I1HHMvjLI4eRdQzEm7z80cpM+u81JV+GMnDRNkxKIkUfu6zsgxTxJRv7r148aLp6bMld
FyLettZj05Tvsk1ea5bH6CpGkibNopU3XKyPXqdfO6faTutsvslLczspRm6tnkWT6CwGz/OfpvDf
HOR169lQuN07M+7fzEPOjhoZMDY3Iiv3yhz3Wmbv0wItS9buC0d9S1XtiLyepC3fl+4Q6Mm+6RKq
+T5CgHJjFddgUR9yNm9EcqPbD4m73DdTcB4J6di2YFaZb5DB3bg6+2+x5MptcJA1U3/ubWqbORkv
NII+XWrdYgK72Ac+NVNbf5mdeXARN7TFBaJeHOoJhqHAZwGrrfnfzLr7py74YFNN2zezu5qYgkvX
NbeN1d+DmYk4Py4uY3fiy3fOVP1/9s6jKXJs28L/pcdPFTpHR27wJmlJEg+FqYkCKJD3Xr/+faL6
3obsuhD9xjeiu9pSypR03N5rfWs9VVeUSYeFng7dUlJfDMcGwZo8xTy5aipprHqNxaTU6Xkw4ezc
8WGA6UmC+R2shlPFRtWsxR4W5G2ogu+wy4jC9UN/PYLQTmj8JWF7kQv9AT55supyg3pW0B6NrXGO
cAQP5crBTD4N9Yg2QgM+4e7azL1tMIsty6Y9Hit9M0ij2raGdomm8XtZ3NuDdYKP9Jk3KVylTXwF
dZ8cdAt/KYcRf90H/RNlAncNx3IjE6VOkQwY2wxo+DTIsyjSL3prWuMEpnxVE8PntX1MmuCLFZrh
omrH2xDOLCeKYEkKMMOA17JzHwb2ShFLmZ5pJ4RcoW/8btjWFp4vFmQ3rJeW6q6ysFshmzovB2K/
ZLuPWQOJp3NoMbIEtIO58yZvISzroevO8cacjdB9DM25dlsPKCJsFMpugmmPNaOCAyKL7+30FOPZ
NbWXydgTsHGhY/cqsTky7V3icD2qp/Y0x+p0WeXRT1IgTnPdvCV92VyaalxjrV72fLrA087MnohA
pzmWqluPYfFK4NjlgGUnL+5lZL/g6jxKo2zvh/pw5gtzEfTeeVEiSK0745hFm9MaftwmRAMS8efg
bULR7ohyXIQTodclUeVBnYMgNuSyT2wUOn19msxlfkkdtAwo81c/YkejHknExBjhgNWbeI3YJyRz
0nxM0n5HftyZWbElpR+Xc3Cbbc91Ty8sIGDBy/q1plf+kuYb+RJB8apFzaKQXsVj0q9QpjhrQPO0
oO0OUGvTGztBKYh/JKU+cW68IngocHVEdYcsVsizoixvuylJl4OR9RTo6KURQn+r6Jwu27ibVoYR
PTWFuiatLt9mTQyWhb2kAVFxy870e9eN9oJG305L0ZKT3nmPo/ghjTNk7DWeb7w36dLuo+eUQytq
/EE/9nIgI1PrtOTAW09+n1/RNYFY2zoXVRSRdeHNhpO8Ppd6i5nBOosVUQpRhOWUiEJGVD2Za89D
HBjVLtW80n+gd0EOUq3SI3i4/TaCHUpnaJi2ujMmm7DLcUsVZGAGCIPQ2UQZahA94paH3p0Q/k1Q
2iRa0nyYf7f2PGYmxsnGBhm7z4aHg1xVM72FLr1i4bQU4el57Oe8qaVGyHQSNcuhl1dwYxeB5a69
sC4WhIatAfC/GDaaf8qXXpKTj2djJF8kiOUROHnZqR1KDhPIEVe2U5L43BE1Glj5nJKHkzLsVLDm
lhKGOOxGmXKG9NmtDPlw0XjUyX2r807CPK3pJRfIM1WbZZsiLcgac3tYHbNuVOKYpY9YJkAwh3Rn
aTSr7OHZ1xjberQZFe9GPBtqnJNe46BUy2PLTF9RMC2MMf0ReDqRsmOOza2MEArQYv6Rhv2tF2U7
TeGopHx+PNUsbRjOKXYbJ7LjNaeJv2drmiws5qpVBSQjLpAKa+oEd6q7s0V+04pCd9f46XjHey3Y
sbTQOebkgRGMp0nvZ6RabmcifBToWdZD3CVbl7M1MCVqMAPIgSXGr8DbhVGCnVefumRZOVgysPjO
s4e3j3zvdKwNY1HR+l/6ydxqteVt6wVPrUuQ7CD2nZ2dIVddUKZ99HnVMlu7oWZrr0QRrz3wfUmV
bQL44ot+Qq8U0DzwSKkfGpblCBcslfu4oqtA5KdCJdz6R5bo9z4RDQtSVDeF0EjUJDximZvZXgiD
xmCwTGV2jL7tRbnxOlTdsRsaR10a7FX5lFje96F2Lrq+W6Kc37SOPLaBDXct5owWVVbY1T88F8Fm
khIN1J+VSbBPxgffbpd5hl5P+efDGN/jlTsp4pKcP+A5OckYeNFhixJGHi2NcFzAyQJ7r/UnKo8u
DHzTRd1e+N1dOURXUUGWJCIK1NnFPVUFtbPZErNhzGuWWE1RIrAIaEr8RmySaAxPcKcf9155hvsW
xUVCftzQnZOid8mwRJqNwpeAIKazF0QBi8loybfHn5bUM/k2vIoH6Z51Q2Tdlm1Fjzgn+GTKifqB
yID36gGI7kL3QJPLHBxdREAiKecETlruPqqj713tU85C8XNcB3OXrgjWpo5aI87Ks6aDiyfa6XrC
+bPs23iJGPYOHcy5P3g27H1o5e2ksDJW5b0fzwFDUlxpAKjYESW3khQ90ospQSQF2/fW3cQduam+
wB/uB691XOU7T+/d08xFPrtoIqPdRIAQqzBGo0ZBEZLTMBAqkDu3GI+/S5eZs4vTce9N9o4gkFMK
Q+5SS4O5/2vgOrJFFG6lziZHFlHcrk3f3wUTkudO2dd+NlxHYXLfkVP833L+n46YOVftP1fzl4/p
C/mA2fty/vwTv6r5xLELIE0CTpM5c9Jmws2var7zjQQAirk8RUpulpjJLX9W84XxjfL/TEnSdZhc
MKr/XcwX3ywi4hx9Zo0pXdcJYjtwzHzmoPkIqrGJCJdYZ1g+AG+C3hQHoJo8rgVvO3tKvc3gYdXT
vjSoJEXa9BW/9WPP4F9X4kLcjTk24oDB04g+cryM5ObMIYEyKM0oXSg9jDeprT9Zri7jL8hMH1lU
vy5oKRoU9gztt/UDDNjUej3RP9EqCOKQ1v/AVjpqhvF1hAfAvBFijbEo2geroXK123cvwJ9GpffG
pN/dVssENIRvzuD2HtxWj7JlTilhRceNCJm6UBXVTVE32UrHVZ1s/vnVHEvnBVKS7ACXftF7AhAF
5ibDargqhJPJOxz1WbiiFUNLvy/asrv4/Gq/u6+Ow2vpSgu82uwJe3+1UIxBn6MBr+wo3SqJkaRh
7VcxGqcZHImFMzIuYskvn1/3o9Pr7XnCpbLn1hieAP7543U7y0TDjWa6s4TPXF2SXkd0a2QZz16V
1FhLqCh8fsXffFOyCHRQzjTOMGsf3FeZOXXloLcTRuagTBUYP2HDFKexjfU2MWNxAnx5Wkm/b08/
v/Iv5ONfVCe+HUEnQMgByfErkMqDN4ioiJwULrnpGg3K8TgAtGO/KNkNtUwnP3tbeqfUCT28qJ5E
KCqoEe4Cr9Vv0Mn6/bJHLImDwrTGK0QCuCUy4Rgvopm672ZkNPqyCOHrLIk5w82foEQ8MeraZ20T
bfbUV/ZskyPX60JzrWrYDrIW6XeVxEijnKzHrlvXg5+zuJdmtrQIZrLpEWTjueqj7ipo8obyrBNl
ly2vBeSRCrzZOsHHdazJPMRPAZtOLPTQNnoKsujC1kNVe3I1xXbLeSfMC/zapcjzveOH8RRtAMI0
6UY2UCMw6KduPFKYGiN0VvjYrQyEU6pj/CXsOMagllk48ykv/CSFfbiPKi205gSu+MqcVG1dwsMw
N72qymxVBFZMa6+faJZhtC05qZRZuG5R0dFBGMOuOiokZifO1Vly62iET220xJ5+dOj+EMPAqyI1
IyqMB2zgUb7hfJiQ+1Xl8Q/fsphoKsULNtuwxXf03irburQ6YBlpWKY2kZOUxrqWZMUuJx3NmklG
nVqCjVI7Ha/VS0BezLhuHJcw65w0DuocNT0lCbqYHXbUeUdRrjp1S9spA340kBm3S90az9TEoXF8
QBJK/asnX0IQEhmghkRahNnsjPoWQo8KOcSYr6MBy+5tnOKCYe9CWKYH0aLwi8sppUC7H8soofVE
SzNCmhR3Ki7vtdjv7U0TmEFwhvyGhthCy4Dm9GcAtVR5HsuO7EOc6Sqi8pmG5ioJnQm1x5yXxlyY
tbrLEZ+K7pVOSFkABQd06WkAwIS8PMNxc8xJZqzZSC71KPVPBGEl2n0AdAXHlz5oTYnxKyVsdHYl
CHN8QEecjAjzKpmc9KVR99sGb0P5kwSOEh9lMMS6PyEVhOaQ8YB4LmdCeaH/TH0xF9fKGTwDvkeI
2GRRlAi3VyaC0/5+0mFdUHjUq3IFFliR9qz7QDniVpf+arQbvFhpk9uvbaIkh6Ymjl3AclPPcHQd
zON6Y4MBJBGtu8G81kzEphoQm/BENMEittR4H3RufzMOgxlhoUopTtrFREp96GXate/0pHEaIZpZ
xUq9FISCgxd1OzR7ThJ7eDsqC4t+7W3TSUD8QaWNRGTUoNQsBuqtZzq7ciTw+UC5TE2VRkyilVvB
ie8MOaMvGsV1YInpe2ok47PGeebRxd79wE6yfy6lO7TApby+WeeRnlAQDXRKiI77Mx694rFH6o6Y
OanwUQxOSZ01IdBthipb2qWFWcZYkCdvPMP+4DAmvUxdZ23A2VIPXO7nNHefPIxZ8dJBeomBqY7j
V0NC0iFY0jEf7SaZsNWZWl4vaR5wlizxX84NJmQ6erbrVBY9iBavLVZWW/2EzOWj3Lfm7IQYFgne
e4V3ENin+YDmNw9o+cUBNhQz8jhtDnpxW+gmEcxExJuQTOrAy1Y9h8jbmOI5532RaNTbS1nAgsus
DICVPzWA0JQ3ob0zCupMjox5cC5ujxqPK44gGsi0fxwhwhuMgpND4TegJF0B4rsvnFjoePdoV64q
T/N42UvXvmpCpDp4SUqP912p9EeNbNhd60jH0o0iwhJcACJ7OgbGREM0rbMUvi4MjvTUcSdUuRx+
QTVhK+TcVKM9pspg+1c1XVrSmPhaO4fuQnBOrSTsqdm5QR6v+LnEXYQyG8eLomqrcGeAmKqOBxLJ
p8WkBrs/xikjrG0te9faDIw2b5V30OmpZEgDoCZ+nVNsKp5349JYnDawGZKU2T0zuusU4RThtaVV
ocHQRpC0aV8b/kpFPR4orbSGZB0GpmrWfaI5qBhrXQX+i1t0vvvdL/ARnIB7iPvNRBUy2drYpNt9
EyXw92QxJMFPoequOkFiONL5DR0obqIsC3eFLbUvL2htFGrPnGuHDMQcUgHyEjc9Aq5VF8/uWMSc
Awn8Immwhym0cDU4Qnu0m6k65XtN033dOgNBwj7AEZYTBXX1Ko68Vp53tunjyghrUW3ZqVTd3qql
Ph4HRDEkqDzcsK2Xfm+U/pOVSUJrmQhgsCzqli4p9qHOyFdtVwMsATASXueOjr2kYOqjz4Lqy2/D
+jUoguCK3MRw38AYw9+Ua9rPumzrI+FQZV6MOMoiDBwB2cditOaRRwIugeWY3AiEs7jUBmMCWmig
NZDTHDNF2yDmakNNIiTFWK8c6m1DHQ17aKjs584pCzIpfbfeipBm+xrmYvNQ94m6Da3MQ4DRV85z
PdImwKlRl099wFK+jt25D6B8EgKOfN1p1KYfMu/WSkYPqWDuo+LEiOYN94ZloJ0XlhbvUQk48/Pu
p2RX6EFRn49TMh2z+odFxsmcKtPKiqr2xG2BEJ72USbENTIU5xYPJ+Jxp7CdaV0HaD+W2dR3cq2g
vhOcZYZ9ft2BB3Z2k0I5Ceickg/GemGnx4A/yY8kfq02Fy0RvOldWPmTdc/kjeE/1vKWc37hORCq
BgREiAvN+3Jq3EezsbQzvxcZT7KxxJmRqeTeK2NrxKkYFvRaKgPNa2BaubFp/Bwn4mChsZktr061
QjsQhsuchWkCqwQBHw2yoCmpmOWThc/wofmVzO2sSgMssKytUkZLP+/8H3QLxlO0ohMPtmPzszCI
df4hC0ue1omgaFuaAa2OJo+p3RueNf1UKF5O8hhkAR69FsdcjOFA28yhaGSEpr5T3fVa22ibOqwN
62lw6GlubW30kiPsW5a2beALulBx6rI5rh0aJ8cDTsVgyQaj9DZBPNbA8xqyWlEaAj/blxT/85vQ
pMN/UsWYafd6ODDNLJTl4fhMWx95AipFykO+8hkYTa5xNALGi9NqJcpQ3RPE5HsLEOeRuzRiVeMZ
QnxUr/s68Ug3VbV/jIXYNpaNGxRPtpjIy/ZtObIhdcdTLDJOta682XUF5Ch2N6IfQY7S02AajoYw
FDQ3W2Ok4dN4rfWzB3A3e+ZoZsslQZS+9xrRk6u20hoYk3oYhNFd6hoFtRdgRYHz7IZWRPuQV+wW
cWj+pOEA4evIsasWUrcp2BOzoD/mvj5OxxkQlhCpeiBfuyEJz5peDA81PN2rKUDS11+F2IzyldTc
1IWVgvupafrG3AwZtOgJ3KJ2ZEd1cJaF8awFM7I7U9gVRU1lIPsAjsKq7XR+OGvLZuO2SvDc+mhy
zgbHcV4tDB2XrkbpcUOHvXoo5RipZR73Ov1A1SgUqDIazwMAZSO9exO0zwi3HBpaMTDca5UwvwpI
NuuwHeNmC6A/qxdsjZXGJqKWj1MYTXcJmRIZpW87RGgXdXOWQSl5hrrZn0Ioq22uWDqPcF/Ka1eV
BJrz6PUj8lajfN0k3nQRpkR8s+ATJIz2m2IAbv0ePRnGuaegN8tdV2RznRprCYZIzvfU0sc4eWzr
1r1QvTQ1tTTSkWCDLWt5gE8hRglGr9rI2XJRDUfGXGEWoiBfrl12jPYapbmkp2qVtb8ErpBeePpA
6y1CMXufN2l/V4xldqcSLz5jRyayDRtRIAhVVD2MdutGGyMUxEYYTXJjueWEqUj1EBPJxkki1iRi
SbEeaP4PpiujWLtGF9z3nkibhQQodBwCOOXcJD3rTsDQuKz7abpp/JhF0rbxui1df+h6us+j3Jtp
ZmIqrwQW0CAKjJvCc4MYsSPHrX0UDMpGvOHRyqlDtyVlThLssvVYyC+TwqP5q4grOEmlUnLZGhKr
KNhNhPHwHY2bpm85BgBPLM500nuyjcgtDnGZkTQn0nLwvdReNIyrtxPtf7W+f5gUKj4rDhba7UvV
vC8Ozj/xqzioSfnNAp1vgyw3hEU4J+f8P5PopPnNAKXONncmSDON/FUdnPPmLFCXiHAFxGf3L6mv
UN/Q+UrhUm2UCHNN8U+qg4rf6ANbGpUxGa8zwpr5Fcz6QQXETy2J5AmlLkYScxerlL/1atd6IBFT
HXfxZPwoKHhzeK4MuS6CslmGbmxAGvCd9BEh7DElCfwQmpZbKyjVNbV9zAznKNzVo3JyuW8dHXgP
CCgauxBPgcqxH3XuPVdo51Eb05uOkaPfuSBZT9B8roY8sRdlJ4VxVAlXu2vL3MmXUT5uSSwyn7BP
a48qHbGtFwLKtA6W2sTitUiSbqQFgYQmhib8/d0j/U25T8734a9qzVxcdBzgwEQ8UnAUlG7478+P
V2Hmz9Si/6ESkeCKN17JXpO4s7KY1ko59FuzBRSp/CStFplIQQCgo4Hka7XPJiyeufZBFwvTsj9c
a2HEySCyZXerW5T3F1U3VBAzg1OKbUVCSVbv2I1WFUulaNtwDWN6Ovl/fA+bzSjVYElB+DDlD1wd
iIQ+fy3n3WfqeTSz43GbgNNZJJZGBquf/6yKQS3tDFOI3wUWELxhpIwEc3K0i2jpNb548hKvO/bM
RuHm0k86gBA7xw+qfUxIyQWC6mjnizz8IqjkY4H57RlQVsajiW5eJxL5oN5L6yMxatd/JbsrnbU8
6sTx4aqM9G9O5lXh14T2gUX1vsQr5nrjx2fukr1M6icDw5T2zNl6/8ynHpWHK+2X1kgoh5jfg2Ru
7hVRc0TEb7L3eozndO2yZU9pdoiG9Iuqr/G3wem4RKDozMlUKYm5mG/Iu5cuRetIWTt/CacErgt8
+5RjAlrun2iu5StQPEzzXo0hGf9vuEZOOT6hdgqK5RSa42MvSijKaQWtOBnkuZnZbBCI4S1/dF6X
rKeYvIiV0huUzjCDw30HdQfZn7C12zzU1h1gZ3PjGw3dTL8yriZX09ojtFjoiIjhu9I8x0eqgf/3
i7Swt/iOD/cd7JjjmJSBMUdgaDj42sroc59gp2eDuIsS04A1HsOp7e8rrJLUvfQQ3pQR6q+BTp95
obxBzXOBV58lIHEpdQS49gc2I2IR9/l41qJ3cxbVWLR3Fg6ws8Cia7kZTOfScmrzFu5rf8a/qpZB
AKmTaSjfZUVQnQozD2/YcV1Sd7B3n4/Dv73KMx6NXR2DUEKCegsIffdkGRy531XmE6oRhSEJZ18S
YxQXPnSTIqJG8PnljN9dj0sKJjACokx7ftPeXa+kHypBBD61jTvcAxU21xi24hVo+TTatakrHw00
/kedhsO38YoR53V9JbsMJLzsmI/Yv3cneVFpiOJmIS8BXzGudKW0bZK69k7TcWMsqXMj/mljGs/T
KOvLkILRjbSl1BYlAsAbMcBata1mLzzd3uu5jUKxyxq5rDSjM1AHVceuEbavjH5xDgB4DkurXOuL
m/Gx6M80At6Qsi3oOmBolnLmNsS7e5EqdPGEoj33rtch1K90anwmmgUi3vfU1eA4Mjd/fv/nWv7H
N5pL0r8xWUYA5h0mOARhaCNSHZ6pozk7N8YkLglwX5mx5341af1tzmDMMEnymNmNzm6gj9+OpTrV
ZFU/j253D42MFnfR1LgaM28ZTS4HGcvvp6OYFmSPsMYGLldF8SlS5X744qPQpzz81m8vnG5KjuOK
wMWPHwVcBzIb6T7R59Af4nFin9y6qrqQUZX1i6ErqJoGw2h/j4hUMCi5+dR/s7pHZIWpMUv68nww
2jxZCfixvKVD9gIJznQQzYRdQ/0faWZXFhVSlarK9tILDQQ1RhBx9kSqyiVT+6sk6Hm7dvAoDSEZ
tcAR6f7x7n78Uno4wfDXrMcklqgPrGRG49UVvFqG+jnCnAY9r4NniOXUEeuC0fMyVI6LPUgpBxMD
B/+yAmWyKEJq6VM+NGvktpCXcGJmj33o07+k2EPpTYMMuIDvcM15uT6L/VHdT4PR3Za5J8+ZixEZ
RIBCvDK8jGnIaAtMWx2nrNzhBuiNb1Nu8PKMwMV2fEBdJtW60LTrJJ7sY22S5p6OYnsiUMVwzuki
RJ8ceoGm+HDoLoVlNPXKTTsQzJ+PBfn3N3ROyLN1xQ1QNu/GxztodAAra18+VjLQH1RbWXgGghnU
pwcpHb46GyuENe6Q7qliDzs7GLQlHaLkOEorP1qRr66Xiz4BzZ4mdzYdoyuI0jWl0CYIlkVB5AJC
eKvdu4Qs+wsN8NXl2zf470nnDzn30P/zUef6ZXwOXpLkpX5/2Hn7oV+nHdP6JvEsOjxbaTHFOjzb
X4cdxX/h2DJHrhLKScwc4+ZfxkbjGyHCCAB0iXZg3t+xetV52wT/+4cmdH6OPTLR6xDkbX76nxx3
Pg5eR1LQQ1XhULK1QZra4mBnAaClkp5LGYNWjrZBOYYe0oM11IywO97dmYtfk/v73ePHye/PSxF3
yhmOPzgyfHzLM9Wn7MUc4FrenI6juTO9jpPNP70KjWTbcHXuGkjWty3su7WszEvwMcxH0CHx8VkV
8IZM853tP74KGzJBhBNdcp7CwUa41fkOHhs/TgHDdJR6hljWTR1uPr/K2/79r1VyvmXIZ2Ybq+mC
jhWH/X8YtGjdybpYAsv7WbYnJcwoCOE4rVAUQ33wmbgKHOr5mJyY6IDbFLeNn69yvVroJUrY/EIW
+qlN+MPnn2xeqD5+MBeskKC3IdiE29bBnN8ENUZ+moHLKBXesmzS69w3ocQgIl3xJo0rrw6/SlZ9
e0EOL0oBm+V8zkGkEPDxBcLY3jde5FHIYvu6G3It34EfRAYxwHUynbRYwSHoMVxGdBxcgP6VQJgY
WMOWimKwCyw0sr7pO+vP78WbLuHgc5k2ghcXJYrJeD1QaVS9JMCXquaSGL5xXOXoF1UlpLayMV9Z
s82KprgvRnEFYOzaGmQOutLN70BxjEtEEf2JE3lQDIkAhcFo+y9A2vFOJIYfYrkscv9HO5na3kF4
ctXJbshWhMMTqoS5YO3VmkTmjw0i/ccDaRZvIVziIUuD0OCPd7u3EEHXgw7IwJ5mKjaOhhIEz+rz
m/dxGz6/4VzFQW6CuMuahTwfrzLF5FCZoUGnxdTZ8rO8rSZKMKsih4iEBtf+YhL6+3znIteco8Sd
2U1+uFlRKiwLezAZUQG5mX3ZaQs9Ha3VOPbF/+MGOqjN0L8paiXC+PjVqgSdSVEKFBMWBCOUL7Dn
Ipl99fbNd+jg7bPmVoBF6YtHNavw3m/eaV82QQQVdDnhqTgjlWU459BBRBPtwW1T2PpGF6GxaVs7
XiaJY4N7E3IzWRwc+1PCS4PO7ndFfA1mHBU2khOQWRShw1ozj2jK/HAMN1zlwEc2inyetaRrvTez
Qac3YJAF5gPAlQmoH8f1vhJ5fTyXvL0cFkpBpnNrpmqrgwGvd1Cb2gBzfJMYMbJsWl8kviUcuJK5
yOtYK021p3Fch1+8JfNvfHhPOQuh9eJkgrboYFWUFcFafgkMDChPcOSWGI60NvqqnPKbSZRl14Q1
gKweJdvBaaCHWFRlki4jdQaD9WqEEj0YHiQY1wKYPwYbrPnlFwPud/fUZtPBmcsUJAQeXLQwG71j
eURMHYBjngZCZjR8QNdJJ0sEuHBbaBslG8fOwt3nQ/03N5V1mS0G+HSGgzl/sncrc8wYmYDxYHBr
8dNqRJbiXy3bL8bDbwY4hTzIx/MiwSbqYGWiGQsk3NbndEndXsZSDiQX6OOqiDT/q+X5cPJi/yZ4
RWjDkWFDSfvwNRnpxgpa7ou4Ej8KMgWCliauBpSwr7AfWnl97dsNuZdOEV6MVXYDr6Vf2PSRtlno
JNuiNNod1GJ3mTvZV7GWh7f714ezKWxSLDeYHT7ebtdTxMIIPtxEsNsljZcUmcSofzFSDo60zNxv
9+Cvyxw81ZxSvzU1ulpkgTuuxdiK2V0A6mgasR8RvrOrTa8+0fNuvCkTH2pEi7cubIP2MiQWbtVU
3vPAyZIEL2XssAK3G22EzkNSxdp2eh/lGp5LifBybfQQs9MI9pJo3ZfPX855R/1hyLOnZh8s57l6
1ie7B7eLiXlMsDsQTIMTyMEv8XOwEveWgRvqq9Bun8iBC9nvyBh/KsGJ5rKvxUi5c2SfVdRB8lA0
mg+sisEL6A5c1jqOU3tclLkhrpMM7g/eHBOrcUsSy7AkhQ0isVAdpjsf7qFaSVV7C7MleYQkrDj6
YjV6W27ez2l8wVlb7c67NebsQ31uifQFgSRy+7KFQgAHaHYbt8l6IGrvmF1HvuIc08FI1qs1Bxx6
tnjaQkpbawIKl2kNourzW/6bO45ImSIAElfJ7ulgfaxl6dNqxgXlOflwm5jGq1aalNSxya4tlfzZ
jfvPxeuPp+z5TVW24psrSk5IpA8ndXrjqs4YzIu+p8faiRN4ndTmhlgjNTuttjEbysVEOihumDJe
5zFIA8MdvpgF5cca+vwxGBJM+uxfmX3RJH0cl6MTV/OJAvaYTIt1r8f+TdNazZLtdnsCmnNaDWIy
T+Vs89AmeIS9W1bLBkDpuhhwLPlFJB4LmTJ9YEg7DquSjDJNuTdd3JUrMK4vaOy/aJIcTqocQ+eI
XDSW2HBpvh0Mcuq+RgHWi256NVr43bXnxBdYTDMkVZ+/FL+9kkkDkMAMgD+HyesNaiZK3L0GuSJ7
BZdcbgsTGyXZeNoXV5rv84fxIMxZUU2vDz8Bbb75k7xbjtDQoqEEgbIMS2Ee/SCjG5R1TuLLagip
OX/+tf72rgv6nTQtMDiwkyZX5OPFxERygdsjKWnqSQL9mAMOEkWG6dpBafvFxf7+zaip4joAaMfz
osL98WJuUQ4kWDFZIY5Bjeh0ebUWGPLBsJvVJWnR014EcfTFSnDQHOLFZoAxxDgP09dl33vwkgxq
0ptGow84ZKQ06e1Nlw6nsDfB0uE4Cvtjoti3EaFC7Ou+GFR/e2sYThIwE8cJChrUlT9+42Q029El
0xg/eWesDQ+Dc4SQh513/9WT/NvN5VIWG0NTcUlKJ/Ms8+61ieDglbZkF5P4mVyRVYpaYShsIqpx
V6P8HjAglM3m89fnrfvx4WWViO1mt4ou2dwQ/f3xqh08F7xygIBCDmVbGC7RKhIZtJO+x0EeS6Du
LjEbRnEOBlSdlJXXnAu0f7vKj79/8Vn+No/On+WtPU+9CLX+wbtMuHKJirTjOTeDtoJQPNQENaC3
tdoeDatnF9vC6/TzwtqQIBlge0athSP1i48xv8UfbgmAKrqRzElYefA9H3wM0KeKWNy0AMRjWhdM
JcWpJYt8g44f863r/4zNytsG+AVXMhrEOdIstH+9GOmna+bzkBrbt0/03yLoHzTI3j2c1WPz+Gd0
0hk2sP/94/QxCd+XP9/+91/lT/WNwUJ/ifqniVKAftu/yp+akN842kmHHhDb0/lI8O/6JzIQJkmd
nSMnozd827/Ln1Q/KZHP2elMOPyi/yOum2O5H98iosr5ZHPXy+Cv7OMPBpYjtMaHA7gh/003j/Io
qiGADXrY3Bs9nwyTr1Y5GXAgl8jY0B0EOW6xX5Z718XXuDWtsuiujKGQ9mkaNXa0gyDUdK8BmKia
cA8PEH5qF+2uTmRc72TUGtnGL2mS7JTj41kQwHy9TWFiR7m1kemiRjWmXhyVU5ULnLaoye5LO8xB
3IDCzvprh9WKgM5+wMm/MAY7IEswS9P6Jzb3kNCEGipOkCd9+HOoZRMtK6uq3F00ql6dByFQsimI
RbZs9UjZl2EwkbMHMZH5pCb+2bvRbXhM2zbnIBOOGsIp9zl3qRPYhCQZVXzpKe2EapPhIetMIlQs
iJmdLTGQcBvRoDUFZNncdW51vfrRugWEDnrRho46F2XhpNvfVRjcQX1zj6fSrbN1AWKIWxpNTrpt
vdYZgTobyIcz34Y/FFgGDtC8xqXvGdqgNoSJN/6+d+Py2HbCoL5VWqRNW6sOalr8aMluCZObiDvh
G1TZLh5y4zwnGeGkpdJab/JYG3ZJrsFAyESR7mppYaMKaD/doAKk6oEZgwXMaWeAEJwnstrg2Igr
A1eHC0droJOEnyMYniJnCAeSk7xBBx6pDP9i0kqP4Da0xE8Sh+GZ4UWTfVmxKvnp0q+wr6fxKB9k
2Y6Pce1Ul31osTaSlNR7uO7JmdHwPzgl8hKtQ8PXyN0YCuOFENWAQIQAhhaIu4Fe/oawdkM9w8rC
Q6PAG0dbeA1De1pEA6JCraHRGVoOpnp9rNNtHCRV8iMKh3Lconf1gN02VaHg1faldxWQl3A+wMDH
Sw/SObZfwpbc2hd6YtZwHY9g86BS1251lgypTuB2V5D1jcVDxE3abI3JNtBC57WglHdU2zk59gtb
RrGOypmE0+c5n5KYIGLI+mitt00a3BWNOdkPNpz78AKUm9e+hJyZGwskIXB75NxdnnVbDBcItS0S
HxyFdJRq6Gk7B5BWGx1AdbUeM+lGOB7qOn+apVL+zuyG0r5G0gktDXcIWutFiO+XcAFnysFpNLJs
6otah/B/1vwfe2eSXDezbtepONzHDdRFFzglS7EQC3UQJCWhTFQJIAG0PA3PwzPwTDwSL+jddy0e
yWLotl/E31DELzEJIJHI/L691/ZLj3CaVNdL4xAbHZ1JkFcOLXdizYLRiCwvT3wtGnFZeebRrVV9
TnauD8VlVc3Cmb7y20BErbQuif6jwFcM+QwLOfG+4B9PcCpQZUNZNH6BfyM5VnnFqyCaizSJwk/W
D+JqbAHlz29GnmiRVgeNA+M+D3CMRlhkCWeZC2j56KEaE2L4tJyb5EVMNDWr4h4NW+2F+Yy4OC2G
4WEehu6cNS4/uP3inlWAxzaw1L/neGKupia+LzvDv61XQppeetz3OmlBQAw4dcNR8T50HIqvRTNZ
935pkh+fVR08RFbCM+U7RQXVJgfYppG4lRiT+1kne+4G97Y8K+H+XHRzN0az7FyijMCpUq9Lp8hH
DvpoC7sZt2NLcCSnSRbTnVo6nQwEauI9YtNz3R+GNT93JqC18MfD0kCdMokpjzCh21t/tBuokD4k
KTtDNtGQTb0x+llFfaOTkW5K7WiWmXaJu+ATjkDuF0KXHewVNOrt4iD6X3MZps4FZW7a073nNMMm
yPvhfAIasy2hHoeLIeCDj/PlPGnTqzNq6uA4bXfbyyk7aCSyoy41iOMguHeHPz1mz6EZ53YGEQVn
aPqUzAVAwFoBPNJdIJZkmh4z0d4VXhfvIMdBofbdZL84E+21csivMuHUFwS8dreZ1mTHMXNnstzI
fYAQoJFTiebbRPyxy4i+eEp8b7hpe3AWQ1Kj8W2pz3nQOkyE2ud6lZtQ8PQgijU4o4i2X5IFGBKC
OZ4qU94ggUXwV3wMLo4rsw3OenMnGjlHNp69LeTJ4JCaroJ+5ZmXU6rZyA1M99z2x+Y4dpCe+pjM
JbOTm8XtsTMsurOtO8zTNhiRTevAZRpccBbT6MSXSZ3GRL865mFqoJ3hiODwIa326KLi2UhTDAfA
xijaMfk5mWnettCEhSjTiyLJq4PhgkG3iRZ9LnVCWijOB97OLrRMRABu6ojmkP6pqcr8XrE1fGYj
PsEF8dtk32dOdaxBoX4y0hm4MC4MHQmeNRhAB1T1ALLrptZyvoiabt5qHNUAn6TtDtz/vKGJUt6M
ZLYjQfIOlsjdLx2bf1KmFdRkXRKyV1j+mbKJSQ4Qx2xysyM7zZnetHJgacmsDuKRtranIjfQQKzA
uiOehjiyO71w9dD0J7jb7IaG2543d5sq/HQsXX7UVcawbeOEZBm49pekD+M+67DHoDGr0WYZ61fc
1gk6R/tDz3FXLZZ30yZue2EWU/5dLXjrLgYdkQdWuFizhoxOA/xvooTAxuEGSvuBmKC8tCgGujh/
3ORpwCBjJJ+yTg10kgDTxq62TRO4lDRkAycrOpWD9OvQYSWhn3peTNi25SPL1tcH3qX6Hb1rU+rT
UQ1uPERjAdf2CiG/FN9sunfxi+mipSennr7gl14a9bElKJjJWwW7qaxJshD9l7IV5C4EKj/k0sk+
+ZLjguum5X3hVKUPPWuxaF/QHii2AS6fXVWpXESDL+rbfrUrVgUJhXng9tuucxosiwgzdw5n7EOx
DOVGWdTSlId4a/aKMrRHOXAC960O8tAwHjUwNhcYFMRDNazRkdDb6zfsfWysnBrlxJTV9SauKg+6
InhuxHlhZpOrYoGOiTqnyC814r1fmlZYn7WhUURu9Q5BtoXqz0q14IlsmgVDuh/MjxK23UFQU9pN
anG+5TOpuYhytT0t3BcVN+zikKfc+GNJMU64/a031Cwb/ECmTT54wzHIs1QLEW/BfsSlHMrCvWuk
j0wGSzAM71nz3+DtcxbrlfcZgNlTHM/9XcW+BiZImns3mG6tXbsuWrpmQghrBjo2Za+AuDe1JNxx
SjrzTsE1bfnolBXEWquyLgd4VsTFBHeoef1PDbtfIIgo8DHF55/aXFMOyiUZNxtibkGiWdWQ03d3
xZdptAVOHtc8LLXTXFrQyTAxttm+TL3yUKejuUa1+cO9n7nTRUapfE1GBDRpaM549GmeboTTunww
FuwnKaCQkcqlU9nVU+/NWeTFuJoJuq8nh2jyelKQiAxnPtCIhz7c0ge4cRdffxqslT4ljQbIHeVV
91H5rf22CF1+5ss4VlE/YTYC8llcAW5nDYd3e8zd3LhPZ9+8xFCWPIg6hsXZzcm0SYZ6+jwiuTl4
k1g/5bD9yPrRzMs5KeUl/Wb9UhgiPiv4EUFka41+sYjFva+Mvj23ZzqpYSALm3jLhX1M48wp6HMj
ubRlNi27Bb/U3WiQ6tg7HdmCxTJNfsReI5b4q9E2bNBZ2erbJCr/lt/0sdNiAlXqWBVEJDSZYb76
bds7l10ru/kaayqRZ23BeQxxuTH6PkYtf5lCdClquMcdlzWXaNVB0NiWb8lNimsFMVrGCcYOsL8U
OaAd0fI9H8gcci6NUQfmngiLYG1BZKRxZuOLrnbeGBDuSEQZGEHfQU67ojWIyCvLaJIZcRyGOPpW
yweZcwHlmfaR62qI7BglvzZvVKrxAYRe0zZHYan2QlPafK4G5xVU0HQ5L05wI1s7PxcFXnwhyN/r
FU1bd0CqKDxK6qWBr6Q3NGSETX6eOjO9lrRsDn2aAXDCfnp0HPE8FuXNYFIqhZisR948PscmO3T8
xkiWi1LbQ5gOji6RDV95Qa27hKUbTKkyn3s1pZ+NNijOcMrEe2IT3EsWU5iFmmMsO83SsxeMbOU5
bADrRW9sr79Sej29TdL1loONIzTlqDQp4wjhj1A/oySr+4pdvPtl7dUtZ2o0qLXbedm310Y/5OWj
yObpG/ozPn1A68m3wJs6tse0jPnNqsYzD+2ovC8gckW1tew4iHe2yAb9qFtQmDcz7oujwteen0MY
4Ai7CKPptjr2+DwqCwT2bOzcuj1QzsO55nt1BpEpSZnCnmBndqRjXdhn5uQoDIs+YZsvdmLH5hZu
Y/yWuZ2FtKytFRpRi0/P6lJEXA0VwUsxMgtbI0jQB3uteSO37oc4PSgGi+XcAaR6tgQBKj3X0Onx
1k0Wext7aizYotaQeDdlHBuEzCnZJDeGU3rxJRafxtnIMSbVRyyZcrYaF/VtxMxTX/kc/eibFhqg
1GGkkH8AueDbAIg0nrZGRMsFsGVgaAbWDw6rNCC6Q2us3EJBR/Kg5cODg5/0LKbJvrXmAUhdHlDH
wvO5o31iH8w47970pU+/DAAIQ28p3UetB07QLAaBgBAB9jlCcKItTb/EoYQwGMP+VL6SREyKXUW0
+MHWS/Pcn6pgSxTPU9k5xPOkOlbNtJPaWaLAtzqFWPBmEi9F2EsOn66tX0eTWjicsMV6E9noAnuj
bUj6qShXV1/ZHTSn67/O5VKf6cqJXxsqKKyBTgOwudAXG9ZyQ3wMlRUC4aoef/E2sTkE5pjo9poO
+salDoIYIoGIaSZmfyNiIz6fjWTEKhmYn2a9WraK7LQdkTAPXj3PO690jS1pI905nDjevKUyL/y5
MC8TdBt5KJvOfwrWMLfF1PtXq9ZAv+lw4SYTKYIofPOr1vTdeUqNBty5adholnwyUGYvr1bfLoRi
h0onyLJqiujSc37nhd85wuWmLLrPHY5vrDXvWdA2P1f2TBMNszsCSSSP25iAj4seEvwmdmLnrp4p
hfZJUhwryQ3ZCPY0RyduZzqSpnGcQT5symGKz0G9qI2Jq+7QGzmExqRvts2Y9Zd66fvxIY7b5jnP
YB7AwRurIbimDFn1Z72mObD0TCeZSBO1Gg8AIiHM+8LooO+HXlkH/fV/VRz/mcf+Z/zU5cvXl+RF
vr107+qO/49A5ej/QCLJe0wbCaUkAuX/rDvaFmwqCn0eyjX0e8i2/lV21AzjH/xd+EXeiply4fn/
q+7Ic/uHi7XMok7kU5h06Kr8BYPqpDlPyZqMi/VXoNeP9um0oeY3lLoMKE3UFygFLv6aEp6ASvqp
DPvpP4rhPysuT3oVBj+fi6FAjpttFSms//+nXoUPh8UgI7CKRqc9T/X28ziMj4MzbWsAomBaOAL+
ecDTy2IoZDMYwri3KOFOBRET5tQ4T0DO93j5rtO5ifeBRzPvL0fhZEExBhuQw9Ml+uP9ZeVFQiEl
n7uo1VOCEFjI97a07E9/HmVtV/3UXzBs08CiiErGp2WOSPaki5ZrNMqMrpIcVDB/LRzXCBPaFUSF
wTm8n/L8bZjKj8T0J31CBqUdjrGKuUGbB1nJ+0ubF+xbSmqQPyjvQvZ0+x3HF23raCZhnTrRYX++
yLVJ8v4iLRrijGTRWPLpwr8fz5vJmvRdLIya5T15sKw2DIeXNin6D0b6ZWpQktQdx8KHsZrVvJMr
i+euNvOcSG5cvtPZvNhFZDac0f58Pb8bxXRWU4+LGhNBx/vrGQuVu9mP0Lc2JQIAWgjMkz5o5UdW
jl9eLbSe9B9o5vOwsMKd9A1yOxiTJQ1AFZfwbsAAF/sAPlLkY7nYNVptfpd9Lw5/vrrfPC2HvgeN
aCxgumOdPC3do6FbD+UQ9aZdoZGopt1qONoRQh/85TuGfpoXbJVpmQZdk9PZTwebbl5LnlSuknxP
+BkxWwroyp8v6OQu0rJlhWKu0xGH7kcb7/3j4gyd1v64gOCa41sH8+Q+xlXVABueKh1bUJB8MD9O
3q91QKoPMOo89B+rCub9gM6iV800NRRYiYe11s9zMAbeWdmY1CcolH/wwH43HBA1hP88NgyLJ5O+
lcr2kduUtD9cR251v6oy0rY5IozlqBnRYJfwc/98T09eAS4RbT3TA2E2eyJsXe8vESrH2vom6cNT
rnZs7OCuaB351xdmcgM9Mp/WLuwvD45Q5lY6Eu+UNyl5THRhH4eyz7cpDYbtpKzug+f2u4talycU
GxaT5fS52f666Astj3jps93gYQ4ug0T7N64KZfDasKSxhF/s/a0DB5DNAAXZcbKlBjGvleTOmnME
KEHS3CqM7V8/Kr5jTEWeF03906vybG1YeKWLCG0WeFnfLral0Ux/91FmQvCI2GTw37obOHX3BXNd
js6Mf6xtMnfTj3JNfJH17s/XcrI2raN4FMFR03BUxQZ28mb1bkDVZZnLyO+QsZv8cSsJ3yCVjV7h
3w+1+o9RJK12ZP10KNNIvEV51BU4gMFos6c7aeAsD8B+vPz9UNy5NUAMbeAvCuRhgR/cgGJCSpPc
Uy+bzsfMHMJmVh/pVn+d4TDfkc1gW+Gs/QsrNNaNPiOGU/B9TOCmjy6JfhQgvX/jgljbsYSx010v
6/0UT63aU7gfReSSbHy5cPIzrsyB8vOVDoz3A3v6764pWD/2fO5tlEEnS5HKq9bvPGIIdKjhIW/X
eKnXif+B+Oc3o0CSda3AYqElOeLkrRVEOzgzr2ikOkobuVye7bn0Ppjevx2EF4ldNDMdo/L7+5aN
HAVjg0G0oYLhRXPsOqE1+oGo5Tcvke/+NMrJ0wG5VmQV/vQoA+R6IEHRCpceiXRpKu/ub2c2giIY
GygzsAeyN3t/QY7SJpSryOodhaYewLsDDsd08sfSH7QPntCvlwUTkgUOvRQSLfSD78cKiqIwFVyK
yHdyopg9r7roVUJMBcvVB2vDr88Jk936bULpytZFP7mDKjY1qOsMVbOubh1yJsPCNOQHo6wT96dt
M4ud7ToYOwzUT5zkfmAKfjpYVbmnSr+iipEmTTJemkNdPwGn93uQAQnEwsLUSv+DGfjrmBxCUPOx
nXCQt596wRSHKxMMALFQWAnCuNA7lChUHACMsGG3OuODfcQP6837i8T9sCoIoWMYnEdOZkjN0zHS
uiVHbwhiGXlWEyR7N2jgofTB7D9okMSLvct6uGaf9nLeznmjP5uykU+94Y9uFOcDnJQGj4MM3SAd
rm1odCSzkf9X7u0Gi8lusDX3fEE/8eVvpzfqUTbL69EXe/upe6nLZQJunM+RWgR8tXIZZYPQY4lf
tTImTOXvR0PEDJtiPdtwy95PcNlRB+8a9nkq9/p5JwqQKB0qly7C6IzZ6M+j/WYmGDoqZnDEeJnY
zb4fDVd3ng2C759tFTKcbIxt22osgT5OUwW3b6TxevPnIdcfeTIXDBAUOspc6ASsgu+H1BN3SbXC
haUfkDo0uN/mZc3L1dMNfqoitG119+cBf3eNvL24ydmw6Jzl3g846DbZCC2fQ7IlYHQktF2n7LIl
ETwqMLt/MNd/XaAA/ZDwHeBjCLDUrqvKT++zVY6Wp3X4YRLOKtnqkG7utbktjrmdWf9RtPv/6tB/
N9b6OUR1RrWEM/77sfzG6dS8ZmI5vpy2hFZo52Ik4rMUctn++Sb+5qnhrVtPwiaqWOPUGkYMceL6
sazImGiaTdsW3mfTlzqRZshdOELm2xKS0QffsF+fHLoOJLhrXiucgxXU9PO9rH2CJDMQ4JFypbyU
i4i3jk7LIwD2A4LLtnd/e5EgpNZN+3owpmt/skxppkY+jM8WbVDQhxA7Z1CBM0CKZar0s5ze0Se6
nc7mz6P++hR9JoqJEJa2L8ypk3dQUmsGocioCLzKPVo2O2oLMt1IN/tocvrcsPfvHusXhmabLQ5l
59MbauWBR5RDI/CeVHQwl9kWn9qgI9rFqpbqocQRd1dImrRhhgqo/mCx+XUOUW5gvq7U/bVKdHKh
Zca3MGtIMYQo0cNlIjextalchgRV5VeagxIjdhAnfzDsL9/xVem8+iTQiHLE9E+eKlaGGermGoII
MvA4+Ul5AczZ/+C9/90orKG2xXkP2tjpsraMiznrbcb5XDjNxisITgrQX3wwQ3+ZKxS+eBHWOxjA
aDq13PX91I2Gw97R6OZ0u27I6J0DQs5gcP87Q1FT4awIPgCQzvuXr1yGrhcOoW2mUO7BdGGS2yCE
t3quTfs/vwG/uXdssBy+QiD1fPTw74cSBqwUAlMJQGo0GrA6qw1RqWX9lzXlH2VDvAUUMngHCGE+
mQnKlEMuqoWDkaSRSaJJWn5xfYIQN3++nl8m+vqUKJ388IBZ7LLeX0+iTZ10EkdEQWtmgGv9eNQi
vwk6sk8MbbWbm3LXm3Pz9zOdoyyVFAfTBnWgk81xYeUwRqp5VZQE7RmA5PzFKSxyrf58eb99XOyH
1kMfyLZTB0oCTL/DDkFWgWsNxD82QDUjjXLYB9PiR83u3XLFfbRwNuGIJwMEaP77+1h4BdHNuA1R
l4WJP2/dNLkvU9JshVMeax3qb0bxplIEFbX+sKdHan7wEvzuUn/6DU6juoNykt7gGhwIB80dUfO6
1eMAcf/27+/oz8OcfOiQ0k2z5OWKRmuaLkXgf7ZEPX5Qkvr9tazLB7a9dff//m6a4wjVPl73WrQv
u52vJxgehBboHzy2381+ig/o7VFT0d8+uRiSzMdiaEEJOHnrhsqejFtJ9AJVKXZ8dlh7bXxhpNVH
h4zfXp5B62H16kKSOHm558GpA71mWHvJqiFKl5WzmgzWB9vX363A2IM4GK3UOqJn3t9FlJ0aFUv2
dzE+kbCpZ/rhHoz60FZWPP/1R4WXGUNKsFbQOVhb7wczs8EelcM1aY3qQXCkTUZ0VEcw6d/OP8Zh
E8kh3qKK/ssJ3mqMwa5ZsKwF5EUoRzvZIzDNPtjP/XrvVr8RskrWRBNP3skj8urJbkw7GZkJ8xDm
C4GLY+qRH2+g2fnzFa2T+f3SwZbKZPbRQaSKaJ/cuXKeRs3lKBmlSsS7vNZw/3WzuIbVXx8A2ssP
6lO/WNaALjEW2Srs4NYS38lalTuIr0xtIB8OmUt+TQikU7+UHP87zlZB199A5dcfK68P6m0BrMZ8
8JBce0f2DMS0//nif7nPaC/Yp9PQpFRCM+TkPkMCyNOmHnEGe622yzxd7HWKGTep5X20o2SanNxp
wpmw6tET9hy+q/bppjluqyru48yLyrrSWCnnShuDa2+2bflUWY2el5vCV+1AcqAN+F+tILtlue7G
1O/3Np8O1EOUYe9bYNnZS47StNpkIiEukAgy56rkpHXr0Fl0zopJxx/WNcqYtmCsyKnMi949n1oR
1OhcLRdpBxjD5DNgO5gDdEcyBQF4XNjuWVuzt0eije2pNknFFm6l82iCyRzUVVZT7ruNg8lGH9sj
3IgfhF4GBwnYYCoIvi6y+NUOysEVW75SPlIxfYGZn5KHNltkhxJu01ivsQkTDYGoyybjZk4LzWsj
aBdGKUODIBwqcICMpTgnw4hJMPQGkHZYW4llXcoMCjOWYdwnKHiBbXsXYixiktSDoBOgynKHLIQk
8vNlIF/T0eLpDC4JnC7CAubpDdIyQezhkrZIKPNqGjOM41JNa4bSIvJHa7JSmwzrbI7dW2+sA+x8
BB05n+pBoYpuZ9eSx54HbIIhqgNj6+Jp1bl0VMrpRtVB3u7teXCDqwLWOjlucpyai7ho2/kaEX6p
fdYSAc0jHvtuvCc20CJMMjP0szFJKyckZ32pvqGxmb/l9aCZF9agRAU4JXO9s9azyuXSJQKpO5rA
64ZjktRxt81yCsFPAaR4AmtHhegeznny1WZT5a8Br0RShnlLwvu5pSbiXjcUA9PsUbNTBIgJi3Id
jjbRUW/VbNHTDy0jTvMvvG1FvIkhQcd3cQxt5MxwGt/bycKczGcxGVm+taqqc18mpMklma5NJsj+
mNG/48OvpA+APu0mdEaIoePQ1jrpXlcFKtitQJbM9agq+N5hoCf2rETQjf9CJAcLWXXJhrDx0q0q
vNjeJbWuXUsOpJCppcqmewvcrUF8jQ3VADi6031rs1h/tkieIZ/A5XdDm9ogm1/arGoRB1cYYMk5
JkHFVPqCenPEwE3ewZCzt1VoYA3B5iU0uiJ7MgHog6KTtYPeF6NMuxkoMg4oopI62ZZ2pTO3iRCw
MLJM1psxCkGsbkAgMoaTBHwmOHFIn7lT59eyz4037BIFNJdxXqy9wgx1j9vE746OPii5TSHMYIGy
ZW1HBcmi7gZ9Z+vsqkY3vyW51ecbPzG9cb9wEHcQ1C4Tai1V9M/QGSz7Mpl9Bp4XFNwRQhAif6pE
I2unK2rjvlG4njc1Pip15jUOZ64uJdzqDJCWDi9JVcmbqjmmbE1hWqC5Dbf/4i2503/O2AwTJZJo
eHlJTGcXRAG4vZNVrc+XXoFWLYKCOqXUXkkucIAIEzx71dR6LHeVUzhzWAo/1TejNgoCpEg7sCJM
er48y9shsaMky637Bdlg+riQ+sDDyPN8DkVW0V/Pe8P+zMKPaymY4lvWbrNYE9jd/DNRkRXLjd/q
y0GxZn7vdLt/Rs/XTecUDfLnYJSZOMf4RNRCLNsVbZSzv9/oQyG+EYlqfE5HGtUhHaxeoTMzR8Sn
ATM2UlNcu+QtjZl+M6FZlI+imfVbvdOw9S4GxSOlBfZyzjpUXY8LKjliZBsU5k7crfRnz2jvmh6l
a1QLzf8+znFQH+d+Gtp9kA9mdtGkhv6spbqT7BtAztoeZVDyzVKG0YSDLwNFpFLrDBtAsY0GvBlS
487I2jy/wFgTIPlVuvPoprp0AePY5hPZ7+1MUoyfai0v++RnZ3Oi++fGPIvlogFrUGEwxH63BekB
rd6NU4I6A0BwrgpVLa1PAqC9sSlaKcYQgrXtbwUxQMNrTDu/vZQCZ0doDau9m7XEU2HsiXmKJM7B
m3KhpIZfQ+pffDdG5YfkqTDOS6m59mEmzAAhZOJYmLAGA7Sqgc6x2LOWjNhgfNmYSTjHi2tsEi2b
nUhak0ieSmMqXpuxNR/dsvYR1RqaQAxhlQZrA9EIXbedBjW21GOspL0lAkuKe7LCuuCRkNos2Xsl
r2s4kTw1hIJg1VvLXHQ7MkHZ5tBeA1SunIpEh9VLxfnGa50u3XTEx8L/IY65uk4qnHaPRGZZ5r4I
Sn+58BJkY5/TvqljTOYNX8kiHdfsGdqEPhMx73pACR1gp35E2bvvZmb5MwaVlMy4fhzObC2Z1NFe
eHjbwM90uUWWU8QhKty5OFRiWurvHd3+mTPTKF5U6nnfWrAG3dtUKAMB1IiUYJtpdWGEDX5HNgkE
HzsPLBul1aEkLvXghtVKykMtLHSQDe+oFaGwzeM1qqvXp9CEyh8/mq3bZneaP+gGk913502mT363
X/v8421h2E16J0gaso9GbTRMaeEPtsAM5lXinuyYGnGrJH6DWbLkWX3ZpUoVZyhOg/KQJOTDRuNC
Og5ycs4z3WOFShfzfNAvAhsaCHdj/NIHdPVfnD6RyW02NkK+WRPxUAcni1PnqiU2hNhV3Euh0oPe
OcuQbRDtkxvzcgRHqmVb3IkOghX3hxIUTT13OKrqKWsf2Bm1TONGq0bvAEbGsO/tYtaN6w43k/7o
YjhO7ohg9IY9YQ6qvO7spTV2tBfTcZ8nMKci3xrKx9XiRJbdaFXahsvP21e6rT38u2K20a5mZovO
W4OqRITt4E1UlTzrzJEYf56adKEmZxoQQkOHbvx5ri/KP1SAa7JwMoIKi4dEbU6saqmPh24e8S8Z
fmY013LuCHFWDcY4qIZ2z4sZpmRlal+EKDS1N9I2UTtNZ4QL28zIRONcWRqXBDeh0wUKINywHfXc
3CFDQckrksWcPiVSK8yHEXvbVdsNtXcx0s7t3wgZG9WVncw11RavsA15l5roR8h7Uma/6zWvMT55
VZ77e723gxet13X54EEar9DIkT9RArbWBmfL54mKKD7S2gaOGrszmJ5epb7+0iSz0p7aGok8d0jM
n3/s2//L9v/f0XH8dIT5xfYf/e//1X/7b1//z//4n0eK6t23d1Lc9Z/+Z94Dma80ccCpcbRB+Lq2
f/+Z9+Cjqf1xiKV3TzeEefIvMS5Gf3otZMHqCMRMlKr8q38iUG1CIkwYXvxTjqVIgvy/keLSFHx3
GHIorNCogJNFkZ02Atmw7w/sGOOmuEQWP4g46e+nOAlIJhmW2h3uybXRRRbOjUugsqvnVfZlyERh
3spkMOcOt39L2MlGBUmf+1+nViMXbJc2jVN/VcIKhuFyiv3qaSFQhdc2bRvtgpeku6M16DWHKg6q
TxAd/ddEjuWrTuLUI2a7uIzYA/vBkSyjGWNSvpJNVtooKX3sub4HvR8HIb9yWoUSuVuzsQvs6Bdk
VRDE7uMnvB+HBdilaA1KfYtCwBpCnyluwAR2xyYhFXNJ9HHeph2H8A03xSiuZ50Q0/va0IziyTTY
j14lnCkOHCDFFycVrRvjRgv4YKW9mr9TCjJvOAIMnH/8If1C3g1cUltHvudTsMKWE/T8vvHa+cfD
lLrOeKHYzrUbIkEKfYMlyFluZtxH2LoIwyOVqPcH48Ecsqy5yBorJxsKWZ6Vgq7BU7JzzckaIrtM
1OPAIaM4n4vUbrZ6b9kPZeu5SLWM5IcDqubIpRKnUUcCmBQB6eis+kuLIMv+la1U7j0BszRkiDxf
a6Jm7kAoOPUA1L91xzkIIdfOw9ayKmfBFNEVMjIaq5hBSzv4hGZsMdVmtIz2a+wRW7YjC6G5oAFC
4OIijeQqcPF2IXaxwLpphtXfawrvBkUatyUtvNfr5Uqz8/nesyeYCvE06fabZ05sRIHX1H4YlEaS
nKd8yN3IEWgzNkOXZy2m+jaVe8zNZEsRvc0O1cMhxD2HKUYEYk97nYeuBOAqXdAlhatAGKo+9GWI
Y85wtzkxp88d7m56OUvju6EnTfJypV4ED2s5gCQwI46PKuH8ECZYG+HMqsEH70qfgbiAsreLvWkw
KSInlRqob0/zv6oyYNKVQbnGNVUpZfnOHqhYlFDzvXPbLqpkZ3tL8CmGsv7SIBcE2KrHuLfAIcke
EBnHyXBp7OmLr5nTrdHp3otsSLsMsUwDkR0LM052asABG86WxblyTMb4BWvd0mH+SoOHrO2Bhfrm
VHHmTPgZbTPKp1zjQD96ZZKQ6iqLb3lrYvgH8JS9JlNm382K/WWoxm46lKPU7LCTQc7rg1h6LzMv
WQ7cnea7As3OlQHZ+6yluXjgb3qfGj3r0q03Dv1dkWbWhQhyLHO5YaUmO7zKJOitLTkrTzbxX6AH
g/E5t9x0xmjeNdi4VTk0oUob87uBze4W4SEo4W4tuK57XwqwMx7Sx4SiBJt52Tv5rjSKkucxt+UV
jQrsAkPeyzcgDfp1KROXKNrWNtn1lIt7paacD3TXFrp+lOQm2tGgsTWMOy9+ERAftW2XD9iXWyon
56bBIS/SJknS/NzxNYfSoQdsHZJ8PnO9an7WlcS9M3lYfCwqjleL3bMrIh4YLJlepI4isUAndcrI
8RfL1bhLLaDrLwpN01/LoCLHYBo8r93oei1uGNSmeNRVVE4cojWuTTARj2bsg35LVoOkbDz3tcaN
A3Og5d+FfZHOD3II0itJEvEd/ru0DevZqz4no45RNrat8wmdihlqZmHsai/rh9AT6fCUCUWIcZXM
VctWNGvlTkjpPJc/QC1xSz0mSrRYkNgrNMpQiSA41mpJpGRt0NtLiF7EmFR6yZbFoq0B20AMd8LC
lL8x+SLeDaRB+GFKa++c6yZUMNNSPHYMFZQhKEP0qj7bT3HpeKJ4HgDJPLSa6LCVy1Hpm0C5utqO
SUkVwiHA/qJhf0ocQcFaRHhqbZWhVesCDLxlJq+aBQg6tEkARKQfa91b0Yl8vvAGbw087PISR2gK
fgrmV3wl9Ja1dMnmMcqGQX0iIpT8OWRKGSZ0t86XcCIT5M30SA8OVUEBKEybmQq8O7QcAZdkcM2N
GTSeR10l9vcmCJY+nFVOiJzozOK72bjDswVTE52sQ7pilCR6QOUM2dQ9mgdOtT1GUi/UmpHcPoED
Nyr9egbQz1bgM/l/1i0zJQbLH6fWV0gfaqUOVqAUktK6F5MOoy+G/PKAJLc4Fp6MhxC7O+KMnDzq
V6Fak8w2aYlnVTqztzdsAonwiyG9p2DmDg9AaoiMBMGCPbPHjsg5H0fHWy/Tap9aLiwVO8590hIL
QuB2AogUDktDimSbc4qw1z+Tq0D7s0kimf9f9s5sN24kbdO38uM/p0EGd2AwwJDMTO27LMknhCVL
3LfgFuQd9XX0jc1Dy9Vlu7qqxsAczADdBw2Ut5SUzIjve1d6o4O6r+aTZsGJfCB6WVzB52HGJRAH
K6DV2fFlbWZVE/ZdmmqR5HsGc0KbeDTUBSY84Ex2FgK6k5kS1bodA8DnLlK2HKmk5hTtw9nzliwC
nphPW2doJLElHtbmul/5evqqTtdgUKXuBv3QOHO0TqXz6PZSnpRjbL8ZjswAfIwyzo9aC4dkgB20
6XYklM7dnq7him4PwkHUgVrnwTgMMLv9+diAvAETtea9kXfaa1+vOdEKZgFY55PiQYKEomOHo8ng
42/FZPEZA67wU6NMkK4D5Yv0UJNueVdVEx8GtVQ2P6q6LM1oblPyTkZNjz+Rr0AxTY2c7nNcrNSZ
VgP/QMTaKZ6TVrpzyCJBbA8/c0HGUGe8sankN2hi3VfZ0q8cVX1cvKXNXGCHb9yJ7apc1SkUiHwD
xh1fWAqp05pbJ7+alC8MbidjjYMVyGXlx47sOUr7fj1LelG8eNaqJfB2vU2UqOAzF7Mn+Xva+Eim
hUfKLwbS+PGT441gRYq98sVyNXPejVDq804orL0QIGn7uQevBWs1B/9ltsfibOhK8yN3n4sBORlp
uUyqdThHJji0h7Kx/erUHz1rPIADqmuSAdYvviH7uwmZQxZldelcmqJlYmpqiW4nkX2X45nvrdfW
p745kOSqXLId42exOf08Hu02qQInr3FLpsaCEXd0cv12GD27ORlTo/UPDQEtp5muJ9Q7k3F6WUqa
f4KMZ8jkrEmMixwk5LzNVocTt3J75ka6kUWQTZ7BnZDO9M6nqzs8iVh4p2AT033WurMXauxlh7pa
yTGteWIYRie3vZIA5WvEsVc7If89n/ajGJ80TkrKpJtkPqU5x6LPzKl97u/Zp8rMyLg0DwlCpgec
XXw0Rn/UznJF4UdoLUvzmcqbXD8hKaM9ptPaxFos5U1SK+rTp8EiQbXXe++2s5eEfpBG9DJgCwT1
GGa5rEGiWhpaXeyZp7zX8/1myHzzl1rWAS2Xlr4zFUk7B8sCAwvr2J0+2fnYlkhvtYyrIB7ECfFl
81OyLJLeHr2t7zpOm1t7GFaquGvLC2fc1gtZMm1+VGr6ztVqYJ/F0ZxjfRDlq9km+d1YxJp+VJiD
9qCwFz7EnfBp0Z1a0j1LQyPQfehBCtHazZSelet8kowWgf/NmFSnhspd5kkiiV7z1mFCaLuyxtrr
kZ+0udxJhUqsTB7odl8Qjtd9muxxqdvU66JTuqmSFMS61pz1zJslIQbTGvd6lOaTQMkzrvoEVh3H
1b6vOrk3KbVz9vg7WpvuJVFcSTGCkhkzeAZoQsbQ73eZGihGTxyyYTuPm+M/W/W7tRVJ46be/boS
Q+jjX/zLLft/PS+v2fer9b/9+++rtvjXZi3cDx4xr/RsQKi6sLbsvN/KRbYEPYf/bZV3kJ6I9P61
WPsfoAKRW0IpbwYYduFfWay/io1+p3Nx6uAHgdXHH8RVCCXyE6OpEpYiHN6fllq1zs7iumJi7GWi
m4wfqMAJS26cuj1O+5geb4zcJ2ZnUKCN45LTgvoaOynjwJRT2cpPTd/IDfckmsaNZEl6WBLh/6TE
+dcfvMv2tb4d5OvrcP65/R8bEvTSsAdmkEP/88f/7N//O3ltNnjkh//Y1UM2LNfjq1xuXnvcT7/Z
hbc/+X/6m99yFu+WlpzFl2ash+1fS7Km/v6RwNnzV0DNrp8/D1n9w1P09a+8PzWm+GDgpOEth5X4
VkTzjs+YYDBkNvJIeJDFOvjIv56izQ/NobdFMCIPRDe16aW+4TMaTx/h66gFAGgAeCjz/KXn6GsQ
/u8PEnp3Ng5cUnwNxmYw8n96kMxk4lJUMQuCnhy6tr2zFEFkYT3Rt3GQ9rqytXnuzk+2apQR7Lyl
jeOUYbV4LNluPynhLS8aAQtF0PkCsN0rOnFM4MTlhEKIWO4Ml289aMi3AWAcOsqn7Blhubm3c+uk
Hpg6SR3bMeAQnWff8Vr2oSGwXSxyv6UfRWNNwq0YH0fZXaFVdsLFS2kSVIQ5iKmCI4z10FTS+lhp
NIOmer6UUYI/VN/F2jKNB7P0hvQur0T8hQh+1VN8PJTNLcEHFB2khkOxlVWU3m1DTtbOLrFV6Zqd
LGE1691FUruI8DI5XGk2/HMgFlWJgxcTrEIwj90lH0VDKM+doVFsTtqxXLIdyKgxfbG6biRlsZ+m
Idqe/ppQR1/TgknF283RGsbmrx5m47xJje5scGKN77V0Clzklrn4Oyd3nUNWiKkM2jbR6x1UvqDr
pB2T69Sy6UXuMVUSOkVWnWzNOY6EuXgVrVtxcrcapMZemKoeD1usnxY2OtXDVjOrj4JkH0zqTnU+
l8aB175GKESGQsNAmiy6CSav9UebHeKMRwdqNuZdbEG8tIawS00fiT1mZTnqvCycZ+bbPCO2Jz2y
MpQ/qdsW0dy51inS/F1LMFSn56eDLO46kgrbIJa3vja0+2xa12uQMcAVLXsgfiY9FykF9DIj+5Pi
G0fU0bBYeht2C0Dagyept75P9UpQogSU30BuAyUSLlZbJhDN/+Vz6odT6zx7kZyQb8OPx9f/k6fZ
Jvv588atm3/+ox2fy6wbwZ7H/4LZSJrvz8Ltb7+fawboMrUMeD/IckBBbaP6ej/XyHnAYOdSEcEl
iQl488h+ux1p3gKFxo5skJuAsGorIfrtWCOVFkR6MwkgbcQ/5//KqUYSxQ+ws6cTYosxDl8h/yT3
8c9ubqEhIstlu3ecRUVmQj7JOQ5G0zxTJKXVZxM5dQUrYF+Uu9lfMc1znMjH1Bo5rZAzNx18puYR
TcDUn0dzzMkXJatd6kE9NU4TkUeJ6KPwm+qWpQzdm1pY33dFv2QfRYmEhLBS8tJ2jZhTwl2LNH6D
LtfJjAPluetd2iiDMXXH88FsYsIUubbNoxE/i3lw2bannaUGl4XeXRMy02ny/thlrl8dE8RoLA+e
K7vlBJ2zJmHem8SJuswgQsdoSjYvWzlZSCWHwXG1yviTNWQr9U3pyA6YtxVNNCsBuCVUK62ggbKr
tArQpGTnvraAAzpibCVg2gJSyRFOsqYr3E8656ROfq7NepNjvPlIbXv2CNtUE1qp/OGi8OqW+jEQ
1rdmGGKCAV3ZEC7PGHKMeQChEbUI5VXaGF6zM/GEeyGTuyAz18JVRlSVMei0CWbgRvbqtXcZNeiS
b4lTJXLMjvxWayjW2xlIUw/r2o7362w3zW6WfDORYdCSyK6RjXBZ7SgPWW0On/oMCjfwndq9cmJH
XtQgL1nU9atWAZtJAs6QoxQg3+RJaUHmlDnbENtPAzhK6lI2OE0oy3laIpco1rPanNbxoK8TePII
ISciA5qU/ia2LWMPttpVB9E5Rhd0nsOGjTR9cG7Wqpuzo2zSp/54GeHcjhFdd1lIX1uR7hLfGNdo
qUtD31W+jLH3tlMNN9j2hQwdSfRQOE1CtQfbySxiHZNh1Q6anemAgKU/DmcQ5lq1Tx2nVeD/Uvci
VNiAcuh3YOZKV8ufvSUXSFD4OhC50A1Hu7zhYCbvjGKiRDo3ieeBx0i8sO7MtdkRkWUMYYVlYTxb
8tQX9MKbHb3wqlzaHS0Cikykam6IKZpy+OqJO93w2Om6RLtrmpmw/wRmuQyXRevzE0L7tAciOwe1
TzM4D/JQ84Soj5ZB5yYbu368t0sUepFqyR59qrKc5PG0nIbsjjKdOT8v6rg/UbM7VadZNojpIlEg
45cSmnk+7mbVe/t2rbek07Ew48dB0H3xxtetNQd/yTwjIiNTs/f9shhZ5Daiaa/tearBAPRFZPu0
WxSpCAsgQ9SmyZAdG7nXVoFsUt6bytmAYVtSL3pZ1pKBiMgkzTwxVzgc2sJsnVvUX+w3166HGboo
q4udbqOXA8HNe3MnM4Kk9t3kpMausGdquxV8an7wzTJtQm+tlDxPCHWvyXcf2+oCvoKTKwawFV8Q
KygAHZ18+ivfyGw9HPGhpXubazXZDcQ5wQfrCA3DtC/14Rg8wuHerbffFWZTZEcsEl1F4wUJx0ez
LvvmQhicPEeKw4L+GMaW9qgc6swGXNcI1pPpNHmHekVUCIttd3Rzj4aMEUIQnxbZZoqSpOktwlbL
pgTqt2hVp0U4sxThYQrrIgIBvhzeff5S7fbeSaxqMsJSr8mfCuHKt24BUVsQ/rdR3S/Ngz5vr171
Jr+gpRPgudJjpA2jUUkr9CwaBzjfdH53YixYeIaGgnfC6oj5Aj0q95amhkthD8aEcaZ1L9Jp1b+0
gI7dUbUUreT8zlN2/dnNXg3RuRdUwIOAl1hLH/CIybdBX/X4qLcs+UZIrf2WC6P2g6JrchBCo7f4
sKYlnXJG74nQZhb4EjeCx6e0Wz6kdb2pMMe4lXlgrjakW7suT/6s1xOAiaMvIZ9fWMJcJUg/oeba
BdR59LxjMeqzFZSZLbNj6RHKuF/rWH2cdSvtzowqK+7aoUmLw4wGR9viYlUTcmFobWQCzD/aOmYG
7SgRDXb0gOEWTLyqx+ZsCwcVwVAr4E9rI+9JQaum+4r0mNdstqAIHX9cbibwKMK/FbApoq1Rv0tT
2z52YmF3aPG02D9CMhCfT1hivsixnAGsDAckWBo08gXksSq6CC2A7wA4fTgTANSUq/pLVe/T3msu
YLjACm17gfpEmZIBCorBD2pUyiK08GKfIUPJGtrGquVawiLTqZb5ox8giC84ixZlUs2qYAtPu9jH
FkV4vLgjUBx1jlORdbNfx0WcxomagBO3kIRwTAo8YrpWrXetkfXXZDo7DxuinAZojt2TJM7oBY7N
KX0sasPkMJMq+SQ4y3m/lSxJAZ87Z8tN7VagP3Mo71ZdFmeO3nn5XpO5fBqQlp7P4D/13izj4qJb
uprY7Wp+qEtNPGq6IpkutkR1NTpdn4QOpB7XTTfG7o6ouqnbiUxW99AxuQnpQ5M8RlagwQgIKz2W
ed50SNUWTdcsVJ65XgaCMETOtlYsCWl4lY2UyyFEGO7QdL+IGB0QwafOBCFX93dtbpNFxwBUQCKm
LZnluTd7lwwBgzzSe4JBQ0LvuN5aMv1SUu9oxw4NMboXowKvJu4tk8Toxs1zMXpmHRG56XExm9uU
7U+o1AiCJa+T58pVdE+gaX1AYChfynp7Ky1pZVdEtiACS4amx7/RZOrGRcn/LJIluy8zP0OC62X0
d7cqI70amFaYB2q2motmyyGfwfj7qBUF3AyiVPkJLZX/vJKbfieSxqZdRZkfydgaC3bAsvnCAl3p
QVXStIT5QCH9Yp3NiFH1yaIPyAC0HjrO4Q4sMdneZMcwjhqJ2i8cadtDV7pdHGFuTP1LRox9GgrV
0CiOeceHes1xdRxRPNstu4HepCZw9UHdahnseWiWVT5F8M3TVScQFex4npJXm5ap5aRcpvSpTuaR
/Ep0+aQVM0kxCC6Ll0X2gL8loOc0feknWPoglZp1RQKmzqOfNLCdvtYVBWmlyssDY7LyIdSJP813
CnwfUQCX0Ql5xlodqJkU3MjQyZo2upYYxbj086umHcS8Lzs+siESC54BvbbJPgGFppjKLp1ToifN
GRpNy1Qo1wUFkJw7C66SkHm1Lyq2VNbypHP3tqRdITLttjzXEjqJ9rBB8w11iG65W4oivqpKP+13
PmJsK/Aap99UCJmFPtjIkkdNS8w3qaeqgqHMVcWDmfPlqESD1LS0+bJmLJgC2pSXcxLPJRVhZLjy
x2ITvfqSdiYx8CTAl/ueCEubxMclIadczvXnrBy76tgaiTONprKnYLzzPQLiY2V9zJt8RAua5nUZ
5PxEx0jhZt/5aU2/d5WUxRz2Q+9DvBsKBfaA5L3KSd0MSydbbhq7RLAGuwor16jp0W16rg/LJyQg
XPwMsJehmTk1QzeBDLHd2gvd3qmuSJnM4D8q+4mgGyJze2YGK4JZ2+bsRM/bnYqh9wMef0ucsk7L
a5J3ijWYq24T8ZkeKsbS7JzrBCryCckz4cOd7qRfNjDOj7p8Wu8NPW3u1z6ZLSyBNiGKBLXpNlyf
bL8UX1vHGKK4hPypYf1WJYqULcveJCLeK5ZPOeZ2kjNB1reehszBQWzX1Q3Buz1l3LpOpxDrSXGh
kMPlvHhKxL8kNhocCEXJHMZIAF9ahaiDiO5mehw60kmDJTfal5m+OSR9XeEkgSSJe91JLjg02to4
b6y951F4qlq4+5iqK5oDbF17aBDBOTcEHqXPkgLwT8s6J1fesBTrte1sgtV6nWd0vDEy+WjUkf2E
lj1gJ/CHuInKrG4pxdOlr4e2bsVnEngPfGJ09BP4rqk4xEiCMLmbqxwjzxbJNSEDth0Qy0/6pTHP
+UvWKv01FQuuBN9XThKRy63OBg0+kQdzVihtFnM+HwCtyj1cTH+bO0v2ktUGSwlNxfNHp5Xjg4Lj
exaTAuNBh8oZNUrRkYU1FLd9U8YrzbpcFXDgU/GQU0FBWXjOoxOODKrXVu2LCxSG3lNVOGBUuJUN
+yAGb3pyTQQLiF0p+Itg1lCrTB2DS0dREBFRrZk++w07Q6Blo434eqFWPZhsa/hcURP8rKVm/tz3
/vCIxW1FOqIZdDeNrp2fGTJhI+SX65vKK9pPrDflFNbePF7a0uof/TwvhR7VPh+Nx5EuvYFrgPUN
UroisU+zquK+oNnrXq8b7Vn3J8I5PKRHj6vwEo0FWPDYL8pbc+iTdLwhEJ9egppx53yZq+ptnZV6
UES9PbuqL+MdG33/OqZ2N+95sKoTF404uqFyyuEDKfEFnuotN8dqoU+PZec3n3AF2y4UHlmiOE7S
0dt7RgV9Ke2SDMZKcd3uVioi7gdhyvnCB1EjHbktfe8E1jIDf6Me5I20ljTZ6ZlmfMmMhfwyVMd0
0qdrprmhaCZ7O8CqaU99HPNglTn8Qj17CaunKI0LgER8iq4/NA+WPTKttyiQk12vm8lLX0yGPKAr
KC4ZioW4GIn7n8J4zHSTDNWhWW+tmW0qQONGGEjpDJInRCw9AgGO7TqUpLQzRTotKR9t4xrjKZcq
rYHdivAargh9mtcxKO4QMzXxub/WvRl0xWB5N5il++0PqVR/UuTcM0tp/agZU5gMZbmS6OM18c5c
10Q8ZLbKrpLWWwQSf5vykfeOu//oOP8bv9pfIWq3n5v/umuqf/5Dex20K5nVnCY/iDm//v13TM39
YJHgg/CFUCeE4F/DCN4xNYffMb6mf0JuCcI0QNt+Y5w+wP6YBgJQgpNgBbbf+g1T0z/ohoH4k//h
FnbIU7B+qdHpp9Qa14SksDYvNSTbxmX8zBWUllDIfUaQHCv056E9Jre4V+FsmUd6mcnzgoQgQGFS
m0lDRjhxjLiQdd9cU/NkSrWJu7dwq3tC07srG4WfEaJjXD+RlaRt3SbNneUkg/g7y+hmr/2d4eCr
tsiqJAWONjP+H8bkRwlqAZ6GgO5pYlkTQTwZxlWaJQu+tqLPrxMTe2fqTfW1Zcb0SVdAMJeYoLo3
sEXzHKmhdWL2Qn3UdJlfsk1gIko6zzhFtc9x6mrT/DSRgnPHG61bu0onmw1Owzkz+CFq3PSl9iJj
e37V0cHfzLVSe5u7+DmnnJSBatsJMKogPpB1frY0Yl+CYbDBrBK7D/ajnns3Wfs3u4gRP2WNfWaW
mh2ONOL9YhoFcOnXCmGbSjdyG8iH+PHnBGpCb8/2c3KHCI71Ih1BqQrZWDvhDgsCRvntrfnPsfDf
Ak74z3H24J//qLMfWUb+/DfG8APcMSkCJF8RjstqAUj+fgpAGLobtwzzTP6WZXub2Pq3Y0B82HI2
vE0IzifT2TJTvx0DzgfiVA16RS0HA6xL++mvQOvm15jX7z5OEN+4DLlY0XrrxIf4m+38uzwfsRTx
5Gl5gAKJW+Mw2dKziBSHXq736yKcfY95pyN8Ga1lga6B/nb23rl5nbW1NIJi7tWLVRmoadK5X9zI
bGUzhraKyVvqvS2EqNSY26O57vyUtt5O2DvAEWDGujK2UsTaM+4GZTsXqSm1dFfMyUqUCT014pSr
lLlyHoGkzovZWq2AF27dUJ/5J4/WNCZ/157LLg9cu6R1qrFZTwNrlMl4jAZTpFfotPj4tUNOst7k
JAUtBlrqtSEzcfog0gS0uPcrxzvp51mxccoewQaDL2USyPH2gFqyjBRqjg5gxVpOVcKKFzSCnqIQ
GWL2RuFcfjPmhEZCLc9WH5IMMNphgggl3Xem1d0hKAaZ7iwZ38dpnxEmbSskvV1pk/qA/qa/Jee4
1cIlGVCwo1fSqDZum/kz9CMf0Y7GLXOndL2ug25d0YplVm+8YXOX427yoFAje83L7pBqNK/tkKxS
HG2No/Iuq3rKrdDAXIyCNkaow9blYowBtlNBXfRiCWSBpQ33/dh+HFjOmoMaDVi60gIU39nr1FzU
lsi9MIH/I7HdmpAZJbNXo0Evl3iBxOyJlIYzpm7a1BDY77H+uZ9wC87UmYjxFRxUlKe2zLvhMgOB
60MlJLG8SIzK5djvJnc4GidK8fZ0+UmwhJjFEi2htekfATYXkp0JEjvUFM29LbGmxEHxE31cRDzY
1ziNqk+NbYOEsyDltRe0eueqezBkliX062Z2GBiWEhrv3KHYF1kP1lFNmewD7NLVla3cuN6l+H+f
eNh7yoAKkhPhcoglQPQ9mJ+apXU/5wQp2we1mt0Vt9JER9Hg2CkCTQxFASgvurLOK5oq2goHzjzu
pjLS+4kRm22b5OsYFR1TYVc0Lj68bU43R9eML+3RHl76Pilv6ULUb2kvyF3+bQogcDKMt+NkNv6e
GuTEDZqqAH0oKQL5kk+99ZATvb/iB3cRhsbtkj7rxoj4Fr23DtmVYOs2p0kJQB6jfiS8x3wsujwF
IYJ70c812svI7M/itzkp01MEJ8kX9hlxMzAufB4mM0YgiNL9mZZa8w18RD6JcYKFyKR1H8dO/aSb
S98dmfmUYHAjx3TZN3Yn8p30a3WiO722JCFyBZoYcDosXjSgL+fB5AM5hyppsie3cRZtL2KQ6yCT
ImX0TfQK8HGaRhVoc0VdrKvnjPhxT/Vf4OHeokfK6cYpNIwM1LXz8/bgogkOyX9mHs5to6SnicUH
laFZpVFrOOlzwzjwaHrZcI9LK7mljieroi5lm+NtWcZX5+t7PRhdf0FYurji7QVm6I3huEpb+Szx
1QIrKUs+U/nENyWznCXY7U2WeXBczWdLcu1XrGiE0hPewic8bZVPYxwsyifw3eF0EH1XRCml2kC3
HlMCX3Di+vsC6QADljuOdxBAOBHohDLjM1Zc4puIqZr8yMhzR4acWYofHurE5dIblFmte3QHstyN
hpWnkIS9m2VX9abHx9VVXPa6kyHsLvul289pL58JUoJa0Oy2tyKNtiS5Jz69OocVtZyzPuEfl1YL
PD87tZHfZGxjxt5ejKk9OE2qjccm66mPOZNAxR1J4QKp5UjfjdrRE/5epe3t5USX4Q6iwwGabhvq
oqccXuoe9XsFRO166bGWZak67/oJYXCbASAcKmyVxkOrCWN5WZDcPJmd1NudKDnejhhfmyu/aVH2
FV7Vu6QLa2ze6CTGy7QlZy8o+gk1INopZ0GyJ6hXtP1p+IzCWtS71e5MsFuCLhPqjupUh5Ys2vuM
9NpPCfVjULtOfMWjzoclRtz/NrtLesGdi+N6VZNrnIl0si9+XYzwpxKDH4QI/99JqzZV259PSShu
PpfZj9vS9jfe5yTb+EAjAio7tAI+ooKtEvt9TrL0D77nE5JE2CDRfMT+/z4mUULheXTDmMxIDEUO
UT2/bUvGB1Im9a+hL/jUDIRGvzIn/Ri+gz6P0B2LbQPg2vMYvfgavp+SAP3nftui0I8u8pmmu57b
SUdI/N1P5Op97Pq+hWLbXb4bxt5fhvQdgghdZsJt+/v+ZQAJ0PetlgjgrvszzeuTYzkPRjSRZbTj
MnRv//r13pNvfn9FIksxG7oWEyXrDwvlz03kgBbrHDN3cZg2uT5Ecb+sSgdgxruxwbPaoHEKY/7v
QDVb6AJc4Gl3ghEpBniySHvp0rCmhe1aQgF5J5ahLH9vWdPSUADqQTaTuOHXxQrvzYdXw2TB+TnY
UeYBkmSMFKmpx5Fyl7g2wwJeafaZRbWR6tAhM3ILlmodLWAOyZWJWcolEMGdT+VULPOLYbTTFEMw
muyvYbXluEzhpJtqElGJU9sFF/GY78wnWVdLNm/Eo5W4IeOURraF3Zc+/UBE4Ls4TYSfeZV/pOoy
USyRRQ33TDHWsH50O6OUJt1c7PNHg8z4c6EcehR2utU5Jsnd04qcg5kK+Qc2rBmuS49sV6O1K9Tj
3EnioGlcfGbQZ6q0A0+f3eIYA5JjRTrBLjUtUap0SW0Q1F1iZOBrgab3NLZY3BepHMGdEeKRC2J5
pSavPZnp6Uk1Thq9YwXfeAyS1cjqFDqpfLCqsnOOk9wvMiwaq9FQOEfQQfKp54btj1kFFsHMLCvR
vC35IKk2G2pxrFEIkaEKWIXEI2WmjOi2gfal7ipP3EEe4sdK6qQedyBvWf6lSba7ydGhRA78zDUD
t7TlyX0bt376MhcCfrJuVgtKhMfMwDZEmEt1yqBpaNGKJncLLaktPJ2YmUWxb3G/pyRWwPJCR4vV
SSmVxYBeXWTW7AJluVhGT5WlpuoGT73WbKYrTRIPok8teVtd0mnl2aaSG2/bROrOedmOdXdDAQov
WGhloV+Usz6bpw1wTRHSo6gp2ukLAeW9rhqtXoQcmM4aLGKeLDOobEQ1+6z3Y+cUM3nnXKokbUfk
HFXdNqdctZupOrNRtx8bkLQSw11ZsWFTRQqIvLOSjNEW2km0JKxA4LjNPpGqX8m7MAUXlyysUb+h
pY3I+YHFqzjHTJ/7V2aD4P1CJgOJElrjFRUclYnNlD3fNO4sElkwYgiv1o65D6ujxcHeYGPxRgA5
FAkJtwj9GxwDcVlf4E2osvMpW9AVreZit8edcqukO2fEJ24DfxluJBm6M0GkB8+Dzj7uKhKdT3Ic
MMvFspIKEVAjQOrD3I8Tbjw7Wde0jNaum3PjwCyduUet0TryifaQfr7GbRGzp6y+rKdbWSiL6U3X
mG1H8jvKgoE9r4ZTbSoK757mYBrG2GwoW46j0dQ73ASY+QSbGWEfVbfezJPCNkUr4cjcON3SkqvJ
9hbCwMz8C86sRsahnAlLGK9jjelzPCWEZpHeMwIW6pOPa5HG8m5s8Tkst92W0RVMEKAqQivQkqmR
T1RT7jqHevE2any6AHculYbwPW4+EYU0pw7+iMloZ2xKBP8Y/iVi8Qyh6cLD5+eBRlRBH/aFnqig
0mAN96vsYnlgf8Bz6Lu5lp+QM6NpO7PHj0x0hR1rR2pgco0kbDb6AXSY7bHDwWHca4XW2Qdwdbck
XwTL3kkxtPK0TmAFo4IlmDY1zaA8tYR3Z7AmkGOgCxSnUO1bR42ZJwympuwVS8PaJJbMnxIkwNI/
xbGLg+7aJ8Zmpn2WiJcUa+pcuuk3SwLjCfLtf3OP/Xhdcqsg+xNbYxTIBobXnzOzkGWN8Oo6LD2N
fXJXVWNDtIyzZg9/fX/929ehfUJgPRECEOWn+9I29KG0jDRoipYq0rZsp9scIu6XruVvlyQ4yVfw
lTmE2eT7a9nN6Rp3gRMDrdN8B6+0OsX0eNxLW55ZqUU4yl9/W9u/98OlDBSD3YEsMhO++ysw9P3r
0S2UqNXZRA6rGoMt7q+CJaZhtXaNPkqqRMe0s+ifi7idw79+6e0n9tNLMxNwitCNwlv3c8ogOUGT
QxscZjY7Lnf5XJT7oUORoOtyjv76pf745vFNolQntpo4tz/kVnNZo8G2eSkDovFySUVxRtVX8jff
0B9/lts3gnSVkjN2jM3C8f3PclwgAl0g68CaV/xanWr5ZuLKfrSsgYSuhjD4GlHc0QT///42/gcP
/W+sBd+915tL45v74uJzhfvi9LVePn+vNP76598HfYuZnSAKssOFbQIIbZHs74O+afI7xK4CfPJg
AFpDxXzDQ5ETs5Qxl1hb5jiLAKTAb4O+tYVfONuvY8ZhwCO6+zf7yLeTCufJn55cX9uafv8AIF0B
CSXh0Gb82Eb9nxPjORIzFE/Gs63q2BCP0MDobwMzHYb50Vdla9/48YB8S5vG/NVfFqRaNZeOdhYj
sZqj0fJWzT/orj2CFdC5PCxP3/0o/83Z+uMn9P0LxEiCmYSTiJ6ajR/5HrBN3KaNi/GLSol63Jla
TFanXZU1qIgaW/fw16/2hw8pGDUdEai/jY2Z8n46+qYV2a41QqpkiZFEVr+WH1tVtNe//ipEmui2
jljcNGyeie+/pzSlMjwVNV2VC5FeRZX3x2XtTu+r95++t384CvheUKmzcmxZuzSL/vgqng4mQTQE
kiejyvdTO+sXvkrHo9qxk9Mi1fwdE8Cr1SfL33x7P75l2/3BC7Pcfm1YAGXffsjfvWVdR7zZbDWI
aEDbDgve02O0JWhvFtn9zXH34wb57aUgE+D1LO5F/aef5Iq+1O5WpIu45OtwHNYhALn/DFj/ppvV
32XS/uEb8wwmc7gNyIgto/+npwMjbmnkOhcjkbsPg9XpO8/qXxc8sX/zbW1f9u+fSr4tlmtegjMc
KpVWmZ9O8VwvCml1KVCnwSgv8qza1dZsMbXhsraRnJ4itl7+pn7gD88+zgYd9QgDBu4IHswf37YY
Ti9XJStRMUu32q1zO779b/bOZbltbEvTr8I4k6qKaKqIC0lgUBVhXkRdLFm2ZKftCQMSkbgQBEgQ
4K2iI3pSD1HjHuWgZz3smd+kn6S/DRI2N0SbtoDOZJ0oZZyLU5kb+7r22mv9/78U8B3jI+7Fwe8I
mAoxBv5TlI1dAA6BtMt38O2ij82hBnLHm/qPPz5jBY5hNoco4FKKhb9QEc4UXvd2IbXP12qigiEA
gIYnPuXpgtqGPvAcgKmxfhM4AHB8fTDHn55R75ftcjFuLS43jehmbeKCKHF0y+vo7sf9OjR6xaCG
o6oS4NHJZ0mHY+EhBwG2m2j6phleKk1/TeSUKN+Pv3Jgp+JhUIGGnSSiOIW1bGz8icGryOtMlvHS
6DQU3gG8/+fTCIQWlOYjS/rsGLJ1ROKupbXFdSJQBfsnXjeH4zogFzxG36mfkzT7TDnx67nRvAJl
5Ryx0Yc/RtDMbKOKywjlj8FaVtr6jI8t9Ul4Mdk0kreKF5GFHtc1tT9UZ7NjW+n5cVQ5hUpb46LE
1xfp0f3hDZsrP14qHMeFuZzd+q7xca4YVyY1h7tjrUW6e1BPPnom0G+gL5vhdANnBhTuAnp8kNTn
FHClt+vQ/+DCQjsy9c/3kwpTiScBQf+2DjdJ7hsFaaEzGbDfUnSnQIkvG10VRPLlr+4nvoKSgwYg
oQnNsrDAytBz0bQWL1di7eQFIRrAFPeD4XIAKNk/9gIpSsVjAPke6sssr6BVFQ0gfMDGjHJn5DIb
6GVcLRYtKsxEG3f8u05KH0lMzXE++k3Hp9JyPHeM/gwVp9+ATOpGLyZrekTp+tAkayrVe8gdE68s
Vk5M0tAxJjHDn4zNdH6xhEmzulitNeco3IPVkg0/SIu9DxXuM2IGqOa4fCic+cFFhJvQB7lwzDqI
/frsK2B/dep7wVUVSfr9/awmS2TVFsxuGC4gRJBCagCGHmqtDwgEpd5FguTG+hINoHgFihkeyZE9
+9w6MUqTgcIAFsapcL1FStBee7ziO+N2HfoQ9vB84oDbMKeLY4UbQRgVBytuAdYMZAHf5A/yYBtz
rR76GgEpAM2k8AJlgWCMHpvzCcaRMEMvJTb7oOpCnHCIKOcCDDXFzbmdCH2MlKFivPcmVHw0Ohoq
B4nCVRJtUC+J6gsjesS/n4VPJASBoJsxdQC9TtN1tRWA9yWC/GN/Mxt+SqbrVLlCCBTlsmljvBx2
kTBcjd/Wlwr19tI4QMHVXXlcPOFyNo8nHWhSw3DQoKQ9wXHHQI+3p6ybG+LVUWNzS75NcLh8+tSt
bxZxcm6q6SzpL1athFxgvNIGEwO2LrBt3xs5daimcFXqTuua/OrG6QEzTFy6gDzlYG5OtQROahi1
Oqq21hZdYoDDuJc0VslkEJtGPLvinDc/4xBpk9fjOIjVwaTVJt+mETdrrzu6tlgGLaC6Iq7i7qIs
ruOpBF1iMvCEYABPiYAMFf5EeMYneEmwZhm4Y0I3pLQXBHLWJugIt+vGsUGQx6g7MZiGaJhY+kxL
7qYg5N+2jSnwpTmCr4ueH8Pu7c48fbrujQNlcz82xzPi0/600QZeFI4/L5LJZBTHwBqQBh5DvwGt
4YOKWA7NO8Sxhp+8ia9w+6cRrLWU0+ZdkZRtGZfEvo1x30Auv9Xz0Nn2evrSXLhXraHmfUKFvhFf
b0KcKNDAoL2J8+MHxh+hwsxIkjhB/dMczvam3TOYNiERYzYRLEtcfXY1XDohamJINOl3jumFaEtP
CHp2AnT5/F46Xfmtnm8MKRq0DiKIiiESLnAsNMeawScAyKsPJwGxn7riwmgPvOm1u5iuP6AvTWGa
IUUMFj3EzvULZ+bFww5iuhN0opRoOeOIjydKozPVpgqyO0YL0ovvpqt3bhx6VCNQ1sYb35iZb4ns
rZrnm3FjM064Xp3VvEeocSqYA8upt7rx21EduijB43gVCjyAM+fDAUq0g0l7Gf/mpIpJOZYkmb6t
U1sUlIfWil/P57rp9fCHlPZDSIyn8W458YEkTFDtNQdTXdkEZgdRwEX4YbWaw2JTnKRxj3BhK+4b
Kir0A16irbZzRX60HhrX4YJ8u3fpc1V5l7xowtbFBHILdaWIt04G6Fo37tr1hv+4VPzEvUF41Yx7
lEHzAlyEwLh1lXmwZET1DQDiCDmhLhYZACtVSSGfkANBTwClVNdGFGco5MHnK5O6JLyxOitis42e
r/ro3zSb+sbsRMS2h6IibAuWGXH5ZtdUk0YKLW/T3nRaoIC9TssxRJOKUHED3M/UoaWVDDlwRPd7
U1QYxxeoxKp6T52j5ktFHtDsMxMQSm9BvZa4N92Y8ze85SKzD6QFFUOifkCKZm0k2lC4oQQSjCI0
jZLQ0ae9IYHBcW8eaihljSeggrtDUL5qt7XyjDqJk2RjIZHX/C1YK/qyv0Ip+NJzNBXFnHDqj+Fj
1KefUM1dmp9QnNvMf0MOK3B7sGrGT7OAUPCnxSZuqYMWavImPAD4W1cU85y2+2Q1J/F5jMwhNKtg
on1eDNGvOZ9NN9w1mokIZm+IVOaTKMq1GEzWbuNC5dUR9qd+7ADXb49bzQ6zRO59DoRmdo4X0KaO
K4EVNAk50GvEZ9M14AgfEa0uwmWz27kS6R+hkvoQd1ugDAnab1JAjsjQk9BTJh/HJpL5ZPNISkAK
DbESmqvN3T4azQu/Q4oFIHo9iSbJALJaEyoBUktgmYWcYGsz9fVVZ+lHWnexdtzgGn2s2fo+aSlj
Vekak2SmD1TVDadwTxKY/ufQXhtxP10EPrgq9Prf1DckolBrCr3N+MOyRQ2p8QVOP05sf+al8ZRV
jNtamiR22x8240+AMJrJDNpMrCAK2FzHnLAUXz69A2tOzooiCp+pu03dSsgYIYIVTbg2Vy56wyEW
R0gNhV7U8KbdmJwr0nWxRrmnZo+HyNLRB6ZKFYDZ1jf8r7jf30RxjO9n+AepF375w659+WOWWqRd
PCuw96OA4t/eBgFRFQAnRTi9jdqNIVzoPAjYPBNlpUjb8xiktA525msQEL0B8U/zq7aIzbUb/CoP
AtIecEiR7ef5rCF98muoSNkfoz9U5CPsBeFOiLYI+QLJH/RWJji8cA0wLhwbfR2Qf2tgaJspxBW0
7j/W07r/2TcjdAXQmp+0YZ/PwtWAsGESk3N02ktoxrwMO2pzuWl0Vu2m2+4PF63xx3AOLhHMIirg
KHfV0yf2Zt1qzpqN4FqH+QOZX2tE895GbdbTPjwy46ERUh+ga3KfJue+58ZvhvrYVNGWMkD4DMNN
2q9TCds9H+ru6lKfamr4OkWADYGPKRia7db+yRAaE6ODgcBFJVgHQp0bSp4YR9+s0OIzOm1zuLzC
MUo/Kko6uVwFG/d1gEbBwDd9gHHDSeT8treVDoQ95RfH9ss8s3i+8X5jhQteq4vQAgCAemftOK0u
2dXkdg0688izJgNFf3sI0G5DbDpejqYAxfOyk8e3Xs7WcUoydp76WCmtPUP3FEPVfNvAJxhrl00f
vNN1O8HIvK2jAfDWr1OTAxe4DkgVBOimBYaRMCxYQCRCp8uIIi8OSaL63DM7Y38NC7JOQZRJJw3U
xfR8staTdkdBAU0X8Fk9gQw1a79XIHulnSSGRALbCrJxFzo2cHt09pLmeeJoaa+9WOv3Y3KaIygu
swhyXNPUlu9w5IJ3KQVkPsWztns7dl319zgigt1Dc2a9uSI42rC0Rpty9FCkFgBQlTV07MgAXbpe
z6aP5mYe2FP09DddHEptdoU4ve736hCpwfYFm4Z/s2ppqNbpyMOi4BgvQqc/0xuzT2Mfj6+/mRux
bSAOnFAZfmOo/fFmCDgT4CfpTFzfYdKNqLPSuNBnoNPeDtntd7hu7poiOdHC7+tTVfkIEHM47KKg
Q2TRcxaRPUnVzepisZyt7qFaNfQBFRxgY1FVBv3Ipq94Zs9pEBW/Rt0GCiR1Jhdw+IxYWXemesSj
dNNwOtwPs0cdoaw1UA8EDvs/3qCFzIEB4J78BBtTJeRDMqJV2KH1TeSNg/koMtzoqjmL628Xq6QJ
GNBQVr1lQPWD2XQGc60RfVq6Y8iohnY7CYMG+jpjlCsU17nIOvRf19DfBPzq+9dQz/cekZz0pKuH
f2OXf9K4eqDjNEjnKkTINQzNDmimgMgHwUPSxzBhmhnfrh5FRcGLQAeYLEBlCOUQ7tldPWjEmSQs
FC6KJmh9ExWcQrrpR+mnopUTWRYF5kaTlpCCL9pXM6o7qBUjFTNTlg4ucCvp+e2JeSRgePArZOWJ
ARDBYefKVm7mextzueYrxlhfv3Zgp34IvtJBvntXEE+gnX1rqhMjVEGvMz8o9wDtk78TUKBKU5dA
M8dpwrsdh3Ct9KZUlbkz0tSYD9bjtt6bIcwIBRdp+y7Sn1CwTX3BAxdtcAVcVRo+hPBfW1Bxmkp0
AwVQ1a6Qa9Z5xQKlaZ+HlPRZUmU+8hY9hGrMTScOU55p6Eaml7pPoO5iQxZ9oLSJrgspMWUNhGW4
Imjamy7m05AaM8PmO88NGrNrh8f/EGUvHy7QFEHqt8MobIYXjXRBMKbthS0KRw1X2pOOmTQuEPVR
Bu2hFgPxMUKELuokyt4MIz3WOqjOrq6XxPHeNSmk5b1pRKvGh7XKkwGtbn/8frGYmOBRV2F0yyMo
IcvuzNLwvO5PVvPBLBlOJn10vDcL6nmhRg+1uwkjGqpG0+j5BOTbXf4GONk4dhV9BiuQi/tiNXSH
H8JlsjC6TXXYNAbTsRFN+15gDv1BOmmBFzaHHvcXejNjpH5VCkoid7EGZKguN8nrZXOi6xZ18sxJ
r4VwbvghBBV8HfsbfXYRR+313dBrUCRDiZewGANzjQ56W11DTo7RILD86dBEjtxcvQdgMv19MdF4
7fOcDz47CzX47DXS5tPCW2i/k+Rthp/q7eEG/ylYLZS+EjZU48J063Gz0/TrRNwo3bNc9hNKkSHR
q/KYfWe2EjjvTRUCaQfK1nx2DQMdGV1YJDzueBCl6ucEjynsReoK7AS4f93p60oAZQCE03TZX5sm
3AIEm4HWNRsrf3UZt4YL75y4FkESzfETVKRQeV1+NFJDxLWa43B6MUMn901zg1r/fzbzvLtJDoos
fjVa4rd3kRcmD9EzJcaf+odya3i4oZ9TbQRzXbD4WZcyxcgftRAg5pikIyAJJuUzeBlQn4H/ET80
iI6Os/t1+wyGFqlFXhXbH0wZN8zeDH1vDn48vOdyls/b+dEA7EwZ83L0L39rc+VId96vzgAXlYij
i6eVNHQN7TeqE4v86nboXHunNXTAOyXHXm+dAW5uK2DSvq3v3vJrKHQK5c6mSKKJHxIEpzUHzxE3
v7z+Z2jMUoFKVHTdH7pxhiME6AboTPaDM3BaQyffVXL5Ff0MRAQ/hVOvmtTbAZxBGGI79u2HTujU
I9xWcuwGFYDa4i9gGtmPbPh08wzWJx6aCKxkP6e2/HSt5BRoaFgCo0Q/Wvs6xr0TUEeCF8qFTmZq
93N6R0C8UkpZf8B1Buk+vSHukb3BcwLAzRHn2tlF8RY4reP/TPP7Vw2fcdbQEFIweL5tf5jLvRmo
K5wAfg9WOf85tSng2iq5/HXVwMNpkWAWqLe90aNN3aDCMeoPJ+fxoIddetT4PERjuNeF98cPvs3e
4Jvtsyb4BaGA8fXXp7X5AbOWO/c68XTI/dwju82NZ7M3A4p2BuKAp6Kgzp3W0DPZ9VI2r67i9gnD
TqBSGjUXArZAAcB0cqMGU1VyxZX2GWEFwlTyRU/BAtTpKV+e/5ycmy+g+aXWu42hB/ll7s56oyEb
esXEBFK6nmU/ub0uKCWlxl7noAN3w5PdmTIB+9k76M3mmd7UuekN/v5pHfQM7l1q8ErrDKoRhlzZ
Pd9lM19XzxA3gkGQT42Ym9OaAwhMZTcAGu5wFwidGbKx45HTJjmqKzux+BN63WTiTaVWnqqQZ2oL
KH8D0kj2Iy+94JTAJqGCjJDgET+ntvICa1huClRI8Cwuf21HKIIXeydfxfNXqTqiiRxF9nNqUyBK
2ZaaAjYBOFQy9vgMBzZBXcH4YQDgRJza0FmWkmOvi+BGBgsuBHaoLCPkFAw0E05t1Dtnc5tJ+hoX
/oVornDsIHy2KHr8dU/vb3nzjIp8SgOkyHY/nJy9F6ytclteAGWI22hI4R3Y8vg6QIlbeJPfbkS+
d0K2n2hM2SnQOfXgdDjXksETJwJxRNxAM3/0nNoBKPuqqwOgMtqIvwlu9aHl5+yTSBYEha/n47SW
P2M5lTsBCOhhAlQVZZf9+64uyqET0xSlpU508GWvfII5YtHhg+wGyH7aN39ZMgsU3XZrZFGP01r9
nSv68gugLhZfkPLypFUxoceVD7oBZAYhr+zn5J676CKUNIB1rDz0DohBMKDzQe7tA00HmiIY04KX
eVobQBWKlqWOP1Ub2f2krnZDL7x3efUgrinC2ie38M9AtL8a0EbaSsSuihEe7J54AGtNAl75bjix
VRcuaqlVN8jTCsNHKm/7I791CeVz4bVFFcTtz8kt/u4olrB8vHXE+GGVHjb+RLlgJiJ5cXqPnbIG
zySLD9ccDbjd8sqOH2EekeYVQMztz8mZPeSvSh4AXj4wQZHt3nva7Jl8gkAEOEn2iveu+Dm5A5BJ
0JWyAcoZfGqhppD7N4xxbwqo0Uq2A4GM5s4KbF/YJ/T0EajyUjNQB4+qNjjj7XwO5CnQ9TPSnaT0
uACzn5OLAICSLjkHKqk9AtqUl5SNQN1EIBuME/SE7Qk4vWBvaTxLnZge7qOCnNHBgJdKSAgCQ1sX
Ejon5gI0yz5+xOBhSxPpRqRv+yOdf/JfZIEAeJPVzH5OLvgj6jaUMwCcfxSE4GkIAsue7QPL0BJi
Wnj9J7fwIhtX0uqdgVITEj7yoCm9DZJdiLN9OwyntemBV5QcO/hEovsyPnV/3XkIUsgDNsOeU3ha
c7CLQr/c8eVFjz5MRsqT9zz2QCw9XnHu953a3kfJr+T618V7VojktVvyVU8oCFtIHFyQH7OfUxs8
GiklBy+KU5Pd/erNCKjS/uYXwVD+AWJB22k+IVcPwG3JwYvBQVNSmoIJK426mVUCwQ08uVG36Wop
U89ZN/HeodjL73tti9NvfYXxn9zdjrxcybFTse0M7Si4ZAL1t7fiOnWjoLFAhDrZe26Hm3+5kUfn
/wwKHlI4e4PcmwNgLELZCeXD3c/JObilHzbZgdcFl/BbGG9vBnRVVBSCu5ejWU8uyCHyMaVOP8F9
AUaHd587+EKFc28OmCKhN8gmONng/u7lVeIk4OMT6UEFV0CD9gavN4FsguNt5XiO03vcl37gYuZR
XiV3nXt08vrXsQKENsQhOVUzwAu15CkgvoHqKsUDc1NXAC8DgUAuV9jKneP3C4bgJzykr9y+rusF
o4z659nzDKOxJbUd/QdyZtzzBnaMty2tDQU9/qL8DCUvBENL+cqfzv7Fh/XU3n5qy4UTf/7XpygN
k3j9znao/5qhGvZ+maMc9v/13YCfd+UrJuL5r2Tu3q//fm+UBGvBXUoT8v99XFvTI3U778CFZ8dW
/OSifQM/cr3r6Fa7uWMH3sbe584LWve36f2Xv0mTv7fJf9RqN5qjEf3Oe7LytsTii1hQ2Zb7Qe3e
ChbWKIrzxrJ9hWdYtukBKjY2RWukPgsEYdmGL6JwlMbWPG9JdJhalvkfxdZ42TTfMsGx5aRSj9HT
Kd/ynRVaE7lZwSP98UwcOnV/zoETdIfS540T9G18ss2ZlzQ6Lzycr8KEc5sUj9HxrfPXrQT+Cy/X
3PJk5uhkTZ/lxpZcyFNQBb7tgZcdyu6aeuHSWReMxrKtDqyNVbun2NA0b2trRY4eyu3W+5Gxvowt
qZppJrZUtr9Uw7DsQOprFZNLX2dSo6qS//HlZvQqikeFKVArsM7XKUU7k7x72XJpFTT72n60wkhe
McGYL7tibyaFORAPkbKNvkVOIs6byaZAvO3KtnpvpSOv9iq2Hj3pjsogMqUbX6Nkl/dRdBk0ff7H
l++x96GX2KOsz7X+xItxNSQboVbhdv1mz5NaxwrHeX+z7guiVdlJ+WRPbGnLqSIwXbbV26jGpvuH
eS2wwlHenOgzEe78jy+f8kFEs7X79HHkzTGcT9JRBFNShVl+SMPH2uVc9F9aTlGqnGInFczRq8e0
dpPOpR25a72COfq3d/37/rsP/d5/r4nNY8dMWHH/U7mFqDMqWHDqEWREV+Gotfnr/A8Q0hQXQNAL
vWshciK0Jv9TeCMDO4od2fCI6itlj9i7dD6XW0XQrHyzD1/+Tzz21vLDUeiY/7i/f92+YBMDETJU
EBTQgCHMIvf25+6LQ2Pfi69InemLh7ocf/n+73dznt2uJFGgADX+5KG99HkTp4+yXTu2f447szyZ
PB7ENQwyN2H8mI6kL1RgMl+FTuoFcpRAQBR+vPOP91z0lrCGfI1UYAEeXJuZcHnOS01X4dR0rTX3
96H7T6/Ay+sWdodIfJad5F6EYG/hPS04eVW1G9be2dP0MfCe8jbFsRRExLJfGMR2aMmbuQr3gqDX
yA6idCqZcpHGLtvhCx4/Xt7M1jhVMNFX7OPC+mVClGV7e2PFCTtjlkrzoAjsZummozCZ2zEuf95W
NhtVuOV3qR0nkQi0Rvttq1W4z/fERpLatZck88ya3toLT7YgQjyo7ORsv/Ia5WvZTouqRmXbfohZ
0ZE1yrr/ED1ajjxLAjJf+htpPN7OT5d9Gc0PGUM0Uct/aDtRH7zwiS5nI0ow7Fur4IWFx6TAnZcd
WSfm/M7d2gcPv/SgkeddUP4z7+9/+IUKLuxOFFpeLJ1rJOXL95zCNNaTJW8pIedSduLvLdkrgu5V
QaPiMPdT0jKJJ0cnUUyqoPnMWODCJO6XPwJ7ss6bFKYOPdX8jy9/zd+LAdxYfEEORJARFfzy8pO+
bV/cArV/PCck+mT/U96sGAQMrFOOu4N/hmQuPRLEXP9iKhUv9dtEnkYKJCDaKd8NFfgmr0Lyh7F0
41RgMV9xvAqxQ+TBS29NUrSOl07yhsRmrCLq3YnmTGx2k1zY8cammLoXSlNSxf1I561COqSK25CC
CY5VmOvj4Yfjj7CeHU6sWIqfVhHovIyZBjnEKejA387ay1JNfaHKLR+OdgWmtruxn9xCsxXcEede
WJwEIchWdhLOrTiyD7ldQtC/dOPZRZC3I46eqOZbttWB9xhbQSEzYlawcgPeAyEVd/Muig4fz9sf
PxYDO+ahLzdbxTzEtv0kOWYCUVp2drtxhJMjWTJFCK6VbfeCKpdWLE1Chtkt2+7l0zPjAJ2pfH8v
EyuQe1vFo+rKjgsbDAZq+c5eEUe6sdayb5eRmstO72srWRR2g17B7L72EjctuiaUxy4/FfdBtLDG
xS5XMMevPew67jN5ngLsQTDUSs9zurInVGKJnbwtYX2UKiKBN1EwYk6kdpsVvOBueBnKkROlWYGh
uBG2XepsFSHGW5sHf/w80yikNcqu3W0ULy3ZVlRxNVPnq+D1INFSvrd3UZykjiWjS4Tma9lpeBdx
y8kHD8R5+XbFibaLDSsVbOD7zGoS5pKjEFW8Ou6nBWyUWgV+535h8aCLR/mcZo8ZUfao7NLdL+2R
fHlQgqiKZqkGuj11eWPbLlew296PBfxMcn/IWuefeXmkZAc1ufZCZxTJz0ZBTC070x9wrp7Yd12g
xHlr2ZwIDkTZxrHIXFC2E8sbuopXzb0dF+FCgrhWtseAP+xa9DvOi4SPgcBXBYYMw5y4tP1kj4ov
PbiGVfhz19E8WkizjVQ2ArJm+an58u/C/B96mrURchL1FwwEDcH6aPrxzx1Kn/854GKB5v+7RBeL
cJUVyPddFbcSm/b3KBjvFj7fR8JGtDgV4BNMlOzQxslE+/Jff8/e/YXrLorw/B1GVH93XLwcMgGS
warAeL/ipny0PF9uuIKnxasY9KG8TysIHAGUdAKy33M334PZNVbBRNysLRFGlJqtosNuWly0CoIw
nTgNbW+/r1oFfe1avAVH8ppV8ey+j73aaxCu1n6Hq3BroCrI0e8q3sQwf5zatfiv+1fv9ntMPdL8
j98zfMejcpdkMcj8ypOsCOGA0k5NWFg6qneXb/XKmsqmgWqh5Vu9pgb8elM0Z7DKyze99b6uo9iW
thtqjOXbvqdmrcveeNZ2BRvjGrLI2H0+JRWc69dWAaEmFA7Lbjf8Wyt6dkSaFcwy7wknKro4VfAQ
ifGMvIUMu1CqwHnRsLUunukqMty39rQQMmlXsHR3EBCJXx9y8pUq8Mt3REKfbeQqUiV38Jy96fQZ
dEbQrsvuZ7AKjjXlaOdNZY5FFSDRB9fyijE1Va3gXD9Yvvd8plHbzofw8mvqwfKWst1Xq/AwHkBe
CbewuDug0Zfv8/vNo31gOqoIZn/w7ARybd7Hbeikgk33htdctKhdJmmcTmv/XOsnURwl6YFXWKYn
kX//5eu6++B1Glpz14v5ZP5/vUMfpSpNBT7E/RQcZbA+ZG8opl6F73PjjUaEdPrWPMnnSKzRltj6
fdMw/0lq/G7W7l1vHOHNM2tf/++WR7T/UWjNkBUqCMVkt4rFAsVe8H//x3/Mx9baAjy4BlFMDy6s
RyLf+aoxkq0BFMMm9oG0ZgUphgdvEsX11zbJJ6l9JD+0Khgp9zaPgnG+3ef/3POsaM17yau9TcOR
DNMzKaWgVgHV60XjUcQEPlhjnpGezJhHmJoKTRUs3rWVerEngVKUBhwwJFHyqXz5Kb6z6oFXfwLv
UZ/P07w9sfS7b1Sw9qQpnAMtV3BtvbamiVtwa7ZTc/QS+OsCSy2xL3TEG9EwpBhnu4FYYtk40/5o
xGYA+Lf/t/r7hKIf/KpCEZSsynTpcZ0gIjF2hHmUgwVVXDwdHioFpEIVKYRObG08KVcqZPnLurhd
3GfJkFdxR3SjIJoUkjRVvAL7T7BcZMGYVgVm7RxKzpNbG6Qeain5lGaXZhWNW8H4u+mTCi6VQUqQ
Uuo19j4fxMuvk3s8DLxbaWsoVSDxxEMTYt8672J2Qwk95LI7+c6O5WtPCNqVbfR9nBY7q1ZxQj6Q
HN2k4MXyLoppQD0y/+P3Fu7QXfDnXANccxVQbU/vGuhyemQ6XhV+Onwe+xlKtgpoy429KpDEKJpw
bNccD0FvWUl3CIzFdgYlvxEUOuQL86az/XmcOHH8SztUwz0EFjnqpgrx87LntUsD5EJrryY2ShHy
6crE3L7/hZ99+HXBqz8+2nIkhLpoW8L2sfb/ugNMiSHktQzqZ+O1YmootFHaq9sfzYl4qybKiz81
LuH7sVueKYLJJip6YqWP/DOSst5fJTH2e3G/U26neJ52Q/7JCMdh1bJMoq2wy3+x3UJUXBX5+VIt
9tM4konPWxpVqUa3SaNDhiS7CUu1nTGMipCNLT6lVLvbZNSBPm8fcaXafiNOgpyjbGmGoRsqwsY6
UqBIyzwXhfq1rXGHzJRTBEgdemYXRpJ+kxX9WTPOnrEKG/GQ5kz5D3VAEXtPaL4VL7xDBrn8527s
eTQlIjmRl+qQbkoFH7McN7Yf89ObvZnQAC8qw5b/0NdLt/Yd+LShc/9SQI0iagRiqJ/6QxTjdpPs
3159NqpQavlznGlhm8tGiuR76iTuoMDB65KcrgpcOnRagJ/vb7Fnt8Xe8f/Ju60TJXOSWVKzQv4a
hwA47PdeX8e92w6JLNlnPhq//IlGyQQB5Mh7J05ZFbmxrmuN9tusArOcq6YIJK3QNeiKvL30ES3/
08snuWdPoifSR1jV49+rYAeCgbLjSH4LHX+qH1/XbkQqRYZhVKHE8PUNlLmEh5VsqhAt6VpTu/bB
jkdSkEgUDCp7inq+BwFJVp0RBRrKttt31tMkb0YcoyrwGP0ZetMRdi8QEcRQhhiJorGle42ARwFd
VAXgvZ+4XjSVzXUVuTShUzUANSi3LGr8lJ2IAelNybhWEeEbAKKVroHjEPbjJ/v5RsgKp5edgO6X
/53YtdE/XC6ighAKNfXKz++1Ha6lqTjwMEu/edo/edW+9h6LXkFWWK3sZJCCjhJXulyygl2l2/Ue
C7NQhQrPDUFGx5qj856vk7A/Wdmhsh2Gbhslcjae+un5Z15+zQqswVLyOpQqpNtottBoBTfGDRfp
U5ECWsGRuLHIgxSVdpRWBZjUbcvFF7VSxTV3E22E/S1qoFWhVHHr4eLnWyvbwVVcGVmr8n2hVKFm
tDXD9Y43n1tybqgKYbx3X/5IQwqZSNNRhfDBO14mckqCqsH5V15+nu/t9ZNrB0Eh7F6FpMIu7vQs
BqmKWmhl7RuIILvAElar0FW4F9kOq/baBnyf91Js6azyYelOA8Qq4JUpb51/psQiIoQq7ThCHeVb
fYjkV5paBbTg/sv/jGoP0eTLH1lG6S7+8r/CJ0+O02b1lsrONeLdXiGUBxWxglmxwk3RQFOkunzD
751nB7wKTk0HJC1J+9q5NZfcoqxwcdlJpsyQV/DpKeRdfi76xGGEYmfeUnYCq7hgPz97g1BcPP/K
yw/gZ2/yaD0uZYtRRYmFrQ29f3a+q9CF6ADrfcCZk+BDxOvLT8erx7VMOmuDNRelIHWjDbEZQ338
PfXXxWEPJTD+DuOy22Q4JQGsSSQ/8CpwZDtoShXVuSto9l5gyKKDeqVVUMK6kRB5/cdrm7ppofNP
h3DoVTz7siSiqMaALrFAlx36ThUKON0oynna5Da2tl5Y0ipkcM49X7LOVdCNzlH5ELVTRru8WKa8
4D3Fz3mQiOCX9iB3AD9kbNbPeJZVVFnbtZ9ZcLHYQi3ha/Zc0FxH0qJUgXZD71uinjzPvKa/HKm5
sFF02e3QLQjoqYeyUpD/PWkQZNjLL8w1ePhHrv+8pexFKUpwlvVWum4MoQip/N1w8ha3H6ig57f2
sta1ggNyHlVonNx6Bf3yKgK+H6yQSHUqTUUVksS3xEjkVqs4s2KCP9uEoGS5TeRG8gG83Ie785In
pKQPXi7UmqngA9aU2hViCAciwdWwPYJiRKOCTc0lNYeFcZgFWkUFzS3M8MIOqIHw32qv5k+I2BFB
yYwNKu+CAliDydRNQ1fyUygBVH5RHqIxgFtpp1KouYp2YYnmzWTPlyp45Q8pEluFzlawM39jeb2t
0P15mkD5kzpeRXz3mZOpVsGd6gqSryiSkB/a/X43gXy02+A/mmgeNWDlVCF6JwFVazdos8W1Nymc
RfzFg25cW/DEGpTYMlDGARF1PPf31z18DsFlyj589kcjbPOPsDQ/AbPZb66/Q+fs1Vnatf4U4LT8
6/8DAAD//w==</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7H3JctxGGuarMHSaiRjQSCCRyOxod4SBKi4yKVuibLd0QZQoGvu+4zTXfoR5BN/nDfQm8yTzJYEi
q8ASSdnlJg+kHGYQQAKZ/77ln/+87P5xGV2tioMujpLyH5fd96+8qsr+8d135aV3Fa/Kw9i/LNIy
/b06vEzj79Lff/cvr777XKxaP3G/01RCv7v0VkV11b361z/xNvcqPUsvV5WfJm/rq6J/d1XWUVXe
c2/nrYPLtE4qOdzFm75/9UPkfvmj8K9eHVwllV/17/vs6vtXWw+9Ovhu/qo7nz2IMLOq/oyxGj9U
8aMxJqafVwdRmrjr24fyKteYfEj+kPWn36xiDH/MhK6ns/r8ubgqy4Pp9+bIrelv3vDL1B7Xb6dy
rouP14v7bhu+//rn7AKWO7uygYI5bB66NcfA+apIL9cw+Ovg18khMTWuEVXfBX7FPNR1plG+vivM
9bdH+D84nd3An4bNID9dnYP9/IenB/u7L39k9afIz+urg89f/ojTywIkfP1XfWCDXtM1XP46ThTt
UHBCdfybcMK3eUI/5JqmMd0kNzgb2XHEyV+b626EPeadM2w+Zsgc1fbi6VFtffkj8ZP9oVMcGprQ
qUm1UYKpbBubh5rBKVVN7RbZm9h8eDq7MbYeN8PK+vIc8tbrp4f8l/+4fVbtU7mwQ0MFp6iaesMp
m8pFHHKTElVo5ogabY31kZEeMZ/dsL8ZOAP+zfU59JfHTw/949pPvvxxdfDlj7xeVWnhr6I9ooIc
MqJD1ajGFvUT9dAgpqoblI8omOn3b53UbnzsfssMObsfmmPq+O3TY+oirT+vkoPP9cFF/XlNsn9d
75iHHEYY1QmdBBXYYZtbGGOmuGODPXo6u5EzGz7DyuzuHB0XF0+Pji//qTw/zfZpFYMtNEKkTbyN
A50fMgN3ONvNLo+aym40bAydoWDjzhz8y/dPD/53m6bZ/o0x9dDUGNW1NcTVuQQzDhklghj6pN9n
Euxbp7cbO7vfMkPU7ofmOLOfg65ZxZ/2yi/6IYUOZ1LXX/8ACRuiSyHGIYXgogzaZ9O4On5wHrvR
sR43Q8D68hzkx+dPzyb2l/9bwXf5f//7/5w2qV/sUbWbcFeEqZvq2oKFj7gJfOPQgNqghlg78fo2
Er5lZrvRcfcNM8TcfWCOIvv06VF0vqoLhHXW0PnrGl3RoEdMA7BnO/nCMA8NaXxxbbc6ecSEdiPk
ZuAMDzfX5+A//+Xpwf/Gd6+K/QGfmIembrC5xSsOdU3nVJ9srDvW1IOz2A3xadgM3tPVObTfLJ8B
tFexv1cdoGj6oabDkxDkNi6yIYeAD0CeENWYiH3m7cHne2hCXwH9euAc+Ovrd8D/w9OD/2KVHrxP
4y9/KFeV8nPhJ5d+tkfJA7mjc52pk2MNYt/WyHDMhSp0/Lc76vHN09uNmq+8Zoaorzw1R9vFMzB2
7TROEcfen5RSiHaoqRROOLC1w3Si9FDjuiYoVPj1zywA/IgJ7UbNzcAZMm6uz8H/4zMwoi6uPe/9
QZ/QQxn8Q/jP2LKZNAF7lZhMmPwmcLVptz48j91AX4+bwXx9eQ7yi2cQjj3zP/V7FEwaQ/Bcp5Rt
xPw2lQQ/JJrOTE26C/Jn5s09OJvdcJ+GzcA+XZ1D/ezD06uHs9UBvMk6QdZvf9SuaMg2SZmvmztl
jQFPQWOGeaM0Zo7CIyf1FRRsrmiOiM17c3S8ewbG0ntgotynw6wjh0R1gbQDYLxB/5A7oHldRvnG
n5m4f8REdoP/ZuAM9DfX52B//+bpueCH34t1jm+vkVYFWW8hGCJG5nZ8TzMOVW4SCn27ZrsxFfH4
mewG/3z8DAvz23NkfHwGFutPtbtKPq/WcPnr3jE5NHT4C8ba8JmZqDoMI4RgDWEYIyvMpNEj5rMb
FzcDZ0i4uT6H/i/PIGL38cFI2bfVfSjS9CFcQNvOWAAxCYMLzo2Z6Hl4BrvBvR43g/b68hzYH5+B
mfnRjz+tPrV7NHsUwg+pAd/Y4NsCH5amSRmnqDdYc9YocR4zh68A/Gb2c5Df3LgD9N+eXtgjViJr
m/YoYMShNHMQA1obNNtGPuKm+DEJX9+eyfzHTGg3Bm5HzjBwe2OOgTfPQMZcoPLiyx/uKlpT4h5k
PEViwFAZQv9bdo4UPxR1GUwV68Kz9UdH8n/UXHZDf2PoDPwbd+bwv3gG5s61SNwj/b/I+I0KzHkh
32ay7hK+fbGCsXm58pM9Sn3zUEXI8zbxokLCbBj7REACcWhgMlO1f25uu7nhvnfN2OO+R+f8Yh89
vcZ4j5Lbz2uxsQdZhUwy0SnRORkNTjLHlkoMhkDdpC9wezMm9OBsduNnGjZDxXR1DvX3i2cA9XSf
xZb80EQ6ABn+ddHLtnlEDlUkE0w2uQB34kHvH5jMV2B+PWoO8uuLdyD+HPRyuxr8CM7XmuD+Oq0r
iMMhN4aqL7ENcBQkIyUgS8VmMmlZtqi4Tfz75rAb2rcjZxC/vTGH+sUzqPSGrXb1Yo5ubWW4U1j/
t5baT2mhqwNQ/sFLimxXuvAO37x/ev3wrt1vmEghh4JRxnSy7b7p6qEKtXFrXs308cPz2C2u1uNm
wmp9eQ7yd789Pch/uyqrqyI5uFhhD9KDDsTftzlmDCY/OIHt/Tv37U56CZPv2kw2d2Uu0ngV7TNw
wg+RgpP/1hVl25xHBaLkMJQN1J2NP2ujYPLdr+dzrx+1m/XGhWDgjPdurs+Z7+Knp2e+C/+qKFYH
Z1fpPl1HFBrDItZv0v4yIbHhOiqEIIEkDWeOwMqmG/LY6XwFA1uLmaNh6+YdXJw9PS5+eUlRbG49
/S/ba1c9NstG0V7LYygK7k2KOoypaEzdzlYgZU0Niowpn1WTXTxqMl9hgo2xcxbYuHWHAeynZwB7
lSm/XhXVWib8dU8RpdsqoMs0HQ7hpgRCuZ+MbFHc2qkFHjOV3fC/HTmD/u2NOeztX58e9uerzyt3
VV6uiv1BX+aNBIphGHbJbYGfskNKCaPaRinHphp43GR2w39z7AwDm7fmODh/BqGSd1fXNTMH/+Oo
WCWXV/9zj5h4KZ5JN8LpY0ODa/qZ9zqYW28wClHYu0ev4KXSeOon8Sjwf/lP0Vdega2l+2MGKAWB
kKyuabPo4ZhTZTcp15lWftxcdkulzbEzqbR5ay6Vlu+eXjMsxw2Ke2SBlw2K1w1VHsUA5+kgi2fQ
LGJ/DKAgd6dja7uumVPigmypZ50eCkJht+roHbGllx81md0csLmQGQds3ppzwPkzCKafp2ibcrnH
Jh0vjVOqRxH/+1UyrJK9al9kjjRqEvR0GNOks6y2biClZ3LseZuaPsw4YJrRvcy4m/5vR86o//bG
nPbfPwfaX/Vphb2ff4NNis0jqKZXqcm2w0PUOCQGqlvZukXNLJl3Pk5pLZp2eYm7UXAzcIaBm+tz
BHx4BhmJ612PlV+X9633G8snX3Z2foMHcBO/HTXhLnL7NvC/BKi/Afoj+e9XCUjyR9xNN2X4eTMq
JLDxEF0zmL6u55h5ADeT+RPyf3PsHfmDrdsV1ojXzkXQ+TPwAGx0yyvSfW7mQWCUaAaakazrJ7eb
lBEdGgA7y1U2E/3jTOp7txXtlv23I2fAv70xB739DIq55S6vPXpeLxvYHmV3XqR15R3IfS2XewT+
y8ad7Yaij0LFdSHTwf5sn5fGClutXefhzrOrMq28Pbq6CvaIMPQHRah/O8iAXWzYP4XmeupaB6yR
PObhHzGT3ZL+ZuBM0N9cn8v5s4unD7LdaqF9WZkvKjZ6XJBhFPbYorm616z4Nhv/pR3en0u3oL1U
0aMn7qrcYxb4pcfUfSmXb3DGFldT7+LLg3dX1y2NLw/S3w8q7+qljfHYxnmmczY3pXyt8/NcHT2H
NsaynenVSrH8slzVa7381yMfsu4LoT1ikG1bQLbYw1YjglYys4Kwqa/qI2ay2xiYj5/hZ357jovj
357eNPi7Oe2lR+WWRXyPOLzn1tyOnghrj6wj0YRqJY0jJLIZs0Iy1URBq8HRqm9XPesjZnIv69yp
Z7154R1meQa7UO2XTXXy2I7/bu3kEtHL4mqPkZKXCo31oSuPipFIjtwr+F9kzWN2LhyvPu0zJq6o
h3JHAhPGugOlPC9lQ9TDemJ4Aht4dzeLfnA+X5Hz4zLmltF49Y6M/+HpDaJjb5XsUdjgDCH0U0Wf
wnU3ye1sNHZwqXKTr7k+BUKglnWzKObB6XwF7OMq5mAfr94B+8nTg92W3SPTfaahX7pHfotFKcvA
9kj2yLG9dD3fPudsbsTf1IXsKyYr+6W+lLxsbvK5PsFsDvflzRkyB3s3bV5Okrk50G+nbfkNEgm5
6f32GEDtHQ4t2+5ptWH/KKhaZQY3ZFOana7uIya0WxffDJxp45vrc3189gyqMhaB/wl56nt7Wnxb
0uI6PCePWiDTfjWyZX9SCC9q6CpbG0qz2sjHTGg3/G9HzhBwe2OOgcUzOHLstnJzbwripTz1fvE0
VxUXV8nVS8+32/Na/7uBnx+vkn1WJxG5K1AwdIzfkjs4twrniunoo7G7i/yDs9gtdKZhM4kzXZ2L
mx+XT++AWXVRJ5/3KO8VuACyeZVQNxTqhsJF6YbQNbT314xtl/cRM9kN85uBM6jfXJ/D3Tp9erjf
dnram5h/aWD10L7LPddjvJyV8KDXBR4M/WR1cLQq91j/BY9XNWE0mhwyZEO2IKzG0BYB50Ui3LYZ
TnvsNL4qYDYWcVfKbNy8I2qOnl7U/ICzoKM9BnmuO62YpmFCqe5sC4l+2QxttKm2jjlvI+Ph+exG
w3rcDAHry3PQ//AMOuGgPcPVAbpPfL5ag2AP9Q4v7SceWYT3Q7TnfoUoL5UEr8ljUMefLfGDU9Lx
g84g0y7A+VEtmI/s530vLXyF9G9Gzon/5sac/BfPYp/f7R6UfZk5L/tsvs2Zta5ezo6f2nT8d/1Y
GxRfrKJpx0dyU9y4P03w0kz7b+22eo4WgvtDFmGHsk02ChJvm2Vvmq442wW7x3FG4Vp53NkmeP9s
diuOcQ0zpTFenCuM82fQrc5OazBN/xDU/75+nUu3z/ZYJC5dcvTEYCiu2GkwiENuUjSy2jj6bdNt
+fIfOZ0/YS/cDJxh/ub6HPnL46f3U6YawEeU5f6JDMRLgfA3mg1phfbm+yyJkT2qCOMETvvOs/Y0
HL8kUImKbNCa/8dNW9YjprJb+t2OnPHB7Y05I1jPoDgb8nnV7lH1KCjLQFtUU0OWbdQu2zk49BTG
wbdEUI5M6fXPNgIens9u8K/HzYC/vjwH/fleQP913XDTVnmxqlbLpPKr/rpSYMxO33/3eoEIL86G
TkGmtVOPdyaQ32vonX7+/pVJoce/2xy+FZiajrm7M+IKe5W+f2WAJQzK5OGHXOBcOIravRadrb9/
peBcPjT5RIAFbQW4hpAXPpOkReV9/0o35ZGJaJFIcZIKnpEn+pVy8zGGoQsTct2qaQLXOPiSG+LV
em4/p1HvpskNHKa/D5I6/jn1k6rEfF4dZONTcmk4qB0F4jiJV74O55eqHFG37HL1zk9cPEz+l2OG
emf6hWv1XW+KwvYDzcg/+YWj59VCoTjJrrA3oLPji9i5sf1FnM8mcFg5hgocF8mRLd78ounSMGv6
7KrtC/lBs4u1/JPSqPi/aFuVHbttVCrj3syx6fZjPopgFhdAAhoQa4LMPxp2WUPTqP1UFLqef6ry
plIuWNTXyoWoiyGOrLhif+KjGjFRl4l+EvgqULW9UlbEQV20Jj6a4nOemrLw3PFcPTxPhE/DczXq
CD59P3jvIBSpGS4MtPAiOo5FpbOPhpyG1AvoqjZ8DhQ6YQp8pmWLZTtx7RbV4v7vyffdEpCpwxxG
zySc+cmxkxcInRGQWzWhxulgqzw2808BawJ8YkSnVxkStBGKFVTX4vgr1CzDjB6mqe1FSwJGTzIh
VIAbM8BJN9uQLhSIzs4X1PIq3+OmPaI2KhIV32/MOMK1b1o2RbkDY9iwdE1SBEfobH8xokFQmDxp
bDdK0zA8YZFolHhpFG3Tp6dmQIbQt7mndvjlqQ3LgyM1MJPSH624RxI2V03NlEebIGaOWC2OwJ2B
30t0obPkIwHgbXMwEzU4AtXpYKzC95qIWZ3ZNA+Q2DYHc4gsjaroXow2uQS8ZM7W7ipqT7UuiCw/
SBrlQo8ZhcjgSTy0Vp8K0HrfpC1Tl/eDXGxRGgQhzpQyICyJagr8niM5CLyaOaKPrVzxW+Uij/wQ
H1T7pgeSnYSCmVMgramskdz9MpO0EAEmeO7+ucxBoDMdglc3QXoq/IK5PBFm5oYBV3RLzyDtCnuE
QQcBplwojR7n7jJwFAYGvP+7Ep233MaJLHTS8EnDMA0GP3OGbs0PaZkLxqxUaxi+q1aBj8UJY3iY
qdAYf/Y1nFiNhvi6gY7tcGxRg75N5HFvqr5ZMc0KPFUDkDuzLbCyqKwFy488yjrlIhmaCtdSr+4K
8oakWgEaD3ojVd/qamI6Lk474qAS95pWAj9oKjOzwtKVrMn6sGybs0oAZJGlJkMOqonLIcEbE0XN
8UvNgsAgr5smE53mWyRoszY6jVXNId05c7IM441EyK+uP54ZHV5j+MwI6t9SP8XOmJOQiyFtT7TM
j/l5H/RBJxam3wQgkLpliaQTfxCVeZyqjlp4CyWrhF5aZa05QKKnBWkrLKfE4aOFLaKixOcyz6nC
8pQogVoqtusJ+bIo4lLGeiUbzIu2j4IMLBhD939ue4XUwZmXeMT03/dN5nN+5OZ145dveKRmhbZg
hUjxDi2qQnytEqXTt1ao5G3Pfpouap0myb2o3Yz8m+ddlP2m1WaGx/PSA+c5eCGgFnhthGtZ73og
DyMwHcw7zWsJ9E5tTKBv5KJpZSP9tkkgFZJeRUqbHw8txEBpTSJ9Aq7mOaDyRaVQHmXHkcfjuDqO
AyWIYmtguiQPrTRDMz8Ky7oHlEJtyPXmdRB5bln8On6nKGM9PddizxDKwqE0ywtbMSIatj8qLPPa
8EwbWup1djgKlTL3NHYsTE/qlol0Jngw7reYskHrBOslo0aFQZUrF0NaQi4lg+ECBKURJbV5HLT6
tUzoyiYsbC0jfe2duHlG6tQmft1GoZ3D93EbO1W7QGSWn/VK+asYBO8/TK+Kila+o2eVVCtNlqZY
dO2oKZZpJoUGSE8ocUPOgcFJUlWd0RaGVfZunFyJrs0AHSMCo3zq68al5SJzUskG0+NCz2qQcafH
KR70VSfG19JogJo9ypKkxz2lKXLOF3lcKV27qNG/KjznbRtwbue5H4f0iA5kiIg1Pa+HMWTS0YiE
yNAkOJuGSBIxk4EG/akLhRKeE/whrSQYgZ9w4LSCNVSVm8dFZStB5iUst7S8CZvul5C5sW7+Jga/
5cplznvRDUepa5i8XNK806n+qRdOmxqvG9XRwuLXFF9x+Oe+6GPiXrStVsb9L5B1ulu+1hOj6Ot3
ZSUkz+lp2RBtVXhN3/ino/UUhXEJLE6EHLepfNCpasmVZdrxrF+SvhT5pRErWuNawguIni37olDw
4MToI+Hz0IDCmO4QGhnheZNp4KB8BHHPqA/R0oRRBPC7MVOK4lfPd7yqsDpWxrR/m3tcKlpFkFhi
yK2lZddKzL5zzKE16x8ncwSHRVcSlUHcgVRGi5eXws3Low5GUaa9JoWWuO4xd1rD605rb/Dr4SjU
itTRbS3JOASTqRNJ4q0WENhZvZoCa5XwJccZjalhfUxo/lB9oF3EojdJkVItt4QOxnoTR43UD37O
sOagoqUXHRm68JPs3DFhASeLyqhUQ7H6uDCq8EwNWsE+4hxrM3qDs657WDaRjyhZbnWhSwPD5tRh
7GMEasDYQp6HWkACgg4vUo3z6E2TZAMGqTnPC+coqFTX6awcO1lN0EWR5WZ8UvvSal5EZliWdBmo
WSf641wzYrBRE8EIKexuyFsMz0KQhfkGpnauqxbNCh0TySh1dM9iqdvhLQIHKuCighoyvMUJNPkk
z1yvPuWiDDFJFrQ1rjkkNNhHo1fk43oJJsgtX+39wDuKaZE23sLtaONYyviKogoTx1t0ZZ3zc4dk
pllbbhgbsThpvIhkzPZ4UOD1MacVXp8rHgUYu4AnbbpQheJWZJEUNOvSE7XIe6y00Q0aKyee0oJI
TxzS55jxCM/YSOTo1g+K3FsII6ubn32/NYlqrRdfiEK58J1uGLzWAm9IKCeDDzw1bimFfBS2AV7o
GkLNqV3wwklOdNZ1xSecVsib963b+/z3QHW84FNZcxZbIidD8WOQe4N54ndRm/cL04zM2nb7HOR+
NJJB11Y6ZEcQqqCnnhcUH1aMKpG461kNHAwqqCdZJHmNJ8qYQ/AuKlE0Qb3o0m7AYvUyN9nHEQWg
7EauIYxbE3hsSQaR9pMPP6PLfuyHyLuWpkQSBY0TD0LPk64vXfql3wJIAy3VOjzL0cwYKMy5Bqob
oRiqcQNwG0mbeD81BUnd6MSp3B5kq7BgkDAaCHyDRRc7JV4vhkCtlRMuvCymS8G8DIiUjCDfO0I4
7B1JbK5TZZFvJXnFK2o3Zg4Ns+z6IGkHeBlD39BFz2Co9Mdxq0g6DiHxQ3qqq0EJMa9Gfu6Yb0nr
yZfF8N0q0Kqa6dkbGngpZkTUOuXdb2XtyAX3DgILnmW6gbw4IYAlsVxJWonW6EpLi8tr3stCj3qW
oRRwpBcBq7i+pFkLUp9WPuJNgdmBz4x3SkQY8HpIF7dyzxslHZh/YrRpwQks6MJxAyvpO8ntI3ST
AOZnYxWRa3DnyG0Ur1jkpNPwQJfA1lo/56RGBa6dKLZN0fpBscosinHR51jTR7MkchrQJxAiiVd0
eCCIasmSdVVIzPt5mwC7Qap1nfd+XI/iJI7QTvm1RAu6pgGcnbIgGBWYrXxH50USI41vSBTWvq/h
Ig6LpMC5UrpKdRoUNAFkCQtLUqzcKi/xYKigELKwqUul7uZN59BfWDw0nFyWWp/o7GeX+D5m5RFN
foZRhSXVgrg1LDQr731FLVblYHpYU9US1WdHYEuVlhZUfQjJxYJK6XMrjpw4M2x9EmBpLQVq0/XX
mM8QkvBft34rvA9qrrhKvswiR96Kg2wAcIeYaAkkdMuyNoVlVJIS72rUqvFfx7FKGmY3pM5d7SRi
ZQ7V5Yo+gtYhgxlBR7Sep8JiTpI2hLKCAktgrvuOmzTiqBGgvuzt5LhkvZokuQUsD2Fkl4rvpJ0V
gI367CitfR1mAvz7FK/OqedCJXEeELw69VGsW9iDP0iN6QelNKcN2kjzQXbdT6il5x7h7mnTlEbi
vRWJ0WrdOYDbY9Y8VdwcyDBMr62XpZI4GA7e4ElxTKIgrIMfS1HE+J436JKLY79qddf2Ak9zqa23
cA0jK2saaRNUkZZr+pkzcIfpdh7HlDWW5sRNUy8SRSgYPmnvBhYJ3glxLcepCVJBxxPIIo/AcXEU
eBOqHbeYUnVMmCfXU7K+VmHZc1qm/Tu9Ar3C+nSaCtYJAjDSija63sNFF3YOzKzRpMqjFnbJa9VU
SVTaLClNUtjTp8NeBHr7WlGyzgwt3vQc4rZGxABmH/WFgdlNc/WISISzDAw6pPoi7XUJPrfReBAs
oHH6OjpyQvBMZhcmjsFRFkWeyzVGtHZM09Z9UpF84QQ5T4JlypLCWakw0sLaiqlTqZ/j0WQmfSEX
oOklbCOFhNKMhjgzsfxUEdK98NIwAaHB1qwwg0BO8lNuUBnlaMaJQyhJ8VRlnZyAL+2UT5D/8lVZ
ZBCJ9jH+Zl6bY04AsXIxoRLyVGK01RXuGqeiC+sitQM9lS8cPfy0CORrs7LNQI0QzTIg0PtlHQxH
RVPUxVu3F6k0GK/jX6UbSEkgrkNioVonoXamJVVEs9dllsklsECRqEsLJj3QdnSUJg8XJp8OllEL
UcKyi8A+GBAbg+drnwamlNT70PFe0mfYeZKWMseUDmxeNF4h3ldd2NXtWeC3TqXA8/WCytEKC+5v
EmlLPhr7E2n6PRN4AR1JenJTm/HlTtAUWKxC01yLzxStzWv2Iy9SHnOYg9d+dOOaZp8cDTEXuQmz
y4h423/W1MQAR62jImLAAfdLUkc+4FONwcIUcVn8lSGkKalNOAV4PU1EIB/xBlX4oTVkjfS1RSbg
ApxVjaBObCdcSXlq0ZIKkLfv18Ci35SIqGbXkc6hcTy8gyqGCzGK7q+lxm3fi8PYO04NpjQCIjyS
QiuBqYtvT6HREW90DBkWzJS3sl6TAYfEdFXMjnt9Yzq24qpDHVvd0CmgcIfXUonknSAhOdWC0qX0
2KRehQE5vHDuL70U1NAvW62S3tVEtIae+NAObZkZlWGLGPKeWUxjJfcWiOY0eGdbNRL9Ck7skZge
vX3iCI7PTrLBg9kaekutzrCB/ATWdQbhqEc9w6+JpCaLORw9yY4OZhqcUuYiTrgc1zwRf3Nt7U98
H7NBQioScAGrhSuqZqiO4LI0QW7HatQAn32iSW8UWlmyTl8PWanbusuKxl2ML2a9GWAdNZxvvKS8
joebihoBPTWC9an3dnyuvXaGNMORDsYkhtSwkYP03pcBLqaXJX6FhiM98Cnq2IyU1GSRDOVoMpsA
D00b5JOCEAneZijKrj5OB61gg91A7uDeRHOMFpqDKbCwdeozpUIkof6RKpD+qW9VcAJF8to3Ozi3
517WsoouqiKOuuzD0HQwDI8NWPcA8zTfvvR0UtqmEQ2ldu5EIffORJZ6rLCSSKm4OM1qI669o0hP
08K9MJKYK+Fl0rdp6Zy6pWY2xc+8q+Jef0s9k4L9NV+Vv1hWVJjZtMyJhLMxvlKmkZTZaqmpsGjr
DOb/5zTxlaFaJLEpY5FTCGPibzpGZwT0DGA1YVD0pO9i24UvbLx1rrMj90cSt0Pm2G0MPwxhY2QK
cBSdaZJ5bI+JlGkxhfYe3WdnDCFOErCHXQCk3v9JIjNam+FLpIYRoUawHNkQpJ6oPvtopGpK0zoy
ajJGHVJVMQDGdqQWaaoCh/6YNujKSMuGi3qMBiDlPLjeCS9zzQ/eEt3N9N/hTzOmLOos7JpCtzI9
DKFpWdWXIPDSoSUokJeG/EvRoZpBQkMO6Y3YVBEIaAIlM5xSPVb1QeefC6chrLbVsK/y2urGUJjI
FBlfRbyb4GX6qArHrFgKjwmfU8zYMIG2hmWshEl7nXIwBl9Gd+rAk9amS7ik+yk2pIeq9NOqkUqm
CIHq9pWbHTmKGfmxpXehVP4OayVnSesRf41hg0FvZVrHryPCjlslkwpt2DRahjiXKmy8FpoIXAAI
dVMkv9PQ7RGxbl0Y7tVist1g8yHlBoe2JpEVpmzoysUUVO5pJj/l9kUIOk6HUgqYaU5JlSE2FLm6
NAMSnUi7YjItO1+XatgfNX8T5QRaZ0oFpXrZYXIGSK5zjxOKIHB43DutXIXnC6nYJhE+WQwxjeSA
hnp+21sIMKSl/lqUXZaXy26cH3AvBcgkUmGZq5g0z6nEWzBq4umdbYRcWLUIjEROlxadfCTM6zgV
i5K4UUSXXl1LuV6raqiVCyVKAg8KtEtkiMzx/evVuoUkrEkDTKvtBzS6zY+00fRLNSMKBWKOCCgG
/04SCAIEX2B9Kh8nLr9mrCkPPqU3x6zuZZr1he961ezPf537l+jCkf5e/VMOu3nsOjV8+9fxVSor
Msr5Q1tj8Orp0zJXvvXHnZz7OvU8y6pvbxef3Zyl3GtZL/buykV/qs0kOlIb9yTdb4qmkaxHFYBM
ZmPAmHPHfmVsF0ffFo1yhKgQVLrJueMEWqQCqeAo2GIG0im4dZtzR/pbyH9TQv4m5y7PK0TZC0Wy
y8AeaIYs23rdW8hBdcH091bKnW9ncZCyQ4ZGIJcls7SUI6OznVcBep0iDv3Xaavkbvi+UEtKzxu1
M8KGWF2vtZ2/4JlDihiOk5PkwbErhrCzXblcBQavaJVKf4NQl/oh7ltXr2C6s6wuF2ZT6m7879St
OmEuBfV7NbfUANeKFfJnRH1rwm4iiD7Uvd9qH41O5E3ywSsi4YVWp2hd21mDZ3j0FxPUbi4iRMW7
C71MjHjRxrXRLLqhNZolHwRMSzhn+Y+VpzlgNRI13lGfqsMFkjqhvtCF575hYZX5NqFhrFkp0kzQ
94ixfXZ1HuXHaRCo3ilCH0p2RpivwoGlWppaQxkYyoJ0g+KfIMfqBFYuSFOd94miRIpNaWLkwQda
dVnnIepYDOzE1GoW/EpTLVfLZdSYLblQsr7jx2VIdfccPN6+j2CzlidUqULxcw4uV5delXSIfxHO
1KO2qllyEvNMtUO/qcIjLekwF/iARm0hBDu4Vl7FUbyoUwTwLOr12UmXiaSzeBQPiZWlRU6OSU+5
u8hMPWmOqV4yZisdpHd8xHnH6uaoKkJELKwyr6OqXsao83CH1whIN05mBVVG1deR4XennCFqaxUa
KT6FIfFaeLBmGS9h9ni1iswQ4rwe4vgRc/togbwSKcrXrkaD6DqKkXQXfaaa7s9xgXtHjqvQDgHE
sEuQfh9IAuJqkjx+A3s+da0Kmaf2KFZEr1u0DsMM+ofUqnISOw0ydbADGm7HGgSr1SqcZycx0fPY
1piah0ch68xhKdKgCW0fmclmMfQIPrx2B1a+yQ1eKsdq3dEQ/mATdydtxQz+lsRi6JdRFJFm4bhN
nttlwzXDbvPYILZAyOUXxnr21jXS4EMWiorbHuPaL2xQO80OQjP7eVAijoCKm1ZnilMU570H29Uy
fUc3LVHSPrBqI2P1YsA+V5kWCpNfK9549FT1Mvd302NBctwTs+MW4lxUPUPEOCztKOg6RG29MmIn
jPeArefEAsohZcpPTElzw2qD1ie2AvsheW1kkffvLshabVn5caEuTZ3x2i4oIiEWwo+lc6TGXXkZ
wp8m9oAIWyiD5MrPBP5FYruaWwcW0tMCaQA4nppdIaD8kYi4Lq2cuUK1BWuTxHIVvQ9tzp28QSrP
AM5M168R34495tlp4FLMyzOVAkFRwlYlvvnvpouV30MeVMzSA+L6C1QSRC00aNtGsCqrtrCKkivu
Ue4mwTuRxnW9CLmf6mcpIm4foiI3CSLDQ9Xaauf77hIOqlgpHVywRZh4en6kIE5IrRQhqmNDTZx0
af5/9s6lyW0c29b/5c55ggQBEpySlJRPZ9qZttOeMPxKEATAB0iQBH79WZL7dLjc1VXRN+IObsQZ
9SBdLYnCY++1vrW1Ov2BDSpPKtXPvaywW8NtDzHqS8cnInTZg6PFkrJ4vmI7xG2gkEhlmOKD6mki
ptIHils0A1zgTsEVewP1blz4l5avpriJ5mBWdOfxkOB/KPbadtisnrNntw5d/NCM26zfcs/YspYq
b3pTF8W6mOFguXbNl23doO1VUHEjp0qZirb9vk84JbCxwhSqdh57aNZFFhWBPfBWqp3WTNs4vRJO
EPVxht/ZXxURmWgZqWW2T3vkLTu0zdrI2zy4QX1uwQWkvhz3cZmeVJvmuoYErs9HLl0nI64F7XF6
47zgwfPDXpDBwF9IvN9uDF5ED3WOBtu1VT7j/D4AbIjym7GA1f0BvX9GT3xJ2uKNTPrF1CtZmPKl
bMfBv5gNDexb3gBFKZOlUJsro4bT8XonqME+5pIs5Op89Jrm4HgkO1F2a87Fd7iCIbblFnzUQfle
o6yMWrKnRyiaY3+QYIryqhs7q+p0g5RWxts0jNdL3/MvABDIp3UjUfS0rizsOE4dfQt7yG2P6GCS
L22IFK/DNip5cOu+JodUJaR9SUwSz0ePPo9UG9l0KNsodm3dOrZByh8hs51gaTr6XEAj4gcKuGMv
N7qJp4y45FnH6JDKjvuZV7uD9FviFfKuyuGK21KRVKBgXPLmTjf7JkvdRUbUNBkNrpORbGsJPWSc
sCGHEQoZndTbkZLWnFIbtvfrwFp7LHY6yWsF77oow7Zigzk+yQatfYsymRK15qqyNs9NnbBmSq8b
PRRgoVobj2u5NGPyqbG651fdGrHoJCbsHnAGerInuMAxrPhFNWdAqm9CyTIaQrmNphmOrokKUra9
5ngq7aDftVp2rGZU2mNMN9TOm8bVUU29FeKqb+k0XedqSJ5ZQhNaJ1OUZvfJTB0tk3Xk6SlNdXg1
3E1ZiY4++Yx1LOeSz5IINKWiFQ9uTeBiyNw03U2xTeP9lmj/PtL7oI4az1G98SuP2aHJYZQsZSzb
ZD60LcWzjmOpi5tg7JlnmIb+hBbNepyAuh2rXWBGLX2C1sYU1lsb24cefXtcZQZFfanjdX3q0OIs
OP5p8ur4mSSQkd7SOqbZ7A+9G3dadlbkj7pbeVeOpmDqOO1iffZmFmlNEZ96AneWfW6nxEKRZxnY
AYg9u4JW3OM7yvcxaQ4Cdgo5VzdZe1CoAd+hNVdLqYkxON+43b8G0vT8SKImfZvso0tv0L3z4ZCg
qsoOK8CG+RZ11W4fChNwkdckrAm9mYppl190Mc2zOiw8aXhTdl1mtvdQPW13UsnQfAtDxIYqlrN4
XhJ097ciD7J/s6xQDb4NIGteaZPgK12BOmhgJCpqa+0ytpaOTstYxihkiqpjE7uSdmHjaT7bJ/XY
pT16J6jM+m1DvYquFJMyP/J1QOUX+iwbHhKRmvU4623Py2zupyNbommuG2lIjT1sFcTzfj8bJl7m
pRn0iFbQbG6qBp6JL4mB2l/3ylp7JewQ5ddLQdWnkQS/PCR6zMd3xPjFPkVtNEOrTwf7Wug5TAfa
k6Yp5eZ8fKM2LvVxNKTP0erZLTugIch85YtZdzeSd774Ivu9MOWS+mR4DF2qyEFGkWUvYBJm/Uh4
3Lkn1qF6lrLcjF2Vjw6RGVEKtKeW23GArJTBovAz9m6UOplgF8ZtJ5mq1iDS+a6xbfcqIhb7UnRx
3p6ITzqNu9mSUEbTsLwZbRxSMBjg+mAC53lTJnz3FtrqgH+yaVyJN21qSYoKvZP6Cs0gvccN24YK
lY+Gcxyy9mPQSr1FddUsuKtTl5SNaHh8nWJlZSB1vB+rNSP0EwchAp+bDaSpVJyNqMELVM/V7Eb+
ZWzadCn5sFDAKWKIOhRXJlpLXHDbPbA++wCdi4qyaZL1C6oWvx9l22pYRZ5On3M0ks/5FFRcNWiQ
3yoNs6UesqYPZZaYMNe2G8InnIjTUsIBis2hy2HRNSt8mNKkeK7HVLb5i9x07HAwUdqhttoiVsJI
715T+OTjaVzNbMqho/bDvqdqqXY57G3ZaqPIESiUfG0LVApHN6W4lTKQdPwqYcDn6gDY/Su0om0s
uWv8VFnRe/zoHjwFHNYu/Z5rkqMBEls8VjkEN1npAchEGecS97uwejBV22bhSphVWLgpdNUnFUeJ
xB2i7IsfSN9XMRmyuYxs3+vKtRP9ssg9/tE1jV7LQebOHjrdoUyl0epcqYdszcoCjUb7U/z6f9Cj
P4w/+icMTv6x3H8Z/z9o1EEN/kWj/ofJBec2Hf/8Z5uOtEgMeBSFOTs35DTDX36i8eeJtuiSMfIW
Uhr+Dcdf/tGlR/S/UsrOA38IKTD+Bz8b8M82PUKfDj8L+YgkRruOP6X/SZ+e/SaRxqB3wBQTULWg
nBGugFbwK6k+tPGSUpof844s8cnqUECKMqOD+HbiqY4f0SGxJ0iWuJq7PSzXe1SwqCIAOr6LKANB
0YOP+zL5FF2Jm9X+YkE8PHgGHWiRaHVrsrXbR9vlIDXmpdve0CVr+S2AaWsqWqDYKxNjo28rhWRX
FlFX7KUzfd9VU4Sx7yXsGT2C+HDFU8d2Z8scZ+QOOGfw62GF9puemo2L4mMsoz4vAyqz54Gp2B6p
aptXoWJhaiXMDmxKu62AZq3lB++7acDJK/EKuRy75xy9TF4VEWNDPaBti8u9ca6rVwtGroZqwWnF
UhgPFR+neK1knywf6CbFfjNuqjeHec7hHE1iYAXOw33bxH2krD7lcb8Oe715PgaD7pJ08mDGtOtf
f1lyf6K4/FFv4chIEJbho0PayYCzFue//xJy2MYxEJ9l1xJA6oOK8+1jA4px/Bsk/PflUiBgAMwE
P5GNhCjQeyzaX1+l0P3iVpI8bKtK0zoa6GSu7ODm9moVQcrHv/5MgKHw//crCxwjl5hiVeIFISUV
KRJBv74ecGvVNNJ9hdZkdT2lSr/0RW6+yKKYh6sgo6G9KYaeTId8zkiPjr0tAHD5YLdDu8vxFuhU
2pdhabdPneUUpTe+tGn+AWmCJ8OLgHnan0adiEd4r4MrF7HwGO0HAL5b3NHLhmoCl05JsgZrT+wF
RPh0gtNVSrvvN6nde1x8RrcASYwY74ukjZbHdEmGj5x6mcLkXtKtDjTnhxAETSodwbOrHRQmUwo0
2vy52dIxL7WlqTmEPKSof/loa+rkHEr0WHa80jbd/E0uQd4A2wVre2Td4L7HBneXx9pSFbO8C4BZ
6NpezdCZrlywkG8mySJ+YmAwfyy8ZTcbG7e2hh+lQtkpiDLFcphmiMe+JhMautVVAwHtU3UQhR5s
7iNZ2kBA4YwqmK9qCoGWYoIWUM47TM2apvDyT0Vs2OPe93NxIzOZbmUa8AhQCiv1dRGr6I+4cySv
ICGruM5Z0kwVo4OZygbYxJekFX6rnDI+qbLISlrObdSYo/aqJ+9CgGxZcd3mGx7H4N7MqZnZXbaY
da5imC03M2sErHrtVHFrieakCgV1H9u0MKpEBmfsUebhfd7QMQ1dxbD778KGCxywTOSeLQQpUUai
oOSIqib9GFAH87KxLvIV6Xi2HFoz5yBSqGnPn4orAJLQgJabJeJ4FMgB7U+jaAiCEHBtZBm7Jaal
T3u+n/aESogXa9fMoIymDaW/9SIHCqryu2HRpq/bNN2j63ZRHdi8MMrx1E1gtKq8b2NZddsU9weX
dDHaOuguHxQEpR+A3NSPlnIHLitCrAq7MWTTzSisubYkcuzMz4xZjaMvXAF8zO94IdetDDYG8RLY
GxiXfX8zStslR5526iZMO3qW2Qf2MeVhfw8pbLwx8bYcxn3ZfuwQID9KPEVSwybsxgrdnBxqsaGI
LQGUOlONjFJokwSWYsaV5xVa3r4/bL3vSAlPGujhQhh/WJJAv2V4xh91FAl2y8eikBWxieKV936N
TkHYNirZ5GBSN1Lg29AEjmMdS1A8UA377cnHs3HHMYVEVFLlpauk6Pu6id0G/I17qY7LlvPrJQvT
q8YB05fd0G9JPS3Mvg882pNDnxL7nLRq/wEfA43TlmbzNduTSJwKlluG0t3oH/gWVV43XmxzWaBp
GQ8c6Q9aTz5r3g7A+LqrDsxAW6JliuZq8HoPpcjwyxEQLwb+lROn7yPv9+QWbjV/3VOWPWyxGH+0
YRjtIZpS1tex1TrC3kKopdSb7kOVpal63wZn7/Mx7K/O4NCDgG2al9GsUweguZW8FsmIYyokG3kq
6Dy+86PHP8MmSkVJXCF97eWYPwjYPaLWYrP5US951B+5H8W3XtDxY9oq35ZLHhb0+hHRRR14ClmM
rQ3WX+BGXs0p+sAjdKniXcNhAJZ9DloWy3p3eLuexlPdN/H0vsH1qKAc0eZHFljWgS1IQRgMhY59
RfXK7xaSDtx96/cepXQEbMeUDZYr/s0GovIOveHwNob9Jct22id7VWgTu7QUItDhlA7ossMt3Paz
YuqWs5QOqBcghEsYpGzoVlHNCGyJEsdDnpfUFPmt0j6ccUoAYMSPW1+lOAbWmvdEPoScbWOVgcy6
3zsp8sNYAClUsO34VeR1/0NmaO+PmWj9eztFTYZmKeoJoFgrr8CGzn2ZZqrr60F0hNtTP4N1LPzq
8hqNqIQCYr1PTlqJ0aD/H7IRvRVqgbpp1SDqrZGQ3V3L4w/bvCQ/bDPx78wwPNXFi/YhZSR62deO
YJE3kXzthE9D2WR6cjebgkwADW2iHnTobLCFuGOuMkiqvMIwhUwiIumGIzcU2hf1kD1L3ZB9Omg6
za7kUk59uYYmzOW2T3sHGTmjpFybrPFomAqc/tKH/hmKcvQNgjD9VIRleUD7l38crI2/9U3TgMCG
rIiqJw3cY59Cd6n1nGxLldh4ZfUo4smDVN56cAq26T52eRTRKisEkzVdV6B+aLaauIRMyKaDpCDq
28wQKPnEbyjh/JlSjeLlocHxC1FZL6ixzgnA+JaZgX0Q8SKfFqx3WzWeqbdWEZz7o46bh30BxVUX
iwttGck9SuoWTeKnUawMvVIU2qGGPBfamprR3LAdu6uE+ENFjUtQPW7d7HDpgLBilVTt8ojMG+pJ
jBHW30zaj7ZMUCa9TqvrX9Qqmu9cxXqGnS34C18dvvwEGZ/srLGLpST5kH3XLZtRRe6jBytYLD05
aLVnz8Hq7MsCDfaTWbDpyn5eoCXFap6WI4thIpVEBEg+UAvitJS8QC2zwnF4MX2TvcB9DOwIf6vI
o1BqhdDMrdoQIxpKCNvQ5Bn0jVeT+LNwTWfyZscu+zzAxPnG8m05K3BRs5Z5FlpRdyadVG20yte7
kefa4k7fWvs486KD6B4WOEFSdTBJAuwDCjoLytza9qrap1XPx7xxSh8KxddQzY3Ke4jHXI1VwyYN
n2mUIblj6R7yU44UznJbBKBpH71IG1rtkYzWd3vbF4gdblv/xKK0IW+2aN6nKwu+BCuyRzLPotsY
QkP3amV0SdZqzCxLvvbNJNaujInwrK8w/BPKSJlNvmfupKaOgFB1sC7piLcBW+qjgpGvbyY2Gt/g
RudCARYWG9tAJa5oF0qjbJBfJYMKeOWFTvdqGJqG3ekxyciGmo/kkJhR4jTmMcr8NnpkJSghVaoZ
a9HlQyTptsqgao1SZDYliR59cEHdcVdEjaj2eA7td2KZjo6mByfzqCzUu+8wlPF5eNNLSQ/a42S8
BtoeF32ZtLuKXRW2viAVKfggjyMwu7Eeph2fAnCSRysDg8/nJ3Bck3w/FxAEdQ0YsnMfgp/C8B7i
uyFHPQPUeHadYWlSqjSA6kUpQqCBFXMHQoRB7yRvZZtmJC+TnNnsnQxoPgTAth21N6yiHLdo1OPd
1rsKqh0hx2fD/N7bxRUwvdosxvkoopAfoPzR+T5qh7a/60EMbvfAVPJlKMeIq7wr2x2N73VD7RQ/
uIlCzzII7m1vx3FtyBOZR57dGys0qUCDrh+K6KznJwqwdam8QXnDt2CqpOlo+nFrd/8K/Hk2gF3s
erbNJqKvepFuLwCzXXOAK7zeTpmXvJxVs6E8SS1uwx523nOE2nov+y4O2QFIQ5egwFuIuOuyfI5x
UPoQVwO8hxNw5TStRr6RlzaQcart7GhyNbVUhwMfAhuvC9YWyL5sUxsDx5UWHlKKh4/11WQ4o5Z8
RtNKfQC3Y/bBPUyLTtvDAhtEIdODkryWJgK92aVGyAPiWuJ1SNDRl5C3i65EXMC+i5mR4crPzJAD
bWKU9j7Ry+POU7yz4bZbjaC4uvMGHyRaJdqEjaIMRvLBpDWUa/1ugwP8jXRF+j2g7xUvyCXKFz1a
8RaBhEaVYlihIoOGszuExH0DaQls77EZKA5sRkDyl1jizuOjD/B8swS3N+TW+YfFkmjLJNrlFbch
wLOynKGZiL1G582Z3a/XNnfvd5ouHxhuQZgzYeohmq8yy6FezdtbPgxzV9IdyNWpnVPNATWNeGAb
3I2HpMthvcSFEM+xzcyngHIJ6hZuiKiGb5nq49QisHJANi98DXnHBXyrVk/A/xvoCCASJL0mrOPf
kFsQb5tM7k0NGh2OU2aVQV+GmC4upc5AJlVpsi/HS5P7v6LZ/wH98Uu/fwZk/jBU4v6LHb79SsNc
/v1P3ez8y0P4dWyMT8CUZgKR7Nz5/2OmBH7GPDkrVoiDY1wOJkRA6vgfvoX9F5QCCpGCZsg85JAv
/jFSgsT/lWOiFUOcmEPASAj7T2QzChrmV2ECwA2ueBozZJUTzBjFeIA/ChM8FCLqvfhiHY3CrfGo
ON6MyP3h0OodnCoh+47KUiyGjvWCgj9lWHeAgiO4M7xjWp5wF/RZXLlU9M4/bjv6/OZOYTrKBJHK
pm4qaWzsK5QrcDGl6wVfnpHtjIoWxmo60OY6S8g+CujYfQ4XLJuQCvwIe3XQKa2bBCk7hFeIRJyt
6oYoxvVWE8jIjj/TSAx0LVso4kt/X9CdLOvRBabdE8wDpx+9cI69QKUEtw3LIR0eM4AHaHQx5AMe
hilMd0NZm3tEz92eHQqcXbhzcqH0URoRx0A15ghX6rpg8+ye2tfm4pwgALPaJ5baYnxXuA013ZgZ
/Qm2BDyXfCOzvUK06ezFnG2Z7uLQ4HSGW2OyvsvhNHC4OCw0cHSaDXlievF52Nny4ZH2eckcRhYc
Uf3y4SG/OERqHbv8WFycI6iOqX47XBwlvk4OpdnFaZJn02mmnBTVcvGiWuEQp1AXj2rnTL3MaGjv
04t/tS12fx2zZnbfqHCqfzM2e5zcJmfjK4KNdo6upM23JE7n7pRChtrejyyWRVOOALJhoMmYB/nF
xG1Kb1JjNf8xjb7tXmDGBvsA56CYb+OLIefmoRgO7Zqv6Y3xE327bnrkR3p28szF1FtwPi9ld/b6
ogHBkgNNgBiVkV5Ic5AXaxAZQdiE9mIZyot9GBD9/8zOnmK42Iv27DQu2GoKoxXOBqQ6e5E5aWBL
JjSDRQmNaU9r/AnWpRgG8roSDkNTnb1NmQ5wqzCZgQEsOrufNt84qleJwPLSHXKl5xHIw8UrbVQK
37S9eKi99PyILBGc1YVMMKBULMkMKRX51PsFwL09hBibGYNbogQIguwL9aZzyaiO69m5HV083rcX
O9ewET13J7kUD/nF8hUX+3cZs+SzvpjCIU7Ca3yxigGjYcMgggQLWVPMga/9Eut3ZtwSfo35Boyd
1ov5jJLFixN0DnuUF3tanp1qnW85VJeLgS2kjQbkB8/G9p7lMLn9xfCOix3VP5sXa4H/Bz5VsOLz
6ORGP/Ard/bN5cVCj3766aDQYa7PF6Od/XTdSdHAgneQoZtDfLHm9cWmx5cCy3672PfUwsmfLqZ+
BL7nLZx0WP1Qb0AcoazdV/BOGXCANs96UZufmIDR0Z2+wAOcn0GC6QIVJL0AYKB+wgY7BAeITXny
jONWPFEEy/cSmQNACvA7N/oMiCPeTvICMiAcBqhBNMqEMlxgB3IBH7oIlN3LegEi4gscIX+CEmdm
Ak952x73IaNv4YzHwB4ugAVYvfUKHzwCkA/0AoUTKAx6ITJQY6Mv6S6khrxQG0KeCY4V8bW83BBX
UGU3Jios5TbvvUXSc1jnI8Y7JBoZgknnshwxeAIxTsPJ+JmYob+NKdrNRwKsZjiCUDEMhcbSY9QA
OpEvwTL2FjICTnICtg0hmzBuQMg6Mb3mMyVXK0758aNxW9IeeCInfpKoXJM7Bc95KdMtScTJOVK8
IFw5PFMxA/vogDTvdzRPQjhksDjzyqw9746ICG5Y8AajQSpMbRDgVIrM+fbNtoLauO90BDW2hKRH
PjiEdL8gl6XcxxkuyXJM8WjGutmhtz4x6P5padEmyqstkwm7Rum0r0cmWDS8AfEXP6k8hcnIekAJ
Ny1d4hihxZx8XduUIVCuthw8gFUqfYDAvCWHOBrnobaI1qNP9nlEDm4OgdRQOb2v5gkM0Y/Jt9QM
sKwTGM1I6SmxA48QBfLqZdyqyT+iX3cdgisIkjtVZUE2YMCW4POdlAQBPEcQ9nWQcrjORXtLFQyF
pQoqW/I71pnIfuVCNCKtkNmxCPx7DClIq4hBdv9Olp1D6Y3nAbqiGuL3M7e+G2AjQ3bd4euYBgfL
OZqVP1jhPL0aNm38MVfTEtdbd1bNO9/PaPvPB3rVrZ1xjyvjuT9JJEQJkkp2dWj1dAJ+okZl0q3Q
hiF9vjMA4pYKuE1Qh33fkwSiCyLvb7q5TXagnzLxpc+pE6cBiKarQPWStxS4PDBUhVZbXMfoj5IT
S1qiIKV10LbTlLfAw4Tg6kUNayBd2YlOrqTSxZByVP9QjOaxKjrTLj+kiPxwi16O5flhaMZd98cG
uv/yhQfTAwAU2GFI3q6S8h5gpif9BzjCe0pqE3jWQojAlztea0wSiPVhxEiOZj8Uy9L6+35vcnRL
bWvWWzq7md/MoJayEyVG4osL4ICor3IDPAlpXBbPTYUDgtMDBgKQZi6HGO2WqmWBLJqGRJTsYE13
1yfryZNo96JUTsfhGksXbkhJPEZg3GuTRtln6LR+vl+TeHQPWw+cAml2JDXtx5GkI7tbEk7IPXGY
jHTbRt2iHvmihr4upg3ZblTvQ1gfx6yP/PPUQIj6tAwqDtAmLfiGCnWRl9eeCOT0SwG00b5jDSz4
GcKmSF8HS7vmVgMF6A+UWd18ago2TAeDsRjPCWYG3ePB5QEOP+2/jrlrYG9CP+/Wzxub0dr0bSP8
bTGqjN5IVAPq2beIsn9RYPW+Tj24qSs9rHq92zNs4+sG0wjkoS8yuj0qM66sgrWZZ1fwpPr2FtII
NTdNxLf+Kld9WF4MVjpWYSyF/bibjj1Z4/pPkFoTIKTmjHv03Ft6GkM8yiuhmF+rbe9XSHUZ0XFN
1s2664RvMnqG2zls7zZIXAa5fDNJewWjLEUiYWkTvKll2t61MQ79w/82Pj8pfXIeg/bveYGnH/5b
+0PrH/Ov3c/lP/rZ/bAMU3bBDIAXALubocX5n+aH4i8wxHiBUXoY4Q4h6Z+9D37RBkMSzkOMSAIE
jgP+/2f3E+GX0kmMKwW0AYr2HP/1f9L+/OYCE0QE4iRBtCrPMR7nX3JVvXdIsBWkKZ2mEXh4DmcU
Jma9+L34G8P5j30W//lSOZB/DJ/FJ0rOf//F1u5x8xtKAJvxxrc1ggFjOWJww09w5d9OGPvXV8GQ
NwwZw/xCkuc8+W222jRMmL8ywX0B12owoggB+z4S/G/mmP3JqzAE0uCaM4afFsp/6xldjM/QaCsq
PKcA9DxNQETM8qee8G8/S/LHaXXnR4YEWobRZYAA4KSmv30YDBxhW9B9W+Hy+j65OwCUiHrR0nWu
6gjc2wDW1ogSNtUdc03tTFwzAewBcloM/DoMKIfi+zy0T7+s8j9BFM4syS9mPt5YQTFMjcYUgwqz
PMPa/fW7XFoIVBzSbNWZpKmQNHjCFJ2lLHiLwT6a+rqZ0Ub89WteFsjvL4rReQXmMSZ4SfbbAoIs
vUFMg9Ba9B2/3odouF5iMld+z+cT42asca9sBw6V9not1riySfamb7P9lKV9ew2K/jwmQPCfh9+/
/ZagN/zLw2A5FIoCMUGG/frbt2Q33HTLmSDXuKB8PRT+iNAlieq8c0NWumTFbSgSn7wLen/KdgKj
SxagCjp40ogdbne8a+wJExkAx/Fc/IikEMiypKiJSzcO4jP6+eiWUxLerWTd+xoCPwIYEeTkBiqE
qWwqifmbx/2vSxy2KJQZHAsUl83v8+u2LF9Qesdt5fOww2WT+jQJutV//aXiIPt9IWG6EkH8Ik6y
FL8Z/seFFFTqMybTFsVfHA7g2fY6IARYQxaZKqJQZP716/3Zd4WFyXP8AifHN/bbwqVUTmO+M+yo
Vufw8FZM3DA+q8Gzj/8XDxC/V4PZezj2cVikf/xoFsRDPE4JyPgMgRsag+508On/bvWdn9Bvu+L8
k3LYEIioosX57QkmblzaLsYTDLTo38gt3h9yvtiDAgd/WhBUPsaJTI/OASzGuLf8oekSsBGwgcrt
fm3OgsR2PaqnpYUb3/rFPLamgDk1R+xqIt1nYGcShmjkjjRpwoFwMt8yCMIHjWB2uYppxAQ4nl3z
otF/c/796/GH5Nn5WkKBiQXy+7DOeFVAZFukpiCkI7CDKV0VwZCPOi/gHCD+nWHkq7tXmBDyN6vk
T9Y+MCS8OItRwdPfg7/Egh1ANdlWrU/bK1ShoG1dN/zN2v+TQxTX7hn2ooh5g6r74wIB34yxPsiP
o0Ak6TkasJ/CnjY1ZpxkFWYgtMcGB9rfvOifPVMQipBksduSOPntRRHliVdcj21l0ORVYe/UXVRw
9aRXAldOJvKjS70+8ryX13+99f7koeJeRomB+Da2Azu/s1/uf6DDPGxeyso776qoj/Zyzif3N/vh
TzY4LBPGL5cEiqjfNjhfKFR+DIKsNIshYxKyX+VT7EGeIz301x/oEjr/deuhfkuwRBDehLCAoOb5
cPvlExHfogBBDA4SW/J5lMhfub3Ooqg7Qc7sMexrfhL5Mh8B38hHb+G9G4Sa8CtX5NRLrk/jlDqk
XXQBpKnv/sPH/fPN5VDW0wLJ0XOq9Nc3VzR04mmCNxcca99uIZj7Zvbx3+wU8vu3+vvL/PatIuXC
s7CAkOr/m73zyK5bO7duX14dd2AjowqcfJiTSFUwSFFCDhsbuUevHX/H/gnKz77ita3huosOIg8P
gI0vrDVX4q84u16EyQA2SFvm5Y2VZHJE0aUudGAdD8jUk6CGYYAhPOlvadvsDeylbxPQaZbblnls
sePstLl84ZXhbV1vjG8HPxtZt2fl1hzzlJlmWW5F73//99dyrah/OUapqamDjfWs5tF3/E9fFwcz
QwiJIq7zvC3yKvk+Acl94sFN9Q3C67eO/S31jpHrdVC7EI5GZky4EGbqrAZC3UvTafjmLB5ewdve
BTXBzgk1R22K+6JSGpSu2hYy7P2OXXeejgwQhDUgV4uHtLA2hgWeye6R2IXI4LPfvI0+Xje/3qzw
oBjpr9UaZ/a6UPnz/SCXqBxdNduB7AXu1rQeX/iziu2UJv6JqqPe0McMIRLjdkuDM96lNooRv3K2
UamFqPSs35xE/+Qbdw1Eob7FIU/19On9qAwZ+zkzKGqeenoqbPOHJsFVsdMG1mEV829+nVgFpp++
gBUR5lu655kOb+Vfv4CyQy2Be5Hx4jiFGLsucgeAQj/lWtj3ZbvPKSiDRUUOGDqZb+u8XFUd028e
S+OTDhYcLo8Ehz71K6ev/vm5ZPjerh2FF5hG2WxHPcdh0zsIbLj1L/qkWjaTWOxLo1D1GZFEEY4+
vFFsgd62mTAvxE0mXhv4tvumKfMTREU8QZrlP0C4lIARre9ABX8mr/zLEvfzoUobunLHDB4Rhwfe
//SQI8dC5oQPkUnM7OzwG3wrYgGMoKrz31ylf/qbbFzmHxs+loa/XqROyqYd5KgFmlb9KMtS7hvk
3CHbLe03v2l9oH+5HTBrrK0iNHnDcq2Pqv5Ph/fcWLOw21X/IIV9+HqcEGPvagynmwmz4m+evr/c
66wW8eRz+62VtO5/evjEkvTSH2sqGbUYeysZErC81r5Gflh0v2uU/vqXefRkwrbo6wWLw08Plt9I
Jqjo2cPIWaJVtly3WzxdMtALu73NPWyu6CSz37wJPjrrX75QjlAGE/TDjP6oez/dJOy79K7TVulQ
pTae3j9gob6sh9UM558BSZ1y19pD+r2grvvNQ/WXu4bHCXmGQ1/KQMN1PnVgxWz3sz8uSWgmg7k1
oyYKM5Z8VN7j767kX75cfhVYbttmLmwwOvkkY88ijLKuQRVTxJWBp8DHtDc17rZqlLbJ8TUEIw6l
3b9/O/2FRAMUwuIR5As2KG7wBfz6WAxGW9pRj6QTiJzaY8fPNhlLnpPEnLCvc0TSlR9CSmqum7iz
LqCY4nUD+Hds4/zxN5/lL+fo+llY5bNecQVE8U/3spcOcpm4huHUTdrGcBWKch+WUICHFntH5GKz
igadbTAqKApNHehAp/eXv/kY6138y+3moU7iOLKE6XKbf9hh/vT86qNl4f8om1Cjur5hgtJcOkZT
71raLWgO8Xtut9E+acd0Y2STuMaRrPbwDmfwnpr9bSrN/ccn+q/643+Q9f7p4vxF/QES/e9Ru6tl
6uP//je2yR8rPGRF/hO0w8m3ykj+pv3Q/xAW/QeeJYD0P/kmfx+A4qgCvmjzP5NAwhU2uAf/pv5w
/hCcaHSDaErYutsU5f8B3MRwfr2NOP25mfn5VAbITPh5n144jb7Mtpv9wPFjOftqZJ3qZpU1X/aM
bhREQr9dXhu3nq/MqvTFRaJIEgjH1E+uNEOUsBkM9vGgLaIb1PnRU0awxleQ4M0jCScJSDEDUUig
2xLrShLrtP8OHv/XGnGzGWgjOkMUjgkORl9IhKG5PfTXFJIRckt8y3hPacTaAOh4fWMWVtsfDMmq
eTujM38RI+gIZLtzK77Aao+SfatwRu7ZLiXA5r08PfqLZCQ4ZsKRj5Voal53FKnOo6kZeb5thIb+
YM5HuRmKOp/YqnVEP4RV3Qhz66KARNhVJ1p/dGaM2TgZ/FrsJqcS2Z0CbGyFXYwMOepJXrnQ47i8
pDjJ213mYgLd5CsTEsipat80/GaIOpwuW3nEdX5dM9zej/is0hssyVkShzP8GJSm6GvKZTem7TBf
t71Cym6brkP9I5cBKXuPSp4KEYjbBUr4Kgot6fYPhbDJrfCNyvN3i2R1WK3640G915SucSg0p3m0
1WRf4dhlzb1TScoCajEhWtyywhPvfpxGA6O4EexUV8XnoXQ51LIWYoPsGq8IJbD3etcMAqePV8bv
VkS0Q+C4NgoQf2B5wxSpEB4D9LpnZV1l7b2XI13fszYdZoiW8IODIc2jPNQMJJxHOGmLvp8z3Cvd
UiYYRIcG7QeCe63A1BLFP/pIxU3Q5x13QTsXEZZRxPETgmQ/YxcnF/kOh0Ql+xGFfBZgyEutwNVR
4CGjV9m6HFT+I4yVMhhqoK+Bl5UzS/0sHnGSNDJ6VkUzoDMviF9hXHZO/alq9jyRyIkqdL/3EslN
iqTSymU44sivV9ppcYVpUP+CJIf6NC8GxfiCNRm2KnN0HwEgjHk4zq6hAoCoyRwixSzfHemoAfu5
MS8bhSKAkZGH/HPbQSG7WlKZfl+wVLshQ9T61kjL1IQruNRv8ArHM9wLP99GvpaUG7O0O7WdZVE9
T7bRvWVxDsCgTkr3uzGkqTrOi5+9xX6W3OA3QkXPajbTQpmbfREYiYZka2gc5CnQPyb8/Y2FrytP
HCCvOdPWNdQhy85jmiZ6QHW4aGGSV9q1UdlWv/Hxx8+bDDfFMVuMYVdgbKkDpD8ABnptmoCEpjMa
UrPTtaDDSTfA4HGKr6av5S9a19Wr3Tg3EBPEVvtWzCYNhlV6IL702jVYLKNLhCtrDOXWj2EUh15q
kDiwiIyP2mmGc29maELZtzfdW7t4PlY5a8Dys7BG3/vTkKBsNwrX3nuj3qKtJYFGhVHUMVeeKM0e
QeRLLRyHNPpeIE0A2WxmcXuxLLq10k5MfPsQgsrbpdeSS6totGqTLUX2fUqs/DGBuaQFDfc97vKm
LO+g3/k9IobZ2S+ZMRQhBsvitce1/JU7hgGhnudefQC/n/n8yVFzAgqEnMmcYufR8DOJ0wVStBNi
5yG0o0Ref4Zlbn+HKmyqQICXvKhFnyKeK4rGCFKVVJAXQZmqg7usauMayUXPgcp2tPKTYtiYw5Ts
C7tw8qNTE3L1s4r/7xv+fwyK9X+95Qz+3//+KdL34xXP///nG978gwkTpj1GNB477Q8J5883/CrT
pFKGbebT8Fi2t7aNf1N3CuMP08dLzYx1jW1nJvGnFzxrFN7+RG55NMh0wv/JC978tEP7eMFbtNm2
TZWxeqStX0tnY86jwUOAMzaJPUH6tfGOorw3pYA5OxvODrrnKAFZLBIVtxiZ5W8HMiC+j9qaRZGz
BPlmlWJE6Taq2d3Aw6770J6inLwVr0gjbKBZVWzGSvoJkxtp2NvW83KBo0CsBXLliQfCNJwrOAwa
KI8xXopwpUAY53ZqHcbwPTqVyxwhtxXwixtgnCM/8rAk0VyH4GVWf5hdjPW5tut0QgaG7uW4SuOS
m0xqOVKoLstLEA1YpENXS7wmVLwJvlBY5D2FBLKWk2LqAYoNVTvKHgwJmCSbYTeJBjPuJPjwAVq0
+TzFagCQYDhZHoosTX9IN83u+syenS0/wlJhLw0MibGYyCCQpiUfrEqwypVWGz1GiUqx9CHIFzAp
bKsNUIGqe0ZAjRbOcTfDQaJPYszV1ONrKtvWCCQvfnM76VC8AyyphblJLSV+MJZve1zhPcQUe8ng
ryVaadWkUmgMEa2+n7zrshoyK4Rl4zXBGBGfs1ONSy5bbqBwq3Jo6AEwSOo1rembp06STbKfekQo
YWERYbK1lwEVlWVkXhgj7rdZJwzaglkFN1noFnM0b41WKWNveDOjR1OzBOJTVDRfM9mPl4TP9d8H
GNzF2W4z2V2nss5UOBltgTQIJNp8RALndod+KHuEXcvYpquzDmE8Sv2ZnKI+cecNZkqT0hOqxI8Z
erexn/hGn2cj6uzbdEjKr7VtY3QO/CGrvKDRpYufc1J5EagMA8K+M7oshmPuQoHLUxVliNDSFj2W
NZQ39gRYCnywn71wsyt8QSBnWSAnw2gHrurMr/XcuK+Ab4W9nxZT3jADGvBvgT5LgsxnZE9918TE
WHk56Kcy5VT2BlhiG10NGKEKGFAUqB5qV7rAHOmw0uIiDszeNaNru7e7b0rFxT2RGvp9xRfk8rOH
5NEm4OK+H8za3zESi/EHwJ4vg2KavPdsUNaXbKzHJTRaN0qDCEntmy567QpPEG9Av4/Xqhs5ohH6
g6iekVWZz7iCEkxxUvP0S3R55qETafRjjAsUaEMRv1eope46+Iav3WDihABWFr0xsTB/pPgjXox+
kCeVttZjFDnVi24CSDmY2RATSNPiat6B4zSybcsr8qQTvzfH2GZtfM8WOFRv0w1uwY3JAzlCEarT
Fxxis7ZDd4t7Om2NpNl4OBF5a/HSmqj9S0YHrp45uKkUYtDA00Bs4TWV/RCCHkZsJ/2s2btxgcEa
1bkLClQUN8glzWEzmiYKPpxLyVsNbuzZ9NLuceRsuU/wiZYbYK847SJv7r87H9e6E1JdxeVo3HB5
kW8p0R3LpGnf2syGzGVMlCRaJvmj2jQbBfeGCby5HTUNv7Zy7e+YFRGeJW3NE540k6+CfEjF186s
u3NnoBzEjkfIBR1LHLl84Nj1d/lHYT66ff+Q6l0ZhYDHzeiimtoEr85HSS9AD4G2TTwaCWCH3Xzt
/ewBpo+GoP/ZHUCxplWgCjP3OHrya6U7aR+4hZrhX68dBl4BFwyY3SgL9/TahKC4Ky/9j9ZErV1K
+9GwEJ5F85J+NDL2R1PjfDQ4JjMNH5jQ2vhkszTogvqPloiZ8c+xqrdr8clQiK79U/mzl6L4orHy
PposZBzJUaNynC7lRxu2JmYl+/KjPWtoFudvMzqgF/OjgTM+mjl/7ev8GrATYl1s6WH90frl2N+v
kwYHH+zlQWt4K6yNYvXRNNpr/xh/tJLLR1sZjZERB7zAaTfjtfNM1x40RinxZKx9Kbc6D0u0dquj
iwaVd24KQ2gaXHFhJIN99d8xyE8t2CpO+DdF0qfQ4LVMWv/FzzLJ8AljRwcGCAbWxirb+r9BiPDB
v2JfZDHjUgthh/l7laThj0GCQbCqa60LcNv7R5lEuf8HOajMkvlHrr2KGf6TOkmYa7TrnwZqDMOZ
truCQbjpYN8xzE+F0uh1sd52ZRPQ90wDGuFW5W9akhPvYBVi1EPLyWOYrZFtetcaiU6OT5Kf8vqb
EbRUurGlNotNLeKs2MR8CfoldjfIhX48xtFuQAWH7r80iv4Ca2zun/ROFV7gTYPqHl2m7/Cmljb+
kvZiUgcHWld06XN4v+ojz1dYDYngAdUG75Wjb5XB+/1NRKLFK2NPqqpI5c+pW+PuHimpINrnL9ZQ
4cW3o/LN90e87xMOezyw2RV4iPQ54oAJXIFm2GZj/EWr7OJrqgo0ooxXb9oirULmjt3W0iccyNbc
kjTX0lfCC4jYYXNJ02Bm2Rty1XKAZ6uiu+e4ecDII6/bEujFppB1fEuj6Z1LP7X3i7NMV25VD0Ab
sq7g/a/wUjKyvsJhrYYQBb/zrkv14htsEsHNdDz5rbhRMTLuwB1B7dXWUm3nKMMsb/USwUCXlwPT
kUicdLvvWEU6tXeteGm+iUqHZ+IWD3aD+qlKpvjBjxvsN5r04oPpjN52xjP5mA6EsgRtqbItSTk/
Wq95KVGMs6bn3c+l7U9KOBZNPQ4EM/Hto4Zleo9UO6fdH3cayVFJbcFTAHkOVgDm7SZxKnYpcLzO
8HRhFJolbayp1GPeSXGdROIyrfPH1LTzoCOcyef1k8ZPy9xGZ8zV9Ih1NJTvJFGkGw2Q0UGY5ZQG
GkDLS2fUJpzHSIKZd6MNTvhsOEOF01wrNUwn5XK1pmJlm9SNnxz7qNUCrGlE5zrr1kWtwEGLc7yp
nHrvJ8mCqxB2HNA3+xQVdOeZN8w71OCAeVOf36eunBhDSm/C/5ty4MZuI47KpBXwBvOyYkiwcXJ/
vvClc2XLyjzrADYJCJoZHqjW2BPuEl9Gxtg84Hoqr6K6y94Xa3G6YFZ9eWT/M+wnQgq2kZXIJ6w1
+h2Jkk0oUdNRO5VyoxYz21dVzbacdNAryU46nDXaB762m9T01FFhXg4TbZGnaq1U27K8WBAf45IV
1Cden+kAanBvsr5mu5wbDReBWIbAM6CNUdzTRbczE0rc/w90cuKOKsbYZ5gjoCPOj0bqxwFCA+Il
sjqZN4VXEclgi/MCQWNTGeLraFrZsSvN+C7KfHqlmIi6sG6cfIPJabr2qinZmtA1NrqGIrrw9T1T
h/K60+xqB//CJK1M869VXC1XFZTpEE6DOi+pzisQgCKJBLFlhkz2xqOCXniWaeLuhKueBbkm21rm
TAUJEVnJdh2qfOcpRrY4nePYL2IWqFnn7ahYxCnWNZAuvpyb4xxbD3jMWw6oBI4GVtnpuVvqCG3e
vMWfxSUnP6/46iHQCKOMf9a1Vcu9M3VhvcQ8W5PIQZSs6FWwzCAFRqLTkEQSUgTjRGvb7Bi16Hec
KC6+jE5vsq0R1jmfNForkNOnGsij7rbvxpC/paJxb+SMm7jU7DRkqkKHpqpaPaEJX+a9m0idFCuE
YLkecGkP2kgCXxV0uTb2b0rkybB3BDcqxuV4OrtjFWFeQBCGMw/akYxtcejIGXtl4x6HRQeFR2aW
cxkNAxryrEBAxp8rxR0YV3cV5ppYZrf5WiOAA+b0IVeHhKgYD0JyO1FQeQxo1jJ/FBj8Bth7dX/J
BOpAclhzMFocCEV+rS2M3bAaZQdc/OCm8Sjn6fwEsuEkAQg7/I4LPR22fuSS94Yz2kp2jWvtSOAz
mLnOB71IrmKDwnGoi/vO7CZYXsz7CrnRJcO6Itkroe/KMeI/1yRJgbd2529Weq8DKtU8+0Uugmpc
34l22NeDcekZ7a7KFhBE6EnKFBSgd26Yp0LuZ+prnqOp3tdw06IFQWYijzMVeKKqK49O1W2zsBn8
bRmbOxCo13jXtxUiDp++v58xdGiM0UQHsQX6UgOdTJ2wn0lmDViocy26M7OJw8E4IM3bYBq/gPBP
yznfdKBaJzQ0DxxwdM6aINGPtxib09FI0Q9W+QQbpHfmW7PEs0Q/Zm6JI70ldayiRa6upQkIOc7u
8zLftUW7b7UMvyipswdbL6yrorCTd83A14aBYRS3ouVlm2i5wpoZOY/Ajlt/m4v80XXdBEDVyCHI
jhfYljN34cBhumONVu5sv9C2Xd5Alolde2t3/g8DMvce2rHOBlJcEJHwrXE4Uhx6t2BIoEAMIBJI
QxrfoinryBPXaZD71jzmMomunQnrg3RNUqXM+jR5fhVOCaRxJHMgMDIclTMEHWeUTP8aNW500Aii
JgK18a9rt53DvsOtlmteDVAsbjDMuHILQo4nuRveo6W+FODJXS/v35bK3LS1f12ai3GIRr/lYarv
bT26t7VShRQvsIEdHLjID4J1ggjN2gw5Q3c4zHcMka/EpC+XhYtRNivGW3ICT75dmWy7OUyKKf6S
DaTWUFWf+hm8eaRu9di8kKPBITkUBEeZKN9bvfwyljVI83kYD51k7iOr2X0lUsI+gWSt9lEXKTpp
f2LesDI2xq4XLwksy8bhEFcmuZ1bF8p3UA7ghwAgGBcOOomtLdP8Gdy69oKh8ZI3Ccl/2GdJAYbx
+x3G6ImoCePYyb7acgaOeBgFZG7H+hph/9zGei+29qijT+vdotqTGfsiphgdlxvdjwV43yzj9AM9
aGHOGmCX1a2K4RvX5Q1843rFZO0ykxdT2ixfIr9Es9EW1zlWSiwwAAQXxRlogiRuzYthXLJTodrj
MGovZNXtPF32NI5ql0yyYHVv3hLFblyVmXlR9qw1SkNoNH4LJ4Wh/VDNaF3Gy3i36Pldz+KXKkVw
/zbnrnB2Wl9vJjYGhEbyytAWzdlEZgf3IF322eCTrYxPb5NQpjJRmeGNtx2IeiSCj4r5DTZhCjFS
dEkrFeaLR9NkQ1vfyTLzDnPTnB238UOsNV8cOK1hPNTMuzIXaW9UtjuIqGa6YR8k+ZvQ017iJi5O
qL7Fxl3GB8SIQEVL6zXyxBTArluOOdSCjTvIUBvEXaK8a+KjSYCLpJgv2sRVN8p1212OfWdLRQw3
j2Cnfc4o5j024MyEQodlJHTiFUMHNvwr7uk2GLwCsFAal8qkaZxXRnp3W/ONBX5qSR3Iv/7EXMJn
DIXVg13GcpxZLREkMspFO4jcZ0yhxVZ+iBTRBkTRuM025ZrqTFcG6LgFHJaQmDoWC3MiHThqVW3e
gksqvuJH5xcai4fOOG8v0SMxGxyn6Cp2puWGQMrFPJSVXEZGoE51qQACfdUn4v6A4ohj7uo9b6Np
OALZ4EYzIpsMVM270PBGwgqDqXfparm5J/lgXSjm7mlys+esJFYwMATWOzVY4kw8ivXMbICCpyBU
nogeuZvSUm2hpN8sCQMZ8EBv09iLQw5Ev7qJu05vNkC0veFJTIyL900XuRzamjOelpYEqL0+ZPUV
ya7zuRdCg3ElpllHq4d7C/tBNtWLeMcrqA6av84ACK0DFoRq6y6y0nI8+Gkxl4AAp/YRNAYPDEx9
8Tr4MnkqzGgZQtjV9kXjErQK6WroIJK4cdy+mxoytWDMNS7+DIi82AIGzMyT3pepc1nXdVWdOatb
bc8xnmobLYXFBTIMGl0wexb6sWXogCoF+qxH3b51rEzfGYCmbDSA8Am+VBO8qbuCXIoxBDMwaXeT
yuAU4v+wGHFPgLV6HnaHrC+Gw8Ddlz5tjOccRrV1aBwv1cIWu529Qbumvk5T46nALcu0ZQEM/Pjo
8toxbgZr6ThciVuoepop+jOGvU7WbxdHeA0PbAxUJcpt+80iOvpBGkSDHolVGAbWkDg+r2g0eU27
zOjHC1xLEnOrO+eSra1qh9cKcx0M3Ki30lvk62VzMhMA1selBZR9QF4pAiLK0umUD3lDglNEuW22
JX+XSSoAeEVJjAS5opu20mhksjr9PldDfDQ7kb8VIIw2QGGG20jr7KM3Vw4aeQ9wTL+kO66PFmYu
WPdoAOQdaDURDN6kJTcTS7GHNPYIDWZJaomjZ2vLJk8WB++G0je5qz0S7HW94q6NXDjHyFTuQcKn
Mwlgvea1se7j6GbLpH3OCq/ZOr0kca3k7sn9fucqIe+IDe3q0Kr9q3wciFKpvddIKe9AguRTNWGi
KDW33fRWLW7Ihk/uI925L0o+Z9uUj+zT620Z4f2P5MkvY4jd/XgD7HUzNo0gsUM7ixxEeaaZD8oQ
IQ7pMhCqeBqdptnN8Ci2iy9FqNfW7VybLy2xB3QJUYg5S2fBUO+NvPve1c52quencfSvxjn7EmHa
tZChThiG7OyJS/3SyeQmqWGIaZp8LYit6fKjXXXf2IweSmdmRVnahyFTL07GBcCaVnbLxkpI5nKY
VbLNPmayWXGO2pNR6XdS6btkENe93wrgcdUp8sfvZDM4UBv8+srQ1D1YH5BOenmDp+UuX+SlkMYU
Mm0joKoZLqdInSPXuEHihL1K7374BoMRmZ/yaJrx9MLPRtp2xqAAepZldyyH26UunhnxfaU7Hw9m
DtRDmvhpHTokHkNHb/brS7BKD6X8ka0EDoZzhcerzDS3QEx3HL5YO3WCqrvlnPTs1NeEEoBu1k6L
sv1CuxEX3htGbWry+YiY+WWGIFJhL3qZEaZA0cAGu0QvhZd9s0CpnoVefWX+cYQ+hHG47DblHGPh
qMunKTb0bW8N+153X7UoKTYwmBiSOum4G9BWAbysgXSx0o67K7exBvg6xvLaWdyO8FD43AMIvKq3
jv0Ez06ShtM7C/Geio9s8JMMVb2g38G3TeMaELL93qbariYULzA50ENDZOep0C88V4PRIzJA5MTz
sAUmB10370Y3e6xy+1ZlA3GHyBYxTNPxe3zLeE1cPz0ilDt4C/As/vu8sdy91xX3jaYOHVEBjVsh
gzHukYJc6VN8leXT0yTH6LHo12zwaOMay5Xp54+mPmyI7Dglg34Et7BPl5blsnNoW0kSBlw9TBpM
VVW1143xPHTRoY3m0+oST1T+CFgidLxiK6z4WPnVveFhOo7GgoD0dAO7I71gBX/qGrHXQROZSnvE
G1+FMJm/T6RPbmGwmnvd6k7RXG1jw78z50gdkpkHnPe8DFxoR5IIcKR1JDHM7Y23aN714Mhr5ihH
RjbPmUrfIwrDhVf0BtN0dJWaVn8BY0KAsKxfWhwseJeN6oASedMmnBjZUIlNlszjBmKqfwOZrQlY
LQFT0pWzpY8CjS7McGVpAMOfCNGIuvIW6JLBuKA5py2v37YDmwsf7xqg4z2RKVu8bEHmqEsvjR5I
Ndwto+/f9XHC3EIjhZmAn3ASkjmHvy8HM3SZ8pyWxjqhkw9t+FhW3mkHBjx6UMOpQSB9jyzmOFtN
yLst3khNnhfpWTvgoOWescdtZPYnhlt04UwoD2Qv0RlqsJ0GkrTLai91d2eMZRR0tf22WMmz0vyT
mzdb5k08KKmLUh/ai5mZYav7RxlzXOWqY/3intyV+FWS8Vk1x8zzt7FXHKxJ1y619qqt5UU5SpZH
Mz3dyvVDhbvJfT+srOi9Yk2nN0i7m8mjmkDZEYE3a+MGJ3v8RdUmd6zaK17ZNT2ja1s3nNcBBLXN
aGcbt6OOL11TuyR84g6F0a5AfT93d4QWHFvpPerGshmW8o5ty5YMumNv0K1V1OiCktTIdzC8+0Bf
MCi4telDNUGzXw3LuKMFZ+uby1cvWbbxHD+0I614WmTOTuDsCmwNpp/S5WGoje8V0ecLfBWgmCEY
3hQdlFPwTEfrL1i5ytPwkLoDQch8dEVEB+q3uwR8Pwojb6sqiHua3pFT78r3QVagLcev0HAvizHa
dQKDTLF8aZviRfiwDJHT8iZyGMxUNRDH8caLzS3Jr+e5kpe4n7YuS8Gmtp4m9OdBjj0pK/PrgRxi
q1fnSlpXaaa5l7hRq8Bec8rbnOQnN8JCMNsv+OavkYFeVbMxBQItICd+0YVtJ44UEk+E2uxI54HI
VL8wTztOTrmP+hRyCmyKIzb5C8KOYL05jHpJlELx2huPcVRvupKFqMePCZx8usyW3g1A1Nx7OsaV
3PI3MPt3CrVAgHmkDHPTPnV2JXbCiE1EdOVrITDt2oMK+qnvvaNIMkarwnqxptX80cTjrrAYcRN6
0tJsNS0mX4uvJcEJzHjvrecSgGEY3f3oqAP14EuuND0USbsFJhoRAFUR2KD82zIrHpFy+eOzTxtF
KZtaM9RPyMhQaQEMl2kdOcT5uJKLeUDYphX6famwKUEC9Jpp7rXQTVvAeP0KhdwtXmk0G6OBpLgb
NRHdqcSbTYgj2EnOVgY0cF8A7XtcSnQhXA/M4FtrdMQD6QxJGaYWxjMwfLb7YxHuwKuTE5Y9InfG
e+1G47DL887+kVadewfxYbyTupejryaFkOec6slFcQELNIjJhmbC2WiL2jpx27yQrC3ysCFArKaT
8og7L8sxv0qdht2CPxiPVM6+BSnCQ6+Gb2t+ntxmpnGMI63YuYSq0tUT8JTwGb300ZhWop+KlNmQ
7zG6Togea4kOuZRcRnRgFXdEA0xC7sladNUxI55UBFx2c9r2ueoZ6MM82k9zXX41Mqu7HUHmXYsp
j5OwEtS84X+Xbj+XbjZrqn+9dAtfG+3pe9v9mb6w/oufSzfNMD4CFF0cfzj18KyjVf+b/Niw/zBR
/OI0AcyAlp1/9H/aJPcPwbYJRgEOCgyg/j/Ex8L6w4PZsFLsUf+7uv0fsResX5X0LAFtUDy+xwfA
v2vjQflVmoTP2RhtizEKLxf7mFvwu4JI+c4L8hjrNOSL+bWZSUsPYcYDb0tkF6Y+tP4dALnytRYQ
f6KeM1LTap7irFCo6DjgrrnrrVcLJeG550gisCQdQepEiyEXsgFn7znyhXad9ZhENjm36Bfi1PsL
DVriVANkkMQCmIdW+NqXXtYeKeb1vE96y35jpKK9WuQLgz8TI6uxfEEDsZiwUYf56OIa2+SOkf7G
cfBhyv6H1J/vCWsovDaTsEt2k2Avfv2eaiQ8TMrMHzbmEyo2LCaqkNO4t/sWBXBclAQki5KxoF1J
UNNO/81mPzeSIO/S6mtxPN0THyZ0pprG8KQ7wOmDdpjaEKrVZV3UTbHNNB3VC4SvmAQdUlW3FcLS
37io/unf4SJss7EcoYlzPrk4zEExNh3rH7JJkrsyir4nZj7vC1ZsQUGEYujH9XtLfBQTX14U8ZA4
d9D45pCIYHxxbpOFZA6Lt6iIhlNkdxYVnn4xMCQ+enHSnvNqsG4gHWTHWNTp6U/P1c3Pb/vPMaDr
Z/t0DeA90LchRtJR/H1y97TQhEzlxz+qMiovKqJJL0A4deHcDcaFyM3feaPFrza59Zpj7mAPzTXl
qoI7+fWaL2ORzhA+vvdm8azlNvLThQFlk3WHrq6KczQyjCIiuQrHhnlfNpW7f//3rlTKT3/w/2fv
TJLrRrJtO5Vv2UcYasAbv4Nbkpe1KIlUB0ZVKBylo3JgBn8obxw5sb9A6WWIVIRk0U+z6IQkEhe4
gOP4OXuvLaBMmDauLbqgjItefoAy77Tqdf0lW4huI1vJK2mNgtJFVF7ZX5cippEWdzQp6Alku3Y0
54+oWyH9L5k3P01Wm467UkFBL7R97VUBmuBhKdoPYzwWO5ikAQAus0fXupRGdsIC7le72gqMd3Vm
7MgupohOnB5pcaKcu0UYxnAsIY68r6oquSMoL5EwW8Lm9OvTXoWfL08bKUIYwrEg8hW4ifnqtF1n
qhFc95+ccW2EIwScz2cjmB4U26cUZXnGDNrJzK+pSXsDjrl217Ug7q6KsPDfkPBIJ08PHZcMxfx8
NfSwOsCmN8N7n6rwKl3pentNrKZP1vU7nerpij8iE4ywI7ZOQ31WNam6xHKY3eswvA2IAz/79Tn+
dCuvkglv9V4KcrBxl7z8Znk46mRU3semDVyKFKr9FQ3JPIuJR5PH7jfV8N+aJ5+NpS8eHY7Hf9hW
eJ9wO6932g9OpZbkLtuZW8o2oR+It/B2FHFyWxV9mZ+RBGA/OcC+j0gPTyk0qZluTHdnjyuS3AZE
HtlBMl4QLmCUkA8q/9hZlaRT5brGoQCJf2aYYetsLKgP2Fkl6Qur0u82C9vx3iZu2ECFnkz3JMRt
+8DvT1ZsBicU5zTjx6q3SQlwRifyhDoX4Iy/8vRb157PJo0hkvB/czF+vr1g2sBBgm4kTOTCqwjl
h2tRupmrdbl8mkQ8kuWjzO3MFYt0rtJTE81Rx9vlN4dc/WivLj/aL5NXObZIsAerA+iHQ6YZykiv
0Z/MQoVnQtI4QiOfbD0Zi+2vbyzrpzWDZ4ZFkq9ZYO4AMPDyULyqSwPFKEKv8QGFAk3KBpHLo4VR
JV8E7HaCRJejJFWWxHGkKB9I7JCXM5W5/s1HeeXLZ/3k3uaGMz0b6RvmplcfhRY+ejRbfKzZuT7K
eSnxKAhX3di5qsDg4zYZaffOwds8nkysSG5iPNDAnR7snI1OVUzttXaGutha5rBwl+rqC+oQL4wI
WBkJCBjj4Thi1qUnq1R1suOMWhnedc5WCf0khywD9Ztvci3XXn2VUM94ale1uYBYZb+8vmYGfLMw
/KdC2sTK+sUql+nUwhbeFtfjjMUiqsh4BptP4Nau4en5olVItHkG+nIbJDakbJJJ0EFncrpaat3v
rCxlGsvurHrCMjt/nX0Ykez2UAuRxmi/cbuiuyKK3n2AzTG+w8hjX7MWjwzEGB7EbXZLlkBtRMFM
RyzK6pALYPZJYBHVW1dHm4HBI04K2901ZI4WEmKTsdjeySX95sIq6JRH1pgze6EVyiAlQZtyCymn
77aiHMk5+fUduhrnfrqCDvhkxPUW1jrzVSnljD370sR+Qo9qPiIk9yu2jat4x0xLwiu6albB1hK6
PPmweM4C2PAbifz6PIfXnm8Rz5otsYKI3svifWD33h2Que6uY0KVbprGoYWCvWM4CY3IKzIYht8+
n8F/PRj/WrcHf7/Tuf+UPn3+cZuz/vPv2kJnVRCSRchbG+6Z/YO20PmD4oXdDX5sOu7rj3zf5Nj8
DesTP+bytz51zn8MGMEfrstsii2QvXo3TSqff+Cw5Edf3HKBvX4sdCn80nV1/InIRpTR4LaWfz4Y
skXLSuBoOZ3hhBDNWRin1gajXAkcowj7Ut47ok5vs3hl6JPdkTJWbSXrlFzEvbASzz2iLsBYnJVk
TJ+WAQ7Rqa7y9s4OFuZXfpILsc/d1ouJMVqMfiZ2o8yafQdoh8Eb3JB+Q44KsG0Md3nmYIRLPMYs
DI5nOW/8gT6Gl6upIzpokvRucjSJ0Od9czy6WRK77MVa2dOSInsMbn9d3aRZQ1IMuTbk+bjmocsY
DhwIh8ODmCCYGtxqRh/GfMkqazO50sqozCsAEBYp9Hwq86LyDfmAE0GUR1n0lv8QQld+Svpm2ZLG
Pi6Q3CqbITtxTHivRK2umsBbtoAs3w4Vue5hVMaB6jw66J5lvGdk5a+jpZkm+lAu6qqVZW08KOXH
CBoSkdzlJQIlteGDNpqlvh/aAj5LUELFipPSua5QZ6d3pjHTX4zy2Kqazzrz8i8twS1wT8JRunqL
iNxN3iSpYAnwDOVWBLGoet7PS7pa4MgVsEyYWMy7VP0xbYP5Ky1jd12aBwftCA1A/9qdC/PYxU2O
xgPsbbbvOm+4DMtqyalAXCyYRmfb122XxbQkfeD/2zyprPltCLD4S25bsrktYj9Fw5X0E7FsdpI0
9y107nNloM8zMaAeTRArt9UyyeOE3puxK+FNOCc6uk+xnTpv5qnszCaiziwJJM2CZE0saCDE4Cyh
fheXjGhFTDMOwT6REcxDO1AKaaFLJqxJylJ7otk6Idr3Ffks7IjgX1tRyOCxGSOxIELUEbKzfum3
QRU3XN+k9Ipo8Nwi2Gm3tsMT9VlqbR3X0TN7NyfodvhjfOM0ZBDVDzSjQoZ3vT+cw2vK03Os7C25
wXE/jNsuHXpFgxeUyzFQsq3Ounry3qGZgWzBW2xb17o7jD3VWARYOBh3ZuM3FzPD+yujLLs9E3re
O0zKyiusyogAUVgZCHUYG+7HwpnfzOB31a72ZnXEyjDeJvR6r3PkxFtbQvO+Crt2uJ3qygo2urMr
4mYQhr2zAHgcbWZ6XKuKR2LXzSWxpePQYHqMVfHGrulJEnmNyKppbfdW20HzlFSJ/xhzaymQhwbB
FsQAM9ebzWVBNVgBx42WAhjJGdHhpdyGqO6MyHEE04usk9K4oKnRv/djL73XINavQsmVVqPdxl0P
ITZFTfm2H6Y8058xbucxDNm4Z44ILrXFCcJQhNSRqe3HT6wKrjPsSHpt8RHqHPEiSOGm1AP3J3kV
EgbZQSiQvNbBMdteB7vUwtr1gbKsQ/STduzu3pC9Mlrgy0RKPADBS7m97GKtlro8k4JReP21UZMz
5mStyDhI8y05aBltZ13lDdIHGtSjqoDJQn1gwIFKT5QnmvmtRdCu32rMJxMxFu4eZaJJtamdyd03
gjiZYqMDLn4Emknex4nJx7x0ps6bpndlvDZtN26o0KPjxEoLEzDyyhFkkOom7cYfbdzKXYDk+m1N
QhMSl8qGF/fkiqSr3pHAVPmPS+HW8j60iWneD9ZQq0tK60xdgtJfsp2QqbIKYsCGarhRKQ47pgh5
jXNUTiUySQuRQ6w8/2logT6zSLfBEYk0wDqHMVNdmyWZ3zDACeMDZMvV36ZewVB/LIw3zN/1piLx
L0NLkzOUYNa+nW2vkpHNL7rEFaHOQ+mHd2nVQoEeiX5RmYN+m/3kYBzEYMLe1VP36DiTvSmVLVRk
OMuwBchf7rNhFGHE4NA66FIU71L4ANdY16iazdoUTE8Z3TtUeIzlA/eM0a5xPfjNtJmUjWDGr/wD
YWxE/DTUk1E7a+/DOA/Bpp8w7IAXX0g46YjaTMf6QrCcG5Ful/leKkIegMJ4/Q4IsLNFAI0WC8UQ
7rOqo5TGMCb2LhL0A74/660nS/RPxD3VSTmcN4P51XcN6z5oaIUiYXaZCytkdiJtqneAqP3yhGjC
O8RO8BFNQ6s+pAkr8fmAaq39HNPbqS8bspDRUeHeb7C2B0hP7THNN9i+nPkxw0SIbo1hLmx50oTc
+FKrwgWzkXX5kwfiyXjw9SCTC1VJUsnjPDfiLQ+IvXUmbpmIqjMAL5XQi9y4WVfd6mBuDoDzmSTW
g19d+RKsCOnoLpJlAI7VvM/cOBsjwobCyyJbOrDXkrW0Jb37kNsdCiTFBEbj9sbhLUp0lB666p1T
DaZgqCFzwQQe/Q8ihTl09kZZl2grMUkvYmwPhdOEH7xhMbfthAWQ5GYjvy27NrhAuOTf9Yo0uU0n
RaIix630x8IA1EnGVPM0aWblmyHDbxcb09zsmMbLN5qoX4bgcdo/0b3huyfontdMlC+ZXD51Kdzt
qxgwdrCfyx66PKng84nRmX1RNh5b4DxB6giRPf06L24yH7qlUjz0yCGH8ua/NfS3aYFPGfv3NfQ2
zz7CX8h+LKPXn/hWRruUxBaWDjiTz0HNa5v527DAtbDhUEJj36EBiiP5zzoaIzOoZt4wvCUpvME4
/qeOBtQs6PdYVOaYe9bGwD+qo19W0VAoaMiRMu3xm+iDP2PFfuhisE4kQ94H+GV5yxx9WBpb3ATi
8MP1uPm5y7tu//7slaysC44CtJSuGJ2x8HUDo82zBfU+R2GMOV8kSYc6zUL6/Ouj0G57dRyXI62J
2Fwfe4UJrxv9H86mwNnh2BOeNjmsdg/Yo1iHmiYOb0IGot1hhhW1RdVPZaddrA0JDudxK9DF3VCa
dYh6xqG6r+Yp83clY5oakmlio7CXlHsouZQO9mSyOtMuq+ps3PZ9LBbK7YEUDsARAyx/K86Oy6KH
gxUw98Oy1AMvxGpH+g0fZewaYjyH2LvLeD+2p0Q0Trxx0KCugz+XdKkac9HRHPD3boOs8q2dH2vn
k0sCHuIr3VuHIHYUjf2wIiQFH1R+TcSWcqKaZs9pChzK5oCMk2uzRo052zaG1BDX9dtxVVPvmDfW
V6499cW+T9Ds7o28pI5r+xiNwDSYxG+5eqqJghFrMwmPuxei5KSM3/AHEGIUWg+XIbymFXDUcRq/
g548hhsPSWV4aCAzIOksKGwPQ+mv5JU4q8YT3gNZRj0A72pTEYpE/Oy09BcT6z0TJQKxQWp3NODf
VcptTipfXKChdTDfxAy6iXBbixlitmb0hoE9k5Wrkqp9opYRT10j9NuKovgrOnu/5G/64kMy2jTB
zMH7NGaj8xW6rVc9IjleWuSherR2mJjs8Ah5QnmRlxtDdkTkOU27PsSZdGzQjuV3wu8bzYkVxAUm
iBnbk5nT9kFLpBu5dS1/sD/0ynDJ9eR1Shin3bvJzrVozB9M0TbTbqZZmUcLwCx745ESrs/YLY3Z
ni4yEFGHzAXEqBLk3UM4hLxzUk9WBDIjyb72Fpqz/12evy3P9MF/WCl+AkmdvlTz04+L8/O//746
W9gd/QArJAZF1mlBQ/Pb6uzQ/jBFuPIkTMteA8b+0+Xw/sBOaUJ+4MYJMEuuQ56ON0D6f/9luH8E
dKHXP6f/sfYn/qF/8vWKtvZecGECV4RuS6LDyxWN/VI2l5X10dM4b+wHDbTFz/DL9T3iC1003p2I
+8k4M4ge+SLm2QkiFGPauIhrIwaa7iLtEgczgGSXMACw+vnxh0v5F0v7y94piFo+YEgMG63gADPp
2gv6ccm1MfE0sRw+69S36p1jxNjmvLKoMJtrQmj+0YsE7mBAxUeoMYhZdsoYX18ebVy0Ui6LHip0
K9m63VK8o9nQ3P76nF6+Rr4dhdeySWuflAVeJi+PkqazdFK74rGf2e5KZnZnRRWM3xzNfzvAeTmz
+H4UECdM/ANfMLJ/eZTQBJtF3AwWDKvM92MzmVdCpwNkGy85sQEVOzNtvjDHn39zei+/su8Hhinv
IBEwgZesp//DW7JF/tnhsCBHER/sYbZm+madIfcWes5vApK/PceXM7Hvh8LZ5/oeL+VnOcSPh1oq
3XjtoiBTWCTGDzQr6H63TzBQvppOaf2mAPjpxGg+82yDFEWUAZ341d0hSgTZuWlhb5+T9z2WhB0J
SF9m31p+c1rrDfBnPcNphVa46j6owijgHOdVnZGDIFIuWZ2YCCxQLHlW7sihQFTpAxX1zKk6CfSc
1//wrgxJ7TSxZFs0qVgPWI9+vJYxDadcF+QfyEkF5W6ZmuErfLZU/uYq/nT3r8fxOVBgrf1C8xX1
cmQCJHCh0Cp105rBImLbJGvyj78+m9eU6/UaMopfMfZM/rmkrw7j5fls93a4si3YxqUNlKwc5tkh
S+Q9DLjLAnQwDLFDhxijbdWR24UR13hGMXI5C+R7lqqvHH/5ton52zv2r87eIvNgxXA6zOhf3UNj
5lU1yjA6lItXnVleTjE5Yg789dn/xZ2KFZ6AD64CUKK1vP/xuzSXvAzR8WZROamJtoBVa2bGXdfU
G3pjcvjNV/rTY8i1XnlIPj1QXievZ5WuiDGzQfJDb5AYe1hEH6wxPHWhd554dfKbNfqvD4YICoA5
OTSvJR0ehW7gkhyLi6usjiXdhFsrq9cMXgO5UWy37e9upZ8fR5RDhHc4vCjZZjyLD35Y0GKPOS/5
alk0iqm9ytPwobPCc1FPEyJJH+nqwegfMsh6NBK3S0wHHIHMJhhJwCt6jBluwqedq/xdatBL+vU3
/fP9BLfSAWwKSyVYzS0vv2l2VCu3HgXpkAy0oNCXbGynnH+jPfj5fuIoLlcB9LC3AidfHoVNR7rC
e1HMgzCZT7pJE3rpeRFPhyTOAKX9+qReTaTXBZDj+XhoVgEC3/OrBdCZYqYHXsKmxSRB+Xwcfb/A
vpzKr67CtB/BaUkeci/J842BoS/ctU5ovCdqm3mpAkb1G2rrX11k9HNrwcWmmUCkl6dP5xDlmuL0
Swws3XEal0Ef9bw2/X594r870KvKoAat5E0pB6ravDjWlAk7y2JS/Ouj/FQZcHV5OTM8tk0SuV4H
VNj9ZOOz4epWK54C85BD+GEf4z+nZ8lepbezaT5z+1yRuNjW6e+Wi7+6mxxBRAXqhnVxevXt1syP
56xnDWTes2xn1sN9mbAhFc1oHH99qs46EXz5Ll3fAnxn7OY5Jv/z8rszO8eoaIMzCcEP0R4LXMpY
uRTNTBbHKjG3A1H297arSx/TaUezz9azlfB28izx2YotUBNlXBnI46dqXHdRTb0wi6kR7NYfqe/b
6hOcpSG4EqoZoD7RMXM0vMYpaTYyX9r4sW/IFzg3QKPDZDLlFG9otWt5a0xWUW4GVczmXaozXjzV
1HaQL5N+ibFuqMajy5CE2Oi21uwxiYlrc7lKG524myHnM2EUHVW/F/bQ9rtR+z2IJaVXnyHKKwwb
efY5ARvSb2mUJ/4JbNWSbHGH9ikfoZfy0NEg6FevEYk/qH0cjGmIq9W2N3VfHpQIVXvOc+59oCBy
ygupCtAQJVG8Q+S0pUdQgOvQfwaYilsMMyymtxTrUQqVcoovFWCzpLhNjZEJIOIdAJL5Y95UFm3o
qUglqCZIYaMg2V4AnSO4RKkQKFVoJITDBXXcP7mtQ/OkLLLbIGyCfgNZoh6xgECY2bSZ28xbWVjL
GylkmxzMvGHjOzSV/EDKHSgOBS0uciQm2203BzmwuSkWN6gZYjrDucXbf6jjJBp42rJzVHA+qnb0
NnIXapX5COKhZ2zdSYzr9MrJHkfDN9VpqSii0LT3MxbwkTpQPeA9Is8yTwrjcc0HX1bKRl7QLxjh
jnKBU7c9j6ekMoCdxoZ7A8qlCs5b1AmwyCrKrO3Q6NwnWzQuDsuMuBMfR4/UG2Z58sQsFFV+7MZY
/GtJMxjSZpE1p3Rs5ncuLoJhT/xfOW4HHbvHBG1DHCUODXCM/fXU8ohL4lCjxmlW10Dog2HJCf24
S1WVlfgwZgy8YYvwXhAytF/WkEJwsG5C24mYqKZYKS5NhmUggEEtIkbUSlcrZi3pOHBRFdxxwaTe
J4MlYN70fXNr1MUIPA8ew0XXuWTxrOP+4L5y6JbfTWWOAqd0hlQcGtdaiCsUfTJWWHi6YdtAwyAh
FMam2oV2ZVhAQgs/SM7BThlVeKpGMGbZWc6rKiO1kbHOkWzOlW+M+6w86Dw0bwJmvh8nK+9RyupM
qBX2sDokjCK8SrECkmfCJoEMC2yw+YalHwN3lyx4ijyiJ40I53n6xYNfW8JZ7bTY4WlhvqK1xxgl
t3OmRMgHFhHVAihbxPrgxzhHG2wtwu7NYZ+2mH4jvwLdG/lJuP5KIEbMk+qcS7eOwlDIOZqRdDOV
WtIa7QkBtrtwucgNDYyhJcQtxZQtPLVtFtFds5erxQ5S4LKmaStIjW1gcUN0ZlJgpkfoHwEBJuw7
bgoaSF3lEBiBjMCaN3GKlWTj6yw0ojLrlydLLN77YrYgBet0LM6yxLHBwldwkLcWYauP6YTt8RGD
Id4/N4bztiXMWX5qCzJmH8dF+fbBT9xKnGpVe845Qzlg8lYQ4CZXPjOMSJGgiWi0L6x92yy8a8ik
aI1t7Jv5pzQUxXgo59Q82uw6ql2To9LhdJCYEfZsIyvqVN62e6oATAwpjRU/Wm1GM7JZ8mhx7HQl
43o/a686q3YfCjHkX+vej8PN1A246xLGn06Ullb5IIW5lNGEA4TwIIfR2mGdiaa7YRppvMk4Rkxg
9HXZH+pUencJIaH+pvAd6a3E2tyFjJ/XDkAIsolPiB/b+U3vW9JGAcJAxD3YdlqBzTBoBlv7Tipy
SIaxIPl1mnQGSiSwwMLwnC0S+6lIQnmk6KeI3bXZoBq+RRU4Q99/CfLYU4+w7bwe9saorJT02lnx
hA3U8sMNHhv7zAAv/GFKcgC5OiY9dxtg7pTnjExpE4ZjoUF7ZOCPm40iK8bQGwV6w/e2bESmxD0I
e2bU+K02/K+06V/+L9t+hyGr/v0/X/7Pv/+nHZ76WmVPxZcfu4DrT39rAsKFZzABpD0I10YM69L/
NgG9P6hxaf6hcsImQK1Le+u71IkwzfVf81eYLVCfmvzV/zYB+X1QZvkxtrV0Bwkz/Cczmud66892
A5/HQTCNnQS0MH028Romn2nhNkjo4I1WMty5cTH6h9BZ8B2nZVY9GIORf8AqVNPdns0S2evQVvpA
27BXl0WTBNO2XHeG0Rr7iNQk8NJgh6tcPjABJuQMPodGOCKM4RP3pvHkteBdTq6Zdg00c7PutigL
jWFHrzu8N6uZKBvB+xQwR5aq69iVYDw8OwScGFfLsDMKqyFjzE31mds4dnUxBIbTYtuGvPqbbc/L
QpkL4zIZo0Rd1WSOyxvqZe2YuIv2GsSjAU6Tcwqj4cGyYF/B6UovipwXE1BzeKNxWSfvf123vtwI
fDsy2yy2b+zf+IZfVa1IvpBxBNgnkmS1KDf91Qz09jfbmvBlIc7vNdebjp3jGnOw9iNfnt88EXk/
oJvtBghUGycglyNiofJuTWoC6Zx5ecd0BR1yS7E6muNtjtgkowQ2YP8C1l3QDm1pwzJrj2bVTHXU
LZC5XaPLRCTzuUQKVSROieTfHpt9Obt9EFlVMLhROnVuD0O7Dd5aYlz9mYp89GgBSO5uXO2NxXbo
p95jjuQMoEZm943EXvR5bqDTbc2UYKbVAB8UdwNakkdF7N2VTFP7q6rpYG+bxJyXc5qj5pNjBkiY
U3seVQTOMt5iDgLaO89t85GxV/GlqcZm2VBQOu05KDA33xoIhECmFouZX2pyIjDtE7FTbzo1wvJu
AaU8ktbptjumZupL6KPh3SD2C+2dXGLMtPB0YbxR+sIoqOfBN49uC/QT968JOBOy67wp7HrMd25j
Ww92N8bxJjYGOosZaJYv5WAv+jhOrX6zVACWDmUj7HbTZYACtl5uZWKbmHTFTzL2M70ha3Wst0Go
iPlu3JpN6WIiqom99qPrJQUh4fDRut2vb9DnFtKfiwYzVixg67iV2e46jHjtCjKWOgM687kO0/oc
6YpxO2r06ogL8cpOBSGubdNCnzPrxymVmoGic1UCidviQkZxbaXJt53ef19D/wrotvy9OuDf/69P
s7rJXrx71h/5PoAK/gDPuq7sayPZNNeG4/cBlI3+lsadQAJAsiLJtP9596yGQUGHgNAxwpyRwLI8
fX/3OBDQA+ZSfOe4UZ6VA/9AZotz8MX2nPnOOgEjZcqzrVXA8Lp1CG9Qm72vUwI2rDo4H0vl3dgN
XCuWCABf5yrvkyEKCzaolOLw3sxgi8WQbZZS7CFU7trqAWww0jvCyxMbf/o42OqUQcx8RMLDzi19
3sUFzzu61U0hgVeuO73+edennneA6fNuMF83hoHXxDddDa2OJNd152h4a1jeAon2c79uLcGVIRrs
ZKeSQ75uPjPAu/MWTRB7UlnJZtz6z3vVQk/ZrbNuYGHpofjz/MSDyOMp9Jb8Et4cSztRqud9o042
OyDvPJ9Z0qIiMZV3oAPWWOCd8qk5a4nNnaNiFjDkRglD70zVvYjZH6gk2evSTOQ5ej5hXpMCY6gD
W/M22csYfiYDYpsIUj9Qlcgjy1AlLoBJIw65zut+YXWeQjPzN+hD1zRZP/dzAJp9r5Bz+tA14IDA
V4OyWavGZ99UwRLcEjTPw04ipkyWN0FeJx1BbrR7lrOs9gBCfbTNTOvhxKiQ3dDtGBA1SJ99NNJc
XA3QQrrpzjbYtEB66dJ6famO7K3gbmWDW7bL3eIDfRw2IycF+1PChxo34wgBTPC2qhOLyAslgj1v
ng4KpFVLhG2AS5pT40EMOWVDIT9YBuDulYWRtuENwaRs2hYNpiIyEXiNb5KC52Xn5gEaaE/bVnVX
t60jL3EDdPIQFCP9XafIEVL7VbikW6sdbASMSsRQlJIFrqWTUbydLX3I3gMM0AQDn+22yI7zKtZA
KMkGenjWcECaQs8BtNrGf/qs8/AhOXJXJaPpnGPtpvlTP+tCdJZV96IqUYtAauxvkhGNwdZyuOcg
KKIv6YwCclOfLOENyzqMLoZtjh3560Sfbyi/zp7H/OJ55A/YSz8EQY7yM6rDab1vnyUC/rNcYOzw
hWwyfwBkEqJAmHZTPs72QXu9h9QApTmuuCIERzt5StsfbAP2G/LVlRRZOyOgVIHYjkEfBnsgdFac
NOrWEiq4ExY6wqMeTQTeZDjG8RyNbI2st2zUTVAYaTZ5+4x7vdnLwqiHM96VqX0WszGEHpd3i5df
enPQTYxis9j1H0yLrTo1ip/m9i7v3TB9IDkw6K/nwu+LQw+Y1gXXxnuRDlzhGcY+64URZJteyzq+
Bg08OZceD/94lbZlEm/qqvfqT4wNiYluk5QsrnYkjQxETswGTuKpt/1SXSE6bK8M1EvoqkcrvCUp
AclyoWlVRm7dGadUBCv/pnYwCWQSnfAG0qdFAIInzVs78WASmAZqTDDqMDRBp8sy2QVLHL4Zwtk7
Ci2Q2wxWNi27GeDhbaIdeeCoJXJvsVASDOTuEcTclphU8CSM6d5EbQugqq2JcJWhT9wJBsTh4Pt+
85Ge+CzQiE+AQBdTkIdg5DBEwoE+0rbiHrn15zi4w/CU+qBNefCj0epSwBS1HL0Ip690d6VXYxYI
6jB5m9fj/NSZjklPrCyTJZqyztL71o15FpTMii8JiDVA4MYcftSL1brEuLfmB783TGvbWnF45lKs
UaU4ljyPYzPMNi0kHXKFZtTQEUn0QPRiiAz2rhYx5sxCAtoDlZua5xST8OR5QkisMrDPqh7M/VgV
bXrGpj5O6/eSlOM3vreuIzN15BcfU653njmgRUEHxc19ls7uVWOZrd75o4mVAPTnsIZV5vOVj7JW
7uxhxdsz3ujCA613tI+EBajbBRot6MO091WkHDSNe95k6XIhWfNuEGlJb+cAj0TkZY9jtSW/13rE
VKtZJ9xhvlUeumlIxZgvcnRg9hBeA6sjhA7TeUxwFpPzJIRU2Qk4WI0wtQdQTzp8BfBx/GZnFqXL
my70J/G+yRONxKtn8UKfZNA/snrKriinPaDHTTsJ2kBuqnDdzobv3zKQyXpn7/oFvDJpegv2ty43
3ysgx/25P+dZHfnrcHQzibBEeoV49bNtYvHYeQHY0HNETJgbEKnw9iO4pi12FO6Is1PfsT5XnQll
1FYCfAg4tX4A9iGzmKQIXSgfcFcVnxoJC5imSzigvZXSuWztKpX4JKlPx53R0kyN6FI6w9tJuMOb
ePHA4HdF0d7wCHCuuHxmMFvKGM/KLOa0kVHU7xebeyOCio+LzkJyLne5nYjh5A+LxLjiZa0nv7JB
CcIz7o1mQUrlORKsaTGuH3JWIImgnlaYxwK/eBfIbu6ikUzf5N5IPaO5MjOm+h/zzsy5unZdl/VW
EtBhurt+UTIEMxa2qInLYoFG16R9Yu8ge+hy0+WNYW67nGV6U5J85EcFKChC2ptY9bs6RaS3WZAM
30gungTYbyCyNuLeisEIiRRkrSGLJ/7d/C4Ye3E350CRI5t+zv1kjsHVBHPcjJg+tg+eNdlLVGkd
OOfLRKBVtKhJfDW6nNa+lEN1xeY5eyPYa93YIsZnUyVieS/62P3ARx0fc0Mtl5lMalI1VIYVBSfK
vcMWiG6oo+WwL4H00KKkawpQdVao9YDpjXxq8jho9INloLUmOpFFHZJMShmnptPogQHoCMIo3XRH
R3O5iLsJ5rBVlVC7O/REm8Ufkb1nbVIe8FP356A8p24ToHW4Mzyohlh7TMTl0lb1Lg29+l0XTuoK
K7ENcYZW3F2YN91nTE7enZRxCRDbpFW8m5k8t5Eft9R+fWrEhwKSAfzXaqoOC8GoAa4Lz0PSCG4T
qKL2ympvOkX91qNPdm6oRCn6rlPzuV9Sz4mA4akHKrTBpqBMnU8ssCvGxfUQQrRart6sMFbXaQCe
fCOWsdUb7pMCvYCIjWbD3QQhtYrpq0/gki9mp7EpOMPG/OS3qTSiMZsUCRWeYEwSzjMCvhJZxz1b
Nqc66TIhaYThPTUPmvXeiQaffirA7xBOe6pG/9G0JN1hOGd+dZHygGI/Figa2TkPigFlb7kou01p
VVtcdFD8Ohqn2JfcbnwcbBfopGO1/NoynVn0Fh9iukkBAwoOzQNeAmNFUQ/BYnxWQ5jBnnDL1dCA
Xw9HSjbHIGqqLnEjv5/Dt+vxp12HThNsa+G0vbkpMAuxyccGAoIqLNvBgVaDa441juyiY51MMA9k
s/jXGu6RTVtZO+wacy1VlNalcTkEtbIOcD297OCLhekMwlW/2yZQYo+o1JYOWlsZ7upCxeG+LI3p
bopRMR1mj2KRvLjU5YqhllycYlPlg/cFtj/zBLJnGC0A4Kje1d9GDsQTZgIK8DqLAKuymHfW84xC
Pc8r/Fp2qNzWKUb5PNDo19lGsY45xLeRR/Y8/5i/DUOA+K+jEf95TgI+dx2aQLOmAJy/jVN4Zy/e
Xq5jFrWI8HrtCcMWWscwsY8wg4Jqnc5U4CVMLBvr1MYAeccIxzVd5jnQzKgWnqc8EFfgKCbr8Cd8
ngNVzzOhMp1ISPFLn1lRXjfJE0QiJkjz8zQpWwdLtp4kLrvneVPzPHv6/+ydx3Ls2HZt/0V93IDZ
cI3XgUukI5lk0nYQNIfw3uPrNbLuk6Ku4plQX82qOqdIJoG9l5lzjr86z//pwf8NTdT/qwk/fxb4
rP8+/f3rL/yzBdd0FPUE9pjkRiEgQELwtxbcMInqMHVmwv+Ehv3H+FeyCfpBHkjUz00shHmczvk/
579k/eDUZ1jLX9I11P//nfkv6RH/OgjE5oJ8Dl0pVj06flDEt0Ho3xQuJbaXW57u4tiLxT4ssgE1
nnpqlCDKo/olqWQmg/wMMwez6IJbT7BP6FEeUns0iONWy2MPP+pqDCmR9bnUHVpF3rwqbpRTb+OM
ofWd3XjrMUeKqR0O8VLU+6YZMJnakDvn9tgZ81E3SvWPaq/v5dS5tA2PA9gIvrnGrevJ8oz5hjpc
mhcxyCvfycIV2YpDwVdvRvxq83yvdYvurU3V7iWblwEb2IhHrbGDeZ2OMmtQx1CkX2CWr2OdBzHj
5F5KlP3KStDBW+VQv0v+Annz0MwzsjFKJbJCu9iZeos3uYuubfuJDJbKJ9XDUc0WArlxKTWt8hQT
Y25r9d0gJBFscnldjGIXI8hPli1sojakScFatIa1wsx1xIvnT9xmTpsk9xWZlR0eNC9RWe0TkSuk
/JlkQNbdjigL+14p0leyhd1Wo5QuUjjvwouN5iMi65xTn3zLTFP/yH2fvMsxLYE86CttKPLBskGf
iFlWY8tnssKMbHexLZ+FUBmuZa4RjJnkj7hnj6JOvzuK7WNuW5IvgYJ0iaojKXqUvzX8ht6g/zA5
OSSydGnKq54lnl4GUz6eKWKpiub5s9PncYcSOn60lJuHtz80w2tF4b/azDl6MA4sIzJHnev9PChv
PFGVSwTBbfrxWDHLb8i4hZClqrtiNB62av3TmXbmaX21t6eFlMR6+YrnNSTDsIXpkh/mkUzTbit/
0nT8joV+vxk8S/R5EC7b1M1SKXLLdf4lOQZbtKj2EKkDlmLUovKmASYh5X8pyBE1dSa+2XKT4zET
c4AbZfeZDKtgjKeC2O/tpFaQwKt5ToNZix5JFwxw2zlFxvIhitI8lJv+rp9RRoii/Y5G5buqhTeu
617Lx0NmEvBHe5s6HYoeTvOmxFmZPYx5/qdP9Qsqn18kEyw54mEhUSf9IzoNYQcm3G21Xb1BXlb1
6TPZyM95BhOrkZ+ExJ8oLTq1AR+KqpL9aS0QcKNkX8PUAGfy1XPr0G3GxieToi8xTW+TjR7CXTLl
/saYruzuateaB4iL0VDB+jVR3SwafuJhcFUWEFR4Tynb/oc2TjM8qxW6XpkA6ixWv/NEUw94HCyv
WhgtNYAzvEwqsLPon+qs+R2FRzfeMoz3EH2pfB62+IiqyzV7MvxvSFwljIi16Gzlh9zDgxrFu2Y8
jFOwcRNSAcTeKNGl1DXXWtpxtZX7qttpJlfy1pGCHAXr0n0oGs/MbCmMkngXmD17i4Y/vXjV+qd6
IT4UITBljKOmfO+88i6JkjPSj6JwzeaVFusngdTJfGQyIcjREG9NSz6XrDn2LUL8Yx5mhViurqol
4oHII2NIlndARpyi1kfKwlVL1kdLXqX1MHVbgWgDAID+rWds73FjcOpk1NBSagkAuoucfMhZZcyl
a61mXl2YhYnq3lSasn1nzosMNbk5CA921+K9x9BaNmYYrep64wZAxTpuxZrTLc1qrHqyLFRQKVOS
8E2xKvkiH9m6l+2EIGu8zNNlIAFNcsmMa/ZLVhOsr20EdLhDRna1Yw0ZrC8ijLTXIsdX4syr3HS7
vtWM71iO5dTtoE5oPnbgidMZMRMVqdHFrY3sDg4HqoiiZbQYa9ic+mmVSn8YpSILtptc2+tViHEN
wZCR7VSDJuMGpe5+YNvHfrDvaLdxYr6X2AWjteCFt3QXdXVMRAoMpHPUIYvnLdfXIX8rNr347Dfl
rsqKe0Fs67lG4HCFTxy7TU3UvSOM9YlyFJmrMIf3urMqb4miF6zHmZvO4w9JD02I46a8V4aJV4ds
fXp0Ip+XkJCFg1Qm9qHdgpWWhJHRcdDns8DGaaexWwK7o8d0x6kPpyzz43zig68fZo320bZ3ucbv
XVLYn0alz0m7hvF2IEpxIJggqEypPE+EL3p5M1zTNCWadIpQCWE3jhrzNE/8i7H/swmc8FYp3xAa
YZma4cxcqFXxRy1ZOnT0SQFyLqfVBBpeaR58pBDRQcICFnXzThsn/cMkhdShnsZzrRvEZfIW7Y14
fDGS2u2macPAeui3xiNSNSJL59ZhtsmjkUZnq4mDbSqI2daRCZmWdo3XpDwt66K5KkU1hJZLUUvl
HqbtEczS4BCIBBdPBxmEpGrHb3PHCAoCy9r/iYri18ozxdE6JQ2TaYV+YedFiE0fkY1psljTF2dp
Vr8hCSchM80nUaN8mMs1UKbytxulk4iHHWUxMQzynZW8a2LtA+iEx7JvHgZENljz6TtHZ01xgsX3
aDYmkCI2Ctvl1DTbo1GAxKG+YObalVw6BrSpJie0bgtNuftluvBgamVxX/GFvUVsAFk6y0eDdpr0
8c7shsztoCPp9F8ketli+Yzm+yhnnoKdy97NpRIklO/2duqM0huryZsol7hKremn1ocXkWWp25gc
/sOCXEsq1QFKhBaYTB/8ZsXOby6HLZm2u0gqQ0Rl8cnQ1kBP1QdGr+g/idFxpKV8KHVUepPIrlvy
ifzQL9MxIBt3T+6o4q3yCGSyOURL9o4QGrkVisD6Rl5vR3uvDNnRqsUKeIOXxEwfe4J5OuaEJufy
Ipdhb9WkLTSGfZTy5NfUSBQT0lfR1eCceZCgU8xL4TU1UX42LLOu5QG4jfx3f9FwVEDMdcwmUglj
s3yPo+7cADlpI14Q2WQSVf2BQgl0guhqZnaUMQz36/xV04fQ0HkXo+qeDSKvIZOwwMKBtNdYj2gQ
cdZ+gY9ofw2Eyov0oY9OxJVwkrDlX8kwxjnY2dd+aU4363XZPE8i8kmI3w3za6v1obwy3RkborG3
e5sh6K4c6j0IilAlVWyBDKnd0Cmm8Sq3n1MpfWP75+o/Qe+S/6RlfVRz1RU9uNdl8IrIRggigU4s
I5/mXN2hkShfGsZywOWKJ95Ji6kptxzpbOdal3dxYfwamebLAyVNa8+cvlikuSpv9v8OY2bPsqjX
mTDpzStQs444YcW3VsYVei0iaujKizuOQmt1qPgip5duSBF+5A8j9tX82KeXMtX9bLqxltItcet0
i6HZ1a+6ld4Bzco9UhZhL1UmSR9kfafReJwGrgy5/lwwQJIcfmfnirRvCYG5hZiFOVoUCLKYNhCq
c4L5RdcH+JK2tzlluFl3H01h117cMm+x58kfzV3cc5FPZMIQQOGSFGeFSO+j52yOgEaETbW8Ead7
KZR+gWwp3u32a2J3dct+hus+AIMzL2aTAsfRZE6GfnJkgUp+yMc+yIwI1AnbFyIJXZHx/KzsN2rj
DrPyjmFW76W6DF2UFvYZkATZnzjmtu/Gqm2i8Mx1OmnLhKISGFaArG72FFXKz301AyJpxJW0TOaH
jf5Ql+vyvqn99guD3UtJeyCRKDlnPEN+Nz4QX/G8/UXjIIN7a/eFzpwpUzuXLC53bVMvW+OTVph4
qwyiLGZPR4RLPMrgSqUpXbbVYIRZJtNLkWzXUqXCktZjO8y9X0XdCP4dQFeqvEqRcexAqMNT2DPg
hlImFU5p2ifYoqcMIUViw/6rrFfSzL6bPrtLqos96l848W+Xy1vLCgiugx+No59ZXE8z/K6rDpec
8BmdIZ0o9uhpQ2Ooj0q2ndWM7RnrEH6O2/IHsM6ky08s+u9JCA+WqPI2IdMn0LgypcYZ01jEkfb0
d258k7Xp5kNDSHAihIdj9nsqayOke0BRPEB/M+Kw7wFOiXp2p6ZNnF6/5YNN+Roq1kIM6kgzV1qC
tLH8anPJJmW+69Ror83jM4XgYWSaFkQ96KC2XQ/pXFATvLbWaLuIPtT7qhffeiodZs6vqIKRWJlo
+YoI0WzqD/qFa+UKe9rFxjf7uXZbUhA56Ej65Mwovw/NMr7mmuQa6Xi3EeDv6p3yC+H4T0z49Rhn
L6M9nsZErpjEpG+iX85inXi37XDl12JEIXlAVBwfkRmkHT2BoLytM4P7VfZB5gGboLnzi6J6bevR
fsnWcTixBA9FabJnKsZAKPL9lnIjEzSOXiOjJ4y1+dVotI+qEBB37PQO18hnSx5JV5XPSUuUalba
rpIqP2QxYuBpzUM/3bcqwk6zC9uOSE9ZaoFfiAfLTLqnVlRB1qFx3VSq08ZkxttawbyZrcMC9Tfe
On7ESK05IhhGE/zTshHlxLLHyW8X9ZPM9NEhLvcnSlh+sM/V3W6B3ZYvVdDpfyXrBwY8SAcDJQAS
cyqPytJTJWK2NivOEduiw9fXJ2vTvohXutLeK6IklBseA/nwZEMEJYFUXp+bAYKVx3lsAj1SH+cs
9ifVhOiU+fWosWroQmtenkgOemso3As2uGNPj1QVbmsd7YIImaGATnCq+vKCyKB9JKXbS6cp7ASR
bqRQNckX+aW7dH4dx8g8d22rOwPL5Q82Z50vFIzzjpS0j7ExjXQKD6NpJ99xksr4ANIi+YP6aDtn
ImMOKRMWtOeJkmp/yEZ+wRQkzCxnbZ9Mke0DpVSvvaI2D7Kyyac859mDiCTcQk7HV7Qv4NfJLtgX
prF6hBMlMDK2c1tS4ooGmWuv13VAPZ/QUfMAp4CFPMOce5CDY89dIQezLX+he0MAy/II6lBJgH6r
t0sI7bzYdVP0ISFGfWbFL9HQxepXsRTta28q5i5h6x/gB013ZDlZDtaQfi/ysX6ghVXQJUlzSPyh
HkYt2SmwWlotSBJLe9YSgvHhHMuwA0AkqY/6FmU6X7+mzZEYNF1hLSWHpiJtaJMqKFt2rHLMF9BG
HcA4K5eGkdcnrpa83ZnZBnH+NuYgeW88J02i3FcG2rqysgC1yXO+/iBKMV3INsueE6jex32y7qc6
lg7bUNF7DMKtEV4wMEjVYJXtERerubAHhLug5+ry1jfmgntjqrkA+DYfjWWZfyPqKaLndXMHhToK
ZQARzJ/L9ScHDsePU67+Sj4vNAGcPjaITrqgmp+sPuXAgHyFZdJuwPPkml1sgfQS2Wc89sbOJkIF
knVB6nWR+IBQ5NCSIUF73FTLH6FbzdswTbqNksTQrjNDc8L4KwGJZSG8q0bRH+IiSUO5FSqQ8o13
CPtHzyQ7h0zX0P+25dXiPizBHGZRMPLhnxnAVy65LywbFDJj/MmcdBSSjAobjhJDe2IIE+XkH+p3
bPnMr0Uts6tc5nxehqZmO1tupKCBjHCd5qQ+1lmjnQCkk4ClyMdcSvOWvaRcYbYW/G9muR4upmhg
M+vJ+J6YqsyZOgzbxUwJ3nCsuSy+4rSi2EC2jluV6jY024Ek+mzVwhZjTe2Ueqr/VDJx2/DDtJnE
tghUTqun3bHL+/ygA78+ZZRHbyQtrfts1PQjUGpCbMzIBlRUEzRx0Piq5Oshug6KutMp1+tWe6V/
glwocckQELtHPOEP0bYn2uSi6DwDqEQel7H+VKNu13YRWAdUO4nCnpmoSRNnRt5b5X6IBhbeaz8y
AajZe1sERerrkbxNjpFo4vYnpCoBwAhTaccCjFCPCJ6EIc2q11kasfomfX3lGYOp03tUUWCz/3YF
7fQOFZUJrswwo8d6rpKdzKey6isAF96BXU42NlLHfLytOGa2VxJfJ+isRvEQxhQ9ZMj50xrq12my
lQdJXgR1QHUstPncSCZpfYTv3UAexG9um3mWBAwCUQaAJS7r0k8kU23DGCJsmeJdN4/meTGHtiSG
rx+f4qr5YBlwe1PnBK56mvXC1dS1MVHTdumxlVW9gJzIkYqlpduR8f2lR8M6MyWyljO55fbirEVp
nKiQFQhfEtPWEkluzgp9aA9KUyMBrIdoZ3Q2MnutIZOvUDdmnptpxPxGF3lxx6q7zNiNGGDRS1GM
jNN70pREum1jsXH6RSNcUnWBEJEiaHW3tuqepb5FGWDy/z1EcZf5qWQWp80UU8hKeD/YJnnwwAHP
LGIsX1Mm9aqJ7VZ6bNa0nwnRYKZoRiuAC8FqNsubHnaSQGuPZ/mkNpHacYQodoDni6pUJ72Docow
7BnK+GlJG0hakz/Fo7zr0Jt9IQ1K0eHQDWeIMODy1b5tTIGUaLuxnU8sE5E7YWAg/Buv3bdZ1DIq
FeoQGuZcxycSW4mbcYnvaa/aP3raJ1Ar+gzB0hR3bpHqyXkBf3VEMMC4BM8B7L0GHRTb/PpBt/SG
4qeMuwtMaPUjpgeznRaVdkUPiZIlyuKjpnBiw7ab7glmfhFj+5zXPYPFIb4gbBlcMO2G1261yzaX
X9gIidi8KcFqoECOqT0N6m7DWvnOlrM+YSLGt2QWB5WzltYm/dAUKQnnonsn3OyBcLfrFCm/HCPu
zEdJWUofLt1N2EQoLGqmNWL2Wrl/YwTGH1mjtyFSCjAg1uyqWcazVFseqG7YpOz1Kdn0AukJyPjy
1Jrvai2emCQpu6gjfdsutIeZVC5Hnuub7g1lXi2F6Ite+hbfSryJ4cKc6SGtCEpktprJVw2Ox6nW
8y+kBEcMX8x7JV20pxGI7wV43q1qldIbuhC04kBxMvEmWZLkKCbzOuL2gkSN1I8I6yKWZ2EgwZ3M
57QzfKsneHaUryvzeVbl1v3SUzkQQPNdCPVOFnWDcaMavRE+gcD8HTS6XH/rPCsNp7KnjcW9nE+9
n7QR21PNm835qWBZvtvkqnmcRpm0SLGc2lx9rTbtux+MzyF77iPTlaPaT7dJ2xXma12wgcALxsxp
KAs3zrHJKfrnZht8iKn5PMv2eV1IhpcYAHQrpj+BpqCVFYYp6F+aYfZqZmN6XEPAM/ypb0LQsD4/
aqBzIkRsX8pBDuibX8hi5l4vxeRGbXYgw480YWLtGbiKR7OtIsam3XUex/vIHhF5Zgy8Nm2XyvQL
KRwqP12LP0mPNNsazMdJbrMwp06DSl2GyI/Sc65Q5FnkoGHjjB6gzSBhtLs/mkFBuoERfGBA/Ai+
b3WMiV45mnXkQPphRX7mtalp+wOZ7n06h+x0xNtYT3QFzQuah4C+qPUGq/wzo7DcFUkzeNxMmXyf
4qx81lSr2hP3DVtHM6R3JgfHsWJWrVjzi6XC7zKXJZSn/tKu9U8DesHdSKQO5rr87eOM8Zb8u1TK
q9Vi7as1CBlCQMtJY7banZXkAROV5zllai7H7QXVWn5g/LydpTRqAQPj+hFF2bimYY5e24PJXZcP
oyj2dqzwyTENQ1xTX5nGS05fygd04EASFyFcJC0sj1hm7PW1dGvRt6ZDdhLqwtHQPJv1L5r1naxF
sicrLZ8cSriJdCE+Z51ZzvK26qS0V5N9ysdNPQP8wyQlWfNlGRXJHZBv0Y/e8lJrQbgmHqVlHHJ+
ws3izt1OTVtcoia1gC6qV1Nt4S1nmfox6skcysg+7zS0q6Cs7TW7NzIpcybSG9BB5J27DD9W1+v7
DaLV07pN+TsX+XKs6+Rrk6L0XWyxdRf1UViNPC6xZNCetLf1SIbBqmkPdEWk7kZo35CYKeON8owy
xYeds54MO5cCDMnItOpTNFY79CSIMuzPpWVgx9hDYiTFYszW1vOgK868zH9UzuW2yN8S9jA16yF3
wqa3McXhRCNIWq1lP0lG/awavKcNEYS9yH/ULAlAlTiE08BzAh1VaPlz2w3GHteKKxQG1WAn/FmS
+CWp1NT0cZH2nEoSxsxk6JlHD79Z375tuZ2cbDPz1thUwPtyqVBhOFq8ZTsVC8YgskPVyvte0Zlq
c0QndLipsk0faKc7f0J9gyvRet5m7Xsy06OUZQclM8OsyHc2WgvET4xUoLbNpUOmfHtKpbi9m2UU
SYQHssxROaptOQLd1W0rYaholuXU5lDL+CGZXdXNqSViHcdiQdU66qFiA1LWy1A0xY03KKFvaQQm
uia/rlH5KmnLL1ssftzt3lDBZklYYnHyvNkMmMaxWDyt7Cj1Z/kpzdLnhXx/F4nNnvDd/bpEx6hS
0G8au4wllsPW75iK+cDF2DMDJpXlttckFFZrvEzQiphsN7L8hpOV7WMBwcpRN/213waenHm2HGvR
lQPrkKuEqGMam96F1fZOxKjwJjMS55yfJKiNBhN1aSCO1anbtJc6e+/n37Zn2YGk00mULaNKSfU/
Q2x8gN1wOlOEaDYUFlgVA1+h2c/YI8uDDmCPfc2dNm3XOk0/a7l7lxfWCmXU+COZkHN8105g4YaW
dLmtSICJx5bl2XSYQG9wio6SE1GeUTbEil/zZfVeuYCgx8XO55DBP4zQyTOicltZJplXlGEzcDps
CAXJwpRpIJDUi0r2dSWAUIZkbQvtEqcm2hPZTaCserT9d+VSKl6hK2y64I6iEhe7pBTWs5kzX57R
o3pSbvb3wtC+YQdzNUi724oTYTeYADVKvDZBetQ324ee1ZcsO835QjRoI3tEr9LAFPW15VM4bbnC
Aa4YVyXn+1szrrxNBr5KROzKB81zp0+Eg8rf2dTNXwP7w0A3c774g2zcgFp1ZN+ZpoXOkgQlU7vP
YNCyEilf8lsKLHl2VNzTk0StEZLowoEzfnY8Xxkxb/OLxkA2ay2G1INxkdU43JAs8ccgLfPA6olg
Q87VTqIaE8FH2Uix0PCyEjT0jPu2hi+o/RpbUPX8xChza6gYSfymdlkwQ8bc9Wp82UqWjRAJD228
wdIdLvjd2DuzIonL35g0CybaOIPl7cYDomzlqrkndfUDWdlOs3QPrTne4iVGwhQd47k8Yren/dwM
zFB5GWYVIak3Anwu98U3F0rsYqNvAjiwuzplut7XdefhGmI+wxoPOG11z6uVe2O9PdILuVA8bfIO
NuGhqa29GhSSo5rzlQkw466xCaOEZbDyQ+Eflol0rhp6+8wsfuJ+PhtF90roC6+eZrtT8sBGyJ14
knOFA7nuySdf21NFUVi+FvO4VyIWKeSM0r+P6UupFIG2rbGXIn98tPLme9aKx5vSG8ujvBfGwPAx
hf6IYECJ38iIiNxGaX7LGjnCKsU7XM6xq8iI02ZjZeivx6ujTum5TJSvMTfqswpgCYGoOMrxOHqF
hpZhwjJfzeuHIZfda7oN0w4QXAadfow8asZwWKX3ReTA6lpGdPrsoQOZ3Zuurjfzgyh/iiy6G0gd
s9eE23G5JoIgBXl+qkkl69Thl1kn+0w54sWK1ufZytKPcaoeSHMOiFNCCDr5+STRDlnt0RqGo9qM
D9X2Hsub21gl2gHFIRbjwtgOf7LYESTh35QxKs9ipHW7RWF4R2Ihp3NvBVox74uBM0lbe6+c0jsi
EiGrT/yDNdwhsvUhLDvIFe5ZD+ybTAmWWvuWWs79uBvO1SSfboZruwXu018mtafORNJRxeO9VmEw
0V5KMAgxiz9bPFVmfRigZyfJrRQQpFdwZ9MByp5VcSNa0pvUluyVlenYmzPqn3WnaFi4lf6U1VHA
LYszeez3JGsCuQtlq6SI5NlLrd2wJt8rarVbVrNck8fExydzxhWxee2Z5aPcL3aj0APRcKXb+SMI
yddkbV0Iln6SWc6kJ63HBZn8ajGnLJkH7mLke3p8ZNSGv21ImuAjk4u4nnsl5c3Cgt/m8assTYdc
YbRSXig35yBjSwyKDHs8qcCoX2MhXQfI2/IU+03Eanejb9DoLTqFtYF6HDuxxx0zeJukMcUFU9Lz
bZbqDc7cywmq3jSsNpQA5C5Z/bYDNXQoSauJoChHRfmpF+J1Mtd7Zm6FtzDbN6rj1LVhZXN56W1y
kfqKzIBEXhfflDHvp1mz/lEjWqdoFb9LUrm4Eznvm0fZzp82/WBDD1wL9Yk8zLuZpQkHO/mYRtP7
C2pwP8tzZBH1jlUjLsNJoo+2eLJX7ke/avM7rWi3557ylAMyYeDKOEXE4qBDeLXGgj5UIQ2YwgmO
6pNdbE9WP4fpaLEnJ2s+26z21Mpjdockabuvp+W4qBulTvTzN1Xd/yENULk5Uutixdux//lf//aX
UI0UotucVLNVYFv/RajW2NMW5SQQcnSZ+v2KAbLdiWrMfyqzK16hqzFITavVPIGKAcmLMGNQ/blg
1fv/8z9iv/6X78S8Ke9uVDQLWxeJZjdJ3d8kc8Qg9wZqW5wZqt5/2gVIKRBsPTLZoqzyx7aUpB/G
9ta1GOv+yRq0OWBx2Q8Qi438z18fy//oLv/tlrH3f/c+OmM3Vj//oru8/YX/LbuU/2EJfkG2yS9I
xUWNifGfzkfV/ge+RuyNJllWpgFK8T+dj5L6D5gj/A2Z4+iv6E3+23/ILgW2e4wG+Ck5hG6MIvO/
I7ukSf0vj5Bl3nBHAvcl6fqqcnNZ/v0RyjrGZrLWvKy6kC99q/uljQyQCax8WHorTNZCIOIaMmdm
AdfO75q1K+uBCR3Z9UPuG/rTpBHgjdrXyr1hLRgzp/gMaCrnSXUtCfnkU7MugdyVh7pk9RgxiZpG
x1hi5VWLD5r6qEifxWCE6hABlieceRwnUG7KTzMpHjjvVg0rU3P1/ktqu+O4lTkCLFF4pkKUY53J
Q3CTVCbK4JsWhxsZKIha/0QcoJUyO9aI+z+3tNsoPiLtvLMJEIvvs0KzfdGP+4Jm3i6puLK7xepY
LTymWspIzIifEoR38TQfcAwe8Ho5Elt7fWpv3RNFLYJsCqReozpjTIWjjOn4dJsGhUwg2SZCHOuL
XaLLxxZ9QTR9MCLvGK/2myvZkpcY8Q87SPjm2XkW51pG6t/tNQZ9XcwoqLCL2N0ANfcT3z/2wowF
mFLFt5U0CzvTTXCXzeCXxp7lpLr68/Ar1Ylnlb9jovliq3d192zZPwn3JHJEFAub/TgJ5W5QWtnp
CXrd9TjDs3w857rxvC2GEWqEdDI0sOIAopJjV+QGC0JTxoTpyAyt2aBMmbFZmdlLxpq2hRZeVVlI
WlLjKCvqNUk127OcopNIsxg5E6vJz3zR3wyDTs9Wpfet/MpslvHmebZr+izaUK0ZCuKP1a9o3Krd
bU91JAehvxu32tEq/WVUJocbyrXx3iZ650A9cJNYl6/tbMClil6UCtJWqqt+or8a6bar+/muHCe8
gMLsD0RWsUTfkl1KaA+SRj78fRFjYS9i/Uj0jYKcqdDO2iT8dZoDEi7xZS00Au2xVkaGReOfNmLd
utXdYYEzKNfNXuMhxe77qyCpw7y0E/RvwI8DBWMO/SaEZbwkXPobAVWRRaWaMfJfnbYBnh7lonDz
TtpJ5uiWAqGzLcc7ZSL5YmUUVFmhyVT3JjzIJMYDxewt3eIko+RRz3lbfhntkkwMlJjLhnrPWncS
02VVpPeRmflmPgXlpFxUoaHdeBIpcoIOUkPc2Z4EYlxoe5I73c7SQzVm5WpKh3QSoHq8QmKT33/3
9bUHxyG/RJh2mfLt16jwUYTYDwrQjb0O3ZyO1l1X6chK3hkz6N3jx3JrI6rLqDd7Nbn5bWR/nY3m
nm66dECDhIs8P46LvlO2+l40iqujw9MEckqpGjG4kcZUv0Zs1BVsJSR9edgNPTsFsSIvdxn9soXI
SOdV6jNKkflX2l5T+U2dUb6iab7M8EyQ/QyIQudAlU7Vsgetk/cQg8tSjOx6LwoeXFkuA3U4LGJ+
Imxrv/WXmpc/nbrBM7LqxMQwxKnnROY99DM/NSJ3VGFKY6XCXPY1mBGBEWi4IsbNakpMeMLrnhl7
Df1Kk0sPdf5ukP0QIUkpYEiM03WJ0rdI522wNoSAyldlzq4584jA/Lx16uvydZPgVlHulwlvGsGP
bpv0TqQ+lzOLW17zhsnh2s7usv2JpN+KNdNU6G6jP06kHw0ZzW3EEXE36al93DTlTU8LHu3KnZT4
i/gMuvH+uTb02mtNum4pP5U6+yvot6XqLm1ClviaHCwxP3S0TxGPSzmQoCHdZDvYEMNJsOdaWTWx
X1qChOkUu1dnXNjY33Db+WXYXm3rk1gVoob4hJMqqBX8zFikEWBNuxboG9885n6Xyj9yzXL6Nbvt
sFkSuqknOdknw04mwfkitObaD6mXxN17I1gWx1KYKywz6rJicFUTP+bE6G5OltKRUSWSu05Ph7tB
Zy2WtGnxxQqYOSzqMtNuH4j3/5h4a9NquMiKoAgzZOSO6iOEjeUD0TGZjZWtnOL839k7s+W4kTRL
v8pY3SMNcAAOYKxnLmIlKVJcJC7iDUyiJOz74gDeYJ5rXmw+UN09CiiaYdR1m5WVZVZWygOAw+H+
/+d8p9nOXSkk87PiExlrW4TXWWbf0gda5eC1UPWqCFx78rGmV/vsxegcKuPcz5orNclNSTloV7ZR
/7EowLxBOosvEtHtKtJj6Dsa3ZagVU7tQcNujMSusUbz2epOel4ptpfruOntS7MMh0cwJg3CorS+
N3NjbUZ8ZKkyND965YlHQ2+Ss3rAUwR3zFrbhUie6pz2lJWhvIO7vglyf9P6qUU1pPH3jco69HsG
ygbStyr3BQF+8EGjaX0O1Kdcx8qL/FXcdRdp73T3GKXajVsTt7FyWYk4vBOSDvh/FfbuY4hDNgoV
Oi4vemiQptoGH3/PUbd26vFGhleof/AJ+FvP1jnRFQEtQdd4gNS9UrV110Qy2BN7ftNPLkfGSWww
Mz7mnFNztKVDuRvaD4RP/bRI2sHvq+d0skrnImh8fYLrj6mi8T3ankysidOYHvA+hca9sP2LpO8+
jFZ4NmAubLHQUat9IVvE3XAF1k7AJRltee45JTpEl+ZYzgN2umxT5dHW4qO0NgHjrfFuRzusXZu2
Ch/1XD0VtngsRYnGlppmkffnYVbdZGW904rmsXYUSoY63EgxYNozdHcHqB9T2fXQZhu8HvvGoXBE
6bfUsTNKm/DXtaVp6GlTvBwICKJIaykI4eeYug/tIN2foBLrD2mZN/Sb2vyh9DV3N44+iAO7MbdG
pzUd+TbeyHe1jcx2jxetvW01Co2Z1VjXqQP2f5dEoR3hufC7z7lVhLN1PniWVkUNRSPQxliXoYXf
rpH2XHRN16UIMHaVI4t2GcFPssvRQWJcipvcn2umdGJhQSbOvrZG65Y8iYjsNlB3D34prfBctlZ5
69tmgYvBjPn4j5ARzpImatcJMkKwbZz0BadoZDIUAPESRj4lQzp3KNk0Qil4EsqbtTRJdpFUvEeY
OzXnA291c435w/kCRKJawchsLy3yCOhBOI39nOth8doKjr5BFql3stK6p4LJsO0hmOkbmlZGsOvA
eOocvy3nwu3b9NLqEHQUcUKSVdLZW6sPxl1C3NprYANfUeoFmZZMH8hQCm6F4sOBWza/0loyKxLr
BaVn4iA+Z3vxQAcGQa2lyt2YgOgs8CMj9fPVJ60Jhy8Wv/6jRE+2UbFPryP2HPpxjbyF1+leec1Q
3PJT/HP6U3cOYdQbEotYpeL6IcE7fh57qbuys87CPGiM00unRLRPDeccL2NKrKXr3/Ax1ncN+LhN
PJg++0H0EqWpfeyMIv+WR3r+EDpFcWmrVvLqUevvRpfx8rnaVTRll4EX2JpWHN43DnlZUVntASVs
aNpuIRNmuxhrwwoKcXWh53kNeCS5Dyi1jQa6AM8PJK+kBvyv3jZQgCgVTsVFkIpZJ2aPn7UpKb5m
2MYeIsSrVIASddYgQt0A22k2fjf6OzG68t7B1rrTFIVRT1LZqCqlocHN2FuNrhbS1Atuvdggg8vt
/CurrjqC4vr4zkol+C4i6vIWzUW0i9zbqWq+hMHnqpjUVvf75CoJy3NSyrDv0mA982117oM+voaA
kWwt1X/GhEi2VI0Rk+UrvLQG67P26gzWqyviBDgAvfZuiEHM+yj6USkODXk06nRynEsBDgm405ra
wOve8MxJuLmlUTeXEQXBKY1egohQxDKWT0bnPMS9PuvW2l0f2ze+pZoL2VuXcfIz5VlSKonuKKi3
N3i9M0rrUb6pIw1HeTA92hrdVRvpsxEH8Qei3vD4Ew0S9N5d6gZrlsEPozflOF7VrbT1R3TZN63Z
NBctApJ1CMaKTGZi1qrmfuytL8V8bhEcUgIKLoaoauiSCBClSq56EAR4cHIOTGjMh01Iwm8hwTXA
j/rEYsqmuDYm2k/EC5PhZu9qTTwE0VBfZZElztsWbeiN4zXlZmLe/gBGVm3M0PcJqtScrYKzgKxh
zKOdZhfVOR9Z6ju176kdL31zlaRd9zGJZgk9LlhUOlSyeTMyD/BpNYuQnQ6zbQrxLcW0zXoa9tAG
PPJNsjaaOEeB/bgcp7YQ3JOm/t4TMaXWKf2ETcb83qia3l3TVtxtE43YqDXNZQuHczURwtgBq0Zb
qtV+tyuBFEQfZDOsrOmMHs70pGGT31Zav5ej8SNGRVN3lbNJwqJd4eL+wqE4Jjhy+Bpg0F0rELe/
yG//XVH5l0Mh67+uqPzf/1OPkCrhGv5uZp3/nV9FFdKmCCuxsUOTuSAd8iT/o6hiyn+IR5qJda7A
l0p//D+LKob7jw7Tn0KZoHpigpv7z5qKQb1FWoZNug8lFcQ276mozPWS/18cdBjSMMgLZxqTzcDf
LujZkc0aGmpoi1tXEzsVGHILcqXd/3ZDjtQgZ/TewSieFPyHcaBqWfoSChgiL4GgbVPXTdLqqfXS
4cxBDMu2vqN14rQkBb494FxJXAxoetwbx3JJtiWy67BMNKDbzRyofCTuNfRkB7ZUbaTaiySX8Ymh
/riDpNEQVcPlYUpGvbsYahzbOM01Ahi7KsmfYUKW5M6W4ee3L+g1qn5xRRw7YAYY3EJI73Nt9bfa
qQH7KGRXQVMo8cqb3PE5uwul1Z+EplXrMC2KH9jde7IbOmHu6H10O4wE+VNjSgTD8IKf3/5BR+4w
cxenASwyZo+1mDh4sRSxnvye2LJRBgoQzahM2waRJ9nbfzGWbYGcwEbF13gxVpAnWZbHymYz6DnX
ZaW6zyUwmQ3AMuyFb49lHJmroNqkyytJxDKWlsMbraJ6HAtVUrRoYvPCAF31mfQXd1sXWnFl930B
C9vGKaq3yBpqgwoYIqCWTRGb9V5D1p7pMy69EHH/AcLSSCPGbz+8/SOPzDlpCCabmNOeSY05/I0j
D3oyEgorlMzzLYa+CvFB0W3eP4rkLjg6rWlh6SxBv085PY86J3TxTToV5c+VM1lsKyUCu7eHmX/s
YmYzg1jNSHWCqOcuiJozComKCDs1KaZ2J6cuOI9dQ7wUhNGek8sARp6AM4/jmhCf3h762Fvl6ux+
BCVt5pYxz/Lf3iphlQpYXoi1ooZ+s4pb6Zx5AcDWHZIG49rG9zGxiRE2QFGXYkvg1Q1pQI6B7V2q
4kdvN8X77zqzzjFgH5B9yfJ/+JMCUu3haCCFc7Fd3yZlAu4ave2J9eTILHchC6Jqog41cwQPR0Fl
qXLLi1n3Dcx0CgCPWOlRbc1IOHvaWbzPL2/f6/lPXDxm5ivgXZDWfHKWqRswz3XqjQG8rLqmikgE
BRx42/6Lu+chxTdmEIQA1Xp4XZw/DKzbaG6QbenbcqJWOxYcT99/LVCGaacBgmStWLwZ2IGFMWTY
IqKm7G+MAriAC+XsRLrQkSUWlrE0bWmxSLtLwoQmJvSnGV8WNhbW3giVvfZHrdighHLef0EeL4Hg
TcCv9ceiB6CwBMSV2ZiooL26Q+JvwMYUJ970+bYspgCAXrYuTDhyk5bLlj7AB2uhLKzAdVFN1pWz
joxka/oSu5z4FI4RtUjTvelD78SCeeRWegZNKr4hNLXEcilz7TqttDKyV5aC0lXaTbbrpl6uRZ1r
Jz5W88doeZECODT4EtChM2f6YElxssRp5wriqo+LHUQGKsNmjliI3buWi4uq6cYTt/XIm+XxLdBB
pRBugSjkcETbK1BHpK21IoxiRJGfNRtKHMaJ6zp2CznskHtnsFz/EVGGZK+ahHIwi+e9eYYPI6Sj
Bu0Poap54iU+Nk9s6pwW1CmdtvXiJUaIpXqp0F4NugzQb7riPKNWzsFfGJexiSsKc2L6uQbNt9NL
Sz8x/LErBY6N7NskvcyT8/3+7aNQFK2Vy1awhmR0ZRzNSq+khwYkNYgneXshOTZZ5rQ+sl4tyWZ+
sdnIlT4Znt3z6GqFuya/GyOSRKg+/pR+fOkGXXJiwD/nigMEna8LBjqJM2pxa7ucFdLtoSCiCzd3
ceKLDxEMuO3bl3VsFBf3zLw/cTnzmId3cEhoVfp+bqGuLOfGYit2RYpE+e1R/nxODn+6TZDT3FzW
X3vFvz0nuwmBMwbgC+qikp9iPfReukK131NMYvsTQ82/+PCtpvFMkJGYE9KIB1zMCUHKOZfKCYa9
IYYXlDhlB8vUnEwcFr197am+G9ahq/rZudPjhrX5S8oh1M3RLxDZ8Dz5/Ckr6RUJqfJND2ICxmP7
E9tcOu0GRbkQI2SXCVAYWfYlUQTCYNJN235XeHV0NTpQSDaiBcpJu1KrvkPlS01oWDoFHIdXljwi
Couf/bFFdpYg8EDOFAHC2bVRhPVVGu1Pk4/itU0IwiNgU2mtypJfze8VkmqhkVufsa6xpSfFPocd
wA/+EmpTl21FHtkoazXcXKGsggvfQT63YVoD3lVeo1HoDixUhXiQBmq6cBjdi7cfwJEZRbOfVGSp
s1EU9jwXfnvWwBWdKAzgi/SNLa7QBD67o+Gfvz3IkQkFnZtVB7i7w/K9+KwnZUiYkQHQLsZ7+wE4
UH7mll64rrK0OTWh/pxPgJupBehQ13kVF/MpriKdFJDIWk1Dlu4TmUiIOCP0lqwHaXriA3Fkm0tw
IEXQOU2BA4O5+ELkqcBzmXKAyp3SeVGdTRs5SUvvph6IUgF9kPZQBb3MXxu17uHIccX43QybaB8M
SXxbAQc8catfd9aLF4o7Sb+B9otrzrqQgwfalabVFmxxcU6I9KItMemg2gMQpcX4k0EVp+5VZTPb
KO7GDtjNJhg+Nj1ikxXOwlYQgGg7eAbMnHMYQUr+bTW4+nhiufxzfeZ5g7xHEoPyhVLN4a8sXAEz
ZWDH4leZ+NZUgNqTUrN/cugXP9RoyI9BSMv9/dOQzT+nERIgLOEtnpYDGZCuAfrPEiH0ZRZ31ibT
IwPFbaKdCDw9dn0uBQXydmk/kNN9eH0JTgPOV7NyIuQgq7tI7cgzuq2j4sdoxx8dVZwKUjv2jrmE
LBLkyAFELhdS08/sLA7mckmnqrOmtMVDyv+4nrqB2J/330jKTTDf2Ex49qsy7rdFI8/xrsQFOGU+
Q0hqlSYJ1jDLS61C6vAXQzGViUujOMe7dngjXb52+GfZskytoc6cTGd2oM8vWzqyfzESc5EgUN4f
EncPR1JTNsZjzzkKpyQuC76rLaJjN95huCdE/e3Bji27MC8pcNnOHJ68WKZCx/Ts3GdBUk6Z4H+y
ph0HZvnt3aOg5eI8RXYL+/PlQccIMux0DctTCL7pOqmTgn5jk/3FxQjBdXi21DG2e4slx9NV3GiK
6QDd3D3PQ2FekgWhn73/YtiVsCnBMWnoy6xNFjIqYLrJK9U2/e3giREGiCdOvLjzwrNYPgXHaQsl
HEdQaoKHs8DGYmy3qUavNDT5KFrZT9/obowIjx6pdSdmwZF3llUIViGFar4ezmJBiicaYYPJYHxg
zCcyB9ydp4dqX4fi/ZUtSqkc3rHJzjpRY7EgDZbm4qCk5+tAuLlspgHMDV63E8fdI3fPNDgt6RSc
CHNcFhTxgQQFwQXUWFLdQY5NCs6QDdanCm/bGrSEOFEsXWhwqatzYwiIRDepz9enL74jg9c4I3eL
OlMJ53bt5JgRbQOgr0ZB+haoxvQ9SibjExoYUgUxyeJu4Pft356axy4b4zSlBEy/Lqf9w0kzmRK8
F1s8ONJAnaoYzQDEZfFATyxew6lVJ16FY+PNglEXGqckqGIxbzLeER8BhUXJR8/Pa1Kddp4Kw3ui
Gif8JrZ2+/b1HZmns8jUlFKnNvML2fnbel/3A8Xw1zoxCoQd/BNjY/SB3FJqe/qLkaiesZxIx6Yo
fXgno9jSfScd2CrrwP+UbSD4i3s85l2v3l26cKi2kR/C5/l1HT4cKvBA6AUW73SlWzeNmTsPuM6m
K+kOp7o08+NfrCl8uOaELKz+ur1c7O1QeDE8QbmqRZ/c8FX45DrauEktpGOr0AHa1eu1JMqV/dnb
t/PIZ4YSFzUuZOpM0OXGG3GZSmiu2ERbDvimbLRrAgLQielxZDpac5OLX87Gg786vJOUNGB0mqwt
rkO4lqtNT07F7jcwwh+Nr96/QFO/YLGkgODOUciHg1XmxMFMsGbKICYhsfX0NTjsYD3GutqWVFNO
TJNjt5BOy9xJpOVFO+9wvHSacJxKy14ldTXczTqWPY6/U2/0sVEcPl7YCByqacuPG5uttBQ58544
r3ucBB3pFyfPBkcHETotGPaILJaLHU7m+0VT+ZxDC1KfrmTZ2R9r3TC2b8+5Y4sFVX+qq1yN88eX
Ji9ga4MSs1dgtdy9FUnrYqgIsiqMWPuL6U0thOgf1t75m3P4bEKrlezN2NBPpY8fKBi8y7jT7BPl
4vnTuHx92cVT26EbR411sdrOAFf2tcyAIQKPAg4tQMrjFLvenKZzVZG9go7pstYVk7CQJyskR0Zn
98b2gO8W68fiGgMyM0E79LzCWaI/pGUDS7vzgE95pn/iUPbnk3PZ9hA0My/1zh+HFj3uApwkNtvF
3h3X5Jr2n4jDSfeDiTTy7Uny55LIULTfDapw8/o7/5TfvigKQD5e1YmKtdZXIYEcdr7uqsr+GmmD
05LHQbHchRBIy3D37pHnYEHeMz6E3NPF+1xX0yQ1tzFJ2bB9cJl2/CkpbPeeMyja/rCAhcluL9pM
o6CL8/bYf97g12wrpAEslvScF1cNBZocOk4XqzYS0Xo+mJ21QH3Ox8KZTgz157vuYRmZE63Yw0r+
6/AG+75bQ/CjpOVonXOT5Ko999v+/d+XGQaOIICCLu/8ctmiyFrGQ8oFWWOAJni00RJ5xinRwZFr
IeCNVimbgjnma/EKuEU4sjCzHRdkhpzJCnij2Wb69t0Ph6nPKkLfnWP7sokCGg6zdOmaRChO+tZs
CYT2CDVZN401nSjSzB/EwxXFM4kso6puOXNBYrGijKFQmaJOvhIAZz8HXefejWHbfcUVot+yRofb
PhTGuz9kDEpTko8ZjRoW58WMCEhNCeqBImfgB8/DiKQx77Xg29t38cizYpuBJEVS3DHYlB+OYoya
FTnkHcCYGNEnTqO1oSk0bv5mFJZkjk+c+ZajlIVMtJi8MIgeMW4hAIqgJ9LpxChHXtc57pKj2dxZ
pTdzeC3kTeIkb4W5om2C59IU0xoX3rQ2XFOdWHqPlO1YDTkIOmxp2GF7i/OZoms2EkJEFI1TVGiD
0T9vNSfp8MuwsTwf+AJ8iRQAlMbQ6o1SIvvOURWHZjVY9T6FvbuVta3uSMkUG2WP1rvrxPNq7Um+
fxTpyeo7vBe1LEZMMoRtwEaEq1BgI8DEemrV+nMnySi8DxR8aJdyMw9HCWrg5R4uLeSJgXw0HSe/
SJqphjKshxmCcys68YiPTFdrzh2dGyqcwpclwdFtPXgdPOIykPoV5sxpF4LCOdFQOTYKm6G5oMCp
zVw2VIgqa7spkpD6ncy852c8dX536s07UoyeF2Lbm1U21LCMxTZ8YMqMdjt3MYrSuspiV55LwG2f
mrrFeuBEQf6YJQlxzFleXCUkdX+fkrBDodyj8CZsKTuxyh15fag0zEoxak+UeBdTZsRdlFh8CTEw
69Yd0MloX8iq/WS1kzjxUT8yFB8fanfzcuCxjT6cN1bqBHot0HaQt4dvI25IIR/TBs6kX594EY4N
RRkKKQoqQY5Ui6HMwsGqNLfgiG6tvpF41uxHQn82PWLS+MRH/MjrYM/7dIqBbMoocxxeVqe00UcI
Q3XD8IFrTgPAVc1BEttLbdfgl37/20DPlEIra958LFw8Mc/iBOIamUVV3gfqCx3kTOpjfWKtW95B
7hluZdqlJsUL6qyLq1KtXbUOmnzovjSCqjaUG7yG0Wcs7+/VEJo6odTs9Cj386jEcgrKkbZfk6Q0
vOnarbVEj7cDaNgTj+nVHPv793wehlIw3mt6CxINzuFzytsGRFDPMG4CYCuz90lHPgEWrAlmeVc7
xHZgs0rKGGK3sfMs/362fZAot8lE8e67y2/hE09VHqsuaYuHv0WkYz/pzsyez1MAaoEl+My37r7w
zPad02XWyHF/qaKgypAsn4dDKZm3SRahyHCzEt6WDBuSVwBXvu9bP49Cr4FG62uH3VpckEkSG4hp
kxeukcOzYY/NI1DZE3Wn5QrNIExJSZQ5GzKbmXl4KWPVhWXX6NYq8xxCUhLRrC07eu+2hVKdwbpM
Ao9HlZTBDkeRpWrzQXHDEtOttpJ97Qe4hcmpx2It1415HEQIECRQW3DEma/2t9MVIc6ZoqlNPgJi
55cCReNznznp8yQLJ4PE65Q/29Ib7pPS976ayqi+4jMDpYpor5uZWnCNVr6RAW+v4HzcsODZFcis
1MEmNujO5yTD5buWeenU+8jPtHMSSMvgzInK9gafLnThqKEfdM4eOL/EGpzRnh9682VME+AVUTBq
Z3lfmKRKTaPZrXNeFeJzhS4ARGQo/Te1UNVlaKuqXFUybL+Ytc8+L0uHLjgrVV/Wa74h7hlkcO1r
03lpsupxDYDKETKyd8A9E7j1KZFmwZnra7rEyuYInFlel3xMR2d8wAFddGtSN+3rkBe32aVJHotd
mtUTHmbyuutzHSYb0QRFlj0WbRd+cseoHLEfT9Bd6sr8DFvV+FoqgUfHIcpLkRloZNl+YOsCLw9e
OzZbmTwrIKEE84SDZexqbzC8qyr2WffCSBTxeZyEqVjX7OyCve/GUHNMd/A0zEaC/FnNKPNsgzUs
dzclhop+L5BbBfdhNcfZ1bLEDhF4PTEIA418POQQ42fePrifUtNqkiJkpb6Wemk8mASs9+sE6yZE
1RzYlGVjIzwPCRd+wRuO5K7xBnLmWN7qWztMkxurr0l+a/whg3szB6+puC58nIu2JUGVlg7U86hW
WEnctLoSmmk9iCLHuEvgQ/Kg89fM87aXZ41GjB5acfhzu6mFobTpPSLzVjhemnRDIlzCxgBbEiDL
QpF7FOklMBiCjOU3nGLiAXwvMQBBl/P/6J1iwEHt2NX3PKhDTEGg0cg5NDViIvREH7YAZv1HcNag
dR2QXndO37k3BJSb5/CvvfMotOoLnfz1NU7WeqXQYj+PYM8fKOE3WD0lRKOVZrYgyf3JBHXfR5Wq
1oSKaMUKWVo27BsqG9/1wUmIds/UwGR3XVABblZr3/i2JU+J7nt4K2HXd2sXycewJulR3dV2T+BF
VbLjhORTVdkF1TN4QZKgUhCgwk701Rj0zgNRuCRWTPz7L30/pNmehNbhMsfmRkBT68VnqV6m/oqp
h1HGj2uDSBO3Gr63Q+p8w+9l8+0edL/emWUcPg4UG/KNr2RxIxHauJtUL2qTvJvBxXmZAlPSVmNc
duGWdgUZEtCPh2t0FPJrWEe4zRQAgGrXJrIlPbKVKBysKnflZSzcWF3bTW2an0mWhf0v3THgZajS
FlQU2Bfc5NIDFKDJBFYlOgksWnOLao91IhLocWzCR2Kz0bMr2ECKUGWtxs9quXAEgqGyp3VeReMj
afUVqTuYnmP3uZq0aWd40QBnW2bYykqUh6BF6WV9qcOJJIPKGVPWBwBJxjqxS3zUzdDXT50+9HcB
HF6CxbgX57kZww8cm8aNLkqblPtNawQO5sMytXDLW2yf0eukkFR0zB4KW2xAuoLI6xYRxdT7/aUd
6gTkxFDrL4sKoNeqb2MeHmyx5yyTRCJJt3ku24xuiWtW9hn6Pgg4tirLL2U/NgBdNVl5W5IHQdyb
qoY7GHiqvY7H2LbXgw7/eYV0lH8IGHp4CMnJvOlH6IqgwsSE74wWdUrd2x3blaZqGzNZQQKYk341
IhijgPRssYoyvRj3PrFS/Olk/Xgg6ooS16cfztHZ0xy7kXkAbbdtEJnXbVYJghDTSRXgpUQuQMqN
ntq0iH2DswyUxRhsh7bsxDl10TSIQXzk6vNY+/1tYHREogJ9d62HyuohD8Z2azz7hmU81x1LwUVn
2IP5Vcqco/B575u0OkvX869G3l+1VnktvmjGnGBbi0g4axSfJNs2UCBvqKcxN6vX7NvE1iQ323DJ
xK28tLmNsKg3iCySzt2LhtMNKAcPm5+ag3VrcjFfAW7k7WIdJnuX2EXrI3DL8jOhz2RRI4Qjp1eG
Xf8DCRfpvXpkqk8JcU5R8di9JvxWc9hvlm3KspYXnU4G8BjUcD4Bk00XyWtIcP4aGDw3msiEJuS8
W3ec58mAwPhGetNr2HA/5w6brxHEVS6gVL4GE+d6pT+r17jieE4uJqFynkzGkP4oX6ONSWrHaQ1f
Fe6sm1koe6M5CVmDC3ef2nM8sjJdLN8BLxS18DSN6vVESCkTOEsjuUV67NxNEV1zskGIXkaSD+9Y
08neqnRX0TJ8DWqGeFR+I56I+GYXLQ4EaXByCC/mhOeodRXMuNfg5x4qA6VZbw6EJsGEcGg1+Mm+
Ukl0276GR/MJIzConTOle6/yPrmvQdPNKAmd1uk/2RsjmMOoLZa823KYI6rDpCOumk0B0dXBa4y1
pRvaB0J9eygs0xx0Tcabdzv5/WCt9YQkbDiN9ceudYAKW3NSto4OHgh90UiMlHOUdv4rVtsMQ39t
UcXvP46v0dvNrxhu35iDqVuYWz+t15Tubihd/dpAFhuDkZxDvIcUU/ieae201+AJItYOg1kKZ3OO
/iY5NJR3OFxZ+yIpu5EcHt+ST41IhnFrdVpX7UkiRFMVNXOIuJaK0bjzPGWLvZbMGeMcecgbD1+z
x41wziHHBxoAufdS8utg33bXIwDyu/JXbDnYZeIbinTA9ujj9ea7RJE7/9JFvfnz7V33H4c0Yz6i
oRWgic9xbdn2IpetYTkf8TGMCg+tAI2TWEFy7UgV3Lw91Hw6Ojg9zUMRJcqhBeE/nYfD3apmGuhG
TOA5DipTvktSbmQNXHRltd6wqyVJGVHQiPOmHIHSA/7avj3+0UtFtECBbxZCLjUEKtHDJMwajjHR
5O2q1jbv4aAOGzetqxNtjz+OGVwq3XiO9KRcgm5aHDPCJC/wPSNLLnwawJphjfuqbId3lijY/kP2
t3TMP7RXELstbijAfDhyfLlEU+Aidth9dZ3VIprSq9Xb9+7Is0PPOdcLkDHRbVhUQybdTaeWhDWS
0mHlicxEHGvDIwPNIM2PLGTRLp7K8KqLnfJC2b778vb4x27oazMHyYOgALQYv4rhzrOFQ1Lu+tUe
VkK5VTZt1LdHOTZDsL1QtcA6hARpcb7HLE96jaeIbqmLcmsNWrO1CCdfjYpEpreH+vOCKM7TzKAD
gZTqjyNi3VpdUucu0g6AzNuJrsCVbGz3x9+Mgq+BLxvVpVev3m8HRMMBzutTcQJgg65a9O6wUUPc
nrhtf9ZFAIqh7iZGxsKESxH9cCJGkYv6IGAYrUnVNedvZxvbWU/4qg9gvG5K9+PQDDAtxn74KDND
2xZjQi61jdjk3G2ITiGRJaK96uUnmiHzK3C45tDJJ76DvjGqDArJh78sG6vGKthAY/KW+tegt7Ud
CGpA5T5bdBePWgsfFCbN+2+7gTxolgpRqbUW53/fG7uCT+q80hn5usnIhVMDmK6/GAXPHS05ev1y
2cgakk61rJzWqsszd9dk6lHXh1MNiz9LDHhTKczgocZ1xOUc3kA+aJEbSL4P6Pe9Vdga3VMObXJF
zrhzW8Dp+HVR/22C/5fL3PuvTfD7r9+K/Hf/+/x//+V/N6x/WIpws8/+XTbAgmf0Cyro/oO/kceD
bAWtJMsWL15e1G34v/6Fxx1AJK6O2aRCVZ7n9h9IQfMfBJwW8hNUG4JGKz2e//1vL8P/DH4UN7/e
nWbx9/8j77IbwEVtAw9z8Ybh4MNTwIrJJ1XwEVrMdSt1naqhPhHWVXxrFUWzKSNZUn4V5glF0OFI
LkV4KsrYR/AVMBOxDR5OxZaUNZBMNPQNyKyvnH/CltidhX79axIeXOPv13S4OP/7SHOdkEvDAr9s
0rlRCPjYpm0LXWaDPIDwGWIpN78933+/kb8PcuRyZsM7RUKHnQIdjcPLCWy3rgga5jPqVGeo1ILr
BlrUzsVqcKq/gKDu4ClxRTQVaKjP535a7M5yHfRBTnWBPVsFEYbM+SiVf0XeQQTwgmDtcuPbMaBE
wrLJVw16s/tARjis5SqazH7VkUiQr6d+aMUGYG9TrdygrdI1Z1lKK17SFtMnr4t0c+uPJMqtyXwV
AmF/k1wnyhT1vtXN4KUyfC/Y2ja7bzIgnOLRs33iAgJFZsFHrVL8Qxh18ifoGkqUAG1JjzKL3v4Z
TSStrPkjrPh2zCoGNoh++W5pQxRsKYwXgAiV4iidEBjoXvixA+QcE3+tPurwCu47WvzB1oTuAcnA
AFlMPFvrvDjYJNJ1L3x4b0MCbmmdJM74ZWj0/ilsXkl9sQ+4tk57vphujo1h1TqA1fvQrkCfO3rz
I08UEY2pPozfet8fHgeSJ39yFrOvwJpAfiNYpyPvwJ3iXRKIgHjNwgq1tddE9pObFVZJ4lKhfWsA
jdz7Vkb8dmvXsFos36AG0RkBOduEyXZPZOyRXLExwqx9ylyOCxzoudM5KOtnNrv5nagDEFSiVfFl
phkuGUqWQ+e/bbz2qSb25RtBztE33pruazjOuMd4KjgpA/cFY0blo/mKJ3tK10B0CkjFQUTScJBl
AKfNMVH8wZX6MmtG7X3GcaEhi8J0vwRmbn4UZuPd1nXQx9xMs+VHVH3yOAh3xHqSDNdTSeIT9oQ2
+ZR3tajW0AisB6Mf5myTbqy+RZ7XPg5+qh6qRPPdVSTH6MU2k+ZTg5MphSDUqqs6URQEB+LN9VUy
BcMlIboyQJ6aZs0qLAf9h65U/NJTLIFgjTqThK2+Bu4UiIroEytvtFVtu32y9/MYQnpU5JzW20i7
TEXq6+skyuEUDl7r4w/O7Py2JeeL9LepBrrU1aNwgL0FeQ/bb8qm22HieJRnRv+cKCckcI5y8J1b
R8FTJylTUL4jdHVdVy4ZO6PGh3pVdTr8wqoVxbTtqwRjZN/W/hyFaZQvTdWY7BEip3vC8Fd04CDI
UEiAg6k1hfGUtB4ffB/zr3CI74i15KM26fP5opVUYlPYkHe56YaX4CbR03rsOKFputRIZk7r+NzH
EaX+FOmTiePHTuCA+SlvWcqI6ZamY/kdYJOOGr7m9E3QkAYXM2y64r6O++k+Ydn3NrUuw++dlSr2
AU3ofMnMSsLNIx9lXaQOwjx+TDKtSL+qb3VaCeIDXU12z21iJOU2HXTmv07yq7UpJ5M6umdl9pcG
+dmLC9b4Ziy7uNiMBVleUMACjXprrDuUbTwTeKEp/ZB8pGLoyfhUBZnbvH8vAxPozozFU+ERRbkm
3Ep9bIxh/OH2RHJAFPETtUaxjZHQS3x3mwB97jZuiTsKtBwawk0FQ/mhZsl8rqGwqZXdmarasODU
2TmsqvxrlI0BgSfS9JlRwQhvPygagilM38zpoYQlcQh+OdYWfQGSPIixa+dcUU1d8+9l9yYhGBmd
hph8Gta0IdsEQWj+nAymyuANJtzVQjbVZoh8zVzlIKqabZSO6S3ZEWm6Fexe7wIuINn1Cdx2t8QP
LetUJBvLDypn10jo6JTmi3jYmSSelfDq2Y3ve3Bdw7qPhanIMe/lB/r26ouR2+WwNkjdIoHDdYn8
K7GPsZilRXJDJKxmnQmds6QXlbpLcMlA8IBug/KlQkqiQUQwU7mJorCDCzMkLWZz1mfH98G3zzFS
bm1ue8PJ6ZGoQQfHPlb2TU1aZ7Typzp6QcdJkpQjOi/apKGbZht4tP+PvTNZrhtJk+6rtNUeMiAw
L/7NBe7EmZQoDhuYKEqYgQAiMD79f8DMalOqq7Ot9rWpWigp6g6IwT93P/YYtSlmE0pPw+ylkngT
L+bGTX/giHQRu9xivANMA+07LTDPRgHFIZ8HD6oKL8HpwAIh4TonGrohg9lzG+ZRDioKVrM1qu8J
XSIZ6fHBrmO7kiy+ytDWKWxSEe7yqcm7mOkW/YROkzIF8f0xzmhI/jEkbcfk2nKgWIy+d7KDJaNh
wxfwtJxV2ydjFd25dBrQfZ3lZVdjn5HJshPnchnc6otZViEFxm7/CoKUqZdjqJTK+16n124dqBvQ
5NImkJ22474NANThbs7yPK77Kn80fGm+TW0+PzjW1NcRu7tRUnSr87ua+AMYp0X032U5WU9pNi4E
V6G40YUMmwOEKZOXkroNv3szWdv2MM5taCf0uL9Bo53u2960Y6furTu2BZ/mfhytkTELmlR9so38
/Qun+4w258nTA5zeYApuqXfdvudpzybTFW4jef4aBYixzh6oU56XQ4+V+71Ex/QiS1YeUNFerGy7
PusXXcIS3HlOuUCUeiRTomXCNhD1Qgcz1XtZDw3PMt6gW46a0RuFEEB6fLjZIvfyHZCxnMYy5d7O
VrM1vTHBRWW3eCJpOug+M0vxv+Vdp3xmOSOQOscDxmA4Qrv4+4r6zN6rjjXWbxiGebE+8d20vrVh
x0RknS02kGJYSn20rZGvk9nUUMsCWeiXdSnTMl6WnBUg70e10LHpzLe+o50aPJK7sqeIhXmk7MLu
xeXLVx78ta3uF6zZPzPTltQaT5ipFp6+NArHNH8Vens+CscevNgy096PfM9unri/5q9eoTIWdm6p
J0em7iG360TFRm9PjDxJTFc7wqXsDngKvUdMhA6doY0/oMosDuOKup/hhvnYLWBh4UCF/8JpMoQ9
mvZXS29v0WqDCTArEYE/3lPsSnR6j3oNMwtGjTneN+jM5T035AqygtV1jNO61HXuhd9RRM3gls8O
iV4x33BTCldZ4YEs44aojJUqoSDora2puBrbuBwzCjknUwTlJY0Hk3fumYEyXvRby95rIM93RSog
wg64dI3LeQkBx1KmT0NnAMAE4J/v918kfLF5V/AjjEdK5s56qpsMTllAkVsj5pJJMtHXHWlLxkP9
4PDJo5zPbw2cRC9eEOcuCHt39JNnmBgiAKSZfWsXPHFsJIa4F0ro9EDOcekZIPkFMHThcSZS3cLe
Za4iuOql6Y9w3LzCi4sUOe4m82W1xMAOOdgNs+VVNzUVP9/6oqV2z2VfrOLSsP0sLgpYT71w0BmC
TFN46mgbnThzaiZ/wt/+zcOSBh1frNHLEEyYnjhzq943nyANwd5GVi9Tw6pJFjtsOKnqFZCQ0Bxl
ZCjPUzCsWIMZ/pjnqarwDNaTT6mkkbmyu1/nWalrPdoF9T8qscND6ZrjqRrrbDNBGxICZzUimJKA
9Ow3f7JogxZrXzr7pAqhVHNmosXpNteVoGSTRpVzvYwlD0bmsQOtuW4u7LCYoT9BoNP1IcfYZ7Hk
iNE5JV6qExmrNGyGyEfohVPBmcL7ZlHpyUAz4RLCvmymjfempG+TKclIuDAeTMvQue4Cx+DflVTy
2QImaO0XUxUUVU/tLL9RIEjtLzUJnX8naQdmm5IpezDnuv+QDvAH6GVjW2DK++XOGn/T3/7rx8cf
3nyrf/y/f9zk6Y/+V03i47//U5RwP2E/9NAdNgMweTi00j9ECfPTZqXF2coaR7aAtOMvqoT9CV8M
zpgtl8Jqv5l8/pQlLOsT2fOPdD364Adm4zcV4u9UCWqY/nLj9Tdkgre1W2y6JBrc/2Bl9B3LNkzM
hLbS8bLmusN+wx2wiqaud9+pLgGNQssG+UVDLqAt8WNr88JGrDPYCWwL8Go5LuVdYuC8gHaHzvee
YQ7p7qaA/lU6PFcuE4Vs1tiZuuSpkhyodrM3N98xhVBCORc0wOqGmxwHAsnYXHU2Q8W+Td8mYcn0
yhDWehEI3R6F6YFta6C+Xi4mtpYDrhy0PBpge39196FZFuGZM6bsrxfNRnSC1qkfwRx6nOq5RdR0
fTbdul8VixwMxSZbfy6rhEnijQsLTVkW8gTTl8p4BrE+o12vMCZ4VVC/zOPiBwxaO9cdzR8NI9Wu
4VmvRifgItAGPKrrxL53qhdfs3AXyZy8grinW7hyF9u+8cBmWxw+hmLbq72MwrN1xC1AJMFN3gfm
jE9duUzYOZak6XZL0EA9H0caEyYvGB8WP53KyOwW6EbmMGV3mKEZSkIfk1dtS2l8PIuOAlM5sLjE
2jRBqhJwsuK+kOJB9kt90GnqXCaeSTIUJMXzYrH27loDhj2MpcCM7MWrv7ejw2VAz032mfJSzN5c
+sE59YJSXrCYr7WdYtybKpSM2Gpzhs6m7Ptz0oEagk8nMro7FtNruAcmzg3sZRpQ881MHTvF8GJN
EyS9MVhvlcjgPS56PuYtTYKkVpkdSkd+x04CGaLvJlB6pdU8Lxx8TivPVxPXs79+XeH/vjduGVpR
k2FdACNoGnCrHAbukVXQGh9Ymfhc28NobhjNdk1OAN62Ae4E2jhGBEzbL9Wo6Yl2UesGoKz9TAV8
2k4BnDzOWpKvorfYkOtTT9nfcFTgWsB1Gqr1Rq5ZyTFOawmfExOzffNRoLU9FyWQcHT0Lyu77KXT
ARdwS+9qbOfrFXTg0EqqZCHDkgSjh5b2hXO6lbE3EBR3WEuG2OxCvZ+D4apS+Ig4BjRvhdvjJuj7
fZCmZjxIM0yJlQffp15SJzsDzws7XC+4BNxTOa3BoXfnYypkz5WrGk9FOgOxyoyvujK/cuq0j62j
1WGdypLDkKyOZjdczTKMrSkHfMlrPi2VxDXgf03QqdomPynCmTvy7uGOKmaaXc1+3per+a7m5nld
vDc28Ut2kz2ojPQAJyL4gePj3eAuXlDLbCyr+Nz0ph8504qXCbkHHGC9TyS+CnsBowVtvYqryX9P
TcAZ3pJYu4yq6dibzRi/SncMBut27eYiyhJDRe0MsHPlWPQ28nlfghY8enV6FSINcGZyxVPTpk8a
+m4Ypq9O53+eCgbiU169hq5O4s6hYHg0hhvpF+mLzOp75mjntaBqqrAKcL5Df7GNnyMtjds0S05F
Uj1Rul9wuoZWgJY8RQo+9yOMPIqkpXx05fRi1Pp2wndVKn1pFimz+Xag3betH1nVuygYdPvTKyzj
0E74SwSNItjC/Hm5oP/xoZgwr1QUPu6hmBOKTbtpVxHwjXq4tJwy6hkaQ+PScW+iVHGxXWEtcO3A
jpYfAg9ccSMGCT1Sv9qcvg+F670HRV9ed6tZ3TRhf4ceMyEBgTS2Ei+8Uv3IO+KLitOgCm7Mxusj
ObgPvbJgwpmHorXNXZg5YAxCfYIRqnd2654VOKpiTl4yz3lrQuRFWYQmqd35Sc+c2+q5T+jyMd29
Z6vsuslxU5Swa4iqF6d0pDzIcG0koq7fkIsO7wJ4kZyC97QTxcXg03TtZyTFvXK8DBC1/EHdSbC2
N6XMs3jwV7Su4KG26MT0xqo/Tv70XKG9UTxt08wyzV08mWBjcy3EyUr0SaCd3QR9BfIOs/9Ommac
290VpWl7Lep2r8jMkCGxj72TvtXT4HwZJ0rjaTXD3wijTfA1LTorhLEHUCbTozy5U//IgO69hmRX
lvllI6EWdsvwtW7tFxUYARDrxLiZ9eKjUlVVpA15j8w573IxP2pzBvjjWBfmtF6320I/VUd/SERk
gZlcS4/pAE8U8ObkmNPEV9JdfsJFfNAt5c4OhLDWDeNqgS6vO+NuHMZ34JEXC3BQ2+rOajWN89g4
96xv9Q2qJnapgG7sIhfeznXl+9LMj67Z/BRqufCcbL90UOxnStFHPE1HbiTVYW2M+wqwGrSInmd9
Ns5151zIUem3DDyvTAAd1i3JTku4ReRUFZ3aa/e9bZe7uoKbnEr9nQnnEgdZ3lw61HbvAiKh6Kvi
QMTiYR1CO/YVxJwxfDfm9ZZCOecer+2FN/nXK/UiK1STJKibE1t7ibqaiIrlrjFd3f00tVl+0S1f
RlhFcLrxTI4mn0A42Q4a+EplKEEco0XvmrXDluLbKgozvVpfnaxewHD62tK0fAq+UweFug/v2+5X
xBZcKVbf7FerlqTpUt8eZByuQb7tY1PA8OZLMJTldIUhrDjTvFAbbtTowc2R9lCow+5gGuw47U9h
DX5bcxs0CrHuB4QqQNuJKnDfUSw1FXHBP1ZxchJqohPNmtL11TE7Pft72ExzYB1nE5VdHG1uZm5x
TOxWzM1RaT0b0D9Ucwp7ZxSPfHiixcGTGib+zSy8m5duvodAbr51dAVIvFnMhyLOD25GObvvkuo8
+UbmiV1dj/ahI/mZuk8wCSoPW3w5415qsO6Y95XgOWT0bNiTqc94KrdJBjuva+y9FXidjA2Ta3f9
nCzM7eOgbR9Nq54q45auqVxZ5yEozZe5qaZRx5Adgmhl43NFQxt5vAyO081XRTHRgGEneZc5D0ym
4cfnLs4ppt1pVxzB1Lq4W23u7kfKAsjlcJu2KoCRABeX61qYQycUVEa37mJgzH7A22uvDbOoJJO+
tQ9aG9q1W9a2G6kAGnoXlysbzQ1DsF7dwdDoWWR7Yh+MShYAD7bq8CprpDNMh4HKXxqrf9VsBPmj
larW/zxbFLieaUqR7VtOYL3Yc4S6642hYD9ZReL3h2RTrTJlgLGpw36kdXLK1wnowa7IZNaMRzXq
Duwt9AeNtbZ3k+HHOJlLfkcrwayfdQvh9ZyM5gy/oONYFs0zb7rj5Dl0VWxO65cAkcE7QHadCkYb
drUE+xzjoX/QE3VaTT4m2ZFZC9flwh+L+akh7/FAFVKKMVphZd57nazwX2FD43Y+wljfoaLm07Eh
tgrHOCy0urArwzslYdWBm0nMwuTxdqw448hc7w3mLEFMmSCS+Qg7IJoICrQxT/pmB7RDA46LQWUN
xteuoV8ecpbbWtly2y9p4x8Ssy6rMzZu4XzNJrxmu4YmejBF9arCPb6ntuVNG4Nyl9oQbND2KtbX
VePuxuT4jC5PG/WcAVCk4fui1kIdBnfZ+NpyfYIuK1+GqqCPgw2r6sOc8SresqkscPYmBsKinGvq
9LJZn8NCQZhQ2riaQ789Qz1xrspxmE6rM09nA0PyA/X6c+QylmDMpvB88nZfeOvqg+gJxMmv3OwC
u6B/zas09og9AVqeB762TaDSeF3CPram5WVQAZfwE+JXdu61XxSh3UhhFIqCllyaMcoKTrw/XBSZ
AUBs9s0rY0j7n83CCG/nc8b/weDF+9nLFb6Q6QvjLRiGumLqKuQNg55ib9WCsALFLjHV4NwarDYY
OPfk4pD5NSM1LMVvCwikDzrbfCoWkwtIp29CZgXbvvImKeTZqaFKIqPtgjuE2vKNO2u2l73BSKYt
i9M8t/BOFXvluc+BHsEXf6ONfDpDmVtObh8W6MnGmkbGMBdkGlgYjbT0zinGrMPSjQGjxuaZbadC
lZ3ls0O31B709xTVeG+/SrPeHGb6MhzgMNoVPFM89VxP/MEjIjSw3pDbsccn5Jk+7pfcBxUH1zgg
Cn2aO/1DIYYdgB2199MElaYZ66s052u/TqBBoVHUHFoZeVm1jyULjoKIyVQ4j3MO5mdysjPwHQO5
zDs4KYmXNh29fSpN68JKQyB+XZ5/JwvBRdav2+u6sUpmclYRl0TrPndpz91xohhxckb5xCvhiLqE
w3hk9rhwk4SGRcvzejPVSp6HhABUWI7z0RYMy3klujx8yA//MYf8I8DM8HfmkPot//GrErP9938I
MYZlf6K1Aqy3Q/LNpiuFP/pDiTEs7xO2J2rB8YjwZ5S3/Lc/hJ9iTQ9caj8FTgdni8z9U4mxP5lY
Ogj84ymhEAVp5d9QYizxVzcFmVD6CQQmM8yfUKRR2f9qdJBqthZ86fdizicOyxjZX5u6d+9toko5
sgOLmLx1rFyHX/yRxyCaVRd+MUk5v6/IrAoocFBcrCCLt+xNUD3Zi4mRzeCYfq5Uaz8RHBHm0abf
Jw6zfH2gnAMVxJTOlF10veEbVx2FcsVpWoYcN4DZvfacfcbjKuZJH9w+Ud11bmQmEZe6SruIOXGg
dw1yuFcmg4jnrgtewzxo2RrylJRI7ksbQZd2PIuT2urVEQS0WkVeTfxmJ0a6FndEcJy9F2KqiYIe
CT9ahpHg6BKAbcVRTL7gwF8JMUp2NpRqRsUYU1sz+c4Unl7GSZR4Q1bueOk+bZAc4sIetqYCoiRk
bBxYYN7SYZFQHhiwKGGChlxcKoQsQ1A2F+lxLIiWl/P4RZraudHcNNBHu9VFGhlGJ4xWhyMkAm9v
l7saivYSWxy/i7PtZMveMLe4ga3D+qkstI9vsHa6p0mWVKZaQJxBRc8zbGrZFwi+qxQVko09dpyw
g96/YcUENiUSScTDnBJzPi1+UQrmPsSuoxS61HwyKoJx6Ebbac5ZxbtrAbgmNSmh4KRQBOZdZ7c0
vpIFgsK2yAk7JiMraMpBbfobjm4gehnMxvpFU+lnWl+RXnLcLZLRA7Att9QnRHOBiO2NyO0Ts+6r
airA8/gJhfnRQH6y3lc1fT9jbqYXZDAsruxmOo+wqTgl7zlKCwaJhcXEE9MyqsR/FrQ/pGUHPfh/
X9Ai9OW+Hf5ieNt+4k9t2ftkBWjK1FxiePM+nOL/NLxRSYDoTEMPYRxQHujXfxreWNDMgFIBrOW4
nYjg89f9c0H7RGg1DDCPWRQsmayG/86C9ruwjBmGJiKbhqDww/O6/fkvntq2VBbnsYour6E5eYmC
WGtP474g4/jHdve/2tBYuP9iXv3jN/GLeDe4ejm/mVe1NaE0QTutGsZ4MJ5cRrCOiZ5V++YbHQcM
0375EP6FJW3z6v3qlt1+4daVj/6+NbOZv3n51iGZMqAG25E4P/Z6BstR6Hn5uQR4mSqV99XOG5m2
xHMfGl///nf/q7cVMyJbEfVivL2/va3JZOWw1ZjzmrlZxUo6/XJ0LKUbGHllWv0fb+2/+m3MB/gC
4cF2qc7864c4Z4luuPHE0goa8WRwQ81h9QYy2E1y6Mb/I/nwr97XYDPh4d0kEPB7IRdGhmxqKyCg
fgE9VoCx0qX/7JSFe4YpDtZVFvZdKfifv39Pty/Ib5/nRkyijxnzH1U3v1kMR4+JaRm08bhNn9eO
IGepvajw7O9JXymMSWw/f/8b/8UrBbFj8jUikIC59Lf3VTSB6gOA9JbdBNwImQSdyi6R16W/qrhy
S+sKquMaC7ar67//zQwlf3+1jk1WiJ5IYvrMCcVv3yDfpghpLsVh1IDsga32K+F8R0wwB1lO3hEG
k+usNZLw5CeCqKNFI8E5Swbzi4E3iVyarxgzdAjkD4shKjNmdGP/sPQ6PrqFrc1IokKuTBhKE2Az
o5Er+Gsp4qg1NG9Tj5CPl0c4d0bo9fNxFsqqH52qtFvMg5PKuGthp9m7QUcHFinU0Uc0aJZbZyrG
h0y3mntCUEDV5Wth7oa+gnFYpVJeGKLNbU7kFQqymfsYeipndZf93KtEgAj2ifMahP0YP3RW217S
sYAmcJihbm0AXNfNsNbXISp3BBKmGI8LBgnC7zagHW7idHXjf2iYJPnjVL9DZ56fi97IvWNu5SWE
bEd592Mo3cPk9CDaJKNfzGHTKqKqQy9l29/4msSrUC5AUIwM5kUF2rUJmuprAAe2OBiVv76O9HVn
m5fFsskYSxtInQLxgPpNP27Abfk19TwWmp6mfxEzhbIeJ2k5zTEEqBjAKPea6lAQQrb3Soy0pVOu
oG/cZRZOVKnAOZurp0FXj3rZ6yAs3u0WA9KuQ6Ra9zjcvQsPLxHKd+uMzlcb3HcB2jYtm3PNQCjb
rXTbLi+0YTDZmpbRtZ5DKryFRS288usbt0wxgPSTYS0terFqsq9lrQDzbUMEJlOkJVN5D67cNC6X
Dqox86JBFcyRSiZP3bNRphN6RobP52ZshZFwFm5gXk03OEud7rYUIw632gFSfMg0VQhxxfnQjKx2
9ibWwmYww3gxdVA+QK7Lswv4H4tznWVju4LkDEJ8HblbGj6nPLNgdIDk5xrP2Gg1h0UTKBl9Qxku
mDaP6X53lxeRopFcBRh1qqups9UEYXgcu3cwMwypomxG2dwOT/gHILz2fC43lpPk6XdzMFrrsxPM
iX0Iqjyno5kot+/Gbp3N0/NKKNzbydDsu1i4vZO88Hxha8UiINKYKSI1y7Vu/Z8Dg4AOaFBZhtFi
rVhEsjAY0sjUgK1xCoFvrP1Orxjv0LFo2kh1tis9Z3nOxpA0KjISM1xZwxwGTJlhHU0a43MaTNOz
tPPuYWAwJCOLqahFjnGUir7aMrmukDNebICzR7A9LrPHoQW1uqDJM4OqQ+fGlGowd1W7CTLOukkF
CON4vNJgJrlGuZv1OfOs9bFGOfluWLP1jebo6sVmFfneCfL1cKWSiRh1YVYMKTLzrVew2UtiS98m
kbhjZFb9oA9E5alqq2gHZtZRe8a912UJ/exY/b+n2+WME3TjYJvNZAdsOeT9XFEYvyZcxJEIhMLG
iCZT/rQFdg8w1IH7zSfUm0apC7s2clCR69cO39ViR77LhLQ5j05TvFjDhApl0pr6vszMPWlfKNZs
X7ZJzhXK4WxcNpgz17Brae8fSkxENfc0I1pnU6JpuNYCRpf/25ygSRNPuay/Yq5k0DVZlUFLTidk
ussaGg3AOK+acLiTrCaGaGBeu0CUfHBhLSy1XxCCL8ieaz4c4uJfCKSuQQwdZR0YQ47uswxKaxvb
0BQV49Gk+Zbrof+g83QGCxN0Cd93x6lfFfVG4d4srbw+bOLugFsvM/TetVdItrVq6vYyKbgzXQfh
mpClNTJkup5k/jU2Nm/B3eSnD6oc8LDWvKxz4EuZ3eaBl0/7WoUZch4/V2EbFM2y3Ml+6POzbQ1Y
21DfuGagsPnThUMqxjsqMYXeYeZpS+J2lCGDX4MbOuboKr+2dZkkX8IpJONOWBEfZFk09vgZwCY3
YvhVPVNSY6n43k2KIK9TTD3AeCxG1R7qr6P3qNKB0jhKuR/+AH6bho+p9NP0KjOxax/WbA0Zwfit
C3G4qOi6ENyqsnfLUWN/xV1zqSmKCpzljMeLKem81UbcYa+SziVrrp/zILYyYJ8GP39CvFbyOzji
8spgXTP2CedB8v6hYZoNQGZZO9e8rnV9VkMwmztN8dzCdkKzin5AoxzE7ei7qdoHqOj9kZNKP0Le
FOYCBY7hxgFNOB8UUQC7S9+8RhB7ZSFwIA8qwtXTeZxGtOdhVDVVDPmUf24Dc7VPkqUPfzBDg3TI
1U+06OwBend+Se0QaPOhNYx31Q3qRIScK91itVlxLOYMNrC1eNuT5+QKp2Gf+guecX4V9ijXwJkc
pP1lG7h4PS0Lm/5OgUKcojHpZnXEId72MdF7//sYdLKL5jRUR+QLw8WL5uoXNVXOVwYsSRYR1w++
q6VpWX9y1b3hhM/h7jLUpTgvpbf9hLbBRIcMRPLVq5ZkVPC0k2CgJT6Zn+lDJXRgYf68tIsBTUIx
YavO0sykul3WCrB6SRkLGrBHc0TsFf1wFQ6tWq+Z7FvWZ3vOgq9wH4h2BMwSSNVisFJRs06j2Dtr
4Wkq5OAQfh5dKibPKw4Fn6v3TLy/Ky2fqIPvjPV121iUvg+dq+unvE9XD0XfH2CkEGrOd5akgzKa
UJvfU7q7nrtVh99c7Rk36WQ1fJLas27sxqmeE2zvSKpmLskD9Hbj7TMMbjb2Dagzm3NG01lS4uyD
nWWAsoJpVVHFZ2houaVpufLksMpDuuXxmci/L9vbagTzGCmPWWuEe5TRuOsv1/BdVj7YkcPPznYz
41VIT1xT3EKSAyjGB+qlRM6BnLW+O2utrhAaanFNPCKfCEBnvnHwXD3XkVEjVjxNxqBp4sqV7b3N
wRI2R4qdk+qUoCgbR0rf1pDpAAaiC/T7ubyYDcosIw4YXXLAVaHSg6GdLKdlBUf0Zdcr9PLczXBE
IISM2aWZzywzO8dLpL2vB4CNjFY4SkQUV/Ng6Jb51oarLEq+eV3uPBP4TBOGV7oIIxsbXMXJAEPu
flJVknFQU+nFlgCzIx1m8o0YKKOg1BcLB9JwuV6XMej3fcJWxEmnLsODNS1LFte6ZBku5jy3CCYM
9mKQJU4G733ycotpZ9k6vYjIqKXJz4JsTn8U3swzaeZZXjzVoS2Ra0LevuB7mAM63Fd8xb5SYte+
GWROeDmCRpadMP0WFjs3+W9tSgfPBQMVmliLLBM/x7nKb/RkzS+qa+qHlRIFe3rIa6phYmGEdRip
Juf+pKkXO+DlWY4r7iXj5G/WWWbzxau32WlxoeGszT9ctqTm2bWDzXxL/lSkUeJge0JVtBkzbEZd
b7PshpTwlIew7fuX7sPTi6PDNHbeh9d3FcVym304gFl/cQMvH87gUs487srBL8xQHu9w/uEjHnv6
cXB0bv7iqlXi27qZjqsP/7Gx+Pl7gEfb2VtNJ/gMTXe6zj7My23ZBd+GzdEcOh3N13z05klbbdHu
NUymu7xuTI8NvzfBO7SIAXmYTsxcNus0cLvuPMomnKP5w1ttcL/HZ72U1bdBDeGdMwnXcCJ4kGNn
HNnLs7OtykDFwuKKwpGrK+ydlff149rkU4fnbAbn7HG5AJruddAGQ0fUd0h5IUO4RNnPFFJMT6Q1
mienSsobTmRWc+Agml4nfdG/LP4QFoyGrPLKtXX1xQu7lSSEQ2llVMx9VbAn0TqLCd9IX1mubLkP
7TF7nhiQ650Ie/8iN3LBvUkk3pNVDOpeTStaX1qySfq+qfMoRKqjSmBYxKVbN252kL3FoC4rMvsL
nVcYiqXDdeuyoJbJjxldlUGk8hAhtYML4ZAFWpb7Sn5Y6ulBuqo3YEQ02EJTtQMGHb8wR6cv9DNw
DWA4Lm/McKkbBlEel7jGrvQVAjpFJCop0E8/brT/mXb8g9a6Xy73/8N3yuWWuNW3/zp8U+2vQ4+P
H/tDIhSfIOhhMkUiJA9qU7f830MPF4upTRw9sGgs3tynaBD/1AjdTSOkSBX3mg+ddivZ/lMjDD9t
6XUfdZA+aJMuQf/f0Qgt39ky73/RXtBBtkrmDT4d0Pi+TUV+kQkr9hOLYX4EAojAoh679cZmhfyh
DeJhY6VGbhYNfWlN6B3rsRQvTVocujE7IR+YkagBnzAhZvtM9D70iwRqJSI0BfwDO27oX67JhlOt
yj0JBOfgLWF+khUPWLuQN9BJb8aa2zX9TI+kHS843nE/QB7fb3nd06BC77JVxefMWI/TrEYSoGly
m7czjUqcW82enrYlSa+lITpsh3K6pc1iiNpwC+0ZeYVtvdcPfQs7Xi7J/bIsT0kzxtQ0YOHxD3WW
TAfPStKnkCtZRCToarHof6wx2MXT6olnZonZUa61jERH2+uq8DolXkcfnake67Fwbyct7HNlk7/x
vS1U6Yf7pJvUnclV5adrkKQIlireGJ8x9ReYV3KgcTW/9LYIB+eyCabyHruxda4zu4+Ij4yPOUNO
zoXJbF24SWque8t13QcnBYhIyuGeo2W8SO8Vv6/1PheVz4GL3NaEECTN+4VxRxrTJ5BcBWKWFr/V
Wa+5ndrXlGY07X5KC++Q1knws8ssd59l9lDuXc08BHdknb60gWKAgLdR3aWl8J+onSPUMOTrctd2
VX1j81QQN63pG8LXYJ+pg+BQrta5uc57/2eoK3BnDC7WcS/0tJwXCD3HeWmIS+4U+3x+9Oikm+yo
oLYrGhTjpshuJlwwQ2GN8ZTW4TNh5mB+Q7ZKYkN15q2sbSxreqyE9aUzU/Nm7P37xjOcPVfjvIu8
qippnSo8rE7pbPDedeVVm689d1vIYYRj5/piFpV3O4Z8GujGcp/qfL0lUnjDVJBGwM5u5psK6X6H
kXa5WFP/qz81orzIaQ08tpZzGluZk6tMlkPaiNe6yuKWVDtW3TV/yhMkg7Wlz6qwN6+be2SCZceJ
8M80Sq23S+9lF3gxGZKF+GrupYkYUQ/NDcPvK6c0r4rSZ2oHkk0v4CqKa2II+zTA4jYIfA0B03Am
bEON3sCFcoc56ZQtmEIKuZOBH60Z87Hd6HbXvl/e2qN/rIjdBuBd51p9wWoZuaagOd8UyBvY8uYU
C7J31vbD2H4m/XWU48Kp53tpr/t54dJcmc+mW6iHoRxuyabtZqc7shwNh96GHwZNsiLFYC7JNdla
PGzVvCNbuJO0EOmmHvcMpU5kHxKq4XLO0FgDUyO8DLgDnPmoDmM1X1Yk/MB3iONYuhbl88h+k0cr
Xp6pC4DB6x39gglbZDnvONz6+w4z0Gcemyvr/7N3HsuxK1uS/ZX6ATxDAAE17NQ6yaTmBHZ4SEKr
ABAQX18r7ysrq5q0Wc/b7uiqY2QmxA7f7svThymyFr75mWT+S2yWOI+c7eQnKADB3obGHszlnua2
q4Ujrs48GIHzkRIPEnO/kqeKh9dqT7H5+DIo213cX+NF2mxl5Ul8Imodxt6Ll2PSztqCnrqg/QxN
Cklj6rigpia/VZ4/5CkqzZxSWNebzXvdDN8ItuEaPc3bWxJfLAnKfsT+2bR/UJ62ArPdrrPF11Rm
Y3TO59BGjWh7YL30bj1WMPqI4mAjJ8qDBSdoth7GJCACeEw64IoMV0m0b0vOI5u0Do0Vcmh8JNY2
YSrJUxW9AF68W9mDTdRky47aRsOc1hP2iCiLf4gKfpVY9peCou/HYh6IyWfYCeGIly7jH/4X4yan
sP22Z3UzDTO8qYJ19SKyjEvK+ZXMfB5oms9Jdp0JxNNQWRtqN9QVjDoWlnsKOsUrZGsOhqiN70bF
0tUi5bQ2yjm4lWmKyS8T859MtcFZ2skmCq1u6XWY9FTdEsmq3HRBR9+ZEtAnXGIlNEf/HfmADGee
jnv8VXeXrnlSSZocYrsODn7k90tppfUphGKEoRt/bM3gVBfPIh8e8oaMZAcYVM1dfmrIU1/DsuPZ
H794E3dGZXZvTVFtZPYnIXThxNGTl0zWwqvMH4yHu8gNmfirnU6yregS3iq2Ox4j3dSsq5u/Qlhn
EG9/izGh0RDb+TIjkqaE+NsYCg4egMhFL5JdMQrj7vZd1y6BVWIAi3DMwCnOsl77XjqS/PCSpRGD
pwwmZKjcZk9v99aA35rsdzHXf0NhZpucDBOBwPRbD7m/daryO1AoUpkyNx4qW+EQ7ys09FIzXqdh
cZmK5NpgRVykikOVJowGNmAZNjgTOTeX8lWMr/P80To2G2oSwnzaisTf/aKjTeQt0MMpV7zVOonV
rh93jvGRGOXWzrxoQYM7ScBsmxofLkXpfTOcPTk+R+gI+OoQ3+/lkjOVo5XjbXuzfAROsJHVuMfP
z+1A9lJ6+iHq6qsd9cek1uxg0vLLoxJxkfjt2ZrNfd+qPd3lq6nMQUDIl7CJ30NpHLTuDxkXcYV3
LurSY+kGy74UGhOl+QkIAXBPvZfTvCwwtHr9WzIZB8uwn41AioWnjAtAhZ9ZPzWtF2+EDnGt11h1
9STp4iWImTrb0PoD9mjlp0QFzYiD2Og8Sdt5n9pfvCA7XURnF7U3wC+6sM30UuViV4fKXVh+8pCS
c7T6+CFgRl/6MRk3ZyK7kloYBFq4GX58ju3jYIcpANm/jUkKoXbWFimNtIYHgb7MRz5sgvETjueS
0R01HMjHerLEOQj1FrObsffNdp/j0iNOu0iJMppYb+P2LR6joz294V7Y+kW0GUfUOEvki9Qc6oNp
jbgNI33TTbDT8/io4ebdeYnsRIJvblqS9PYWn1yE4hpOewfDx5JTz7db1+hswYYPbMmlsZzyeF8V
MLVmf1uqaQ2LdGW6z46h/qgYg0tqrGYeG+QJGm5AdQnNnp7P7mbdI8J2TuCCEDYYBpY9nHEblAIb
EcUUSyvNzlTZlGgmFOO2P37uXsayfbfEtOmbaSczZ+PU8wo4Z77My4oG2u3QpfvI02BEZxN/S6xw
UhP3fmpMlyx9v2KtxKNKnsh4nSaTM6Eposfe61+qwTZWxfABT3BVuHm1s3XhHcfWSPlFg+nQFd98
lfvM4jOpitXYF2durcXYpiudyYPbIkoEOruohsR5OXiPri7U0uuHdG33zrn2mgxYpYeWZd2iOhz5
Jtpbw6ChO/1gxLwWR7FyYgx8NEgtApMTLm5bMTrEZIjO2u3TyO4QL/xA/QJE61VbQoiQctS7uZXv
QaDLZ9zm5dp22uAYGFx+rsYbVI2G8zzZCf19z8E8XrrafqqqcYX+uOmN7hEp+uha1snrhsXQWkyc
MsA/2h66SVBi1Tyindz8RO9GK/kcTP+h64uNEZyswVjFs7m1khCSU0XwoD3RGvLMtlNvZrP7vj/Q
N4UseB9Ueps7QbFU3QtgSRZe2eI+m26g9AYLk7d2EIdruJyLgbIxT2N0md4kQAccWvmGDuJ+2/qH
HOHLb5Kd7uN4bXrYdybH4VJH78VhsDYC62+kvpBWki2jesylJBGlrP61tIsPMfmfVj6GB6qL1zRq
8AgQPC+s9M0uy3USuHvhMSyWGe8Mngt6LoOlcCzeHEmGFueFfzrWH73OLzb7KqYTuvwSVIl2HdrD
ps1cNjDnwg4vMrqEySccvYVPeCFrt7o09k7bfLQap3cul2wYlkZtftqYAwC+c+aJF5jO15nJkrXy
gUmWBpswtakw9nZ0Ry94xvxpXBsJeEKK5gtxjGdvmPdlUi9rN9ly/tyNdr+KrICLZ6hxcFrbkhgT
SS7eGqlcN7njsiUhx9BJliYyvHnNZwoRBRILLuBZ3my/sNdOY2AkyHwgMRR9RNNSJ47AielrxLMT
B7xN6ESLhFXDkoXUa4OfPJm8XTIGrDMbf2nkX4FgfSP+tJ58mKT3JaK/uemOW5eGTwL4EFbf8M//
cdhV9KX9nKgs3hQzYSSL6rfUYOE3ko1dVGVjf8ahCD98spAsdfwU5PJgoZrh8GaRQRykUepJjV74
Ci00vf8zFiLtyLq3o+Rwzfav2nd9xAuzRZUkyWyv7Ahkb17ClJDZF+GX94HnM2se9tORcb8kXb1u
o+TBmuwv/PUJcIvmCfgjZavDfAiG9s1qUOodqd5SM/umeBxBid2CQYxR0Io5J494n821VScX1vNo
+MYBH7YNiZzAR+at4PJ8N3Kghqu486bBdFqXXMp1C3ccuE4Fudestrz51zoyThGv0gciPSyBhZGd
SygJlzpQwW66m6jlvw3V+t/26jQt1IWTrrHRFG/t+yFznohQtJvAL+P3Dmr0Z2jMMMdLWDmJtNoT
qv10D1XNnwZQpOWgNXECX/hnPRvBjopvnN/CImmCRjS4G7ZzxglvUz6sbKM3xcLwgHmvRDHLX13H
NWuTtBwuWWr318hRRrZ0Zt/nhqKifcbr3kcNhXuKlb7ArUPYJ7FqQU4yM4dmW2ZGXwUsuMeeFVqX
Rc5rYRakoHxHR2pLztU4k8pOtlxp9PbRuEvXWcrcMTOCPwBch4k98chlcR0mlwA8Lodvo9t3Cp1f
t7osab2OBZlVxY6xy6O4WWAehlRc3530fFgCxJH2sDlo5A8kDgaLt57n6N2baHEUlXcL/mz7hD+n
KBzIN81tmi3CoBzjBbUz07SKc5IAQ8awMQge3gypdEGlJCgv3j8e/5GY6X5uDda9bQT4fVKewl2d
B8/VPRSARG+UjGTVjAW0ibiiwQ2RGyjHyruEXWuAcA0MvkH+5a6/pwu0istzH7F5WJDwqB+RkO75
g+GfMIIvDMfdKNpp5mfnn8DCdM8uRD6ob7zQIiFIxHFtJY1wem3KKrY3ruReUtl0HzsjsN8p6+Qj
ATJeYJ4Xeg1KauAZ4i/42czcg/RJieaw81UZWb05M9kNOaIRNRZ6u4zEKvH5oPZhSa3YKYWrMjLt
wnVcmuksMDo23ugpaPcQmvY5cdLxKSVvLH44wMXeT1IGPH6GtpSHmAXw+F4Q3Th1nZx3pnCLnhkM
ZuCo/GRnQYQSt0b2KlzyJBDHEMopT6ZkbKZtyRox3DodjCPc4DlCBZb8+/OsLv1z6t5R3m5n9c5K
4ygZFhX/iJEgiIoI1oXLd0HEpj27rQYggjt+VkudZc4XBd0SiDh5vP4QQn0pN+Y8hXvl2LB87WbU
8KaikFlv6qjUwLhqetd69J16Rf+YcXNh7vyUddDj6retR1jn7U/VMaHkQeasOlXH27Gc2kNt6uqj
FtBDQH05UAwGczIReoPQIzGQT9YaME7ZbUtrbm7sMuqDTsPoMQ2pe135zczyxR0jtaHu2NqXE94p
p4mT9yRP2yMbi+kRpV6tpTl40yLmMaAX7hxyfsgi8dO5YbB3dBY81Z3j3xp8xGeLhNUjiTmHs1s5
iINq654MS+EEbxC8nMemHCiOa/qUxHLutApKZdNOCBtTOh3coqjv3/6QIogkTvDA+QmOOKChPb28
xaKJPVaWTph5ckPqwn8bnbj7NQkF6QVW3Ak8Tlw+leD2rmWijA3hbOtYyIjzgjjRnI7q5WXMEAUo
KpqF2DNyfZiQipw8sp4y8ifvwG/rQwoQ6ynsFPOIHNoAKUujtjkM45cisQKWwRNv7yIJU3wr4Rj9
Kcs83uri3rHVtuJv5uUyX3RaFK9pNjnIjBEIpLSOq8tsC/UjovLKdZTjQq7TXyP1BRfqQEv41upa
XjF8zu7G9ZOLmZuIpCXPF4b2qO5vaVOIYWG3kfywK3IVC3Yvrn/qiIO8ifG+Yos8kCG1zaK5LwTH
N1af1MVUvYdu0TjQvVZlFw8vaK7DxN4NZoYIFKbuSjIky6vtsugSuS23tWmH3sLu+xwQSNvukOHs
vTNGzoMSfshhza729vwZq9ugoKiHoHVPKJ+T541PnraTAxvE4mC7s70hMFGxZo0qxmdDJD8imxlx
RhFOBytX0UNE5ORpsEsOCJLIsVUm7fNoxhx8kaDbTdQ74znvI8mxtb7NmZwuZEpDbi7bPzqa8xWf
d/do84Rh7CATOIzPdoZCYCEx7Ej9W8BJKmMZxURyXYUkyXdhjsfMFugvPgHc3E7DZQPhb+EOpbnU
Toii2l3I7J/NnNcpqT5uq3xlQvdvJudJEVMfqq0xBsexiL5ZAW9bynMMRhsA87iupl0fSIaKkLHj
DvYO5/40+G24qJJULGtZWVycsIZ8D8FZVEqfwWGFB6yhDoefzP52i854SyM7LjZmNbiv983QYIu1
th7Cpkve3TY9Tn6jvsa5iM8FXpdfwjEDNnxp6iNJw+w9r6bpJ5d2/iFY9R1Cdp7+GLMdLWGHcRdN
ntrp2K+DPXXhbcpMmJVEXIQq4r2GjfGeeyVWs86Jr1k2238BzQKbaTwc8l4m8xc4R+LDrYL6QlrJ
jpZDSpdJpBraTzxj3GO17Z/FLPCi+YAmrpMVzY+D14XI7mbnfqVKZgeLAOKG/2jbO4O5M0fpftci
904xE5JYExXQfxT75XU6dM3VLvNi5zeOuU1mA0CY583bEpKKYZeP44g+1IdHgN/zIu9AxVEYHL9P
qhBbAn2Q4zA1E4S9RrwCVyEkT3oeowjwUxLsTdxeLQ/TxsQ2yoscyFBwvyXHpNsQlj3jHmzRnhsc
Pzo6ImulS9+mPVrmQsB0QeMlJeu+DvO4HkvcG5YRf3ceKEJZtcduhEUJw63bVaErCTU6csUC8uQF
KPaREzwVRsthtmv1DkwmrgNilBmCqOdIzJhV+IJlPN1S/JOeKtgZi7Hu6K2upvnBa6uPMVE/qR5X
KUykyGpSDllleeiR4peWHmEVieigu+LVyA0QmY395w5RgiyaYgPoGQuafhv5Zbgn8oQQM7gvwuXC
Vzr0rn2ZorQYhdqgaa2nvmOkw/S4ROBVV7d2nvQQ1eTb5potoRd+WX55ZBmB8aKbt2ZlfDQ1CmY1
jgtZcBnj5VGAfTS8ettbAw9KMZ4AGbOgHbXFcur0Iw3TzULSocIaqfDWva/fcDGyVo+cC6JN+sr4
CS3M0ZoMpbENEwACY9Rm/DHTzbfT1d11GeUxzbY6qNZSVNOusrWzN3Hc7wPE3t1UKv0xWXnBaK0Q
K+zIeMidd8evti0ggQhpF+MWhxvbnR5FFnQbHaXHfrKjXUcXFvUFGbU2puq85UjSYpXlPvOvtK62
cpGJE7EQGfdShXEkv/MrEOr84a8/Dw6Ch7nheF3vCRrh2UE3HLxM3PK4W3emV8AI1ePaEM2abczn
5FcTKlvNxNR3bzJDOofEtQkHi12adIYHw1dcHsxhy452kiWl49yBYty3Y7fD/dMv0zhRJOu4YrKc
VH3Ai6Tx3XSTF4RFCpXVT1Q6nIPgHv81iudWTCcrGr/H0Tvg/SEI6Z3SOn0N/pH6hu6JCd5cFFWR
P2KjGr8jhDsrjdWl1b7xmSaZd3VBw6FRqH7Hc7cn0ZLnR3LhKcMHvwy1DPOja2Vf5HUIiXOnxWwX
VwTAzIXf3kMrbXQpVPwiEfHNtCrQ72kZqPu9Z9rLuc0eWRHuCt/bxTGZX4jfvJ0Gxi8bH1er1q3R
X0unW9dj+t7p2Xucmn5J9rh8TFtqeeEr+jdKiqFchDzpmJbM/BjAVykW2GyfR04CyzzXGE1miTO0
Kjc47BHc2LJsdcc6fPDsg4WIt4RRcmnDtn+loSO+QrjYOFaX3EQ5I7l1YN/6epQLoaeZIir/T9Ow
VqTUYbLOwyBQdVod7s1KIoiJFZCPz2luxK4k/OQngYUQOGwHOxIb2DPPPY+S1RiN6gAJu/saUygF
LilLLoryhmkUSNp8Ijd3M1rxZdnRFjfyFuPHkm/0YINrtIInQLF7mlGGRTdY+yk0jlEm91bJfB5U
n/U0LJNSHwd4GAziqluRHcjW7YycWNc50joPdrpbMjRy869NsUmd89ukafNNAgFGTXakb/iax2o1
pZRLIPG7pHedCQqCGW+0lb9OiI+UwdovfREceoQ80LIY14t/ZEFuhDG22tdxStu3kVBuhuMRFEFL
yeMwWRtB1cbRU81HGsVHWaUsC9hwz8umG/uNNzbRmvdysjTN4d1rvTeA5E8cZ/MXfh1YcNRvLWt/
P4CXyySK8RjVqz6NTrZzIAR9TBGQHobeTDYY5K5p8m2RoYK+gOP6Sv3SxgN0OnIg/Ei0NX4pNTpX
nQzdN0m53l1DDxtX49jflfSkCQjicgvCLTUQSRcAooJHiIbAHAiKB68RRxDjyIbcuNpggj6qyHH+
mHfNLeendPmP7veTX5vKWDK3qXZNHAiAY2FgocSU2THClHnbs00RW8caUJ3DVl+xaPhAP2PzLIhD
z8QwWEjJ3Jz/ksu20ODc4odhNGKPmOol4fieB1guougY2SwvEYN/zClakPtZJ101bC0GsyW2tvTD
7odpOIfSnhA3W1zzLBBHscyrblr+fzNI9w+EDKvG/80M8n9+VdL0P//x3f/HU//9v+wg9//x33YQ
2/+Xad5TQ/dMDzkbC2PHvxNjRGAJFLjgyCzyZNhO/ssKYljWv4TlWRa+wXuLBnWq/+0FMaT7r7uz
BIcUWTLbuv9x/y8JWFa+/8sMAm39DkMTRG3BkRFPuf/g/9MMgs3UQYKhCitxRWGtIsQawBF569UL
6XX9h8VINy20UbYMdXdSNY0vDdQABi+nZXIUsytPnNabYqVqNUKflRK/OluMeL5I+FP+Iwb+IAoW
zoz79pZJqfSpxH7eAL5G7NrNhZtuM0dG0cEaatHlC4GtnIpRVw76ycWyjyV6KkvAIh7cJ0TQrplY
sQrhDbxBCwtv52qENfBY9lgSVg4bN/fTbLOuDpgaAyvaZikHc3qJmnAar3Zgj0w8cylDvR5UkXUv
pFJdD9lW3j1qPsfK6/09qbYZI2P6ZFqGk92sZK6LrxZMwaMDF9B8dCC9+ge3atoRLBSlrPjVRmKv
ha6bCpCh0v5zP2F0bmlL9bFos18r86+CHVi6IwXCe2plYdkt9shGOjjrqlMAmnjzYRO1uWJSCsEK
olMO61BYnRdBfR0rb369avpwOizaBxA8Xf0DXhk4EOfVqk3+MD1lDSCV4g6BkWAjQt42U9lauwyF
NuPlH6fqM3a8pL0kLgMhkxIB1n1R26n/68MC6HeCV337M2Ue5+jFaGcJr/hWsz2xyKD6Io+oVetK
u1nGakzicdXhU5whX/GV/I5m7jorUOmwl8JKVHxtTYFODwoWd1B0LSm8wwQy2anr8gvq0EBfuxNr
Ej6IJA8xlTagZtsrPKbKxrtXBvO70QPEtu8DfT+Gew3Etf2Uo2jD9xn6WfPadENVPcAQx37OIh28
zDONtvKYDXb2ypDb7aMh4A16z7ZNLkjpKruvZ7R+N33eKWEEsOp+4T7GGS2tEkVlFdMEiN0eqgzR
lyga+SDGMQcMWnn2mx3JsMeNmeXD0bEQQXCCJYO5ggUDt8rva4nM6fW6JGrT5kHxnI8V5yheWNWG
WPb8GBpdDRMsMlAlYxNnOkQ6LmM7YB3aUlocc7pOmKmCJHU/cOOIdB/QdRhwBAqGxLxg5VXmw2AE
mKMILbvQNU03SVwgCbWc+lMyJQnHLMMa5y9XwmaCCnXXl5Bvg2q+5ladWW8edu6P7K4xNdK4b7s7
atCoaWVzyx1GMR6hsS29fDaYEuIw0KUi/joHTAvuwSQVGfDiVrq7GTUoJaidHNswT5KK5MbtUCSM
94SaOf01FVROfWObD/y96QLyAWyYD8m5merK+lWmCcZNGFD0YBIBCl4TFeh7ALh2n3dXFKiq281G
W9xYPGHV7aYmFFx6IGCX88SwLlkcm2sTS/h43zJjTu4no/rgRd7AOc3oIITgzKPjgotiPrAFwq00
B3yoi8HHpM3SMPN3Xkn+nIy3B/6lKhp3GSB6BMiplbO0EHEJ3/dGesomRtv7GSGzj+FMdeQOG6yk
oCCs8MyB+vQBiA1V8a6LfkDJUUF2NGylH6qJWWBlp6nbL5xaAl7Obad8x8Q6/4SVdI/CTZhN+2T4
riwfDQnV4AYM9X0OnekWto60qY5ULFnI7xubgVbhbUHybB3SBUi3b8Pzkx+E9c7smdXeaxKxnSsI
UnCK+ck4pLYfYL1dZ5EUgM2RuA3Q0jq6dvyZqwz89Tqf7OnmlH6OdsQyqgn76VRy1HqO0mJ4ZMli
W4fQa39d0yU2EyalJB8x0yU4B9VL6g0sm8xO4JRmAV0T33cxVk2+hxCfeARV/E48w5iZWY9zQvo1
O9t793LLRcTr4QUn0+iuVVek+aF3sUiHie+8SpeGNNonRUNAjIbRhVVZ2aljbxuvtBU21zi4e4GH
0M/WwlQhJY349X56pV865aJBe4Mu3yUFd888AbBCCeRwtS4KIwOa5MtvP9fBJWkhPPpOGa3s0prO
lLqGn0Mcz+LEvDSsdZ8r8PqY3K/4tLxHPuZx75Jb/EQcBeJ0h79stM8vhTXXlGoVlZFO6E+02bU2
QtQoCi5WfV72mBJHy8Xqo6W8YXWhIE948XsJxvcccRDbmpQVPkMgUx9oVP1GkDkng+Elt1piImxg
1e+0ZxwmaF8LLDHQvMfmMshgCK8TNac7RQRsadMKqpcUMk7HDn2Rv+92idXBJ6CTE4/lVIITHUzn
RYnkSzZ1eRBjdCJLRWwq5/j/Kmqq8Cz4pZg8+ms2+flzPZOOnQQaQM/6GgNY1bE8DE9dhbeDM656
7PO+OgaUhsIzr63iIwlb70Ae17iRXsxWXVlVVzPMWM6DnPoIiGPibPD0ujEd4zefLZOW0ibtaQDA
FfU4mlWT7euJtsxJ8iks6dAkrGCmySmf+98oSalzSvZl04QfobAevAGCnWwaY50mSr41RoJLLKkv
Xt6dlWj6PUQo2GhGVZi/YaaLhVKcSFRLjLGR8athEJ3t4BWNZSH3QXSvMWxRlEgSYYTXPFiI+FbL
ZlT4voN5CJ/HoGITSUrDAqqll65XkTUs+m2QpdWxHspNWaqUvFmbO/W+tojhLRrUfmyV3bVs5Xhk
yPF3PFCDUzGnxrYoWIoxBhnuZ4OgGH2P7kSvqpmXzS3LTUx4dd7MqwBLDrGaNOzeUkxM9kF11fiM
/tEWUBbDvq5XXqQComzU0ja7ImIouQl2PN5HHgj9FUPcwVkwxdMuIVy7GjrXhFgifmuiSlA2OXn+
ZLzyL37vvuUVwD7O9Dyeq2aGLoLhog/bqDnatU52YUezqDYTNqso+TxfejwvpWc253y87wfdBOh3
0JGgme60z3ry37kzDPwjhu1s+eF7a1HFOZBrRs3XMdeJsYdHy1O7vzehLjFTkUX01DT9HWMDuSvQ
SdVdpaRpLVJ189cZS2tdJUTQZjHknzpMCwiAJk0EoatZJJJsCzZp67XrlDAYCMz6agG+ppzF92hk
jKtoZTSsSQnbwU3ntMfPE6V474b55IQDfKOiLnEIh/AEg3LCFGphCV26hic2hoCtEGaGYeEnpBV5
IVll3QXoaNiMs9WvW20PJ/seQaqTsUaUiLLhO0gzNhyYzD/8zMneJ0PL9zGMu9sYQO1aRN7cbMhG
+m++arud1lm5GfvqewassGtSBX+EZf25FiXhJ3doN2Sn8u9iwLLSZ9LcxRmH0Sbo0XYqu7gqbcYr
x017WNdtcoO2SOlXbAh0qKJ4sRx/PjiWI95ir37JoRswIlOOW6Wz/iGHjsSfez8VV8NW03K6DJyA
Jkzijgu65m+MCS0v00QWy6YJnCUhI//BIlu2T2cvOqvA45L1R47Usxmes6r9SXIn5XgMTmflSNnc
FN+mfSBCXazavi/epF0YqwrI8FZXefwFW9LF8gphgqCFyF7gcuVbSXPIpQId+TlUZf5MipnIFCcR
EN2wE71tN9aMp145xcTXFf5BkUKfCr2ONC1l8VTxcOormc2IZyyd1Pq9e0/YTjJfLNrR9NaDV1iK
0hUPQQcoAS9/5I6ejT8Z4BoZXWB3K5kZDEvulV2odE3HmYC9FhEBPfgU6gABhii7bXF2vBRpTIJ4
FnW3qnz0bUislnw3LLpySfPnX1bTD+ck6JgWZ6k+7323K0JfYbVUKXbyRdeW9R+W8sVBUJNz3931
43KapUnVKgRzfIeNfsSBHserwZ0jRrr2IbcGedHAQbeYCAMsZ0V386BHXjqTlBkppYkAT17RoEpk
GtO51YPIy/syOWDyM1lJmYor0VZe6REdT3uwpqlFmWyNiC5GNM+lMqhE9cHsOStp5fkq9KjGJd7m
mSTyMtA35WQpfqVJWDa6p81JkCt2uAS9lz2zwsL5akxxWB9JSSMHNr59a/Cu7sCeyfSgVeKBU3Zk
S8qeIjEi+SgXUysnZ9l7gIYXsKTF+Na301lZJRV2mCdyjGq5Ge+muLTXjDDOgx1qY9tE0v2L3mLa
9ENW/QN4nxyrYJaexmKOvry28Nt9ZEaWh3mmUuuBVA3y/UTV9CJLKmtJByIMuCrNMRTT1Q4e024T
vQlIGX6w+GMIzF31HLFg23gVcyOgeMf8lX5XrN0wTPcGT7k3FmDJF6CfhPrqVL+rqi2vveT5JFzV
LCzsnzyquti49nMfES/QZriENZm/hjaqPt1F4URjzxRfZBb06zj1qNeGu+YzPNjmJbEpywgqOfxh
7+fAGHXlX11VlHGU8BpCUuGhuuLR0XsVNvLkg1h4RrcvPzw/YpyuZUdnO1uJ+laTjN80JbLvBPjz
04UrsC7T0N2bnaIVl9dP+C3rDv8eIfIn31bD41xSmYIY3mLyIMTqr0ynE9vMTf4S04peM13BG6Zs
6tyhRFQLLMbpaiLRfwOfMO90onpWXqWXntg++4euRcSqDUr9BrN0Do3rz9OKBOhbLAS7905PTyig
6Y/Lzn85BbSBNRWXYm924V8HcPSicwjbuQC0b/AxLV48SU9oltPSY2wFORfY2FKvUQePSWiGG2sM
2rUr/D3EXBDQUI0PZQAKBKc5UA2Wws2TL4vws4M3eLZqxYF76JNTXCS8xw3ikxeHq9iwnF0elpSS
tYlNtU1SOPYn3IXi6JJOPpEOEGt4UU/tzNCyGIWoNgE1D2yImYt8PFN3Oxvm84OIegI5feKwcB9U
/soulcxERD8kDzQgLV7BmZDndyEeg8hq38rGa1mDVdPAAI+OKZfkWmb+j8ENHqPIpSk05WiGzF7G
HK5RTxiqo4Qv2zfdHb0mVrnoLAczoKdG/adRlXxnVTy81GKmbVeODk3SEdVMr2jjkk6vdGTX2Dt1
cETzTtKvuYL/tksbZvwhKGjkkOAkAO5yxmu3jMrfhIm8FbmZ4QHfosNaqPF/QabpjzbJzfY4zn6f
XivhoCf5DPoEtCkYwr6cfbWOGsdnLO/cuNgSsfc0A5mdcHJ3LQayJ4SPcNsko4vT2opMZ2/Te08X
m4qm3TAqh31L4STGsiCihQIbTe7ap0ijPBiOxGU4NMFwKvvSpOEUBS7D2vWf1J3ZktzItWX/pZ8v
ZBgdgFn3S8wRmRE5D+QLjJlMYp4ccEx/1N/RP9YLrLpXzKgU85berkwyk0wsIgIBuB8/Z++1LWvj
BxAl47J2votQr7cBQUz9OouoxmEUAJvuXWT4qZbpb4gPaIKUurnGXZwDqDYQjQBET6Z+zTNu2PtK
9IjnwFaOlzR2GOGDWc3vS7ZL5LBOp8Er1A2bfnBVPwzSjkHatwVdL59gIzeP81fmdc6BtJt2oVxx
FweqW0nVa686FgDOvRatgMka7iICtC4pUK0V/al5qGXqJy2Jkxsjm4qt2eNuYaTuHpVmM9dvixQJ
g8VBTMvTL3g+JITOcJRL2eRQU23DSk+jp0Vr0IvVmn0VJYfnEVIH1mXEUlSjYJt9bwH2hDjeOKVM
bkWJnzyG+OCvoxFnDUqzIrsWWpwSARKUDs1tN6AzCL97tCgGBss9KDgA+q3EYEDfrYbrekG3I/RW
KbbKZBkPysFR5lqadYdVoAyvYZJAcVzzZPU5duM0ssWbnU/gbVSYJ7M7XtZttkIExDBXinoqH2OP
5WMHQjhCaeUF6RA8t47yABh0tSBJwcy7SPmrinM7c5fETZ3rhsO4vQ/gwYGX6noOMq3f+8FFZDIM
Yuodc9WoddxLZ6i8H32Cx/nrgCrAIf6mZXFal2i85GUX5O41Jwc7eUh9oooWNrOVZm+XXuJtIlUG
Hlo3EstvnMAKyk3GqaHf43wvk83Uplw1Dmfe/sxjXU2EQSxKg515EQPYZQpguJxsMd/ABEG94pAS
SBK3y//fWXShbiJwwRlkdYjra67dboQ7+cY6VF17AXawjTd9zjZzW/duN23i1MyDrc7b5By7xmun
C5mmo71z0sCKdvSHEEhnKOjU1hoIEIckoSYjuNU8h4s3mq4xvuCLhls6hWO3hzeQt9ej1qIVt7w0
GreJ5+raJkXyle9AUmvadRJXfg7mn5gyQIGNWe5ILhLBJVmFGCIkxyj9gV66YNllgE3ymEzsfpGS
Ea5dM37luuQ906j9j8ZFQKGjD10QKjJekhpRUB3b34gMqg6NHvjTcoz8cFqRF1leuozucAgQSuVt
hMnZCgSCgWk5dHJx3eClu8ROTot5dnWBAg4XnE4y0LTBVvSanDUJ6H0Q2+VbC5jWsk196o48Fy8Q
bcN1JwHU08ZAJ6pLd6/oHu7z1DQuxDiR1KCCdDaGxbdph0QvIiILSRqTZaWew9JXIBjM+kj/1b0n
gktedRnlBbBfsEcLRO791dAW38mDexg8xtudxLcxgm5OJv8QV83BbNtg0YmUzj0hTGuqLggDEa6z
Wk9NuAUACCIUScsoi54k1qxFl1TuAr0tORetJjdI7hjWRmG0jRDD79yOyXRrU4KhfoMP3W8b3KSA
i0ibqBwmi0GuE8SFMG5NY9y4RvocLDsztPJ1jFA0QAs90xZjU8dQ4bCAjxA4115hxN8aK/I2zsAq
S7q7MfpLN+os/TgBxNpFmXuhdU24w7+fr20tGje1md02kGNigZRlkbPE34ReYGw7PUz3ApbAPhor
875NRQUJTkSnhkMZWXxVjl0LSGJY16iZvapUR0Op+outw43TGxOFjykRZqN9Db/2gPl2kVNYq5x3
6oJ8yeGHV/gIW52GF1vEabcNKkO8REl3iYkieyTIInzqmJSuOG24r/g63Bc9j2lZcmOZY1J3dE0U
341jiBxkMLqTYWTjWjIiWtIvK9a5hV/TQuOw9DS0e3rp2Ru9ip4Q44zJtjWwiCxk3VM5gXW+1ZSo
do2I3+x5FBzX45VFQ3GRdu6DUUTVykg1luo61mmEdh2y4+CH3fXJnkhODxmjhzKI5nht5t/RlQl6
zHa1mibnSQmUc7N/GGQW1ToUpuCic2V17ebDN0p6bVmQlrWc2zO4etLwOvZGbyUM2rEr11U31GAv
ZMEUJDaCmJ+G5DpjfIM4L+6RBEVkVZQEia8z22CoH1f1XdoSa4ftZ8hupxJ1hprIQhuUvp60vtoD
l9AI9mOqWQa6sRqzmLQRK71LolxbBLUv5Srgld2mDJe/ETl4S9bd7diODwR27wQg0lkk9kw8YnmR
5GIXE2G2g/C1ixKrhy0+TMdYjUg5EfkJyyaLK6qw2RtFi05SzoRhbzgYDu2enrp2X5sIsusqGiAP
OMYWf2F4YnaM1c4z3ggNoZwjw3huAWOiFbVA5WDJ11gyvqppch3c2iWFYih3ZcacBNd+ttFr6q3E
xq1i5fYKxcS46gR0N7MRz6yh3RdVwejJUBfEqcTcpBKkhKrGGo7yutkx7j+MGXoCJyKGgo3eIoAr
MBDhtGZnXRGtO8PPrNYBjiLt4sDJrYhWSP0QrmeBiC+sIBAnNMhiVU3xsPMBLqymLnuqYHLxvAXG
g54ZZApqY75ivFQc3AiN7JhL2P9O8SBD8RxKnkxU1cMqI2AVjJHxlJuTjT8onk9ssMd+ws1xrDZe
vOYE+2RkxiuAKmDw5O8sG1vkW2qBfN2Rr3EJOUz77ge4dw1IcsuKADZ8reVDlfKTDmibvCXai2JR
Z415gJRKSFlTh09EJVH7DapBmAjDbkoTwLeRyL90zA/X4ImGVdjlHmkZDNs4OCJbtZqZIRbPCzlQ
qXkjGMPvHESpNczMQEzC2sg6WPEcl2GFumAyFoFXXKo0qB8NSQCrG9K4Bn3DS+nVxc4lJpM9AqHc
Wg8dsVOh2nKawS0cIWFeMSAc+3XRx5cqF+pAc5A1PFJLGP3NDag754LfsHiDdBPQYCg4pEAqebCV
ai77JEvvo5JiY6FlQ8FXS7AQzc3hH1pLOV3O4acmqomVslOPpgmjoxXWZAyeuqX4vgYRqUdZzZZY
QEdfB3rIe81HB7+k0dkQd+OS1OpHBVICqcw7wfBwlRvDSwTFZFopTeJTC7oesp9KNRD1ZmGLctu7
pnUYEtk+BXRSL8qRzTL2ouqG6XaxTLXYpUSfHQd63ON3JqryGw0MimjyITnyGEcT1MbDBOdqQ2wA
D20NbWR0whVNqRuj8G9aLfVYjoIBLf6EFiIhLWFloIZc9qntL9B6oIeRfYpXTNXmClPQa5y0eGEZ
RwS4DUSNHZvz/ex+yRJraVYVLnDSGtaJcCK8pYmgqs0hPjF7pQFkN5suxudSDARJt6UQTJll1W+w
bLMGEWrcbSroAZsIEe+usNEFNQQivKmpOCTuMOdo6uMF2CjtivVabMeRrZliVVtJL9DvgZm2C3fs
u09gku/xoI5wTNf2LRt0Jvgtw55j0n6d19d52COXJLIEKN+OE9omHZXBgBdh0S9ahg+IqzMFosxG
Ymbn/DVsIBbACdMwDN0m+NZ0ZwTs67fbmBRt4tn+I+idPgVGnCzBIdn1IRfkqVwQLGnoq99f6D2Y
ExY9KgjLNWzHMnTHFeIM7Rp4I8jFHE6jxTTVXZed2yYLpivBl26OFln53FT8JY4f3RuhcLrt7y9v
zHfsly86X98E7IoK33UgkYr5RvzyRfsaaV0JDnsdFxqq74A2LBr1GOECsCWr2Hia61fP6CeS7qir
zLhGMEmnAXoL2UbsvcD3/Er3j0aryDf4+eH+FmgFcwj//t/zP/NaYqmPw6j9qfn45/86xq/0jMof
7W//1PatnNPzmvM/9O5vJsruz083w0/e/Y/1zwC+G/Umx9s3ogn++BThWzn/yf/u//lnjN/9WBHj
9wpouZ3/NpoO74jLhs/j9q8hzVsVF//v/74Rbdo039Svypuf/+AfypsZPy/gkBEEqDumTlQY79If
0hsN7Y1ruKbQifXjv7jza/SfJBbzH4DlkcRAceHpp7f6X+obQ/+Hb6LMwR75h2Tnb0hv3gNwHZ4z
TyfQ3iQCneGV9xNN/8tTNyBF6QiPvAp1jaOIaFqiomhm6lt0+Oh7ya1kN5aG9slbbbxH0f5xXU9A
sGLu5xhIjN4/7aQ0lHVXxVegJZDXHjsU9VGO4Vj2lyLO3+zMXDcBESC+lT7/8hN9sKB8dGnT8nC8
oVnRSWg8uzSq3Drra043sSUvOKXWoKn9Ytr4cNrbpV27UXj0prjcTKGCb6UL0SNutKQZfoJYPnvl
f94EWwfPheoJaRaf5/1NIEs0FDYTAhY7usmE4ZiQWjIbt18/hQbdgmYyJBqXwnjpS9lwVsrroIYu
n6XVMkRuc2EmGh1iIRrwl7+/TR88GLbJtqYbluOwLp0JsgosSGKY/BNdC5widuYVcgUAKn8YB4DX
a4NVtLzozLaoPlmH57/4n+vgHzfFRh3Ob0Rb3jXO1mFnpNXJQOwKQ67JsUGVLyRWC46tQ3ygLjSe
utxxrzXAm49s7OEfK92/JIrPP/5fru4aqOHQXwEQPQNC57rdCNx4pySUEYjCoUUOa0absEW+9fsb
/H5j+/N7InpzeQcQYfrzD/DLm2dFCIYmLTgFkaU/MLmpd0aujE8u8tHXcXyWHM92UUGfM5a6ksDD
MLBOYcBhK7NDju6hrq/bum0f/v7X8XiPHRMU+ywwfP91ss50kEalV8oQ6r4GN3jl+km9//1FPvo6
HjEepm2wSQoQVO/umWJUaTZZfFUY/swtdmgn63Zt3yZIhi5+f6mPfh6fKsfil2IJPn83UV1hCo7T
K1tOat21USiXeaiYev0blyHOFR2dzeMmzl4z+nqj26YxNyud7pOczNMmZq7++4sY71FbP581h9XD
gvtNVwhd2/v7BislZOgdXZUxIsIVR8IOWUDQYDy3XfmMa729683JAeg9tCYrb+JxbJGVabhbERiD
9cnn+eDeIhPi9TJ1th/quvcfZ8pE6RAad2raQu5TjJ+7jhiO9e+/9Pydzt5kllYDXSmlqk374P1F
6L1YzJmMk2kSQJgoHFSqLJ6iLH0ZfHn4/bU++ELCZPOkbqR2BLz2/lpMdVGWOcOpD9JwT67fuMLI
5Hy2Xcx/y9k3QqbLY0J4gzAANL6/SgIm2Sew/uSPnXnIGwLqcvybeEOADdW2jmCRoe4ajwRQZjNI
cKOISVtLO7EuJ6UF8L+y4J4ud3JnJiGaJKnLAXhoktw6CmDn72/J/GHOPywRCQDokPPi8jq7/bYy
q9o0zZMwpXaFAKx6EaGDGmvkDMWhF5MWwp/b31/zg62DfeOf1zxbg1oUjCohySUx+UwARBiCReCQ
LioP0T4qJREsiqx16V07YL1FA0/69x/go+cAOTSy6JmvL8yz90xV+LhZVE5u0A7rTpPNcYii+JOH
7aOygdcGO4YB5p2Tyvwpftk5mtKoaRfpJ+oKy1qroTTVyowMm+DKye+enbyJvmhV09wpf6SimUga
4MQqvGJtJ7oWroByC4aVGuKzT15s46MbwEvnsTiLuXA9exEmw0wqkDknnmP89bKMbuEXZS9MZM31
lMr4sbZ6slSbhn4J+/jwjKMZgl/cxfw337+OIc/9QCjQf7LM/qwnzx9Hn0JGZyPkBTqPWCLrBqqC
r58UvkkaSiW96CztukPTNfaudIb4TklscAIT/IWUffxkNS0CkxhTMVo0avi1CKW5H6oiPRS5Vt3/
/QfHh/BGbosAq2mdPbmiUo3OMeGkSYfER5JbF0nqfRoA8ddXcpbzUwnYgt/ofPcMR4Pcg7A75RVT
wlWNH/KB0CcxO0shLDNVzT/Zrj/ad1zHNPlGPKqe6c37+S9PajV1vWEbzWnQVXsBd9RcNmlif5Wi
N6975Cs+Y+g5DXvUe+Nox8awsx29uwuQt/wbe84cecFrw1CZg/5ZYccItaTpL08Zwrb1FKsfQImy
T2qGD7+vR+VIqPucmXJ+tGgLJBL0hbGfmc6y9xAHRLKRWwX04DYeZc/WGzU1hURQxgs1+i28+LGN
1oWU+if3/oPNAoAn5zvHYlewzrc/2QJ9oM946iPOCnDkUceqN6SfLwFyabIMt41rfbZBffD24wkB
0s6rr3N6OFvzU9zjjVPixuhtImQrJjxBYjPAZ0azYHi3t4sKnc9oXmIkeNLmddJSM8hkjXb5azjX
HH/7rXI54M3vvIfqZz5C//r4QdGoO/LlT/4Uyj2Pd7HyR8TVf/ciBA/RCKOKpwKwZwfNrxfRilAS
ZFmf8sGMHmKSrO+NqBR/+5v49KVMHinPRg7sWO8vQkwHIVxOf8qVLV+tXqQHwruqT77JX6trLuLZ
Fm8sbkkWiPcXKTS/BOXRo8/qTVAME06+iXkDI2gHYdDv79qcuXdWH3AosVyf/obtsBadPSsj2dCE
L0p0sTF+fduzwxtgY/Gj1QzDhPOePqdJ6M+DHuRqP3By+cY8MTrQQDuGs5R1pbkdZrmsHaD49ETO
4Da0mqpfffI5zxsV3G7acZgB6Y+wQv9l3XAwuFuBeSoJwLbwPipjmhlz8QWRQkh7vcaJgeb5fs4Y
oicBFl/lOO4IjnWyv/kMzJ+EcwJvGEldiJ7PHrTUGjIvqseTICpoSRlK2AJJUJ/8LufPABfx6LU6
BiR7oqb0s9J89LxQa0N16guJvq5P+qPQMV6PRXL65MbOW9qvO/LPK83nXioYWuPe2ZWUzK2+5QEA
0S5vJk0kzpImLUjr3of00CBR0kfhbmUf3ciii64Lp9feWr/2DwDOpk/237/UVGefxj/bHmKSIYRZ
tqfYbpojm0jBoLJX17reH2vccGsYVdFDJmJi4sGxV4D0N6M3GDtXhGa2JKwm/dPP+C87EfP3/839
8c9ekGGEiS4DeZp6TUecZxjfAeRlOLFp+kIuQZNJL3uNrKTHawNR+Pc/z/lSPt8PFLeE4pimYdKj
eL8WoML0EIA1J7Re/dKrWxSIjZN/cpHzM8LPi7DU+FQGhJrNiOpfl06EkbXMUh6BqjVvSzAwm74e
jybZUDzeOIH7Yrj8/df6yw49X9LC7ejSP6WJ4J39zplWoFZo61PToK1bDD04urwZpzvCgfCYmTTP
i6Wpl9hCIHbdQmGPwQuRlweZjeGR/8nbZnz0EjiGwyvNUdilLHl/B6ykaB0jazixhP7F1OU08+LO
Fkh3E+2Z9Q0uHkeNvV/Y+nLAhbtSsadvOBgU12Ve1d8+uTvni/J8d6hb8KRRJTn86/3Hwc/ilcJq
T2iING1llmjpjZgBMyM9202WqvD7Y4knq14PtIJi9MyVeEO31dYHrYp9pqa2h2MB+b/aJvGI2Q6R
mtEd7LxO3z75rPPzf/5+sDCzJLIYUuacrR/sGnrJBPfUuQVMOyIemOsSeuLxe/UEO6CzbTWaGGET
1RDP9PZawYx+s6aeky+/ZC4+2Sk+emPmYxkyPUf3WKjf3zuZkZQluupkaPXEDFnp/VYQXN79O48M
3HbPYFui7BBnLw2c6CIx4/l7W2D1TVbzZJn6VkZRBW9qGaR5iRulBDHRCTXVDLIRvK2q2spOcYD2
bxkUPQlSv/81Ptg24Ctw8jOZY81n0vdf3mslznTPPzZEf1yGcGxuOiOKvuJV7e9+f6UPbjNjQNym
87SM/5y9wC6hsWmQacdydIe9jfBpPaS19sky8cF7QJfRYgjH6kfL7KzccinKyeTB3yCVvQuCQa0K
2sU3aVpJXDfICne//1J/mUnYng8PjUEPBZhJsXp2wWIKQHgypAVW1zzrsmrtJcNpwD69p+wCoTmx
UpsGAR0T86TLID6RR/K96LCKfPJLsu6cv1jUZMybfBDYfCxmJO9/S05P0aBUdbQieyLatUdEBZtW
a5/JC/SfHavtH8g2ZBoRpVRfrzYiH/RE9JWa64HWlQXn0I6cI7luSJFz3y3IrAkiX+1zRHDp1jTK
SXvSMTBPh7HO9IOmrEZb+Fi3Ipj5DmgBKP0hDGfRDidjqtK7OnHqV+YBuPMcnYyJZcOAXS5cvNP5
yh60qFs7uau9qEKlN6gfUKChvatf20YPMWkM46sjQF2tITY1mC3jzN0NozNa+zBPh+bYim7oN7Vy
8textTJt2dIMTVYYV9RtYxvA3vyMEwa533CYNrobKnw+ppl+dwsTgVnfwVmroW4VqM+aolvoFC97
3Ff9l6qwcJzFpgZZu0zTrF65nWV9NazQrBC4EMy+CDEiXsWxVdZLLm6m4Gj1QqFw8NFx+VhPd23B
tIocsSQCYYqqngA8js0saVsE5Ea1xu+Iyh6WW+zFr22qFygEQnaRVSRt9hOT4BogJKmnjaQTSC8n
TKFMocV3XQRwlH8KsMOi4NSsYWy3lLeTTKqdY4CQbQLgN8TDJlCaP1z7Redt4UXMgDpb4s9urMD4
USSx3q9aq8ea3E0pco6WrOV6AWAS6q9X9Yh3MB9Np9wCVYUESYCnbUsDuLwUwPFXdppB9QrQc2UP
bYLJZZWg3743O0cqzOooKlBiYbJZAazX0alPwsGz34ZjgryNX2c1+aG80XKLbRMXp3kjemD9J7sZ
XNbAoANqnTuNka0n3D1yZ/DjfiG9PfQQLEUNB9UIwMYyQb1YsF2pqFm4fmy84WIMOQBpw9dSQXs5
FHo5alsM1xIhEQLMUx2PRU52HnlyyzREiQXusWxWuAQT8iWsBKYToUDONdCN9Dacap4gfczqBlhS
Bfov8AfXJ8HJx/zFKJSnGos8NkCr8XriFR0k/JtynHkuubQgukYVrdRlN6BxWqge0eI69INcrpGl
2dalmSncVVWZhN/sNmr1TWgV7l0pxuHeGk1B4FsMTH3DwAub+4CX5F5H/sj+qBOpgFam6a67oO9u
jJLBHF6cMkJFOfjmd5GS5LCRZFATeBB3F65jVVsrI1Ex67tmV4ZWZO0Dh79mCbxELPq+Sh4Elhto
40pG9zEplZeuZWsXtQijYuE2aPIWuVcpsS+1or1vMW4gSgpIJCUkqe7Rran2sdW9Au3MEPnZWk29
zRoSErGzquyO8MCfq+/fUjf896QLV9VbcdfKt7f2+K36n6BfsFnc/7V+4fKtKdvoXYKMMf8TfybI
kPjCIRaYpyBDBjwIxesfugXT/YducLrwUXKD5WCg9F+yBc30/uHg4rLngz31tTtX4E2p2uj//C/N
0v/BMAKng+PoLtNd529BQ2jsv9up6OQ59NptPiQ7tWB+frZT/VN43SI4XdUJtjpVoH0Le4S9ltJP
VS4x+MCdHDuCzXWTTlOpDrpVfyUYfo83c1c3QMcdPVJbJ+02qHEpDsn0W8IMjZZZ7K+Uj0lndmH5
T0H9rQwYvA8QJMPkMIIDyjCndq1Ee2q3Jxyo94RXtVcEh2xcVgC8+9+92nrtMEOgbMhQLLfXMs72
XZt8DW1UbmkAiSiz1fA4uy4WnuXIJaraR0C4q8hlQ4xZJhZF1wOtiy7q1mJVt8vLIiPKRGuuaQX0
SxGBoC9qKM3YV8rOtHlJcDcDvZh5A80b8Y5zrNc6TTwcjIhia637UQ+i32QZrcFweknS7Ir3PKdn
l2UHu25XjjvHhPlqJSy5caPihzYRlVOW6lnK/FqR8ATShHOo4786MZa7ECbA46DV3ddEd2rCFbx6
oRzihas+JAV35GN27Ug/FKKXdl/AjC+6YTFAZF30hnvrYdRaVg36SZjU1dKpp2eRtVCtBntLahsq
Twsz9xBdWA0WR0s1cDn7G7sDl2ZzOCHOoUFEkpICBFms+DJJyPN+NRz8NHSXrV4cnXIO2ZEyXg8a
diQP9+VG64OEbLT8hiiTdZbi9vTkwH58YwfZ0ZL5SfNxhUoyhVytusMgdotBhcTCUCs3wLOWva25
r9oQXGuuOAwuQWFjzR/2mDsuLOAQWy2jPOk4bSEVzBvtgndloTh4LSZR7po8O5EusTSsSl0X0rrT
vFi7S6XPXkzyzsLoGcmZanrE1XBhp+VdLSc2zrp+iTHfL53BMn7gRjHpp4oeL77vLhtrDLCbGCHV
aoSZmapib479QSXE+2Ykei/zrI6Xo0QfljgDWtjQ3qIduZYy+FEb1lGo6qlIEXrgwOqxUqcUJrV5
adnRxuxcqBRjM240TMjLpPaJ3Bl3Y4yriQSfQzTLc9tRQdRsJPb4TK7aybCvfa//ZsfttKkzF3kt
+9OmJE4hLblHpgf8F6gLp8TIuYQG+IwR50HXsqObobqPQJPzCprDyS5yrLGOIg46+UIHDhODRLWj
W9UjhHDeRrM89ah2l0Sokl2TxS+EQR7ZykDruiJZx5a+85NjZnd0pGO737dJiCVL1aBt7d6AicXU
R0s4G2ECJkg4grofc0RcoK/swMtlrz2ZqQtYsCX+C2SuaJovDBlTB4fdqu3zXQ73hk5VhOcd/aab
DK9+kV52SPEWEZvjBj3m0pT5AdTYQtMGNDyx+VJ05tZssNLVKitWeWzlXMvZ+fEg8dGNYACydZRd
oQyuifAgbri9IfZx4/tfE6MeeBSS17C/7JTlr6xYXkd2C3ouMYFK2xLJcDfm9kIBr76zGIHvrNSo
L1FdQ+YlbGkNvr3ZmHoYoc/PcGR23ddMzLJTIzCee1/eOVA3xnDEno4CGmoY7MSqxV8N3blAUIel
gHJbrPrcSvY2GTNL8mUWg48Z3ctxNhdIja1pOKZTeMC6x2SnqdNDZyDE53W6Jtn1Yqy6C6g03ye3
u59DezPMfkBDy1U+aG+x6Px1nOtAT8ndCqnt7Mk82N140ZRxuhDOqJZCQEgcPYsLldquofZdjE6P
T4TS/QhbnXqWnBashjgP+h1EtWsCJU9JSRmKKj8Dbg2lOQz7C+V4hyYFK1T5BfRtX0curT3XmGMW
Zt3pbxhsPfxnrF+V6SUvaWHmBwKtOlwVw8qb5HAJHqHYKnTeICyLfpU0SGItunJjV9wRBPAllbfl
aO2KHps+yG2eIztbt11ISifkm/sg20+lZP1WRtc+jsJsjlpoHop+WmMuO0Rj36C+t2BEarB3qQ7J
6VCxCUQFjxe8xql61Wf5+ZiK9AgD50qrhnDZZYRV6nOIQcVJbT65XPX5N3Te+sopFTEYOEez0Rbf
OlVBo2ubrTQia2m3zk76xo4o+E3f6iuq72lRNXCLInEgQGCJ6PxE/Ojj5MQklHb5IQVjEsMpzR1Z
QX8ApynIGvDG9m10AdvUYXZB/ioKBMFhcAinZFl01TLtinWhs8fU6hi33gNjwUUPe1XAJ9ANOheh
v0yddikDkkuqUH+TTfaAMntak7LpbCLJw0SbPd+IaDAoHgsF4SpINxzeN36BAY8xM1kAQ61APfrx
xpIKeJ3qb+1OB3g6gXsooiWBlt9IJG+XhcECAKhJbBotSyFasgN1U/8FF3hVzXWrsa3nw4hOwDjW
1UBuSHdyNommxnXRCH1nFtr0PEzTkyegh9DdprLArL6AVzWgW3Wq3eCU3TIqhoSIiSh5iZFhbOyJ
ERKgv8hZuUMQksYO+okwU/WiR1a+n8Y+3WmRTZyMbY6PKKzLL8Sr5jd66qxRgrgr6Vw54WZ0nNl3
NSyrTr+zNPspL9LmPtHBC0zuU1E57b7Edr2JWuAQYZ8V7OYsslrqEgCdYRdp+uCrT69v4QJdIfuz
52RWR5sGu8fAWY7Q5be+EdZlYHj9atIckCKj8y1JfHInXGefG5p+V4ftkzkK9jL3NnDVtu0768km
9XrpSO3IqbeY4bLFoTdaqCg1mWtVw26JnLHdWzQ2RyBXeCCWAfo/XHeHyCeNZwCGkRv02A2ijIsa
wzCMU70jYJjuhFte5tDUE3J07Mx5dOP6EnvJAlzQMq/9RcDQfzMGRrMB6mEtG6/ajalxT4R5CTqy
h9EOP5SIlP6Ks/c2auf3UXDKyHERjPVSr8U6SWCvjuWlrrT1EEbLgpSByg+uvEjdhab1dc7Y9ceB
vVXuQWJtYtt+aDKENQb53ABVmDmiI0/GksaRu1CcZwgIOBmpYp8H/ZARqEX+QG6bb0jbAHtcFjrm
X38ktBP+YxoyEichPX6FlXUxNZhmhMo5BlIv0fYsXVJMtHCbB2oXxNWhrM0tJFksLOFGCXFAHept
DR+bVlho6SYeQ3zQ9nSLg4t4kY7A2ryHYTJMD3g7dT5J7yytSKkdPIhHFCjmCk4ZSUyjAOPL93b0
F4AoF4bOfkbb/EfXgY2oMYw6QMqCotkBhdxbsXnFQ03Jh/d/moiIrf1NX4p1ltu7rgkwQMkX2dxq
en9X2WKVNsGqmqNisi9dFT6RBb2tWm/T+XI/aTBmQw2MlH6qHbJwtESuoCCYq4E85UUFc5P5H9Eb
cvxRpt6zM/NPWBtSUX8pXflm68GFQ6iNCkqEdWT2mGqrxfY2wpDoxBW8v/47VOZ1LHqi37ovU73z
9XBb1iHVvNyQR3mJExnOzteOsXUTXur2bSimmxJit8oYbePe8JBbyUheCsY0ddARrmqwkBEUeSFt
ahviuI4qjb8Jal0AAETT+B41U1UA3TB3AqNGlR7bqQqWelg7K9+jN1MV/DWjLn5AsQgXVNP2JbMw
Kir/WNflVWnJG7pHG9aPoxD8gdS7doZ8PclbWmkDlnMSn83sKotHoglr86jHI/0hk+A3jc2E2CBS
W91o749fhk7fBCJ7iuPsaFOo0ii5YHbyGCMOqQpC4YAFhFg522WGsy2L1XVp6F/i0MlWYPEUW4La
jcq6csfXzooIrkrgpTXjqgDoJ7HpMzJ4bAXFS01+wUhi2GBaCCIs7aazjIcam+IgLgfhv/IkxXO8
8q2JNYTWdRTAGcrCdR/1JO1MGDcJHzbJMDkW2Ae3RZXvpsE8JYl+DXGE+Hl4GbJB4RWofg6yeRMx
AwqpxsdY8+cTBdMBtrFwfiw7/8tArZSwlemFdpkVxBgOD5hLYT6ArXd8ctWE3d0WcUdqdHNVD8Yy
NNVFyh4YaQP2r44tQA0O/SHct0J86borP6tOYyiPlubd+YpMPWk92wHh5Cx77BkSYJVZPajpJRXf
Ekd7myyg2M61DoS7xmvPskdIqLNrJsWIRVk3sky+D2V8LHXnMUd3u3TscZ3SAiW8j4A27eT08Tr1
2gMU6PUYVz98o7wZwm5dVoRYum+R1ezypMBIqg+n0HAWEWwuBoUpCEXrwKbNaW1aQByOVmnCf4Zg
Extqb2CgiifxnRFCuoyaciaHmMs+c02Mys0xq7RtTHJeWEc7KeVX2or/n73zWK4b2bbtr7y4fVTA
JhKN19ne0Gx6Sh0ESYnw3iSAP7jf9X7sDejUjSNu6YhR/dupTknKDZdmrTnHfKpLsUxGylWO3iZr
WeMo1lga0kztNXiRTs2WdNKYbCyO6XgplAFUOqFVkau1BilhrjEDYwtLIgwISjGJIwhy/TbRpFxj
l0ag5IIwcFtl7Q2FzTHCnmel8t4vwy9llrDZ6ruLwDCvyqp67EnwWg6keh7KTBDTMQJvy6YR2ng/
rSwrfm1L+67QrILAjuQlNNlLWrKotuxMH/oe+xI0t72WjZTptPqZQPsvWZLDAmu0AOQFeeeuit8y
Dq2E+w36gah7Uo06CZ9fitdAFbd6kzsro5OnGrox/xpGsLFork29uySD7go6Eu7L2BALHNB8Uc3k
rH2fUIW48Rqsa8EXTTANaI2d7VwZqi0KGoHZDvycTpzrhqjuZqHKmfDikUviiTg/pA0GQm2M/CfD
CO7DCpMy5+Nh/tegpjETE3PNBtmsww0PBy2g5oDGNiFyyi7BPUhqZDq70rU6uCFMhgwJ8zYnryQU
JMpGDcQVR629ovqOXP8EgWbjpwUkHNenEZEG6FBq5eeXLsyEvUFI9sqVFbjpfoR6j5UYMkjk3lGQ
Dtfc0oH5YT+S3svnx25lKIZT65MCGIjev4hIcMwWFiiTo93l+YaqaAVDX+Ugv0pjbyZgIJyqSr/6
ErEaaAdqtcNboM2dv3gz2rwbiftcaPJCaRyUZremk71L1lprzIh50uWuGOGSAjtR7mIw+69ZpB79
ON/T4+foHlgHaGuIsjwb/BBV1Z7XHLbXka0pFmzmqlWdkc5JCFGp2RfCYYYDTnrfGTiv1mPq8I6T
iLFnack00tUDw2fxc0joGgsJBxrruZEOBi2rPt16nK23QUsNZgg70rN+eNajOAXhruOHXdZyahc6
Xx+zh3+MA/9ybKBo1BTAl0Gq1ezrzMfOD187L1lh78Y0nV/ZvImyCV+QM1zlrnYfkWq3Ird97cOD
Sut8E+akdKjJWBN5gtl29KnCsCzHGYkoiZ/US8fv1rndARAPdsJQx6DugkXtjZuSJNFVB+VsWRAY
TtvsKmarlpn5Ab3kd9tL1pHdH8hEIqYQpF31mgpYBI089UAAbdPZdNI8uLCw4Bgumw6JWNQTcOpF
EJOy1zpRV1UaHtPxS+DCAM3HG8sOrocxedby8qKEIQcxZYFyHPRodHCkfiNh+ljRuGhqLVzlmroA
7H2ywG6WTXcK+qdqiG/jEtqPPU1rR5bPVBVsKPC9YsNYNCyxmk2JQFjBJg1aY5NCwLkgDvOg/Oqq
80lmmdLxEqc2nFLvhs9yFYrm3iZth+nsu82+b7K6JxVW4L2a4hjlcBUG07vqCWB6rDpYoPBrVw1O
XtzIhIJp9ZcU2pUO/RMsmnGhxbq7wBHtLADlHOMmfoADQDmrUgPAlejGt8pw7ZDCtAAATE/exMXf
TXcTQc9Q8JNlMmhPbW5cB4PvLs3CZHc5AVYjBvM5SDD9I2e4JUO2ZkeUPppFtWinihJEiu0ekO0m
oalA/A5chCB8b5K62Pu68i5zrxwp5cRWt0GDuquj5ERyBMui5LDbbZpCPtrB9GB6zJzEYY14z929
FYSXFIa8pZaFgoXB0gNOiTGJcTqbHIRcCRz/INiHE6CA3nbvgpwUpih9prkY/quD+b/l/P8yZ6n3
fy7nf42y15dXhZDi+w+L5Gyg/fFX/kaAW38hs7Jsl54uOmhTp8n8dz3f+QunFf17rEJz03eWlv0P
Bdxw/hK45Cj/I9MRLnKLf9fzIYTbqGh08uCdueJvWv+koE/N5EM938HPQyI9geMIVwX6mnP1eCXJ
34BOTfGzEA77yqLz2/wuYDfMoYGDNXTKsEbAfRn7jdhQsSyOhFzV90NeeITHkSozx81voopaNRnC
qth7g16T2kTqVt6WA7Ug3bilJPGEhuMIIGPYNmWktpUkUNP1ATtKWYGpwJ5/hMbT7xS5Y0HnOW92
bsO9Kpt7t1Bygw3oEWUYWwBfD7UbCYyZ7YJbDSwLSOXeLPy5+xHKx64WHYWrEAt8zM/flfwRjjwQ
+NbKKuTRLIg5MH0bmJ8P5I0aGzMcR28WH4OMb7t8Blrx2jkUvkV2wyMFGgQ6aEEAKxFAHXtgCT38
yKAnEsypz+Y3bi2vKvC+zIxhd3THIHZX48gEsp1C04/erUEfMY6Q6c1GsABiQjiuvi/0qWkPNAPF
RdQZzkvVAw2OB4wlg27fAY/V9mqEwNI6lPNpr3jQBvN0E2JJj9yYXh+gJHdTG3Saa+WS3QJVZKGZ
oJmGqX8DuatuSnMsiUMISGTNYu9K2LQ4CEHp1nT6QN01/gMmXSyoZUmyeFs4AkYqJes0bE4otsp9
q1nD3tDDBp876/7Q9NRs0asuOwQglNHbYI9IoVtVJMLd99JHHFP2eftWUx3bsGc2nqest4+jCK2v
JHQBOo3rbBdy//ay7SjTAITU19jLZ8LpbGsEPSMWnm/j8Xedi65VbIiSbBqICKs3iUGvcqErNe5K
D2YKE2Zpw2v0dDQKpArfq4hMVtkWzWGMXecmkyFEm7Im6tHqHIJzyuQoR4p6OoDBbZB23ENhDhRn
m9R9KyB2PMs4I5FEjtlyAta7twcrBkTmDsRYMpcncCgW6BeKQxiY9ZHWq7EHMUZaJVd9JaHYQThh
rWKv2HrZesAhvukwiVyoQteOgmCiZpUFjRKEvzjG1q/T4mVUqt+OsEe2VTdR6zYnJXZWJWEfWHHr
LigL28sU1veFVbfT3gwJ1IsnSXZHMzoeQc7UAGzkVRa5fG9hr73Spd7CwPRJ3GyU9uilRk6srDds
fVIYX4q8qR40O7TveHEm3hQkrUDHhxscwQ7n+kKHYtg2b8FkawedWtltnUwapaToCTiuu3Vy6FyF
TrlDD+FuEnwWXqjKQP7gZ9aGwEljjc2z3jiYm9eU3oDC6DrYukVihe57papq66GsO7rxeEMMH+tl
nkc3sNK3/aBd13Bxt3VGp0ZzsqsB1HjZZvUFMqhdq6r8zp1M6gdGeIWr7w4D8Uth1mBHKqLJwQKu
6hy2EeGJsDQ97ZI9AFVH+3VyAgLMYrveouRNiyX25jtD81z2jZFxJWuD87AtHlEKxRuL2ih7dkom
bvZCo1DfAJk0roY0tZaxNr1Z4C9fVZ9eJz7JjkWxLWm6ryTZUNIPrsNpesi8ZusTeJN14wt0umeq
hQ9IBlZNrmUb2eYOebkE3gjgg66+dUT9TrM1OHLifDbS/s01KUfmlfLXQxq8+mZ1jb4OURcuuEXB
LmQx0Z//7ovy1gvdqwbq5BHe7lMRGZupocZAmN0KXtCRnPK9CLVnrVfuybTh7tJWeurZ6swE9NJq
wmVRhqfQrQ5W6WoAi2dRUF5usBhcYJLf9rh0UFSUGy0K4nUFvS1pXIBtDUc5avQN2LSRqdE1puh+
qBznvbSrdKPNnQ/bR0shxqNMuX+cgOnU5t5V0NoauMchX7qTg8jFJQjFNgbqhpY3UHGX9DC+2RYn
G6tiv8uccSlHiva+5qWHURTY72x8eEHocg6QQK+gnOzq1LmAw4L+ZUrfYm/4TrrY1tFMAi7t8BIz
7CGKidkcbBCWrhO+BW18mKrgXvb5Tui1tQjtYU2U5SVaoBoWEmsKJo7vlDNb0lTFTajUfZaSFMeX
sXB703zuNL4nHE3XGQHfuyE0TEBW5o0yrbXuEUOPzfk9CUK4HEkrqPx6EESJIQcCJzYxVE36I0a+
YVM4LAUHYjfydPqfrbGGxEXuhsNREaeovjIn9xgPfb+sw+lBz8jkqOMSYCYgOBattrkLK1KPRvrM
XWMAI45lSoJ2k956Gg/Nqvm77E+hmTRx224NM6veZE1fO6oHe+GjAP42NZzOyTVrt56pQfCkceMC
z1FhfFRu1Xo3HZnJW9jfrb6kz+Wpjel6/hXpZchZ/B400hJTf/ratX10V1b8d1XredoRg971CtI4
JcrKFTdd6BdrNr8lAe4hagGvoi4y6Tn5gQ0yr4auYkY+OKV2ONEtpRB7mlGLnh0tUR3lGx62cxXL
amtqfHAaXfelQSLBRpCxujbaYXipiJONVnFrkQRQ15R+gwaw+UIACGNX35JruupR2wz3mWAZPERF
kFRrMxMteepi6GiNDTH45z6hplWCPlbKyDZxbnXryI92AYeWqCtenC5cV3WwMr2ClCOEW2XyRac7
sQhhktEFsp+GuGv33JiTTrfXJb/bK/RuGSKdUj9y5AiPtskCSQG7hhErwLKkFLjEg3XU0/G17PFH
OmSb+oN+U1K8XiI/OhkgtdCnsbLOEq/l1FdcI03UAtHpu9Qhvrs/enMGYGIeoU7APYS8VTcqekBp
+hKLkY6kL+SSTOEFm6H1LLCmj2je1/n8bQpLY1YpUsrJ2ivI9fhaFE29zTzrGagtM2fjBUsTQP5S
m5N3x0I8wCG7DFO/3XmwTQmJDYIlZ2Mq/3oGaBtV1MJOSH1RyTitfAc2YCI5oc7kVCideDtWiR2o
S0jw4ZHGRkLMY51sezg2ANryL+jjffpdSsDjwrMVrUvV+heFLYnfriEOS0eLH1WVTUeKiu1d7zpf
3bCqgNdK7WLs2/cqSzZVxU/ReSU1cPh7tmHia9wY7tqLbfpzU034ehF6G6MmO86deI3kiuiPp2T0
q02qkmBdU21bUssla108OzZR4Drqt/ss44OvCyjGcobwErLDIuhU0WtXQXEds2pMwMETgVXB8Xqp
qJy3uJjY3FClY2Er83EtQjNP5aKPzJJkHJeHqrVTxg1A6iF2ScDzgN1K7vTaVENCrYi8Xq26MYh7
QS5ipRmrjW2XU30s2mGGuo3GQLMhQtg5LpN2jEA6W0kxyI0awmzcIK15DsZoBNkXala9IlhCyy6l
liekDOsWzQM3GvUbPaabRE9EoCXI9ClKT1owWsbXxtKHfYUgqUlXdTRmxWPIsRnNXJsl4RVFGJ3+
3GCP7vcyDxRVW8RpfnnwUle124ry7beiDdxeWwkCQqjx6KQqP+m1CN4HA8wl2SrkAWYpXxGlO7Jc
0+hgwZn3IJ6aDTBHX7Al1FxdHHNdD6tX2hSdoimBd2s3RRPI0KrQpuihZHN7oFEzAKRiPiO7hjDc
nR8TQjPpjX0gIGJcdCnn6WNT976zJoKX9ptggGOky0EGs7qux71nZ0kDCzMM7xsQiyubg9+6sVXe
kVDZR8Ohi8CGjbUl650Zak6BpNXLuOLOjlj2i5wc54khXqQ7JlUPbqyjnAAnLlEXNI3jhj1yhrvJ
EWPPycTU6n5vYbm6Jx3YefUAl+msfoYsYbWBb19bY0UlICXuJKepYhOlxOI2TeYp7klW2/d9zFum
oJKydoV58zUfNVJ4CjJotWWMkNCmWRCV5rMKGs095LUQzEe5GXUrnPx2QmWTjLByFwz1oN0mISKF
ZTZUsqEUTxPpyXCJ4OOQN9JnI1BVa7d8YzrhaKJTFJUqqPxge1na5jJyEGmrvK8rbUviQ56zBWgD
cekaCC0OA16ydB0YEbBWvDuCXTAzR/3N6lvF6hNqlAf9dECVYvkT657vBY82tZaXVjL9khrv1w8y
SiHUsTRkaufX/q3eGuQqTyjAhkvlTM0uGorJ+CatXjZbfRj1noxFw+DIsqjGbsTuERdXWssiuOUT
owFVtATl6oPUYiQotewftabVy1UcD0N+0itVsthmI8djqM1sCdqyIc5eoycxNoaz7nr/ucikuI30
JNtHs5iindecuokyTrN9tKz7IVmJPPboaY4D6t35eGea3V5Oln5yoXSeoIb2y1SRZ7ioS6QFi1Y3
qy+kehgnb7DtL36IZziueT+NjnYXxTKYuyYf37JDL/OsehFfG1HfISlttZQtVt32KwlEtV2E46C/
eKmwgSOgEVw0pdt6kBGt8IkTXwuvjDyv5lCmkFpX4TR2x2ogzR7AdAUQGS7FUlQGQPrEr1vv0BM3
n9IL7ZN7UpJesBaLS4KA6g2ZPN6yk/bVZPbdOuUB5DTgaIhQ8wvjG2Tgy1ASSHnI3G5Aj6aM9Jrc
4fexihvUOyijN2MZkoFpCXDZFQ28vjeJ2qGa0b1ott39b7UKzO1cehI4YP5zser//Xcwlu2HWtX8
F/4uVYm/MJ4Bv4L8hrjz51KV/RfmAtT2NoYLC6Piv0tVloG6lEYYT0I3TP4U9a2/laem8dfsaCWt
zHDBTSFo/UeFqg9lKnxj/BsCR6oNnAgB6rmPHiF9YaCR5x2RNskS7CaK9FBWIShbds1ps6mi+59u
zelfrqb/k3fZqYjYLv/f//poevl7RNw1BqNa/PwzL2DJMslcSDJr4sqjpRf0+z/zfRgf/Yb/M4ZA
msv3iN31zE8F2ZkQNE8GS2acPdIFeuzi3T9Eu2hxPSy+c6WLTrzViwNC9f2fL+/M/vJjbOlyWxEG
4/HkAXHHf+IEjKlR0pvwgyXiego8KU7bUJTHUrBPn2ms+lVmUtIb3//puNLCSKU7umDw2e3ycVxQ
uWOY6IxLBDhaXHb0tXFVBPIorLVjBeshLm/M1NlK8fXPI89msH+b17hgOSNcLHTvAou+cX6zW6nB
qR5nt4dNbsTQoyC2XFSofX9PUANYSMP/m+H3H/2kH4ur/xpyhuFwi6HGUbY9u9bekQCMGLIpx1dM
1v3BjSXTcqedet19qLFp3jbE1H7iV/vNsB5jeh7JhraBhf3jsPrQVxwKYo74UxBjvjHM14RwvbU/
JHuVKDDAB1u52tuf7+8vH4ykWk1ipWWDcPJ+ebAIDrUqofbJWcBuLBanNn0aU5kNmz+P81GB/uOm
8gKZUDus2Y937t8UAakbTZUTW98A3C0M5A2csfX8qGi//HkoJrazVwZvk4Ue38WQzpx49q6KoLdc
p4JbkruYRKerAQsRGeV/HuTX+zYPArzBkrCimAY+Pq1ySunsauRmgpDdRC3hRI0a+vWfB/ntleDf
I1CE+ptzftOygR1E1yOPJ9DJ32j9UC6GiXiZmJCgfz6SDexFwrFybPwIHy8niD0SY7qR1yDUYVyP
y7Ygl0lqn1zQ7+4aLgSWKpyJrEBn05dbxNI28d4gEgnvXae+q9LykyHOyDrzm0a+CF+RyaJokeR6
dikQp7tSR/60nD1PbIIs85T6BHz2dXE36RlZb4o28GgQz2BpHgFsHmkKZt7pt2bdc04cWjKtB38s
Pvlhv7l2PjJur2ReEb/c4oFTyaTrhDImU04ztSWRZZMV0r/9x0+SVhbvJe5I3B762TSSQdkMaI7G
SzSnCzPAyMD20sYE+Odhfl0F8ZSwT2B5x5ApvPOVlv220TYR6n5rUK+1R7WdMt297qXkricw8029
+E65VnxxsgAJRiGiGolw1xwiLFAXpKhFOztGGFTZJSFBnfVOSn29UCnaqEnv9G9//rm/LiM4YHCM
4s2hp8es8PH9FgRFpwDDuCvjXTp8c/2rdGnejNbDn4c5oyP8ePlg7oGQmy3zM8r04ziGN/WE11hE
qfXi0JW9wqifEQZfYFOn39z0pFJS0XAXoznQUbCGmsALosdqLQi2o5ag/SNo95O599eVha0hzqR5
04dp9nxlycrGJJ+zYQ1FmiPrMTgNXv+StLvO2beZ0nZz22r55zvhcKEf123G9DzeQTyyM7Xx440Q
WpazqhhI9m0QwUpSKohyREDtJ4yv868KjBxrNFMkK6dBR/TswVL+MA0yL+JlCTj62qOKseqU2Xwy
yvnqdT7K/Ct+2nZNSeFbWR7y7aIbhdkeuARzT+IIx71CrFl3nzyx87t3Pt78/38aD3xdFPQ9V+XU
l7ZxnECa/9N54scQFh8DPkTpCvv8AVHk5HjIEF56IVCsZpLyJHEYf34NjHm6+fk9YBjb1gXfA2Z0
kJdn05GZ4DuJc50PwsGC0Vi0cVO/HL70BElc6aTZvDRNgxZ4ovaTDSfO5ygpi25qPvkh5xPAj98B
I9idvwPs6meXO6QjeWySOh+YA3TYDtnvPm6NUHfWLRppwLbFJ+/MjzXzl0tnI8IsSccf+sTHhygd
ZTk6+lQibrtha5eZT6GJ9AVfWOhioj6+o2DmrMbEt1eV1eMg08wN6sZTYgTlUo+vJjTclntjGKK6
J+vhE67Mb94x254pScx7gDVmKcPP75gz2ZyNbMXPQ/v9pkkr2RRoYJYmNn7xyd3/bKz5+/rpfSYv
rnDMmGlxnG1VuvVNjN5miIpPLml+iL/c8Z8u6eyOk2KFCHZi564CT0JXKA9J5C+VsK9HL7odTdjB
2Bpf3LpIV39+z38zDZGJMp+c2auxdz8beYoIHqRMO0doat2CHmhyrE0kp38e5deviWUFkgPeU3e+
zHPGO4uj3gbRHHeYEXQR0fYeOfYtnAKfWyk2dRw8FCrYeX5+oLS0Tb3wk4nplwMoW3cTCBEkEYxy
LoStj0+SFKqaEDAa+EMQfHNBSKZWeqcTfoBLILw26vZe70xita2FWfv7P1/+L2/R2dhnb2xb9J6e
NATa1tYb7dyFqUXYS+Qn7+oZaobC/tkwZy+rUaqiUpQRlpUa1+Sm7FwtemkpsaA7KA9kzq2TftxX
abe3XI1AsHxO7Wg+w9z/MmHNvwLvr0QwhJv1/ICRuFWD2ZxH3SbxqQr7Q6Rpa82I76zUX/vIPz+5
7N+NN88Dku2RTtXm7OYSrzoCzsJVG4oEaoG7pZa6Isu4FigMkCT/+VH+9ia7JjgjXmfom96ZIznU
+r5pAp5lpbwdQb+H0OlvgIIeyC64MWLvshR1uYAZcFFGCAyB8ppU7z+bo893RvOjRs5FrvPMugRh
8vFtJjRUdaqdHVQhSs578q6Yo0gWda+1pLLrR7qJqrxLbRrNGxyO5Wcc1l+mDQ7CgK2ZMCjncFPP
di95M2hT27IpTCZ1wV0GDCHCr3++1b95sMjEqP+5FDQoB55dI7FvWWGi7qJvmX5xnG4ZICGQrXcr
9OK5Jajyz8P99pJ+Gs78eEtVElpTGMQ1youISPikOgx9d/fnMeYv8MM8P9+2n8Y4u22DtEliNqZ6
XlmdBdGLK5W7697na2RO+OSCDJbq8/E4GAP7Y76lDsWG5uzb8B1NhmkWYtQQFXipZjSNldMZWv3e
TYTCLgyCwTUUHFrir73WL+4Kjp5IQ0XnWIty8ssRCASpNmKJNbK8loHfhU9hIB1IQ7GRu4dypB9E
s5i4jjs0BMNVqgztmdRv92hN+kRuOZFdAIxbu7hWBaeJRVT6RbggmAaHuNHIbpfUVX2ieZVBZpD4
iny9r5MHz4CPz7TRTRfYgG5dspTXjau5D9AHMvQPoZIXkHSU3I0YTb8YGDroraqmuKkRVC8NYzaK
iKlHxqfMni3JJMdrW8+y/SCILkWz6r9HLKzPQRqUl2h13StEXGQnJm25s5Pk3XEaEvqaBL8rHTTD
GJdBCKCCOHIoVG1t6wlqcDTY29HkiIi1UDOJoMktTki1l7ykiaw3kWfg8KTarNY9BAKKn03YP+ul
R25X4+cXvikCurqS7uqhbyPrlLTxJjXb8KhI9cRUC7AgTeyG82ctAOokU71zRkO/0I3cvvEIZlqN
8XQnErB2FXXnvZrCxsSXIjdNF26QS+b+3mgwjvvgPtZK5WG70zB7qlcCx5CdtV2hNn1ntxCDI5cQ
59actfplt84cBFYdT3RljNqED87PzQcHFCNJAVNUOuRNOl6272U+HY2k1HEimBk3LoO/oHXRgrjg
YWE1enhS2XiAFgqlmIYiSrNqm5VI+EWRNu+13lrrsa8vyUlA2VJOq1Afq1M2lJAKJOf/ISUiTRAa
VSDMSxZ6mGv+osq2pTMeTF1piym1xbcyA4i9FJgsk3hKV1qkxNqdEHMuTTuwrqrMTE4GaoU5qrS9
HiI0opdeNb06+jQh1s4t5NtByn22c4Fhjh01jv53CxILu1l5Kn6AdfCPBiSELVRh06WrdPsJRMyr
a0XiS0xG1YXRKOQI+fwDo6Tc94Uo91HhTjBisLeZpfleWhjXsMKE1SJLEBoEA5JSDyJN8hAPAe6D
sthLQrGo2Nq3fvgdMz4UGYQA2jPatuux4BkzMWF4Ha37yaqLpZrG8uCWWb/kD2m7jBigQz0v+Nrk
y2PJH3WIszSvI68ZOZ0UUI0IDFznsN02BDdeA9ED2Ev6+05lnO1ThbyrWk+pfp9aFYqsOcF86QRz
2Qu1Z2UN0de8YfPSOBkJU371ZunEUldRWl5CvpoObJ2S65Qv7JsaOn1aWiK0D379dUrjI4U5QIPA
WgMPCdyIxjK7TlskbM5z6a/x/KuHgtcjvzFlOBRrqToI9tjRdmHj4SrVkjy5U8Shw9gxKvOuI/t4
Ik1Dl9iLQ28l0/ALyKaXQOM1GwwdeJTW6CsefXufUNo6NjHe4sa3oxUOFrGmRh4mh5aprerxiHda
tek0Yb41kSbQFzfePguYFdYzC0RPDGKubLgD7WIM8YkEnvPdhRAKpvSAjHijxnI9tQ0fUGKvQylw
6vWpQ4tVN+ktwxXMZqHoY9CjzBfQGBcGtj1DxTX+9ybjJCv5+2qiKRzubEkU8uTtw8xeIOj+6nTm
Bq7GqmWBSKdo02MA6OPuaUBLqccRw8Wr1Ejbb3jTm4JDyq4xyFAkhB6x0a7sdjGQPgPZsUJ13PT+
ioVggfpDtbu+FNZTpYxhlefNM/PYyiOotT/oY3DgsItuSJ/ehSQyJcIfXabuI6KQ/ioWTAsEJMV4
a2EHbWDaGq8GSlk2AeY1vIzqYNf2dKknlqiwMFoKe8zEwakPuuYNBsibDJybSU/TnYxFgPnUz6pr
+Co+RPXYIJM4l3dkGUveMzu8jrtJozurpmnTwfu/HRJckitpAWcpRlM/mUaaLu3RTl6nyfX3/eh/
kw1kFAhj4lHPoQBMVnhp5/4FwdePuWM/x3i0S0J6F4GUJ2Hlw9ptrF1A1PDJSfrqttJca+GB5lqN
mE6iZYDDnPcJnbixdyoDykM9DvYNtLNqYQw+EBeSzWxEhqwPU+pj2UDqTaRpnK4z1JXDwedgs/X6
gEQ6Pm+QU927nZXkEeJHGcN7yDDjydKTYYsOR7sIBCl626khEZUU3VBbjXKS0DkzG8CFeeCTCy6k
LOin46wrG+rdYYxmuZXZYjKMt6ZD8dIPojzQULBRDSj/zXNHuBRIvabt5Din1MpKTuw461RSEutd
jFu2tSsN1gHnhZVMxoMEiJnW5brNIXpFmb3sRyQAZTMgBzcBa3q171D+61AYCPYeT3GaF/YBSEJt
3zaBZX2vDYQc8CZItHddVGTi0tJDZLLk1fvNeoIXgxoHG07UX0UNJb3SE8s4DYt9mto1eaHUXcxF
LKrbeqy7QxrWylnoFpAOHILxswzCMcVDMwBvtx0UL2E2YNIFZoZIpOcTdfzKrPe1s48DaDvekDgH
oP6Ar3SQbktJ5DY6y8CZsK1W7BScGIMdNLlkQWg9Lhxhi0UYTrsQGgL6za7gAlEdPqDlwlNJuhvx
fI0U+doL3GnnB527YuvzFuhW/tYUU98sC6N8ZqZ6oQiN2j1r7WblDR46ZFNTu0lk1VWq9Uj3G1/H
6t34o3WlIbcqFkYwjPgjvUQhgRqxMQ+xLLAYGrOJDrjN5eCOIBvAhz1oeHrUAj3jgKqtc5cFhQTI
BToC6p1ZuV0DHdMLruKpkl+rulTbwXMmjyXFGVAWgiFDjmPkRodgEZ3kEnfbE3qpJfqa5wbw58pK
NVQVZj9ctKa2d8rqbpCAvCPXabepPVWbUmiGy91Tak3kJvRqkY2nMHezRaR7T0jKq0v0vhjsChWu
htDJtugY0XmQD3FtDEDtli4ztUZExcIgzHh2TU3lhgjfh8aJ6XZUqtSB7oB2aTPixOMgCJ4Ds2CD
4pMRSgRotUPJP6dhONMXexyvcuxo8U4E1i6UJRrCAACf5IByapVsL8hmxtpJovVKB3QqKRkNNz7B
uy5OA8Npq9siDCIMwUmzakM72WWQNS5yCU4mRLpGqZF46in7UsfdXuVpjUIT6bUv7/Myb649333K
0C9jbbU2k1M2VAYHh4Y3xUnNTvrsOZi4K0eiypNtyfqwZE7zr5rEdnf2hL04C+9k4gBHGTv2h33S
60iZRXZrGX1PGCbfEupHDcgOsMLbmMjahYZq8WCPRX2UgO6e03G4DVLjxvKHJ220tspFELVLUaL5
KQwIaKIR/2IgXhI1Wah4a6BLi0Q38NRFLDYtwfekr58iPA3o+R3NJ5SXVKhXFebVUwvi77Zk43td
NTke5WYq77upPI4aYMtVocrbKPL6FZC9rZW0pEcWZfI+hfqWOO3huSxdVHcuAEMyNu3H0ImHlaOb
L24Xfc+wXFyE5hCUay9y/EPtQguJTbU1Bi6iyGdddwI33CqKVZ102UoN5Fr4PZTCTqVHLDXOdQAW
Z+s4+EDtnu14M0ZXxCBdtLW59iaDhc1t1B0W8WoVR8OAL7B0V3GBZx/ek+hL9712BcWCtgyus04e
yOJdw7rfcDhdCnrZdldo2zZmP5AiQr1QhpXv+sLrN0KGDSZKkjdCKeuVp7kYWBXTwEorp/l7XBah
OI2QDPrErMAeiZRWToKRCTs/WuiE860qMRcieq3M/mg5fREuh5ow6EHA1TLa9yEuKPjqYw1YECdP
tk2sdkTZzaHkrQsIpSZA0VxC8lBfayicKycKXjGa9OhwcTxA+L31vOJrXo3hGunwlF1UxF+QGKmP
LR9AmOzrzuguq5JNFomiw7VX5wGy13IoNrFH/rfodMIkokT//+ydWXPVQJat/8qNfhehKZVSxO16
OLPnEYx5UdhgNEupWalf35+ArsYHCjd93250TVFVGOsMUubOvdf6VsSAjH4hjhlwnMrCn+UyBnIT
1lM5NU29nuaw/Iq7xjhpJhVskVjCSZSRjLtt6rCqFkFDYwoN39bOCpORcJduoQ8/l5qBZxcmD0Rd
D6t0pKJCV8oinmGZ3eUNiFZbRtmGQQaC9SqDpYYZdeVWxmU0ZV9JR2luUq/DruSMATilhG3y0LGM
oqntR+pQq6MNs/HGGhIjD075NI9BUJ9yag6jswGbR3mOB1jD8Cxrh/zwTCTBLWxmJBocMSMEzpaP
XzcJUaEegrFfUnVkXdZE1LNndhdZ0UnGVOGEnjpQGa9NW0Hm3TZLIOCOicsAs1ibwck0Obl9Cn5F
m9ckakClRGDXQvdyCxxqTYpILsbgtu1z7eiHpMGct44E4uo+xedJoiwDWNX5sEuAyRVYqk0nfLCr
Ykj2phsD+rBiC72300v1VHshRuA0w9y+JnQjf6/bQeaA97V+T38/c/a10sFLZGd473FsqvMhdeJr
2ebdXeBF/WNvi7DcRrOOp3OVDuMpP2kZn8bIj4p9in7xQ1zMg8Z5nk/Oc5Ko4JpjR8WqDNbfuaIg
keOHuLfLbRglgQ2Yy9D+h8GIyvAqJhHbX0Vqksl52rceFFdHm2LD8qRYkgrgqUnQnasqtg5TM96O
ZTWfoMYXvJfmpekygn8ESquVKjho4XAWjXOKjx8JaVUOPb44O4CAYygn2GeZCPYJ9Vh3mOak29Dg
KVe2ElG2ZfMOPe7G4FK73XjBDP5ptNKz0rAQxpc16D4LgiWm82DIPo9N1LxPrDE+V41GWMhkhmWw
d+FJVJ07vU8GR2CvUuG9EdwlSXOaeBUHcTjuLAVEE63ZSXZsfGqIL6sYMZn7kkT1XYMRKDwludE+
52geYWgfh03kcoo195Z5QwrEvCHTLZ8IlXUkhrZ5AysiShCw5kZrbcLYJhha9OamtRP/PNSzX+9K
PB6DT/7thg/6ktDkMyfBlEaQrNM8uPKTnoP13FjJLnR0dRkljZPfNI3thfjE1yNYm5n77hIHRXWj
oB3I+ZoLVh9H21K7cUg/ZSnlfjRbHLUu5vBhSfVeAF7TmW4hY8REU2F3aOpdnLrPNDyM9ThoWCMl
2DLVJucQSrqLhcbq+fhr+JS8setXVtgAlpg6MCqJuR+m2XyBc2tDXhAzBmgHDfR9zllAZDx4eBzD
oTkzMcPeOrZVfxjt+r06g3XZnMu+ytktFb+9SUHZrQqjc8/JBVa5ifG83USFuc1AyHp1GpUs515g
7FQ4xljEzSy8SjxPr9AsxxtO7CkcEHLtjWfbi1fEB5HG2IEVYZEt536VQjPEfAmr39qOQ+mxuuP3
TxDjmiPVIZ+QdBBwE4pcnIhgrvNt0niFwVgtCVjgIuxkAIcgg5iFY+zcpoq7i0IYp7FtfwpmPX2W
UZ5tiB9QGVAnEiHX3JAcbmTpPZVoz4tDWdGUaejHl+c+idmw+aY83uLsSkAT2kiZsXu0l5hQQho6
RHMDuTB5wRRugFdr6d53ejrL+igGDFWqxykzT2QTYr5IoFaO2yrijr80tKVXdR/f14jMIBJL96V1
nX0h24eu5hR2KIoulrSsYg84hM4urZLY7sXuus14Tu6pSaPbLlA7gT442oYw805sa3E+jiaR4rrF
B5AbUe2vHMCd0z1B0NAKXKJ0EoLFx00rF0tEdz95pfKee8sMz/GuA0abE3hG7Mxr0u1sx10VLesd
EAQJSO+kF8ZFlrXWroqb07EaLocGmEBYBqfYcNRlb7rbsloi4Hu/zaAcztCJyKUWFtbZagSTxI0j
MuC2zgyrMjK4peZSXKjFDBVTNjxZ4RJBpqm0TyVWKfoJ8FqWZsJkgHvIp6uhzFgV/WTmHCarr3ke
5+lN6c/mXRAyF1pb7Yynx8wx1cFoOZ+wHpRX4Ns0VV43hSe9Xzd2uGrsvjZWMmz6+XQQrXnuILHy
wYpUbUm1gAEMxDOw0YECd5fRvYBFBan5Ps6CET+KFz8QUJSW522MIXntw6m2t8RhZOOVDocISKat
pT61VHRP+aSNbWCMoCncaXK/mpkuxm2bcT4cDDvd9DRMiSuwu8+h6433YEvCL7nZZAZ0TaO4wTWI
Qt8YQmuTgXTg9NC607LUFIhm8XbSLgGMIXT0OYM8d4YNMjqEM1HMcO27CkpKjhLmhBQDa6t9i/HD
Lm3lhDGL3rUqxK3qAMRPFE1zwH63WKQ5jT6SIe5y8jLcqVWcoFrJGg8XL0IFZO3icOZXMLfNDKPf
z17IVDtWisaAKJP4mhrKfU9P/Npp5/KQFY5zBhJIXE0FByOrd8B3ZdmYngLyyLHncmfRl7Cqdl2Y
g+9yPitSsbVrTRf+MOWmIiJwlTX2XBtP44h6xjDBjZJ2P40iz1asAPrwd1MFbr9viiYP/dgSFnE0
kgLVO8dxNTbrtms2Ce0vzRruBffhdPvnCx1PnZYLMdQjfIKULUSXRwNGe8Kn5w6ML5gqdGuZ2sBl
rfQhi70HDq0w42IOBmJwqzcmGcejmW/XFejFGVObBAMsr+unKXyMIDwyctRuQ1Hke3hC2WWhK/XG
kPp43rRcRaBv85AxCf7j6GOMOqOL45yPMXa9tVMChCrsejdLf1cW3nDSDWB9/vx5Hs+Fv11xmV1K
yRAN8ezr99XFg3aqkVliWVwZ+ixoXVC/4o2LHM+closwGA1IrWSKZh8jF6gsSxR1i1QwOaHtzKlr
GwwOVJ30jW/pdxciG4yUF3pDjhMcTdhVbruFvQgxXHrIkRHu05Lkl6wv69skTN8Yqf/mYgLBAjNQ
y0J6eaxXSyfDtbH7cDHwZijJ19TZbQVlD37On7+kX7QLfIBAspGcYAQArbHgMX6++0zM4xESc+6+
j8FVGe68Bos1/n7wfg398mTnixPPeuue/80bZJHjLSJ1whVw/AYTMMGRGXIuytu43MRtbT5MoT2u
S1j6kJ9T440P9DfPGIJIzA6e4FCB9Of1u4xp0ja55jaBqJzSroX93LvW9s+f5e8v4hEWuoTViuPs
KYGzuB0THjGQSsmqqzOxcWJXv/GN/eajC0yJ1AMRn7cop16/lZ4Jazs6fHSlj2/6thy/uPEtgJw/
v5dvD87Pw1zuCy7DKogbJcArcjRcNb2wyFQK6dfOGZWl2Yc2GZ/Y/dDt5KfwOa4R9ewcMwcB1ocr
2fiHLPXObdBHtJ7e2yUfMwwwDZ40uJZj+/dPIw8iglHG5xKp4dHaEndFW/dUDfSfrOKgSlr2g1bl
SYNKZ+2gMzr8+eM4ljAtA2YbpSaIaxcN83GstjVKp7IVT4nfpvsg0uvc9y9TbLpOrw8joDAdN89d
ln/882V//a5JhEDNu9gdeOJ/yQhi968zCXqvUMWenWMzdTGEDe827Pw3bt7fXsolMsnlqQywHry+
raayzuxh6VQUtIVhUpvoTayGY/Yb+9DypL2+r9gQUIay0QWCFOyj27dk3BW0inXUqdMNY9pNB2Gm
tIjMa+KN7qylQn7jiflF/ispHBwCAdHsCKQ7wdHT748erAnJzt5bxLvoydp3MTBWjkCMys33rZU9
tlV7iJhr1HDYnIyundPdpimzzD9/ob+8e9djmV0MYRggvF92kcGwWp0tqg8BtlA7N9VorhkVrpyG
Y1p+KN8yzfxy3y7XE6wS2EgkZdTRri+Yc5lNBUwWPex1dzavgKav9UO3//Pb+qW44DLL6roIz+HB
y6PHsfRoIHicG9a0w4nIELVcI1y6VcK4pwhN1r49bP7frmi/vl2D0vELAIDN2su/NDmugtxgfsIQ
wuh2afHmLrl8Tj/dtcgH3UUShCSXApH1/egOQqpUd5HPDqzIX8AOeum0ZFJxRqU9UkUHcot3kTJ2
MeThb+/zr2Bg91XBv47jOjBOfa6UbpIo7v6xf6kun4qX9viHluv886faf3z74+il2jx1T6/+B/hm
XI83/Uujb1/aPu/+8X/5mz9+8r/7hz+wXfdavfz7v4FQp3XEb4uSqvyZ6LWY1P61rXIfP5VPxz/+
3VRpvSPEw0O4vmQA+4SU8Z1/538Zzju+Ep+sdKqlANbLUmv+AIBZ/LXlSzP5h2eZ6IX+6ap038nF
XEMBQiYl1ozgr/I80E2/ukmgxqA94N/U1mTQIeA+ukloZQ15HDzFqvJJrlAmW79X0eZOLScx3je1
bZDVx6a7muIJXG7ZmgzbNKOpaAUVW50UMR22TVdTkhFebzqPdka4+aFhVl6foqvitJXGHvSKHhc7
J/YwqZxrhsuCGGhjDgCGF2k/sYJ2CdzUFtt1thDwAVywuGfDWTgABFj4y90miSvAlnBE+G3ksaXm
Se7JYDgl9b1d6KNpd2+wGd7EMXF6G2zcL7bHmfLc0F1vrcN6itkGib94yODsmSsXJlp3ZscMRQ5z
qlrgqXrW5uVc030++MFgtCsvUoXaTJbTV4QVWcNXvzFlvQ3SZIDfBdPFOQCDnNRGVrgmQLHn3tK8
d+N9FcT5sJHAm/ZKDriifTKLAEUxjW0PKQVkBAE8V8gRrR6olc1k/HxKRqddCdgEL6VVGmdClJ6N
GMXRnH5g2TAiMGfx3mfsbEMYsEBP0y0jwUQNQXUQWT2ZW7S69afZS4onk1SCHJVY7e0jGDr9SkS6
uAWrPNM8Rc4LjIeB2nsyk9IXFxRTtSGlI7lQpl/cSKl6tTJJIMwZGwpAy9McoceI4Eq9QLqoDYpg
z3hvhF28gBZ9s6WEMhvuGzuXYh8jjBFrMwibveFZmbUrmbfXW0Rn3bObuqHJmpTKO+ZcBFiZiQ3v
JYxwnlN52QNMZVnI8DBoNuWVA8hsI9y2ZBwWuRQshYNWa+Z7YVYSGNkjM4LiE2t4vMhhOtNYkRHl
rAemAOOqNOOY5neE6W1VlgyHaCOPJ+GUjnrjoDsAXp+VxpUtGvogqJBiMHjcWWcAQEiAQNyUxCeZ
cpEge0PPS02Nlk/Pig0SBeq+QjjsdW0GuzQrQZRGfh9fz3OQPjtDkrQnERLslwHRPDkNwu6evVCX
HxtnmV4ZAQlYm9GMw2w7gfQ6w9FVPRe42hzm+0l1YyZ+SrYGk++X3lOAw/2GZApSBScCtwp3mjd6
8JuBbmhUfDHowGjkAJLuOBCCCSeVMyLMgzYzrfJ8APYU0gWrzuiKWw852QiXlUt+Ay1SFx5TE5Hh
BlCmz+5U0wpQIiBkCZxaYgFobT07YwVsIMrc8CNEsAUh13nIEDHqJvixu8b5CuILypJvxrJfZbPL
6JKxtp0yIU3Rjo9m0nxZ+vW8OrDoIIl0HnJ4y7pOroewZb5geX2E9iwzaOJj/adhNxd8oYnZLmx5
MZv7yAnmGNg7vNR1W2Oi4eEMBr0JMjsQ+6oZmjvkVIxpGf/Z/i4cXITkdUdozNbN5pDQkyD5kqdM
b1eNm43VrumUT4hY445boMATc3dUn6cWnI+vNGrDYY2+yf4SSifN7pJYjl+lTMavtMnbJYXPqMYN
BSmW8L70rY8+I+OPoh+Hat1klv+hSZpBbEdT5p9ckVbXXtUATZqZZHxNYqIkd+FsB0+aCVm8ktiB
iJ2jIXHhRWH04rSumm6JmeFz8bglc4bmojgtarRx2z6aDJBYfC0nNn6Yk6ZoFFP3UQTGJwICjBuF
c01/iArX/8hIBGT/PDTeumDTRx7BaGXN9I+u9brrgjhB1j9N9KsLJNK30Pg9DS01RGiLF0uesGqE
CZMUOXhrUVXEcVRzJR9kyDn/0pG9KXdGHvpfs7bjzZV9JzSjsNm5sLLEGPa0voNnyx79chd5Majw
gNDuK0sFxJg0QVruQoB8CGQGMFzcjjFrWsnF8NlWVChaG921P4cRiSJiJt0iEh3j0ayfNFoBmrrA
NJqB7Gki57x7UU1gKoaujq6Io0BH4CACui1pUcE2amoxb9PaQPOF19aFrVQu099E2Db5LigxmKy3
pdwQ8yoB9pa5zfMy2kWxTmFp3Ke+zIK17yELWKgf0WUuQiRIfO/Vee/5bcKtVNRf2AxITSJ8Lir4
tNJMs+A2GYJHFpp5R/gzAB7lsagxfJIR4ewEGzEFR/zJEw2Jjkwqq03lRxsbNaukdI3uQhdoE08i
7s/xhDbqzONWFamzzmrp5SDlavdDHRq22vbpaGdnI5lbD9KGdkir28x9iIkEzQC2VOlnb0xQz63I
vooYK4ZTa31AbpRiUi0qaLhdjtj6RjVhipCFDabe5MnQPcxAS0ZYUNU8Qp0JBKB7SYaTWgGbHc6Z
YLAsO4BoP6VFDKMFpoB9E3Wj/jr5GSxGNy6YeRJRWBefIhIEDpbVJP0l0lwr+zjxspz73DLmjLvC
FM4GDCC5HrAAnJdaTZDyRuHtE29Kb7xZztAQRtG3aKHc8+IBeoAL0w2pzH0rNYsKaYtTct6w5ioQ
WzWxdxw40UtU1jx9DXOHl+6myHH5sEPIhT1lVnDC0TjM1xZElYeKdJrnFuGKmcfGJyYm5XUDC04d
6jRv7sK4Vsa5oaxlyQv98mMdjRPTaT1EjLs2Vtj249fUnvVj4NTiSxGRibUfa9c7j0AnmauiDBhx
9m4TWt/bCn9Vbf//maRnL4fif1123yUvTfP0f85fqvLl5+r721/7Xn4blvnOJjphybu24DDQK/9n
/W057xy8dBxpsan4NOnpLvyovwPIJZTtMAxscIe+pGj+ATXx3gWLwQKwAiAJTo20mP7z1HH9/ezF
geX7KeTH//4ZMXJcfNOWocKHLEAPY3l9S3/jpy56o7uyCGf/pM8D64nkqIpdquu7Z4s0rL9qJnJ+
55wBncV3cH1x8HWWl/LTpVrLSuu6npDfuSj5iKBdmaJ7y+/0upn4nxdZbE8enxBnl9cXQVFdd3My
naBEYSJuJ0QNpPVbvcTffGicVMCH0B2hp3g88ph6x2c5GU94x90XT0DDrWxnvJncN22Nx28HwjIE
AzzBpuVxPDtuwXilOcYhQOMUsXK1Mpj6Iu7MiBv96a79zV3w+8ssR3QwA7TOjj61zhsDNgSk6WHn
3Pcx0bemWXaHP19k+SX/1QxY+ine0sLhrhYu7+W4A5sGMxvn6B5EMeo9RiVnwAvgQeJi5m6eaEfV
b/TMfn1XtFVs2w4WrbFPaPTRvdAGTdNL5+DRlF2jpiWuWDV/1wD8/q54tHHi0iyiD3jUKuJENcZt
Afw+cbNFrkXCwkiKnmuYycZn833jm/rdh/hfl2NS+fo94c6eh9mwDkYRiB3nq4X2VXRgX3t3xzpS
3/z5OwPl/cuXJhYCOC5jViHgNa+vN3ut11dTecj1WH6qajN5Vj1El7WbWbg3ssQiSSAr/Ox68gYS
lAjxCEDlTX3z3kQRxBHBFcOS65HLR1VYGh0AcVR49BlBU3flkBzbosb+p1okc32VmVj584Qispls
m8tiFXpr3nD89ApTstjRSfTgt/AAL2/5p3UILDJ6/yUcTLdiL4OxuShsH0KdEyZ/mSe+XMlj+MVS
xHokjw2uEC+bRWZxKCMQ08hO5bpv9PBCbrOgUJzV9L3r9d9ezL9dT8ql5b5M245v+LzWVqui5lAm
sLhJvNd735/GQ26S+/vn++LXR4t3FtC6WTqkDMKObsMJ/CJisPrgzWiC2hLZeV4mw/ey4l++nd9c
ZFnB2fzYMdgPjr6onrQqnYbVwZkk0hiJxicZC2v353fym7tB4DmHurAMet3jVYmyFz8ZAqqhq4im
A2G46ImBxtWiPvsfXIkLgNqBIkHL9/V9J3BxUwFWh9RvkLdZnbGDTwj8aYydqz9f6XcfnE3bjn9y
o7Pgvr5SrU17sgzs1DYeQmDhAzkqcf/Gdv67Dw4CAsAF5l2+JY7eTkKzh3NodhhL/EhUyS05ahZb
SNm71/+Dt0NpwvwIfyvS+NdvhyRxXYc6PxhBovcocID8usQf/vkir3vxyzq+vBP87igKeNzNowGL
Z3LkQzJ0qGTwJBQBIEr26mIsbO+2ZMLzxVKT+isv649LMqumgICdAM/l9fuKUdzbo04P2QznFY5m
uTNHxnJeo8uD1h3uGpwfb42QKbX4ta/3YWpRkpOpR9mxrG9L/k/rn5R9Rxcr37eeFfnbwRtNzAkJ
MjYOIrQUwiUgJOWga6+CXnWPi5vrmV6RKFcIE1qMOFSUl6oqkQmN2YyMnM7CKcLk5qOJIbRc+yxB
INx5/elqdNtwN+TW7G/jrA2AwzZBgk1aYe69QXfkXiLba3o4otWQ7Kyc8MJbLykBrHQ145lNPje0
LIPQLjpiDrMhfhJYTM1bO3HBOkG791BHYNu8spulryGCuj0N9WLmbEKjujcmFF27wW4hJSXZeDDn
DuEgicLmhWn3ptwyDu1QTVvFeOpgVcW54+OY2rZFOGwR60IwH/LWvyRTOXz0yNlFY2cN9kk5ZUTn
uqJ19xiP9Me8dyUSUvydAy8njV6MMi03HMhMYtxFIrNdFFmLXhon4zliWE7BtkSrjuxwIkw1AnZK
Ap2qweEyDgoabKWy5Qsh4Q3FSc0BmCPgoMdNNsNbW+euBG6VSlIL1hVkjngbcjb9OJixxY+0Q/E1
Zl522bCc5evQ6cK7utZ0POkpqR0JMQQnGOVkfXGjAd4CbdTh0YwsBYPYtacLpL6E9JRBqb8YWjUc
2IuWfLc+LkKGRWlen3XYTZmHjVUoMOuUnYdNCujspgo6enClIeIcy1Opb3vX68GIZt1zyAPWEm0R
mWBQ52a4T7WsbuNFXrnqxqkQzgF5nE42nT1aSx81Ef45zJgkPei2yG5ml+7PxRyPBvBiy6r2jT/l
1noGOrBvVH3vGVUeHnzNnocjR5m7WozE8aFz7fdIw+SwrnnWbhGPRcxQu9I57fws+6CFP3/Ko8K6
8KcpeqDqn2jWGWmGGakuaCY1fVncYxA1nJWYa/mx0H7VbyQ7Ou0X3XGSURJ28M5OkcBwQ3btsw4j
OeBrsZgaOKmXPPUoX7+0XQIomxAFPa9dVaniLEUpoLg9GnwV1jjlXyOFu4tUpNzGhtAV8dM80S85
wagfwhY2Wj7tWXjaX42gnJONmzfpnRgZua4NzpJklXcOEWk9S0q7BHmWsM/iCGtZjaX1IpI21oi6
0JyNorJGPB4uKbaB2xh76iFwi/2AEw4tcYR6GO46gKWpzomtbTpSGnxCpz/FQ5DwIJm93iOHctpt
LC0TK02Od/ZmDoE3b/A5Ng+eVVfVwZuqJiSEJPc/5DVN41UZ69nd0YuGYg7BNfige5PBBaz9hZ4X
mbCzhBkxoomxPL1Xkr+16gI6UqtU9kDy6zguPmeTTu7yZBbtVjOgJp1YYiLZSK9wv+a6Iox4bktk
sXOBHnvlhKKuNgHfBb2jwodaO+BDqdEOl+Fnr00ib41LGP+AiRM1x7nU2g5iwzwlzdmLkcC70AY+
kwNMjq4ij25eN9rWMHXDCKBDHYt8/DANyhXBBsMt9qt1Tsh7iN6a5uSKhCXA241FC+zCs9vu+w78
v22XfwN4+tPuvYxdfwxJl2ntv//befKsX37ut3z7+e/9Flu8QxgFzNBaumdUqZxYvo87g3f8n9Qq
gUnZzy6/DBp/dFsc5x1xjSh2TE7ajrWMKH90W6zgHSQcAJoc7b7/6d90W15vvZLmj2+Ba0K95QMC
5b+93vFb7RQtRFfceENRo+VtJ6ZypZFcS5alO9l40xul0+sijTYIuDIUI5zsKS7RqCx//tNeT09Z
ZN4QUwVOOeEklgvYwTaeh7IJdz99A79pIaAJe1VXIJPgVE9/xySPmrOBc1xJM3zOIYtC5Z6VtuE0
5LgbYvNOBY5BDB/CFdgy6xhzOaJ4MgDNdCY4tDCzJrd2ReORfZcw9mFlY1K6CIAZTTg+e/PYfmEe
Ma2rwpjJpkObLc9zz1GX0ghx1JI1mWzaSmR3fQeXf5eD5u02Ru/lznkwJXl9EufBmK9jS/XBtjIK
q/o8WU057UQ1ymjvydnjG7HNqao5ObWEKpepBWm+yLKw2+QuESDrtvAL95Js46K9rjz23W1nKJ1d
pPj1P/cqAdaezEo+FelUuRf+HMnrSCThhQIL/jkHtgIMQlBlrARAeT1tQhnMCEoJNmw7VvUA/d5V
nprhRTVPmROQdZnhhMF5xWe5wbIj8OSNFmmC56KQjbM2WicfN0wBvZjo4oko0cNye3+OosHKH8G/
d866GY0irc8m3ecQKmhmwdINQl1YZ35cT4rhwFT5LVPozJo97Ou21wog3SlBwc52xr3mTvu8KrIl
lylhkpJu6l5V48c6Tsf6QuCpL+/9sWIVXpWVEEPAockczA+SyIBWE5nuTNiQZRJyQsG5T1RwtwOD
UhH27E0GY42VDg1I/Ug0weY428xscRqepoURK3nVdbVXtDeJUdQS4jeNlz7CPREWPp1s1wUyjYlO
YEGRXW2VlFZE18niau4ZCt2GzCWKh4UDOrNNqNgm23kmx/QpL42KfOig87W+4Q3QO9qAw+9FCYTK
bbGrCRVXBIjUZgzcdkUnVte30unb4rpIDPcqhIzV7lpg56QSu3PzUEc4vPf10OpipxqE9Bu+R6/c
OEkfCAKqmxgWGjmA2WbuvJRzZtZofz1ZMoQQIIvm8zL4n7cdwSrDfjaVE33oSWkAuMJvMwEsgLrv
Iwz0Jm3/wQ4LTBp81tXGpsQkyFqS5bkhVona1StHimXXiPxgHwYiOTj4MYsNSYIDCQ6FT1wvgn2+
TUT/+ObIGgfJYIlRnY5tIapLy8t95zwf2PbPEj3ENOjwBhFoaaIlJ7fP6dr2ENb18qOYu/DX8lTY
l4BimMmizhg94nR8EQIb8bLMPKRa4Z5MIumpF7PKsc4SP6+jsxaA5bhubat5bvteYHgRdGwTElrN
U2UwPFuSR21ciadNjeam37b00ahDGaXM/bADCm94xa4SE5yGDgvtsKfrLCOUHbGy9m27JJ0hjyN4
xom1Oti69RibeUz6NmEiIPTGdizIMVAGMg5T1G22K4YeRVmTivKAWMYzwX+WMB5IiQvMrWN0+DWy
QAUt6IRivAdpZ0cXgHAmf49Bs7fuosnl9t0azPbSD1UFc+5AyaCmeO24pajTx6k0jNxYq8AaugvP
LzlJmNNsJFS3eGo3vWtXvBYvMdFZpLGhzhd1SXxiMOes9+Ssxl9Kx/XmdTyLwl55eQZ6zg7iaMke
JmRyIsntLiG9Kd4JT2FJIVSvPsvmyYcBMI9i2A5FLzDisiEUm8xK+umOu3IkJC4Wsft+JKue5Fh4
yVGCh3IKWKwfkdKSs0t5HbjpTPo8aksIJJzlSN30J119istB2/Yjbrgo4L4ccQo6bbQpVFI29orW
G/SIbdXNpGV8iWpwErW/HtzFn/I81BS1TrR29GC445cJp3JRv/+2Jf1vfUR9RK/gX4+lqI9emuTp
dYXE3/gxkZLvIOFL9KQmuk5Eyous+4ciDNkX3d6FpO8u+zBF1D9rJP8djWDouBLVnsUeb/O3fhRJ
7jvE8Ca1BpOkBfcdBH9TJDnucS8G2PUyXQH4j+YcQPtRL8bXuQu6m1qbeXa1k4YXtOss9z0DCVWC
1Q7GJZNeeywHuTLQAnCuSaH5IM9VYuXGSC52vjOSIeOFYbEL+9kcViBmnCWYKIT/ks0qnrAvZuZ5
yUk7Q28m+9uYOCY8umWL0zjoI+Q4hpM0+4EAoHhHYCRT5BymbbAZfPQMqzDyjZcpZCdfqz4qznCT
VQ3pLvN4ao79RFxHLTviwpkuMyRuB0SXhW0EUJxs5yF3OuOBngZGVldF6b2PGeiF0kaeEIrDyaEw
zG0xqvSANXjSW+LqSE2jGoBDoML0rjFVSdQg6dQrlqvxEQm1fTpkwOVWyF0WBkooh08RXr0I44XO
+n2YgFneov4BOa/aKvgats7wnsaqEGdsv+6uHxsENWBgE2+dVHbbrBqWSvT4ZuvfSRpELJslZgPS
jJzmVmem84QoWZ20RFGbpwIl3lM22ca8LrLcOC+B3/TA/AP7Ycr7pNwnbQ4UROPbw4gMv5jQ2tQZ
zqK68Wu0zHb/mNrReJbVDRIsw4r9edMNUl3P+ODLVVXMi/1U9uk+VRJthcLi6qRivA3nzj+LELY9
kguq6nU6+Fa+av2EMK3Q73wyn4k1B7OvhH0hyL29rINEOmuhAw1IXefNlQfiTWxYvLozJ0MUIO2y
ydFYd7I6JdjEvOvcAjRR3TkFSCCtImgjcQ6IxnZVi4B+bKernF/hrXwaQi/eFDyVGk3bKsrSjqg5
TyBcSMvcuxpVUCQb/Bvt/eQH85fB1KAmet/t90UFOessiVSn9jYdT7psUb12VJOAMimoH25DkZQv
ZaurL7HRjSBtAFtiKx4QcaGFSq8MryJflOMp8II2dSf7kGe5cwjLPEXgQ8TQhTOrvjzRyoB/gGHP
Q9M9Cv0QJAOMM18lulybVlE+aB+axtquDbvbQRmN3rdd3DS7yLLlfdGRDrpTYqIIVTRsHq2Fb4vx
NVMGFu1GXVJmJjApgIFXa7O0qitRhItNlYqsJX169j9hpDOJDC5lNm7JG/KGC20NTr5mbMG20WeW
bldD3df+xmuyPN7JeSxPy3Fk7/dTfjG0gGCmoFceNksqOD9bJ/YQB1jc5pB0p14m+YbYJ3Kr8JaE
95NjFl8thmXOzpFEGYE66Y2PqI8KHMhTBYKibjtpUTMIu9ppYww+VrAIXLJryt6DLDVa3Id1e1s1
GuZTGcjH0O7Qe5RBgHSDE4zR70I4wF9J7DLJ15xzfJLCLoxrHDpwA0OLirJzF5GoKssaYoNRgZ/o
Znh2YAgM4ymNHRfMgN2N/DqMJfDOc+/Cr/0p3hATL4KDykh0p1mBtnFVu/2BVhi1XYMllnzEca7u
g29tT+22qj11lm4oKVrhVfqtRVrUIWhEmlu5eRuAUf8P9s5kOW4k27b/UnOkAY5+Gn2QDPb9BEZS
SvSdwx3dH93veD/2FqS8maKqntJy+MyqBlX3VikVjAgCOL7P3mu/BX8oqsgo9Sqh39HfeDh0aWfr
87S77VWu052qg0Zfq0WlBS7m+TeBlyPewmsIprXPfQX1eNF3FeIcRjtftuaqI8paraluks8lpscz
rxsmrp1varFuzctUVlJug29y8hwG6Xu0aMz9SGn7KtJ8/XxriNC5N7pcbIs2HfSMoAugICQyJkQu
NxkEqkc8heZzmRXcXPtIh/UdYLw2VVxo5G+uBtbL0xUB72KiS61FiYuFX+qNymiL3HXFXDKDqyK8
Qib2M8LCNeLbtooDmkBtSjrQnKeOrAEZ0azAaNpn08VMbRwn9042p6araLOLucheu5rPamOozK3P
oMk1jyDEqhbR1m36HSdf1Csw29gy13avLCzLS+qVRTFMp03ZYfcnmDr6pKvjgRVuLYtug5lI5ccm
zOsXGSbmTVRMqXlepWNlkflKEZ6CKBD3U9Z75SHjvnWapi6er6s5GOQ+rCHJxGNcsclqKp55ZpnL
eCchZNx6Iy2SWFJ7uCrcznERUegOFuTKVyoyj6Y/4pFcawS0K3ee5UDTb+WYGx3k3bXBF1msvZ5b
2tRkGXn+lOl9b1h1f/jnc9sVYMc7Jb9+Vae35v8Dez72jF9NZKc3LdOPr58msuWf+D6RefZvLDoD
oiY0YCGZLimi7wOZ6/2GswPnPnFNhjHTY4r7Q7NajEU2KguCVsg/Sv6HMemPgcwQ5m+LG0Gg/Fhg
PPDd/JOJ7Ke0I5AJxjHXp/HEEbwQ2dTPMtKctWxmcn8kaOhbZ0brjw+sOUgeVXrE0agGCuK71gOj
ohSabT1nb4DlKNttk+lv1o5MmT9sr779KBY5Qd7VoqR9TxP8oGhVXJeUhKbTWtRxd3AFNh+IxmCN
IdHF69JJ1E0OkvSj5XS++uEr+w8S12eBCyOWzb47gBHCF+GztftpH43IgoSAZxnHZPIYKIva42r8
mtFyyH3/77IzixT415bu24stSS9mYM5VNvGgzx85CRbPNfKg2VBlM3FK0292Y+T7X7+j//wiuNJY
svM7Fvz0Igk6YFy4RrMRZWodjTrDq0vC8e7Xr7L8dnx6K+iQAd8UvhWBJernuqWmY7eOSVJBIqhv
XIoSV2Pc3of+/DW25heGcQCX5TXl3Ntfv+5yKPr5hRG9EF1pZ4bWIZb//YffldoLaaJQnt7AMDPC
tQaVOe3yIWifIhycaheJeWRpU5tv1P3NJzBq4T3N4LlN/20dlfB1yoz2UFCWDPPEMzEEh4w9ZTg+
pXbfzCtHGGayQlI0wL9BanJgJc6KtONo36su4G+TSbpicMGmKRFFomNbTfPlNLq+OAo9s14Roltw
HNIQ/qrXSDdH0tI+9ZnS0e6aeRE6YWY/Sj6y+GBLveQLlfatrZu5sPJsHkUMPp6r/s5M8m+/G3zR
S5/aopmzJv52T/jxw3Ob2siBM27KqstPhhkxXKah/0+vKZ/hhR4PzBdo9uylP39FKh270lKAdQZT
tZsQNNdqNqORUwsRbiBM1frXvxOfj5ZcVkvvFiq1BdcPY8nPIjVNHg0lulJtLD/gm9PwSAavdTZx
k5mrNq9d0La4sX/9ov924+BFScJx9ybux+KBG/+Pv4chPdkUkSEm+7m+Zn7IDyrpcMzb4XU1pcXf
vMX/8MUFdJv5Di5Ri0fH8tP88MWhgFq9ZI+98ZNMr0s5WBsdjn9bmbN8M5+u6sW1ynfHPZiQHzUU
n18GrwfuSm5cm8HNq1fGTOFuqgDOFdNeGoBHbC4MLfGEzcCkSroS/HJXpY7UrL45SNA86l5hWA+C
72//v6rPv8jv/fB7929bsdvhrfrySfT59g98HzFsk2pFCr6WfB3UXQAC/ztiiOA3vhs+Z2+pmFoy
6z+MGL+xtXGWBRghWPZHS9HInyPGb/xpVCQeHh7Sj8to8pPv+Fc+ZJgJn36fsJBhpF1ixkwruF15
Unz+far7JJpU6N+pPHGXlA79xGYchce2GeSjEMrZIjUUl4kX1DfVPAUnpOvxHZsqXrossvlth1wa
a7u7lJzNXsQYDXcwiATBDNrI9dBNR+Ju2eM8WfeGFc8P1hAD1Uu6mAFbz+eOoj0lmQwYeXYfTzuv
5f+vslwdbdwdkPVUcWGnSXBWqggIoyqQL3eZIUFsNTDR2E6r/jkP2smhcZQNBtAVaqHd0ho14K5Z
eGuWVh1GlTo4x122KEhRV555GjrdSraeIuDYNHOAamX7nCqLMJcrZ+ggvcboxKZjcormzoZD2wXk
e1PaEKKOytT6EScPCNQW3O0NqE9/z4/SnXA5uvQSU+HqsIXi+Ik3pJ7c5uiNqeGucmBgctWCGV1V
Gdp5Y511eDj2kZ1eOl5inmeOtSnNZrwe/OfQ5hyYZhywiTB4bft7a7+6tOXexMNwBrPtXebThV1R
71eez3V6NvTqwS+p8ci15OhGva0p70iafYEe2Z+1cnhueL4eddOLK4m05fjUC0u78zci895ZxQUX
nWrP+KiugsS5Q45utk6vd8TUpu0UJfF7lrnFJmmCDzJewFlcf3wzS8zYRGSWB7T1MrrdS9qGx0EY
ZyVwmFUSR8UtO7QMyX6sv1Smd+dVEl609RBYzl3kmoept7Y5SkfHeLCuDP6vVnTORsMR6ldOyl89
R7XcZU3QHCb6kym6cm69pryXpdVeZGJ4c23sNas0OrTkwtjp6M0g83nflzijz214EKuxTu87wn/D
imB47OH8MMU2GqT5ez3wfQljRV1KloMAHIkjscSslsfSnvPihoLdI/nC7HFwoumMzNGaquRV0T/3
ReHpL0zBdzL2qYR7aV20jLXqO2fVgUEn6BN0Yts2Cadew2Fuj5JlxnBdGYGaN2yr4mee9FkVGvij
xoW2dQEQu3szTL+67vrY2wa2jo9uIgAAyMbiIKzGin0tNqcU6f4RShcR0r5ZuUmpVm2sL6cUVcn1
w2s/Y+M2YIPFDPYkhLOVNvhS4o9lLO6ymV1FMTn4fpobHRfpzh3ZSbph3p1re8RP4aQv5pTteLzo
VVDDWkc4PusK3o9u9AVqbcJSJr2wNUGuQM0TZ4DgIvcEoOh+aHdOBQqmc7tLTsHm2UxEZ50Lkqb4
g91V3RsQJ/2Zf3Nmn01o4+9L0V2hJaBHjG10UZmjw/a3uKAgnRhnJct1Z5T9lsB+uElKPa2yOr4r
kzQ4VtMo7o3SjW/YyEfY9PkosRtOu9AfCqJnSn8p0vipTOXRKH5XU27dF+QItuSTmPE8pzta7dIe
0j41lSN2lKxze7KtQ176G+0Fej+MfB5mNrjbLmvGde9J3HpdMK86kpycwkzgspQnQJuznYMzRsHO
qgZrz/Lcf7cwJe10MlBq3cziBfbobZxXh8iAX+SiM6PtvuMUvamTwVmhLELrQ2ep1V1HXGxNCIxF
pBnEK8S8bK8dmte67ANf1bzBs9Rtmsj9SPr8SMJ6UyTJI2rKB2mz/D2vyBpLp11JcKRjq9dRCWzd
WfKhgue/sySx3FvDoK7eNHobNr8+jIH5bEouR5NMcZrrVQ3wEo7KyAEiIkUrIT5UkUs3Q9Fc83ao
76nn9BIPmd4SJY4OhqNB1AU2dK4JJTUaDn5swdNN0keT82KtWFqFqYCV6MANu1fVHJ8xhia7MhXh
avSACvcqih+KqHjKWmevzMTe2N4LqINlDR841YHhxwZQn/vOU8Lz89q2G/uhGZALoyB+txCqVp6T
8MFNwMtaYIP17Pd7fFbuuix6h8afdsOthxlUsFFG7MGghC/RoOa3NzVNEao8dzgzvdejx2Ju5LD/
UQmjcjZEagfSXikBm1WQmy1yY+vvUzbSl3Uq84Deitp60FTurEeHhvF9abqXRZjpy5LjHrBCGdnX
o7TUWklpwc6FwY5LTB4HqIbnNNDqgBQzVYv0ZxWXsoJXMxBZJYs6FFyYrE8yg73A2LPept8sPcy5
O+1pMfGfmjjeOmV56UTqIHW8b8pDPfbFwRJZdbDnoternlug18U9VQjDwS68342wbs/t0TQ3WFS8
ftWNgQa17xiHQA3Zroa8uPN5L13Yz+eybK3rzhjXsYf7IeU99KP3qMZh4AdKm9u5c81V1L31c0a+
tW/8B0NP0W70S9jNplIbNIPhkCFabiNS6Y+xmddvALbn+xhNgZ7MvjzZbZ49wtlMjhAc8Z3baXw2
ZHVyRsrXuDQKiXEgDZqXdKLCARFtnnh6TkF0zCFd8cBW3q2SRnVRpmb1qKy6ek/IIt2lI2V+pjd2
m4rw+S7AjHZNNqugmd2Mjp01zR/fhr//zsH/4uz2qzn49Fakn4S25Y9/n4Kd3xhWffRzNp8cTSzx
pznMsMRvAlgRm89FWPKJwv05BmMpIyNHEAHPNHtOdLA/p2A0ODpmERkYg4Gcce76J0MwtqxPQzDR
K1Je+Eow4/Cf0JN+OrsFlqFinXc7p4ONeaizrKs2BdYP9WwP/GRgEwwJVjotwwX+H47MdEbOo/c8
DA0d7l2vbfpbe2yEfyoz5WdHRmjVExkXdXfuD7iaw9Jv9LErRE58O9M2yejWK8ajE9CkREUVUxrr
naLSj35uQNocbSLjByy7tbVhlE3C59ZP6yhZRVNaDXdBa7n5l2BYLEjcwHzyxIDay+5LBpb5qrQ5
7W4w1Azpl7ETiu5fT8rwmE3O4FwltA1v5ySHmKvNzPFv0mQmxT1WNINsOjexonvTH0K517UeQSUb
92oIP+pwOPU+6gwFdXDajQtpcyte20aBUSlwHRXsS60sAtRc8E13CuoweGT+fAXbYcXH0Ylscy08
Bs7Z9B+cNHlyWhWezW3YVVsWWzMfaTYHJYhyzZ5jbmymwir2u5UB1SN4dOCgy1VElMPZFU2j4nMa
eNszP2AOesQ6bMx7jzDTmhRiPzzOuZwXJHmtZXXMx9q+qtlYX2gU3W5X58Z4LOgx5aEGx/LYCa/o
1kkrrfuuc0Joxih0+TrQEbeXGQmrZgGOCcMmpxmurRT/Vra26mR8zwgej7uaskNzP06OHV/PRhsx
PcVh9y46C/JOlM3+jSR9TDgcz0hB3cwkXkSrpze8ZvJmYEO8omvhNESut+ly2whWKTfJ29DoH+ZK
iSPbW/tr0VnJDOh5HthsNKOXJLtqFLbz4YzaZducdDkTtjON+gQHDR+tocL+OfWCAJoHVu59nhSy
eAW43k77qLVQRTK19KhMamij2wSC6dWo2NbxjOvj3P+a4hCyvuaz7413+aTa4ThJkn2XxVjS2rDq
m8IWOMMsnphA5pEvkWLrzppz+9ABs0Cl80UGvpYa5VR8eH7ktzFUC3PItqbGZf3UKHf2X3xzMtPr
UrqR/ko5XaZY59p4NVe97IFH71Hzorr2yCUEDuarwo5PehaRL3em5KLcTnjJsi3RzK5+D6NhGZYx
Uvl3zahk+kCLcWcOjMv4ERNAegudVxFV7a5ZhabFpQoK7M4UHZmFdWBBDOiUZYGL6TzVVtgDZwMh
HxhrTFkl0qFXD/U54LhgnxOvY2HcVZdBG5brtrNPidvP1SrX2XSnMCK+AlyNz6PMErvYd/tXUlWQ
UkI/fyeHSe1ii1zOlh+cmDXPw5qfLNzNeVIdjDyH6E1JCYdRUrDdCh9BXdGE1uC6JHl+LvqgIIw/
Vfk98jLYhIxe3nWScyKdtJaMMg6tC2r2zqqszjdRSDw9c+JLKD73BQrVbZ0zeJmFz+dex6xFcx16
fKMD14OkpPmqbNBRA+zwYIepENmb3AnPhgC9CYx9Bjbb6CfW0qP3YIJPuQmbqTsrDKUuaAfp11Mn
iVaEAYx+qibHNQmz/skpnQYzVGuHoD1CbqY7YDTmvhVMEAo16pzqIJ2wfp6qPSzh/oABs34ROMrX
PaGTbdA7zc5Pgm8HQg5rjR0FG0tNAzlMk7OJ6Kh1KlLjpPvu2lIJn5emEZaa7noN1getIso9b+nU
pGhCOOO97zZ6E2ZKn49yDEmD5Rg6Lc7OXj+dptEY392ebhDXbcFjdGN6IFjKgdmxSLOyxtsJJ4cX
7xjWuUP64IwmIurLphxwC+7WTWR6cuePOjqmZXvHihZSpccINgReTOkLqmBc6Owyxf53gZYhb1Oj
IfOSQuEopRlBtbYN475NmnfkfbrLxkE/Myrpm1ZJiqri2l5Z7VTwiQx7kTvJuVllYourN8SYW/ZH
Lyve4rlnoLb4w8uvvHWibYA/EgjOnzjwN+NIl1HZ4BiFc52DpbE5BAlvOOrRFydGYudZZMI7d1AU
j71MmzMVFee9kEQcscQsjyx3W5PTODhd2G1atx9Omq4Pmvrc6BTXSbS3DVccxqaWb4CN5dbq7Pbo
NawwO1HqQzird5+vcOsytd+2Q78DKJtcQLysDpY32ecOAPuXwsRAyC419HdObqQlRbMKP60VmtcN
Fov7wRPOi0hTuA5F0MZ7RcTgWPvKvraSqV4bcRSYxyC2tUUsYKgencK9qeFUraVhiluD1syN0SXt
zjNx/ELwLm5637zrpesf7DLzXiU8rnWJ4rqDSEP4JrcDGtQq+ymcfHeTCcIOFLh8GIXm1pLaUvD3
QVuP1lDMF4Dy5FBvFGX2nZl75krg35P8u6lvFVfuNhnoVOfWFawlm5ptG2E+gcVknMC3UdAmzdkm
CEKjXGItT3HHdCuY44Ar5K6abf+mjb32QsCZ/n2YY7u70CapCpfyA8PWqdWv/FqnXI+7aWisRHGU
TahHg/rmBTx24mcdxNKKr1PJqoRYRYdbxdiSXWHvCNTdTXM5LKw6GRWsPILE9/F0rewA14S5fOES
m7kpLGJe45EjWKQB+5iJvsQx1pVfiaJ70ZvwNKalFSVT6lV1Vn1sZ+wKVluBgC5qosyleiVwgrEh
HDLwWG56HXCuXnteUtAVVhXB3khn29zhf/dyaLns1KtqAKqsg7K+VQbfQpVH1ol6DLWV0m08agjG
aeeqbibip4vNgK64HvyGcgQ/p8aebBKtgYEtj/gx+6NB/OkCH1H5uGxV81XR+PXHICIGK5dmAOBQ
VJ3QJefv7LZ4qFwPm7hj+Gd2ClVGunl2Mvw4e2va0ubY05CUUsrVOwlS+6wYZgAyi7zIpR9OTx0w
8ENZ5+VuHGb3azZN5OhEauyxUr0BV2GKi+GYBX0RngWlp26B53Pb4C/k1ybDY30EQAa/C7pwxXgm
0Jly767pgmDjZhlWcHcygg8xph26Bxyo1i2fsaCou4q5BoEsyYj/id7etctNy6QmkayWjopdoQZX
nTfkDEP6DaS4Q+sqsXUZRQWQ3K7sk6aw5XUcwzurTILrhul35yU6pD0tya7bzBhczqZd1GywHRUt
mDad4SPyytcR6jEVMp44zLXbnOwp1nB9WghEiV8c6qTnzA6QVd8HqTdeYFtW8P1nVCILw/UxyDQl
PG7r8cCY340QJLPqLbFyK6d6Vj6ZIAJ9IVSavAYbM4t6YX+B4pkOqks55rdFaMOQQdrQJCHQbKxG
08YCdO2JhaTzMZdm98CTsa/WapypqkI9uUyqhHs4ItAx8zLrPpkCTGwEHh7LOsrecZLHdK6Rz3/o
hdke/JEuIlqlyANWkyFOU1x0p8QbzVNpldEZJCwrXDtGY17M5ezdV5Zqz53JZrsZAhZyNtbMHNO4
U/JA7Xh8crp0nHcz7ue73hrEnjYNkHt4isdgzawRda+x16eQMUXtDF/Hsgpu+UmfpIFGk9XRkBNB
aFJLvAdtq9yTbDs5QZY3ydm1OecxOtysnsLj0QvmcRWa9qDvLUhAzcmASMRRmn11t0li7Cjc0TjB
OOGqAIjfn4Vly/OcwhXDPVk9wcJtXNokEsuiGa0zJx78auf3YR6sehHk8SFw+wIZqJvpN6AWbuwQ
aHHhHAM4Oeuec8E669on3lezjQdaumTDFZUYPABhmbUQBu2hvTAGaNyDdt/Bf42naXbDm651svMy
J6lZIjmTYxzAZWnXp4iBvAr9e8wUlhFvENjOExfJ10+Kht1fWh6xwHtH1y1f+ry40QI1qHB46IMR
wlvGhN5wVW9GrJR7h+D40dMi+cIFat/F3LrXjhrEC7HJ5AHJMD8LByvap37rnbiZQhejq2DeGbaZ
vnUeXn5kDfvNbIioXg5mPX6MHZmXA8G/KeGoNA5EDCeOgxur8GR2yRTvvbIPNmdkfAuLnJMVqr1i
6ZwViJfTyNbe4dGXjmZQHErL65eETcRPVjW+QPge/Fcdp2W1tR2QezvcixprET5W0K3QbI5Dw7L1
3EhrjrBzaTVyaw40xq6LPEON1cSJ2wNehcbeBn4NaxaLLr/CrBMCfdT4fJ0zMbpDd4ULrR3fIPIh
xCdaRx+pJ22FalsP9DnYPHowNfplcKGryU/efFU6xilKAr+8Mfyejy6IYwXZWtvczl0vGc9mOpGM
FXsyfPuACCMfobKxCR6jffs3RYSPb50NIBZuLLfwo5PTS0pPuz5KsL3OKcKswZv62ntuVV8GHP2o
yM2N2d1hAOgiSM9F4Gxmw+DbNvzEuUhqPr4VS3ifw2pHn+uhtVJQasjK+mBk+tHFNnsWsZbb2pOO
aE0MzSvyKemuxeh4EJSpfBBpTl51b+PxnAvvCSPavG1mi0UOiU1o6/SfMpwTqG6x9lDmVI7F+9RH
cKYr2y4OjlmI82Cswm1res+FdHt+802/PEtkZ5zFgxi3bk4FW27khFIXPDVGzvq9FyUBtoKx4KNM
ew/pXxThtpxKwNZ5XciD4Ur1ZSrmGjO0G703KCjcA12adza5SQp0spoKW3RgttO6UnMyb2OHQ2Bm
2s3eMGfWb+ggxI0JwO5FLBSNalZ0Pllxv/eNUFxPZgX7uJ6tHSCzR7+eph01WtbWjHJ53tfUZ6i5
EheUjogTPlw/W3WNDJ7Jr5LsFaZ6t2mkPaeiItmNwufWkQfii9EoeZ6g0dzGk7BwkrZ080STT6jZ
4mmz0q6GmTuilaNT25zfueB3bunxocwmqqmIbuxJcrJG61tIaM6G43V+9ElFqG2UO+GFUtPiKInc
u5oY9oOK4/wI0HR2NhhV9ZF+won2CmEdpwnOc6HH6DwZ8ENi1sc0YOHkdWPVbJs+VSfoakF0iKK2
eclSlecZB4JKh1dmV1TqDFep6zJIuvF4Zrg2iaqmTcAU5pZ0Qs7EBWHt79iJ/yqO/7IW393/O2/x
zd2n3qr0J4Mf/9AfkQuHZTkbJSC77N+xliyo5/+NXPi/IS2aPut5BwoFJKG/hEeSGoDTYXyRuzAX
WfIv4REKLyylBVaBIQ1j1T/bvn+SHREaMQSEDiHXcOH8CPGT7Cg8hWtUp69pMHBV+2O00iPOqB8+
k+vv1pBfoca+vchSlQAU3oQBtTj7fvClsBjwYx7+r0OQJ4eKXf+qQ2g5MxsChL9+pc8OmD/eDtQd
Io2gd+xFr/3xlSjwDItwCl+sqcgBew5hf6umCgnin74MNwHbXaK8gpqV8KeXmcNqzLzWfWaeK4Nt
ZZb6vp6SPvqbz+2z43F5N7wMrJ0QQw/VgtbPXw71iCB07ecZbQxMZGQ/xUEW4Zamtx2GLjY2H0Rg
Xk3l6dfv7z+9MBQhsIdII1jo3M8fY84voKba8ZnzZ7SxrZJor9ml6Bh5q7deXopNM3nZ5WSk7d8A
bD7L4N/fMvsrh3QSVwyXy+dXrtPaENKan1sRq+xhLJ0hWg9ex5OUm6NhHpTNhnTjjZFfkAMUymfb
1zB8/fr9L+/vL4fT958CfBOfP7+0ONR++im8KW2KuRHPOkucLfr2PfzFeI0qZv3jF4KJhifNZMHg
4RT76RseDCNhQrGfyRm2xJXcdtvnlDmGYxwff/2W8Kv+/KboRwn4r10UZiLvPxfaVJ5hDGabXM6T
HRdr6tcSSu2ikeskAEpxxxGcgnBJRZSzFswJZz61DYqde0lJZzd56ACZ1wvYJGogQ1Ut55DIj4Bo
a+nZb+WwEEBiS8mKave2ijYegeZ623878/TTzFpeyDRwKUCKC+/cbivA3sG3k5OEt4spLuqsD8Jn
8B6yfibU4SBawGC2coClBsSSEiy3DRDKAOjUnUe2NZ8Cd9YX6Uwx2q4Ey5ruBpLKbyS2befUQZCt
bgIsu0+c22d/XbBsrA8ii8MWGudyVs0tu+fp6GncAnIgMTl7Ia26xmIL8fqq5GkvnOWpO0WRWpff
jtImpbxfWFTR8lTAROmPkSPk/dQPZrjyGklLfZGXhn+AT9wdm6hJzPVMQmdct9+UAReXzIHeWnJQ
g46mcdu749Tf+2Y+2+fzwr1a2uD718Soki/SrNxgRQ2eQMCAlYWagUJM15yGbHc7966hLvtvssc4
ygDXgEW+mg92bxpUMZy1ivZN8875Lpdg5bKNm1p7HWOLFY2EuPAxk92Y82siRt+UlpIca4jyYkeK
8wsB6kYiyzjNQM/7JfMsQuFL09RpZt+I2WmC8sCQV3a3mSktDUSWVEbk3Q11WKtxH8pWTmuFP0Ol
56Ul89bcWU7WC6Sc3E0gAWG4YgWColpOPnGu+7LA65pANcEJaqGd+ilfPqEwNxnlBmxrXdjOxhOx
j4+373FnoYMAa4pZtNecBgCmAHliWmNnru6Jz9FHDiy2lL/P0qY0NROm14Zsjlk7RBe9DXp6ugYV
mXnmOmeNL7O9l02AVTA7mGTEH0A2ZHW7caPQYudet43dbBwSI1QXliS22iPUIQwNWrVmeZmEBHjO
+x7gzb4jP/j7MNUDUqctg1OYQHM/1lYZPNmyjxtMWV7xNStqEf/ejFI7l2CpZ5xQbcS8BpDduGIx
kEZ7JFIs51OQ0KpKMN8Ue1+O5Xwd1W5/w2PBja/GJsaEjJ5F1rgm5rLvpRm4bBlwGfBhCIJOT7h3
GnA4s0fMWwFn8A7km2UPvWsxyzPd03JpVUn77OXoCasSkkq6BQ5gGWtl0e62N/ByNe9xko+KAd0G
AT4utkIupNEcOcNjF46fhyjr5U6FdO09TIPq7Xtr7iP6E2HgF7tgouLkOZty176fvNJMvoTkIL2P
Lm3tPlgV5WTBIXZ1KeqntrZCSqBHLvfwlJmtl2OvUFmoTn2oygLEukkSjsG7k332kM+pJGdF4t4f
7kFVgb5Y1XU8a+41ID8uDDIyfJdJTNLKyrzrKSBauEUjxPBQDX1x07ke4ruVmtx1epfyNpQfGN7b
NOs8qrZ1Iy6GogHf21iyuLE4MV5rmWUcOWUXhxtVNOm4cRjuafF0U+t33fKB7ro0w3ZVdb1TkOfz
PRALlsU2pRz6BPKgACE0WTpP91AkeMKmJdrfXoxedBNzZn7s2JOZ6xGAM7IZuojJR+TxGKIDk8bX
yun7e6w97kNtzG21gaLvxBtYyWR3ethD3k4YrPNWoiKEuY5cmaCI++lLNw22wW0+G68hvYKt4eCb
p+u8A6exTqsYg2NAUvwKgy+3dgsv12M1iPg1UJr4kZsb0YspsvpDg/e+5zRO/stPRPY1cdgWrwkp
da+eYZqUIlJvx34kJYunNT4agOTB9MLZg3ro1s2AXXM4wo5I91P46oZVCpjAkdU5rgrlrVmbdE/d
0CUvU+CW74kYGroDZdXC4K+xgXjUjx4bisTTfeKJgaJvay6PueGYeheghvWbzJ7Td9cv3RtWOsWD
ZWj7DcLE6K178MosdVSb3ll50b0mo+U8aNMYPrhDZdkWxToMNjzmrBTUlhT4CnvKn4fJnPXKmBP/
9zEeMV8RJcPXMrYD/o7GRMFep0VYUW2gAFHMwuGw2OO0oWSbWZG0gTtT+BcM0JJ2vGkW6SX4D5rT
uTgADviskrgS8fSgAghOkJj/W4uO33y4ROgazmdm0el6oq/rd03v8kVn9MNdwTcwoHKmoPiqXIvi
xKUTXdbZLNqN5wTRvK7Cecy40WLD3lBKDe6dSCOyac3q+MNGuslpTaN/gALmPP6YMp/dKnx2eymF
NrgXCs9Z1vcT8Ieii3yISURz3+XgkkFOLCjoK2pNyjeQl621AZFiGDt7qtx+JVofY+i8JEQ38dwM
0Z4/LYlvBl2fb/Oy1hcJW0wA8WlXZbvWiPJnLpnK2g9RxRZf4JKlBRlhOF/7onFv7W+65Le56L9H
139Z5i+DaXuu+//zP5/Prcs/8ce51f8NS4MDnZq8FQBdqnz+OrfiiqFPzcYaTiqMepk/j61YaTyf
P85WGMe5CSH0z2Orv5TR8N/yL+iD/C/2P/HLWLzGpwndWf4mzwyWEX2pdfvphJKpEcN3mZwMOcg3
KDtVvDAB+6+ZmpcVRlo6165FvmaD95P8ClbFvj5PQWu8u4Eup2OuuqH6m1PhzwP28jNxVHeWg7lg
xP5pmC/LqgW/WZzmaWruysJwX5phKkIuwyh/DcN4eIBGFD67rmah9+vpfvmrfzywfHtphhA+C5PD
ov/Tx1HgdY5g5p2qJjN2cVi5F0NJfYIhUvMaZl/yf9k7k924lS1rv0vNWWAT7AY1YXZSqm9sS54Q
Vse+CzIYJN+onuN/sf+jTqHKll0W7rxwgQPcc2Azk0lG7Nh7rW89/euXQ6rvm54NDYpzKh/npwO9
Q5sr8Mv8IhBlTiBFKqvnHIvVd+K+u+3oV/7L36/38Ty2fr2fr7c+DT9fLzc8SQPuwrKXdIf0ESl7
15uHAJDU7u9X+thAeL+SzQ1EKGavB7Nfr4QwqW0oGy+YOg0XuVFUp3k6j58ccv/0oCBHW5EadsC5
/sNFjD4PqcKziyZQzYEGuPUmu0yeQ+8rT+146J5Uh8pRlp79ybf7eLp+/3YB7+7aTSAA6sN97IvF
pC1MJYArBDtbLfDFFzq5DRY3uAVIOZ5NJTbgqvCM25jK9zPP1x/vLrYyHlHBPvWx2xT6kurP5PpF
Y+4gHOhDoglB+/tP+Id3wRLI9WxcXvhKPhKKCzcY8qFJL+ieuM8KjNGBiUZ+MxVFemG3crj+++U+
WGRX8LyJEtAxQe4KLvoxUdUmbcKl2XqRT7I5k1NrPDSZnV03phPfBLYxPYZz1R9mD2ySqWAF7X1e
G9BKGkvi3z/KH16TNbCT//Fa4uv58POO9ch7FCcXA+gRVCmlAOfYo5ihxffJPf7DlYiuo3NJ/i7O
k9We9PMLqST5NFXsn4/2kDw4U5afynChROqI3/r7d3p/GT4sbdgDAQBbjqAbtsJnfr5U1bGS+blz
npmZdT9wK7/7bRE8YZJf1BGMm/fVj9O83UApLX7EaCEJ4M5b/Qmx9w9vDh5svu3qimLn+3BrJxdR
R+tZ53arZka0vQ/mLFXiol2KdlcRjgPJIqmwGJXVaVWK/hOC9B+eaZzHgJ3ZV6ARivX3+GkBrBbG
5qPjnDdJEYC1Coc9eAzGMsUs97FVf9Ys+tNNRxzh4DwH8IxBnc3/5+upUCD3CO1zYXl4IitZuKgd
/HANYe989aBHZzqXaaC+ZfRKTowYNYpEyRT9/bf/003/+VN8eMpY6GNO9/a5nIb2ysZfcxni90J9
Yns4LXrzps7n8TA3YXsYnDD95Mn7w2IlLHS9pE7arCL2h1Xaq4s004t1PnDePhaD7Z4gS7SzT77j
H94kwdZm0R732VDXIL6f7/SgZWy2rXVuxCaTIndk2p4yDu4tJjl/v5vWny5FnJ/DOYHW7spq+uVS
PnIs9AzWeVgvOacgOo+Ss1s6MDAeOVFirpIXEFr0aWbPNoexvjh3cwOtTI364d7XTXPpis65nErN
OMp2ZfBZvMYfNsY1WBnLIZ1Kggs/PHYBnh5DuNM5o+H5XMte7Kw6LK+xm3oHkKrT7eLL5DVu/Pb0
k3uz/s2/rjL0YAVmXZONkdDaD1cO04HZrOGdocQpruIS5OHKUNp5I3RzE9Yr+ErsfbyFRArW2XzD
Z6hOScgDUuXJOo5aM9CfVAl/eAnxZYLiCnEQO5SUH1Y+Z1K6YXJzNsqmZBhZqIukysK7rGrpgPtp
cishep+E1ox3H1LNHr3s+PWT+7I+fh/ui0VQqVhbxo4NJOfXZ4Yu4hI2tX8GEKu/IM3IP7eTOL50
e2lsUajV6NdaUNh5bh8nhuJkfTn1tdfobvPJB/n94X2/E6TlcDNckFUfPoiaUGMrcbYiqV9iz+VI
6U6nFppW8MVz2WK4mYZDMsjuxAG984Y803kQMlQbi3Cp05QOfFSPQl4GehafvVl/eHrwk76flABl
IOP/9cNh+qm4gc4ZvcTE2IQKqpRCWIXRHzF0V/2IzaUkhNGlTTON8W5mxd0kKm7O4mYgMrdxxvnH
J/dr3ZA+/HBwHWgJs2m6RFB8uF+JGCajmE2shxlx0wAyIWplvdy2A7VH0rbl7RwSKqxU/yO1pyYK
UMufxmMz36QyAc35ycdZL/f7x4HdyFKHfXw1Zvy8zLVoxsmxc84QqCYH6cceowbaLkwb5bBbmqG9
h+zZ3E6jIbeirS8Nh73m75/h98UFe7HLEJZZJyvgxykkCXHC77V9Zo6Dv8+ykrQ+S5kF+aFO8ahm
Dx+U1T/i6xKfbCTvi8dvX55rBqinyHz6uJtmtVBona2zHA7iCdFq2WGkF7f3yQ+6AX5hfbemQL6G
VcqCXJhZfDqF5amfByKyuT1bJEb/NbD/XwM2fr8X7mo3AbTnOpStH5cWYKhE1C35GcLC5Qe9ex5V
+m5N5BUJXUln8LCO+pR4JxBo1fbvv8Pv+6prUSyzmnArMKR/eBQMfIaAbvOzwGrzW2ZJ84HQu+Lp
7xex/ngVhGLIlQLu+8eKyQUqaqMXPFv8ubmcvX4krdCg6ycB8jqDj4ODx+GQlzFYtmIS0NhbB3Vm
6kyIL5zlsRnEysJH0Lv7+yf7w61nq0H1QuHMpv8R70LANGIrPhh3B2kyI4HLSoR41ia8DEHtT9Hc
xPWGl/aTpXy9rb8+hHBQqF+ZceCThdL86xtYDE6Q1pVxBOUVlGBDAzlsWg2ZGQkVkqdtqeOEB04n
mLb//o3fj3UfL432gdMuLAFaQx82kWFFUeLvOZM+YnOnQ+tV6WzYEOjwtW/IKBnAxu+qZbpJxs47
01q6e9eY+73BcSICWldcy46IU6IPhztfdFehVS83i+WS39ON8P3H5Fma6l5B8juSG5Pv6pYxj0TH
tPP4v5/UCr/X4vjIGNUimKBEYXn99Ub6MoNrqPyj3a3vRyllsF3S2DlItwubHWESyc3f79/vj/J6
wdVqxgEEK9qHX47HpWLY5h0nJrK7RAXdviD78JMN9g/firfSZDJmuusJ58NFzAy/jJG7x8qw4uvR
F1UcdYi+mFBY5Qw9MzXu/v6tft/QoaJbIaoTvG+sx+t//+lIUxdaUnXI40De8jbsp3FXYpfcG25t
f/LVKFU+PPv0qCh5aRfyu/EFP+YJdTV6qrz0dvaywn+6BNofYxSz/mYycCW3JBtxrJMVtnyzW1Yu
OOYrKdHXzlifeitA0SY8FQUW8G0GnsVin/TvtMVl6lK1UyuEEVg5CQl5HXiH0g+n+LRagY2qWapX
CM59dzcLuyAAQjES3vRd6XzVsiwYQg7hc9/1c7r1rbT9YU2INXFLeIOGqJy6eseYq3yWLUlFURun
ioAxz8ovW34uxZl36MO9reyq2DAWdHdELDAhakiSeB4SezmHTqDxnaI0X6Ks6ZG1qgnMVwRbs7gm
0DnAk9s66pmXX7515TKdFY0/YpBpNAwKVaryrQenvAYzzN5r4+f5LSdU863H+XXjZBqDW9pKX28S
27KeAEuUCbbEZUHgR/vqR06a9xhhtY+/CzLApqipS5jFsTbzs7oQxY0qCVmJfF8Y9zQB7PQQk0vd
As+u++lsyUWjN5KURAQI9gRDHSoIAxcjBoRATYzSr1Uk5Kmw3th5Z7xKDj9fBgJc4yidvJAnuIUv
ufPrcrAORMPn3r5M5TdbqXrchha2s32e4qHcdQIhZ2Q7Od6gmREqhGVGKgxoVOy+MUKXR3MsvQdZ
F4PeIh9vAsTWNX+k6RfkEmY2z4jFh6SVaAccfdYYAmCrotvbbwazJDyCZNsOXJnXAsHBQaGxD88M
Z/uarXCL+0if9H0F6h0wbGpsGycj/seFlHxVyVXhiUN11VsbmX2NKt5IDzIf9XHIJXpyC8Vgsmr4
vSAqWsnn6RACJrvYS9wGU1bRAryPCZLdZo6HdU8RAH5IIYw9u4QBMxKtB54tJtbwT8KyHr/yMpC4
hQ0VLUJISMmwA0k1nzq9Uz1SVtltxPoTPyl8mvwwdWJArc3m4lTZvvzK0jjh0p7xb1W1lT6kfTfJ
XdFPzotXs9uCiejELeRqok7w0WRQplBvoH1810LGap3dkhbo3mlTGI/Bu4BSFWmXb1qv1Gc4bEr3
MGacmiNoL11xkowECx2zNGwyopFXvafRqwVlw+Ab4Ef8Yn5uvQxAQleVTLasVVeaafTVjNyWCumA
TLJwmzRLa24sI63dqOcRUmcizxguJrlPgR7aTUeiajM5TTRLl0yBWFaUS5UOsYG0fuCBiqwqoB/d
PMRY8NoGtEudFOOTl4++GZngBr77i4tK2Zqd0twzfE/OhTYXUuE9k3G1O8SPcYgYFZltUl61lIQp
gLJVJpxAQjl3iDLotrp2k+7UagjNmeTsNRHwkizYLbNRYUGbannWtIRKbRp+5HGXBWb8JLwkb3dO
YQZAciRxCVvdgcc8sZt2eIzJbRpgQCb61p1Q8m66mORd6OnkE9AWCOKv+N8yvQFE0glk7mYbIFfP
WG4wOkJ8kB3ZeWQ1BROW0TYgbGmAVbImQ5sYxEbk5tWODTN8bmeaqLsSP5W/I3ESbXYBjhYO7btm
Oy8tSv4lZ+URcRs8JZ1IKYRojT8vfmEfK/S4904uQEyB+CJjqoGJWh0sgqwlAdoeyv2iSGx/Y6m2
vyOlwZfbUtImiAYryB2aZaRc78pOrYnX7VpmZ5mtvmSqwKlk6abO6Xm/a9Cter5ciJv44gQ9i0+C
3PkkyVfBeqi08eZnwp03WnjAeT13Mm7yGItd5M0U2psckTt6absfLxQuDPAtbdPcgP5hBOxPof5m
WqN+dG1pX3CnXDgRaZB/4QcYb5MYy5edlYazCSrY6psqqc1mB/JW5AgVchRLsTP1ICpCi7QwO8n8
OwChHgHTDbOETe/k9jmZOMtjqCjAmN+WMQySMbQqpDYY5aJAtmayBdDbedE4BhBkZ8HOstE6dl5c
zFgXZAPAQ535hu0JrL70DqVz+63PFvtpfDcP+JXydl5qVF98FbMQ5TL8anhCXyZYIXGJVbXh7dA0
eyrC7AnsL6uAaWzKGfX3fsi0eUO0Aohq6Kv8MqE/QfHH/xvyayTYdiPKcuO6CWysfcNQ6pMsdPJv
thitVxqy8XXJMG2GUDJ5t8RPxfmmWxaf6RqV9nmJo4TDtVwy/0BxT5bfqBf2So9QAjhkptm9acAi
6oS1l2QCbVsq3xHBDiEwG3r4MRh4/GbbKlk0x9519UOoe0INxmz0y1OTftBDl4fFuOW9UsPp7Fqe
PEOVY9yDqEX83yknPZTQm4eoXMKc+Ii6Lr8UFnENUdrF3pVpdPhPVLUypPPJHKyNVxHgsCFHIeeh
V7N1TulC2x7OErxwPRus3a6bSsxGRixXMr9uXicGNzUB3+y7GxKVJDYm6YYjQoiiPi455YTFgneV
aUYrr643KmyMrVJwX81aHafBQcuQZk7TbYQFYUmKBguQ6SQs6U7ROt+FURXIBuYaamFXO3OxxWo8
PmJnyMAp9TXpXI5Dlss0WsZtXVYY1GbAvC8B07IZefwUor4goywg5t4iS7Z2KnXLmXvJt1x8TUFQ
bvXce+Ok98KXY3+hZ3d2TpMy9E7qDoc53ByqUxa0EqwMAeyXmIjbZw3epIvQuBc35P8ZT40TJiMN
lVpU255oVwnBOaQHZIlSDKCSu44FJ8zvHG+YLitWeWZaVO1sCmoAhEKGE9qFpSvNo8mZZDnCctdQ
2QmWKA5mnIbqNNZt3UU1aTk9IqnYEBcW6w+V4cyx4hoT7miu4IFmJU2Hcaq3E0/UCH67LskzaQfT
johAIEeE9B0y33Cp+OEuJcXiq9fEVBZjl7W00hhK7UrPlQ99B75mm/j4+PaSAKpvmSm9FwA2iHfq
keInmjCxvwjl6xuca5KIGLsEKixc6d2MsW+xAlYILSKkGBgSHOAkbFIB1TTpZZrtPFjm1oxGcDiU
RYHjPqRGlp7PiRfcLUsy3800Xu8dK8WmY9RtyC7KA4+fyUThuQsGLLVE043t2WDmMtv6+PG+ibmY
X12ph3aL1su9n/p0ug9xumaYQgLWv9UljwPUbOOrlOmN3ofwGeLbzpXkbML/JkkNeXXcbbSz4NtI
+qAdN7Wfh9Z+La8viJPr2s2UEzUPWlaON76e0+8VEfXbgRSdi8AmC6y1yiE9UNGzpmjdBzn2MdO+
NEI9LvsYkxTaPv7Nd+A4ctpiKArQl7L8XrgKBdXimlV3mpuiJ2tdz9UNwFD/wCIDuZ4UE4E7JfZo
BMR2KupINCJ+JdqouoU5m+5aUXcqwihb6K2psQFtHJZPAk7IrvFwT80d2jrDb7HVV4OR7kWpSUCy
zQIwGOS58M3quxYwFzqXYltBb0ZrhibOuggLYSd70jdIKasDtIJbUy0EnM0L/pG6HMsvxBjE/b5g
yxeb0egBaae4uCPR+111Frxnzcn33Dmao+5LPjf5D4ibMOhXDAK5NFbQP1HuklwX9jqp96Q+0vgZ
W4ffpHxPugsH4T80RkZTwPCW6t58T8VrII4Bcx9pR+9ML06+EZRiXTA+Xr5PwVR8FWvAXlCqVG5a
m9i9sJIkIzYjYXzeVPiI7Frct/twJq6PMKUqPnHG/n5s8vDgGMDUNllBsXXAxWzsakov5wJMKOeE
9zzANiMakP1WEBOYmT4lNjBNRS2UjxX4EIYbzS1QqPG+fk8b5DhN8mCgi+EJbMb4OK/BhNV7RmEd
rmplY1qzC8P3HEOWV1L2+nnNN1zeow7fUw/D9wTE+D0NMZ/E9IIcicchFf10sSR8mV3b9+OjQ9CO
EeWkw7xM7ymLegI92L5nL4ZrDKOBfKrcJD3hjEykyzd/yU29hYQrHhrbHdOdkVm5vUmgBrnHLJ8m
WCSkzOgT+U8SpN3hNWy6NSEyeE+LNMqJ5EhQIYO3dZCQio2hXByAaUrQJHldZANVY+wW+7iOERAu
JdwU4miSV1pa/rhh7/WIuBqM6QHrnxIHX5vxW2kRcem+p10ilIwf16HEZTrMc3bKr6B3rO91sktt
e/oaSl5tYGzVVQBIINnIRaT63AmM8i5OOAGf+O8Ie2gL3gVxGyvYPg56vRnBJK6kiOQJn5kJNqRt
bA83A4KOqH8H5YcrMz/Qda4ibyXpK1ssK1iOU82WQ45+w14Hdh8iv1FuEIToiU5F6D/W/JuLWUPr
78kdvS5JC6Llb684/86Lw4desUjs234A+D9OK/y/9VJcjsuaCYBeiXiAtGPgvddrakDh1+AP8iDn
3r3HCszAvvib3DJbi9A1eiB0k3za4KUjksDP13iCSmuiCiDB1Uf3PcBAuoqKGWsrwQYVVela8wnK
7L6G1XGBhzDXO7ThS7gZVBp+R0mOYo7eywocCI3mKpEJ6BfZBQQroLFuL5f3uIVJZZwpmzWFYZBg
TzblsIYzIMYM7uV7ZIO1pje8N2z+Tyn3b9aql/rfTV6XWfL//vNjqs76R/6RylkC0RtTwxApBLIn
ew0Q/sfhtarhEGQBUmZogIZhVbH9F8Pdcv6d0R2jZTARCKh+zdRBVAe5GnUQj5GPQvlfUcoh/fil
+YUwxUFK7AqP61H9/Wap8QEmipxDSjnmWTsdZpNWGAjKxgxPl9KcA3I0E4CO05ghkFEDgQBbZyhl
f5qjcqWv1HoEs0w0RO59RUretkUxpK/Cxk0Tllzs2ezcqjODYztYNaUvuh+7bPgTJMVsrR7ZNEdv
08j2Bf2B/IQ5KseM1qQ3dCHqXpsb+ikUKJJ0UTdin5ytqPHUQGDntJ7mJ3IGamgklphYb5pioIFR
OBcCCul3YrQ8QjGUNtFkuP6Mcz1Mvhd55uQbp8LFsoFf1/L3VSKmcaYLyl2gN5immMIAlBSFrpZN
Hts5QwGdh3I7e9PAOpD7mkNIxv6zd0aPLCvPzFpYHl3hzSeiFuUDGB37UqSisXZDUiZXchnCHymQ
24cmGYKXNrZZqvvZVXQlJHpXVOTK8h5im0t+Syx88RyS9FRdzPhnKwzXRTmSpkfFtFXMboJTwW7V
3DmM6oft0i7a3hX+Qj/Jp92w7EyguavYXAWEjvWOdQcoQi0Xbi7VeejFwcRvaJQtdE+aIceyi7v+
CriGicAsV8HA0mcXZ7bnkKkE92d6qKGUqH0XBqkmgmWq469Nmo9ir7HPVCc91FAOeJD/nV1HL+WJ
oGqq2qUL/OfUqwlXNVEsf9WVOzyCLDPcnQXH8ECruu1Ia6mD5x6EEvkdOtP9gRhMl7QTHP+CAQtW
C4aPiTzLXQAHkQWtw93L3ENhU0Be5Xwye6Q91apyfNLz+FgHt/foVRER158MjWG8pKPB+jjpLDuz
4j69ZcLWv6ER+zJg0oD/2tP3ZokM6CwSVJndMVevSehdPVdlaYHWNBYpsX8vtvMNfAM2qEKY1Yz+
2XVvlRhz0EQ5ic6bLMUWFtEKDA0qQg0pFHHI9DDVTApWxmX9bA8GQSmBM3DwXjx3ueko7/lsFpze
ve00yLRpsS1AMENTvhI8FT/HuqqvIMJZTxk6tXLfJytBQvkdTUpv3cL5Z6a/00S3u8hUpi0PMZrW
NsrmkH6Ugpr2Qxhue0UNrgjE6uREF2JsgmFrytgNwaZ0zcJ5Icubo81+AWOZfLZsk7g9Im8zRtge
2RmRNA9lQX5CpS0mY23V2PUZYtlkNUBA6bmrE1vQpY5DpOLjYBfXVu7at5RGxTkU/IFYEFmYL12H
v2efANKgpzjmwQMWFe9m8AaidXyfRKextfzsFCfP0JymuqyuuhLUY1SVdkyVn/lIucIhSF7tfiZD
22XvY1wExcSmax7MWHOcRiebeJrKLzpNMGw4drqoL3lTJo+ACvh9wjLPiP2j9WNylsVlBSGypOld
kktcRqkTQKUVVtJdhEFefTFtrkaMdj6j3tJOejVW4KN4Dj1V3MpJkGTsmIYHxYpwzxNhp50+MM9w
h10ivamExq9xOamOhOstJ8KKF6rzaFFBPKdDHcZVsuKtCNeIjFCt/qHaqqptO5Jls8dvgRw/gYbF
twsxeWwNClUMAMSG4l8DrhYRFxQC/l+CNt4G0om9/ewb4yN43uaxEh2kWa2NduS4RorWdpgyZ4lK
8HU5/0yIBvD83rsqAWk89QEe93ZKQIwkoVuTGj2TbL/tkcXc8sBOFnzlqgyjRFDJ7bIZOOCWXHUb
yjUvHEFaDnEfm1hADtzMXkDlgvu0Ta84D6WnslAFjgjbT24zGMI4Y+JF7WusNBeC0KI4ItrNqKIq
6frqIiaXqznDxwMkrptzwqsEe5CCMOLm1T6IqyEE2lHVuJI7HgqVJRNslC70b3GpxFiqKNw8ilf2
Ox7rKXvMEAeqjexrM6Cvb2WICbyhj5bYaY5xZVv9rkgCNye3p4VsxWpqmhF7hpL0H20cdoNRDeRY
WqUBjSNpYNc0uV19zfo0rrf+gJgqggluzRs4ZO1XO2tCYyPpSuMWgvWZbkoUUo/pkGJWKzneb6W3
KpM7q00xITPdeJnCDK8Ue33+SEfKM+tT+N6u1l9jjFC2pCqU1otmpnBJ6zojkxalzalLY2okv80u
3vLJLi/dyXO/2LCIHktly+fUYC3czKDpXqxeGTGDY9P8OnGUIv26l80b1XR6mBa/OSsBvH0HyKIu
wpiE7iiN6aBELUEuzbbryowYLWwjt/OwWN88NwcBW/kNzVbNn36IO0cTLhray22RGctbYQzjkWlv
Rhh2JoaDLnNGUenoh1fCZhBAoWpabjRKG+AdhtOGCL50tE5dDnF6p3TBKWXhpcnoxiAk5EUZvfsi
MTh4FXJtGJSxGDBk5gl8NDFJLCijW5gXKQC95x5VC+AYnHhiA9R9DvBKLcA5+gxT6GUP9xG/YILG
B942ZhrYLKIYM+dHEZpDyh9cBkud4Weqputlqdypxd6iVXCehNZYnMN1HWnHsYDG9b1XwlbY6iAX
PAMF1vgTuBQSll+YVCacBmOVb0gyIywisWRJ3CpO7poAK6cFPdkF5Vk9pB4SuyW3nv0g0fqFUU3S
nZNXXxpbVmBmrOitFdF+uoBjz58kIr6cU+cpKY2cboKJ3JWIeAwEw7ZTWRxvl2lYobFgQtJvBI4Y
sPENzDMIY8e62ZZxbuYncaYTL4s8VnnAYfTXnMtwsGd+9gViyXclRO/skB+H4qRRDagVup+QiQMW
rpLD8F667mi+dgXL2DrOsk3Ey9CVli3gX/gzkYu/NjgPsyGe3wbinIvLngUC459TBfICw1cjL2Kz
yMPTNCRh2N1V1BYcaBGfm+U+1cwyzyBzkAEqlqRJzm0McskTQSiQn9KBBg0/nVsNm0wQVbizUwXG
eYqVcCb4GokjXtSEwvnIdGVmiIlclrxIymnjgLxmMI+ks47dhoC9xT8pOwNuU2cuBQOafGmcjUPO
IbIDc7EZ7nRkfEU8yO70JRiZ3UY1rd9sNYp2nf8IXMd6mGJjsg9VoOI3U+FEOdS0RGdWCRiaURWb
JmG4Cw8zLTCaW/ugG/3hpC6BK59yzwu1mc0x6zccsrvhKmfhKc/S3FavBmX0RYCP/btfz6a/twCW
ZHtL9r19cIIxnHe6zhiFLz5Tjk3jMszb0u9eCYDL2Fy2IMqc3awss900npsk5wZfjHMoSPcZOrSN
kES2fvfEmpCpvTvSW2NVMZn3JY4eg6vBV7zmVlA6zU6sDQ+qNZUQphBDLtnhHzdB/ZsFFXyY1dTf
TJWcnafszmaImxbYuy0f4h1pwUN5oEAQRAq4TCci8odZ9Vr2zS/oWuBi8ap2942gmt6r2Se0QWpN
rwmsy+TtWj/Lb1F7pm+1DZ6QOamnqiicxHw2tPC/oGUFLvTm2hcJWTkEFUR95+kwkmHlBUcrTbjF
0jfTb4bV4imE/0fDb8DKW5G7jbmSTitEuGtHyUSd1m6TTZS3s2rOhIbOHc1kT8A10AbIv1A3rb8p
6nwR0ahUUV8wuvRouzB0tM+KsKGlmjjSSHej8pER0djVxtYw+RXQ0XoFGcgMitJNwV9W0rHr0ngz
CFn0Ud6SJ7hJdD/7W7SzUIrMPtTPo7GUVNF92rwmLd7BXRfXXf7Ulq2YMUkmBocLwujaBd6h1TcL
oQ7+yNDASQbyEWHYD2rqosX1W2vcc+wISUbw3YRMiqieHAOh4ewMNqOx2vevAtb8+AjONZeXvqym
/Jvvapppm1o6udXSZEClc0/pmTsUCLKtiGH9vwbCMJ++/Me/2S6anb80EH5U2dOviJj3P/FP/wDI
tM3LgoEE0gatglV680//gExeNPh0FPBrc1wxhfPf/QPD8v49RAXLyQVJkPARffy31Y5oaP5biPht
NcGglRX/Ept6FeL8j3oLuaSz/g/jvLXmyKCl47//JNRpbT70jM8j8ggXuumn4XtvuQ0YkMDe/3RX
rv/5O3/mxKDJ+XgtOilrn4TQO4QEwvugreoBIM/M4znnlIw4DIVCQ5tcOi+rCSt6HUPYQ43db6gp
vUtEGTThvUnf+VVc/2iBg1w2JpmrHWaQ0wAixMlIwAjLOYe5MrVfQ8aVJ21LiFcTOqSe9MZ1puxh
K5DOXRfUHY+IO4I7AkzBXRqwDCc33PXu+ApVlqkhQcLPmYF5jwb7A5HkZb6qZ7gxomIONBCkgR/e
ACK4iUdvvOqr4Xq0u+E1dmBTgcz3nwI37Q9ZKDiCsW8z1MuP5Tg7m7ghd4y1vkK2pqTYxbWqX2b4
izQ+TGdTgRtztrRhuzvZ+YCkWvpN6Q7CPXBqj9r1lb7gwpl/SrJ9avfYHh13nUFllZMYcrirjNAo
IAtXiVGaTI49h1bFSVPB86Z9rFxRdkcajvYy7GmNzr4++lNg6AeaE5Jut84TtCGaRK8rCTDmeiws
NENTQl6xwdLPyMCsnR8Y1q1pl5hKnJqByNONaAZCEJp+MB7DePZulipGEuU12a2lZjrCLWIDsR2t
fhygq83u92HpvPC0bCtOrWFqc88ZzofJ0U0d/2FuCCmJJjBnNEq0OR2VQcgUW6YXnyzx2H9hYE9G
iWZY6R3F0iNPsPBzz5EA5rxOViAqRPT3M874fT4cjb7g4Jtw1OqipKv88Ni0pvBAk4UFUSclAfXQ
BelBRCEXbrY1Ar8O3Y/j0kUGU3HEm0LqsYHikGnWIuuvrtfMw57vMNznpssmJcgsNDltK+8NhUQz
bxdmN1wNR/MEziEl4iUWFR0Xyn1CpgUoOBE5s5mi4Sp851ufj+mKmuVUHCnG669j3MuKVllpvxC4
BXA89Pvw2wAmAaQGqfCc0vKUw8lIOTRGTSrBm+tstZr74l0QkJFEW7Lt5IjO7eY5r6zySphxR2+m
D6Zu72ufTVfqxlrlA0P3shSexbjSj2G5ENxL1CPaGSW3NtEe4x7tzTwkN3jlZ9YFFqW57V8LGdAo
oN7Wj6JcdRDITqdja5fFsnO8NOyioPfId0uNEt1nTRRbeuzAizYn9B4xkudO8TDLlCjm0rHgTaDh
4uZU9F87zJ8AF8DGFNThhpdN8ZYjQ3LjuHnwzDORidOWLhc3txyZGJuIqOkhQAJ5kqkBy4e2hV3u
qejhzxcqYDXh8alIIjSNOztn1LLVGMCuFkvMyBd6p6TcyqfFJluVZ4Ysm0TfVECSfQQkXoUArZQU
gLNwhq95o9SXvq5t/3SgS+kiLApcZhq+MY/0ptzspPZ0QzWBGvC19izoCnO2Qg7rUIEKrVaWntEI
EECOOdr5tcmQ/MXnIAcMntHgEKVNHdPMMgzjmv5h9mBSE2O+y0PnZbJc9cwctLyVcVo520ZT0lEL
jtmCM8WPaWiNVSL2neukBjmw0CgXu8p33ez113GrFy/qW5V2O8utsoVTQSJvCepiltrSv7ajImyT
t8KpkmyXVzg+jovs2mkLihsjv1wh2zuzmhp1ZYoZ3UeIFYNMwzomsjBwMpXuCUOUzc7WHTScFKey
fYRU4baEGlk8FCOaBOskHFzcwxZWkgdVQmXaaDscybMVUDCA2qwvki3M5HzuwNFHwHpnb7fUJj2O
xTY74952ZPI8FLFmyBIEHPa8KRzPiozUrl1D0fsQ0KsmkqSQIyeMYInX8GgjSSJNakHwrSfMpNqY
KO3OXdWwDqR8WKQpyPe+rmGZDOdMax4uytCtkv/P3pksOY5kWfZXSnKPEEyKQaSrFyQ402ZzmzYQ
cxswA6qYFX/U39E/1oceUZWRUSIpnfuMnUs4zWmkQlXfe/ee+9bMiei/gtaqq2811sv8E3BpXoFE
VQplT2lZU3sfMjEM7pBcGYtYI/srtV6lI8P3DYYVc3oIAbpm1xpY7Mja8i9zurrqbLgiIk7rUa4D
AsEgn6iuMZzd0Op8uuFztoxDFRhk069Mj6STlcPPj/dpZhTDKUm1y680u6QkY+nCrON8Y2Mmj6V3
PI9Ena4fjYDYSV9of9sox5hq6O11na0rY7AWFSXoTdiRTF91P6YQcH8G9susgidfY1Bmc05ydS+V
SxRNgPhj2deMNt0dpZpfbiZoT2wlPd3vlauKKjsmmSW9vSixGN2CqCyVQH3TcIZy0A4vRO8QcQXN
33V2MSFZ1jqJM+arZAYCEveanIkD2UuTcu+LjqdjXxft4JOiRGWP/I4kpfzTmUChPuvO681N3YYi
LiOA3wrpGF3K/lEO3ggRt4KReyWEtFQ0V1yvW57Jxk/PsuML3ZEYU8U/zMJeEIaa7pjubGKdK959
1y4btGYTwdLa8TYpVB6sxaU9TV/9YpISOhYJjJGJYcd5TsdMnKYFknjUFalj8wl5c31fkNHRH9M0
9j6k5SZQvhtSeTY0t2ufLHAkRbeDduyfgmC64ZuWQpy+IzGphit3KFVybrwc9H9BvEaO9M0MmY1M
bKPws3RNm27HUpnzEUO1C6VjnaK9co+QND9nwexznmmBw2yuriFzcF3glgK/rdUXjQdhImI/lDhZ
13nV4RdudJavbYeuezyTw6BjkewFrPrc9urXqVAIfuJKyE22lBnKiLS85s4wf4vGLIlxYNuiiWYQ
YlKbC08y/sCqneubtqhSVMrKlpBUxAWrDPBzHCd1QGVf7mbT0as6VoJWm4b0PjbLE1V2aq0G6D1R
gCZ2bXc9IxQUIzDGXGFc1egjd609U5lmIYP0QFwHNIqhmUBNl850tqwOEE7nf0pdjPu0hylzCXpY
0+GWWwWgZ5v38+cyGD3dXNJYh5h4itXUDM8qn+vbcC4m4C+ptW+Rf7yQhRS/zgVGWIjcJs3HMahD
vuSSKc8KFSKHnK25ZBrwWFaoeCBT52JPW8PekP/Za7KyBpsFLU0H3eqQeFHshiVE8cX4CGPvJ8uk
u51dcEtO79N/aN3hCmTVxBTNsDt2q7LdpM6w3OoGqg47nzwqT4mdJXrjg4btOUgRaSt4BchpHeMm
9uCnSKWKY+7r9oGiumF64Q+GyS4G5iro0u8BW1LEba7hnKxdDI9hJq77uTXWtls+FW0Z0/8jCmRi
RncvY2OMmHL6B9UifIXSUj3IeNZXsRWoq56i8lCXgstPRYJYrhOi18yQIY/H9alvYnnUHSsGewpz
JK80s7PV2w9zj6GBiY6MSJ0SIONlvYHopFbFXCcvPLxtRFuYkZJdg8+hD3M1t0J+142O72Ld+ZfW
Ahxuy7lNw/qHLWvawblh7Ms+/na1qPZTmI0rbsZoKeqsRQPZDDs/M/UT4oBFbdPQfRNccan2vflQ
107C/d0s0XjT6q9E1BuB9z6EsX/rzBzrftiJK4ZE1U5a05M/t9WrHgFjT8XgHMvZp9lQqeZThfa4
hvvKsGUpy0Odlg+honecTrzxqGeUBjloqje5Q6QAjUsX8BKohB9hpqBAuVB+v5h4evnGyb322+5s
piWuHUf2IJowoo9IcFtXwFKfXQfnhDT6IcK9XBQ8dnn/BZVoiGp4bRtFf4EjxHrJCwHQ2CuhwhaF
OAiadvmqdyZzY/d6+M5VCp7+37X+77U+jvg/VbX/I4v1/P4f9//3/3AsNTUCgbrP/vSq3+t9IX77
FbtNZ/KSe2y5VO5/ZL7TCbDAfHpgGoBB/vKx/FfmO7nusGOpPWAP2OJ3WGzXMAb/z78ZtvUboE5A
pI7L7ZRLwb/E1vnlBPtTwW/zljwKHbw5ronuxf5LEW4HS+/lRB1FNeGcxrU/FUSYQIomkHScUTNs
HU2M6gqsKyET7hgy7YltUFEnq3Xp0jENJdvQicN82RljQ4s9XuqQjEP2sov+h0vA0ecIgPsvUtNd
BQrQ1ioMCcKJOoewDYZ+qX1btyQtRqhiagITQPxTJFV++5m4XHjXFYLb+77IJW5RVDT0/7FaeFE2
MRKGAu+QA+FIFD9e80GEqv+TC3/z+e8V/vtapdnzz1b4Kmv/4/F9yso/r+9fr/l9fTsueCjwrVyV
fVuIQNAw+n19O85vLG4MbOhkbNbVRaryx/q27V9Ja1QTTLpZwRdH6h/Lm9XNzzFNvG8szNAHKvUv
xA3/BdeC5wy4D3oYHyUXjBSmb7Sg/tTOcgkRYoVrZwXpprN+xvwdrruEZLTfsXRSZGhU0K2frC0S
gOmLisSFxrpagOp54RroWsHVgbQocf+vr6cb+VU/9O3XV3/1Lv/XRZn1gS2pzWBe/u9//CMJy38I
ty470D/8YfNr07kbvlp9/9UNJS/93Rd8+Zv/v//zj63rUcuv//zbRzPUMNzuv5K/7GoIRP7ZSnl7
r/7a9ry84I9l4vzmY80FosyeRhHpsM38IZv6tRYc3HpcteHVXrjH/7UNBr/ZAHfwXbIcTIFw6+/r
xLCCC5eMIQZzLZYJGJx/aaEwKGIp/H0jFMAwBUifSwfWtUzH+quHvpfaGEgUpRlUxP0l9LWqs2No
0yAp7S5jX7JSALTJpYeQfHetNT+rPq5CdzVlVsJoIJv86XN2ct3v8qBOFPEVpjmD5hmz4EvUg5t5
K3xEVXpdAq+hyvX8pnnKQoSSZVQk4XxY8tyz3mxuo+VtBe213Vq5xSUuyLR5RwXrJIfQqIuRROkl
ra+SzHDYERVonE01TC846YEMLcaggy0yzQo9MoGuRN20dm6B/6z72SEpS6JFOdnQJd2Im02HcqNK
tKHuYC3UNDZhdRvVxlReEmyGBoDs3k/9uth5i8ld3lFUw0zTVug4w6usH9PHxbBGYi/M7gEqbY/E
M5tfVFdyCQzrgDfWDQ9tt8htFjevLoMGfHb1JzFoRWRra2I8e4H4a7ePBsNX79gUk5UvzOWAP6rc
Z2pqd4Ix95VpDjdGhiy7tAfEOlWFASBMmfWnM4XiOA2nritIKTadV40taR1LMzhRYPu3NrL2Te6a
P2uvHIjKUsO+nvFxMHp9RpM7niBQjMfUNevvdBb9MWbevKNvYK5lSN2rOkkFzUScHoHfvwgSPVey
xwJ4CT9RiuTiXjrjCjSj29/0JUxVwsB6qXoCOrAjFT9mT5JfVvgAuYZVK82mvTO6ZQlfp5QG14kI
ZF6C+yCHK0W5gJ80ZK5WYZhd2zS5c0ZAbTLe5GMmV0aenEAX2UiFi0qhEtDNLSC6OME3hNl0U3tF
ux6boXBXImTvQ7zqCsyOteLOaWMpXdHSfyw8zt0gN6E7BlQAs+FqrFLUvnlFXmLcqg31jupXOZjd
dIUCbjQ2AY2U8B4nVeltPcQtV11OkTAjjLpbXNKK1nqEXv4AHg7284Dc/nUkddqlPqNVjl0ldfKr
LlFNduQLL/yzVfo/0ZKY7sFw4qE4CmkySZyc9g2d8fDQeLXwtzgLp2RXJtgQ9xh25b4M6jubfhRM
U8ntV/TiUDATeSrc5dfgzbqthYPvVTPgczyJuggBzokGSrC2cX90ESnxNbKPKdPbITEYFywOd52P
DmVnhi0m7QgomWFXTn5Ot3f0AXROpW6LSM8F3eoABZR966USVR0SC7qutrec3TG5d2x5rYal3Llc
y52O8LwR0hK+EOUwrZz85oUIZ9WcJMGJPnhjszgaWsc19recImEo4S5HyCVLjzyYWqhTSRZfG2V+
SRZ73Isp/xjLgnQnc/CvjQaOK6NV8LVowoapXrv1mKo19Ic3nYs0o7b3P7KGPsLYyTMblIW7gy45
jUWyHomISlD2HSzs4c/uXB1dfs96S2lj/hx17eDpmsY2M3gunfmTvYC+U7v4ZUB5ThgRAxpO9S2y
CuLoMc1N1cZYUPYfM6oazD8k8ETUP2n7c8QJi/LDqQ1Y52Oc21FooAdkhmKKJuLEiMO9oXAzbJDk
4fmRg4tcyRPnvrasOx5eYkl01VyBPBl2MsnyHXbJ5VXT+sh2vTcZa38kqRhT0yfxNeF6cIYB5Zhr
HlJGFcnFF/ZDm+WNwTB5lTmy29loFLZ6KL9oHmj8k9rY2rHhnzDmOYiUUvfoqsz4CIYM6x/FL55X
4SnzYOHaUltg9VD0aJaJrR8OX0VShJFVZPpN9fUztwWxzSpfo8Bsmq3qQh/MMqqjpeH3LkS/rh3x
SZWdXTFGDwCz1mrD0nCfcav1q1pny9HL0nYzVePcrrhMJ3T43YtShSAfuNRcd8va/AqzJr1nv43P
YbBITJzoJFeJJrsZWrjY+V5F5FDVIGmV3vKW90mzRUC2vLmen5VRHsf5OS/r8gAKtLgLWrc+5nN1
Ywn7e1YVrWc/iIOjxwT5DLGZdKAZpQN2Cfu+WGjiKXg/O3ba4JAVY3IMRhn/cGYcyIJtEN9t6k4H
S3fTTcYRQ87UhAV2XdvivRhFyMSNCJoQxNPtCO7hTrtqB7a2ApGrMLmWWb0n6to4S0rXlUxr9H6T
x4c4rs2Od+J753nsT+BcfAqV7rHGHS0ih0hXF1mD+KYvci9I6jrk0hxxTcdncI40rqlZ+qbZN9J+
lxaMIPrgRjV4hHrpbQVB/QElPlO4/K6a1SkBlkhq67xdQj2dbCR221wiB06dnohz4PGCIciqLuce
K7jYkqsH85ivbYtt+t7W7PG68CIGJsikTP/gWuRW8fm7T6E78aMwUK315Ia7NPOTK9LbzS2nPrsF
4UpHdJQ9ujUj+Uko+HBcFoYRQhdFhOCqubIIDfWbimjxkBjLUugPjCjTXTAtB/zrj22nkdga9o2Q
yV7LZnrEOEC/IzO8SePnwobkDN/N2NwVaGPjzsTN5Lx1bRsleXrsGpze6TBjWAyieUmfEzVF42De
ZK11JFqVQ9oLtk6WwT5kUrNSbX6f+uoc5tMxDRZSVtsEQ9/QPNmT2KcehsYOY/wKG8rR84tTrkJ9
IH+A9DUAwHpnN8sPJOoWeQS62grfvPWmgN9l3oYNcX9Ce5y8bfuKo/Ziohy9SMBM1njyRLrJvLRg
X3LNe8Qp4WMREvBF/KR+QdOXPAWqzuituZ1etpZM6E7XI2HgkZz91tmGMuvTw5KNmDSZEzvluu28
8t12lhtZ0+3EJsJs1WvpeI8wk/ph4TGs8zb9AJdSHhRZ32Z/ZRUOgYkDwLrV6GD2TGlPbzPkiGzW
gOFxM1bPwRRoGswLYr12qSAxA2XOvB1PkNxaunIOAT4sjvShuumWgZq3ceVwtBmWvLa1bW5Fq8My
arOOLEpEiHdGze6CRgZO3crt88rbBfjb3kfN7Nig0W5wkUR+BjyeHj/N26XInKvEsUf/eUTOHW6s
Ht3TJhu75BYhbH+zdLa375PMuRkIhUe5n8A1ZO6F8B3Sw5gfppDJ7gqAZXNAdr7chiQ6X8tUzTTC
idMi80GtSe8F0zDwpduVhaAUyEbUxSXjtykjxirpzSvsdFRgVd4ycBuHp4bb9B2ivbtW2sZNkSDp
0g5rd+G2vxttqU9iBPeCnP6ePuCrgm16F3AFZ8SM3RXS9tkdUNyhjClENJd9TUBz9ZB0OQv6UsQF
eftkeoQI0JE52+aCLtJNq03XuGZUA5G84dZiQsmqryfSem8SHuh105h7M3P49OPlK/GMdxBO6TH1
RxxQfrbXrXEgSWF6F0FORAAdOQjnS3+YG6UjZP4DEtN5qh/5WsfXKh26s5GEH7NL33FUstg3nXiW
RtdeUwI5B+LlGgaa9QPzaY4w7esUG2nXIilid12TT4WYeMF5v+GpTc+B4DxZA2rI9+U8OvBxyuVh
EktxdFKHvr0dXJWWFjvhzclhdDhLBIyKR1xy9bMVy3g34cxntGnJaJQZQZjEHmzC0eBwDfvPaXDu
Mho3L5WJbs6vzDf07MHam8zqLqZLu7HQ4X2EuR2em2AxX0Ta79Kk4e7nqeaFOA66zHUS3C9z/WBm
dfXSZ8MnFJRDSRLFOmxz/Wp24xaERbYv4db/bIquOQpDDvf9YLVMceLkp+x9H6OvGG7aFCl/WLSQ
Qix02txULi7IiUcs8Zr+YQCudjKwx+L8HMPhmwBKsjfJoN0VltntjN7nTLM7gz6/8t+0nQ03pWLq
lXgmutYmUwZ5deWjFrztoGzmB3OcDiW6kB3JedZHaWJgxM5qMMye67euUOmm0cQ0F/OQ34ySOVVn
u9VNGWjzNasqe2sCBYrsoH4endnazc6IOjtods2UMhTNEr0BRdMeBhc2nfQxg2XxEq8bf8Gngap7
t3RWtlNjNhO6A1KDHSlsY6L8rHEn+6G6C4ceJTgyMLQZFdLhxlxuC5QHjKGH7GgwBvxBivO4zhJP
7HhQ71NZdEdtMozWMr5LNbacJu2taM4bRC1+Kk4zF/moGZnEZoY6YCHf5EMuX7LWtO76tnnEEKdO
M8HXSeWhdfDISQ6oNfdOHxTEmjPQlK2c14aThO+iS3neguE1cOf0trIS70Qqnf1A9m56djk6LnZc
AIZZ0m6aWP+Im/BYTNj98yZ17nOuSFu0wOEqt+Yy8upWopFt4TYkIkQoW8f6cUQ77zK+RzeyIuHP
3WINcveag+YzJ+tpw9UW/C5JkfeU6VSXMY37a69QH3kx2+shd4CwiCBNTopg9TNhFeYxUx0p7+FF
ekisCfudIdlB3OU2G/V4MhCFngdL3Y84i9fkAlD7JII2AE6/60KVyVUAIgIdP6bLcbBSRPKIrMnX
DPdKd3waU5tEmd1327yQ4r6+3H8yYjmwSskPxvM8oaDzcb46KxWDGF/FPJ6HaeJMtSVuWaftnnLS
IJCJJ9Sh/SSpvWWz16A4OIiyOVyT4/GlkvolN1P7x5K2eP6RSBFwo+effF/iaPS/CuXspaPof2E5
H+ImIbp0KVPaWa5Hq3aUkE4Wrzq4Mi83FY0CRrmhTmbKwZhMujY0sUmZXQPDBeNDGM/O0S1ywTU6
CZhF5+dkDIIdbIYrKGT3Nkk76xzj1/WQBj+abIwsE8agDAMSWMcBv0wASqMo+KTq8C7EqQK+Azri
orJ3+iQVp37JcE4X7ska0/2ALnOVq+VAfNDbWLlTviJFvbsZTSgUZYZS1kr9Gzy+5YnwSaJ28UyU
U/mR2nWyT0U/XAWd7+2Z9Q1vsU/eObQNgjYrmtQ6PEF+kA+Gl2ewLjide2feDEh0H7pEn0vPl2dS
G4otqT3Vo/KLRxpH3VM3hNPNwDkQ6WF0PqkP3gNpXDdW/QHItH6f5q49l5rUGlQ5k7lvEumtLSJ9
VoZB6CaksOCIg2JjYCd6RmuQ7QijAppkeeJlnlxzZ9jqXI7pjFsudEt0xkimVey0e7JVrIsN7c25
6HQGt3/xsCazRGIeC6e5kZ1t7GYwS+esbs6+6ySbxmnyrehL99uN3enRo6nDVHgM1kOIUIBMQqZS
A7CDJCvmfW84H2NVqnkVVAR125gfotoaqx8zQhT27bS9zTvZHyjZwG+qwIjkkLcrKW0BWSIJjhA+
FgK9kdaiSSUxphLW2mxMIwIgS0auiz1Fhpb6gVmoXhszgtuynpY723XLoyxsKmDze5n9dBtaZrJF
0+f5EWj77kHq5RO/HrM8DR4Rw0d7VRsVZ2WgQCRgWdq0hphXvuN0u8ZE1hTocT7ZS2ii9l6uLS84
T9p/5nrEpdytumtJ9tUBGY97LgOnWQOouqS19uiy64wCOJTpN3JhslcCXxH46dXnPp/lBhuUf274
5bBj6w1ck6cyjdVqgOy3ktUCOGmAniAyp9oVwLLeIVDN151qyr0A+RepankZSIVnlDL4BFjl4J4a
2/0iLNxYm0hs7spBzTw9RItYSV9dNSnjDYfy90j3137IoMNsO9vsaSlc6jpnmYjFDagJSSprd2Qr
u9TV7PE+dQYgMf9OySmNmhYxD0z6aq/jRR0UkrKD1YcWRg77mw4UKTwif+gAla3KSVxiMO0YsVA9
341Fa0V0N7/tMQ9P9eh4+8pG6W5bSBJUCyWxCttbDw0VnRbbXE9eJjgDO5yN3J+uw6C3p5XucNJV
Hu0OomCticQcg4pp6tWa50esu7ke7nBaNVvkHWTWwLKiPVp2UTkH3I7iKcT/4CChHqHFraFn/uCA
xpRp6GVTg3u6sIO6degxLEbt9caJZ2xsOZmnwE+aQ2KToE5g0o2uq4OEvHOyklnu2ibVdE997o7s
D9T2fZCDxmE+G5AntgfqfpkJB9bOUd2MvEfi98RMualE96NJ5ied0FmkvWi/JWX7s2y8Gzx9LVN4
MT31fdhd1lZ3AGE27GiC38xLa2L0cL9MTtk1mPpig2Cx2ErDx9ha6nndepM6kgKQnWPQnRtZ5z7S
1JzOKwmoXTJPhyWZ9XrElb8t3PQdoGzsHKnZ+/hk6zRB3w4roNlhsynGs91784OCaiW2OLQGgqNA
yEC7zGMTV8toJ86qsy2hbzqcpufMMflkvRjjybrIVRfTNwvH9En5wOuLGEI0Mso8r19mQr+poM0Z
T4b0quBlWjqoMlAxyufSmuRjRi4M1UMtjRkuWMyz0yayAQxEtB0FXmqZyNA6pxs5LEsD59qIZ2fc
+pVky+vMkipl0vmDNLvE+jJ62nV3vofT7YhlyTY49ByHbFr++d6+68ET0YFS6CNwK+CMvHKm1raP
Cl0QZWPYW+lJauGMG0EIWROxaVrL0cg9e4ymRJftETMW1/8l9ar5XHnmAOfFiO2bHvHE9+h5uIun
0SRkae4Y368yWsu3dP5hHHSZ3nt18lgtQ74dtcc1DXvb4P8oL66NrqQBl0xle18n4qhweMZ2rVdF
afWbkfTolTn7n2NvLU8shOkH/VsCyMwZY4nHmOLZIhNsVeS0OpDvztsOHaK7sYtKrHDUyqswh59Q
r5tsqS/X8gAqioHH+2lGzdnf2d1Qsx7a2d+HFY3ktUnA+H1GAynfJCPsnoe6neTJpCFE+BNty65N
qmc0kaBZKiw6V5NcGEsggLENS627FE5naS/GhqOzeZrH8blsqsdK+fF7GxTu/ZAZ4l5aGhRfqs+z
zRXRU4iGoGVwt+jFw5wAWEvYJPGQGmgoCOqrb6s+lYciNCByDbTMnwhL9g+ODMRW5Vn7At1BfzuY
InY+7lVsbXjRwR/FL2Xe603SA/1wxgQvlkhJl7bi/DtsBwOpBTsGWEHRdBYem1YSK0bY9ScmdnQU
0AmFfq88ZFB7IoxLe8NVXIk9cXJpsmPRh/lTlnVhtcr6Zu4OWUp2He5nqVrnNKMLyzaesKDWuJlq
KSBsBj+UyIjV/IhwSt7uagzzTZixIeDDGLtmC1SRBE/MVkP9WIDsmempFRmnqt7ogiBuZCFKL4va
J2lVd1yLEn+azgzG3xkFxUQw8d1s+yWECLfEy2YZluc5bW5pTR8TbeqVjT4at3LT7slsg8Zn5gG6
kwq16CVrecHge2RGkQEwz9D+uaLGwlp7YusktLEFu93Khmq5HhKS6kYzv2besZooV16Ttr0pidmA
sTpXO3tyE1hqnbc3YU/cALcAmUVTcj3mgckcIWcnWXsWseCxxKC0kl1ln5CCyTcCHv2XBE7RWVnu
JVnOmd5SFaTHmRZpQ4uQrqxgLnHuq6XZJkMY7AM1J8chdaphO8m+lXw/GTnusC7R/GP7MeD0guwt
WteBMZcSSrZGJmQhnSzukVG8LUlsPTAYgIFpHeAGSVxQcwo9pG3nHT4ryRNREn2FbGgz2h6csq7v
fDhR2l5zfmKnFjy6qyUw3JWkU7X1RyQzaKB0Rg+fls/z0oVgQxODNu7M9fbVU91X1/xCCvbeWTqy
WLOa8ohbCiNjaTdXPf7Dn6PEfTVRcOVDRo6DpUP4Q/N8DLIUOFpS2Xdp41x7YWvs2l7vgjG7VkW3
b6UXniwvxrTqmrm6CYMxuXKZDqwnvETrlgE2FudEWhfaDmOfHgWzwRH9aPjxNdMODkWK6TvlsypN
moD3jptfeSrbjgvEGcZ5LfFCFSPN+lUZaMKITn8XwFki12XKlIZ5co8Kw9vTBUjvSngnm3B0bag+
Nt3blDdNhPpG22HxUy75oQvH91oyN9chHUpIutOKbkCMVryS5vzBfls9j4BDeRpVvPVMfeManQCA
1QfV2qBDELVOQRcJ18y0H2QrYHmhpcGtXuUHaKzO3smxFBLVYz/Slf2avORHJUzGXzx3Z1Hpee8n
WBY1Yhb0yOG1h0z8NpF8hygguSuUYmgPY1oFBzUza2ovepdS9SDCRnR8Te8Y14Ml2siyZHUiVHPa
pC77Mw90YDyUQaMexrG4zyousTEJltuA2eYqtQoLrZm9QDQTOD78qjnUg/9MlBsMSGIH18Y0VVeV
YVMExu0OVWz3M2l7atYhufYvH2prtf6GAi6PzMrRUcZtTlbGS+vZzn6MB65vefOUFhW8r8AiFdia
3qfcQudlcHOPdJqje2YLOcHhr66SnjAsIFIftS8Y0uBBeqwDzgKnGK88kVJrWdVycJIY1PJEO9rD
fE+r7Lo2C3rHtd7grTHefJdQO8mmdYQCVkXWsFR1pIo0fRwxvnSnYhrH9lp3XJMQ24PLPVV0++O3
toVesOnLeR5OKobdN46Wy7nrdNAj4UzvjNk5mZOk9Aglt100xd4R37ed/WDwgbe5CCmE94WeGiDo
ppmqn2ASvVMbezGi6MHu5O8g/38jbv6GIuKfKTUemuHz/R8Ea79e8IdSI/gNar4nfOxpF/GO99+C
HqQ5AeAbhGeMTn2i31Bj/F3QA3YGOoBNPWH71gW3/4egJ/zNDfjvYlGzLdxr/r8EuBHmXwE3XFgd
3+N4sPgHQer8JerADVTRI1l7Qao9eI+pGpVPvALDJLM9B3WV+F+JObV5GvX10sn2DQ+zYXN9iOtK
0zbKLLbGpbnsQnNIVKGqqoAeTonDagl3nYvUmVrEwUl57dCEqe1tnAVcb/JU5Oy+lfDsbs/ofcCm
m015HRlxD2f3ChMBOt+OLol9nc+Zx48ejKye0DE3ZuMXW+Uhf8fg0AXeT7TUOeMCJh91128nlCmF
v/eL1hmZeZQAFUssW97GSBR833pe8CzhrQ3NZhf8ahCbORyEZDsIXSYtSKuZxsrKYK58JMsrGUqK
Fm23XMKVoqBnkOzTElJSwIYjYti8agSn+VZjMbMYBMG6y7Y+zTP0HUsAzELBz8ZoXLcW9t+8hjex
uAM1q9+0Vh9JVghDqkD2pE8mzMcDwcSgXsFOK+S304DGipxFVGlzgU1iSs6HJVXXXoJTHD4h8zky
o5mog/KZy5EDrraEAxJEBXJZ+S53uUPf5UHxrRu3RhiR2Uk4nEw01cXGmFIu/4h4EcGQFtg8x9bl
WoiIYTxAb2D3nxMTDWJblup2UGPgwVB1hwe+LoFfx88Y8irDLQq4BfUAbg75bMbutoB/tNUcn/Ih
6bw1bBfy1otkmXh7drlceiaYyNnCcfx8it4Py7UM2rbcEHBmS+4mKbqJftR9Db0WpMsmtfiL2DHQ
RSisuAFNfgjDhHY6yXAUnKrPgYk+gGRqm1dmwsLOuM2Wyr9rQP30eLJQv0AI8gpKNLMP+DDradb1
Kuxh65P/q/ktfawo4TN5oi6Cgq73JVWsM+JFWgxbENqdWMD+gaco7DFVGaN3hltSQhxJpT0ENx6w
XzAZdmAQg0BAZ/YJHTaddr5HvWUeRkvMznuCD8B5MWWTNPSzlYEhZE3XFHJcDQ7byXdjMcUAMWkc
I6svKRfW3P1p+Q6XsVIdXrpU7RIgSLdyMlyiJWtkucb5xGzXzuKyJcollHpXQK+0V3Oap7ecxB3s
yxbc+IKroEcREMRkmDuSiSVq+AysMoPPW57Y+YlVy8c4mZCpVxnSBxLHg6lnilDwo7mp8D/zMW7D
TTNq6OkXKMtr6EzU9A2V6m4yaC4y/2z7t5pa8AFbjvu2mJP/RAFAv32cnfoMNLqx9mQgJtN5SNOB
GZy0s2DVodydonTwZmZXbs5iK4lhA5nQ2r7HPaR36NAgfMuOUEXIVQ8oG5i6M3W4FNPjfUAX5aUU
ksmf1CmButKnPl1j/GKp4DEfXzkkIRdiZaBjjl1RN+d2MRZ8e6IM3ubU7Ok2dq4Tzzf4PxFf2RJL
0OV+Tz98RVnU1cceg+SwZavSTpRDH+wfGisgObZOeqYIxbQ02FATJp9YCDHlAw9bFU2V47oViOSW
556CLb03+rCfM5xZE1YRHkC9zGiZZmgvDBj/H3tnsh25kh3bX6mluddC30wDQHRksG+SOcFKJplw
9K2j+3ptMGvp5S1Jpae5NCzdZASDCMCPHbNtfE11hIUO6LkJUCANRoau5GD4vYS+5465po0h+Gu9
O8F78MtwGmGeR9txig6mRFjDKa/ttr/AufDEFd9b6Z4nqwZeGE4+sfxAuLXmBAILj7cGgzdWUNIL
Z6yTn5RgyPH77McMZ/aEHABap9bFawXiAYEkLCgeHClGFvOC8VNabqO/+4bjrfmpykRiELol5Q9H
w58yTpWr1tu3aVJiFxkS13qeNJDA10mfEFkynLHjfEa7gOaU3wyCYFXAFg1ybhlIfV0oX4e+LfFA
XhngO5i06UJ/zXro1dejMhr1UKUkAU9S9jHqPl8Y+VhK9nU8kGDKhDNQ9nZngniGIC0H5e8LlrcS
2z7u1oek7DU38Px4uPf03gbHomKFTFyKjPJ1dj1x2GZTeROPreExmmrGD08DgL8vY6BRO0OTJeQO
y6n54NY840u1XZI4GGojIFeKka2fYLZf7HbKgFuS1RnADJl5GRCVyW9G1r88THtCOZAafRu9pC/i
5dCSzsIPAlmBlvIUFn/m19NChqHT6kBzhvazx2z2zanWddn7fuZexnZpLqAO2+3S0JhVCV8guaSa
nx3XPF47Esj9qp1Sp+fpWfPcNcKYobvZu6ImAixV4UBEzjDVyf26DOMPUZfNBwZKL6ch1gABQpCM
7Uac+U6P7cvSQUAiJ3HJJH3MOBdb2nkCkoq7quYBUO84YCPn9ibmyl3b1j6MIIATkO4mz05DBEX9
KjUJIoKxtmFz4WGdd3PnS4q6qk235PG9ceTGIiHw6DUQdhYjznFV4SbG/rOiVttcrscciXDaJ1lj
f5+Zauk8L3K3Iefq6rhC5lp06xGa/7A+MF1KJ/BN0zyMKnXqMxfUDHAefjz8k25yHj2thdULXVoC
Di5aDyLosJyNIq68sMGDV+/NpuGkrqq4O8PsfijateZHllNx4/sjaS1PLNUP/JnN0yR6x4vwWMQt
FRFGWpmX1k64xtKE9dXzAgZchk2fxuIY94ZxS5R/E/TaTM9uC5mv1DLgzagDDh/ynjuJ+WayHUuP
sArST5u/Mh9omZnGNzJ6lnqu8AKrA/uXugo6QfQbF5E1aofKHaGcUlCAhyanIInoKgsEJFinROi+
n+3GHD7SSsf+GDgDnpRg0vz1EqNnv0sEhMfWhMmxE+iNP+NZxiVbH6V42tRtqUhh5u6DQVIgR1zu
2CwbnuyenEnXPghgKUBAMoGjQj5tJe3O5U5lE6GHAHuugW3OrdwfOU24aNq6JCRN8RPzzGDn/IX7
BVi24BQzRQa0R9xXfBBMZmzwabewxotM9F7yd2u0547eDHYO9baISbKBc6JYGyIRE+aLJKrGPuV2
PABwDRj02veyY0rexZocfhCCHM74UqCfgP950KWzUFvCxoxtXVOPl7TGRbPjUuSYZfmJg9NjGNAJ
K56wpz4Dc0ocT1737Dt+oalr3xRHv+awoMYfSGkpDIXpOrW7Gj6fcaIiT/sEcEp312y38YuWTv0v
aft1/Ir1x8x5sjXljCyQS+NtLoxyfKIOHJAqsp+q3IPB8ldDo2RWMH/HjX771v8rcsRfnNpkVGim
Y0TZ2uEMh+KkbUT4w9SPNdVOBb8UhlyjZonrNUUR1az/71M3x3bbtyOL5z8mpP+f17RcqlZ9wzR8
KmCtDc7x52saTEwjHhSENz0vryxUy8Oa46BYyJZF0Bz76F+/3sbZ+H9udH5HXs+1SLMZ2wtCZfvr
69lizngo0AfBsu7e4Xkb8BmrSM9WP0oEoTUQbiMpMex0JmfE/6GNcAv9/NOru6BKTZurmHP0V1nh
H5/wmtNsgbzB6bl2tMh3BkQvo/qdqflv/4x/RY1sv6Lv0ujNoEl4hOgIyag/P1I80pWcuZnvxGg5
QbM4gL+JBBkRrKf6x7/+OP/r1wK8QtbJoO9o6wz64xeK9axPurR2dopDVzgkonxtJ6oEFDjkfvev
X2tLLPzTp+e7W6jKY+Y1baysf30xFPRpLebGYabh7uMsbsW5ldrYY9e2Q1DSdhA1nLrDds7as1ua
3rugxpnIZ8uBs0m4L0ye9TrP7fCjgQt6XoHe/0/lm//5L8x7dAmdOR5/Ar5Rf32PY5KYNUYMBxe7
V0dqTAsoqVm8//oo/k9i+TdO8H9cFf8pGPj4JbH87UP97VHxtfj8Sul8wYO2f/cPpcX+u7/FYYi4
uF/JKf5G/8jEmH8n28f/AfAFQUCR0X8oLbrxdzpdkT10xBRCMVv7Vf87Gcg/8kk5UbOnAbt06IL8
3yRitgvgz1sAPbh8XUAneltah47Wv14gicRMS63TG71t2pOdJ2ZUzUVxrqtlCA2LuiE2Y631P9xl
XW27r/31ZUEBGeT/tjUrl+c/fXdsv7TMBQhD3dHTEin4vfOhXuyYdEvaoKJj19pWy2VxzwN04tvE
OPZkNNnwbjrrcmDjZ5J5xVdXHCGGZPqhUYNtvMyE6hPmm37+wCbKQObgf91T8sCPyPQ2s6NeDTMU
fsVB/UAawLlg8Bm/kQSyiOos9ABdcnOFCdB7+XKbJHwMgZE5NpYzV03AFwoqlraDTX4xDQ1JKgWQ
XwdEx3RNBbVoGhvm7GhDgx9SvNtvtKqYQEuylBEVzi+fttFEKBH0ikMJSaGmrvyJ6YhnpSWcb8D1
GAv0xCe/wuBFVQhcIM9Q/k+/BuEQEsppiEaktfY+UV/2Vsu0qQ6zREx/8NIahPLkTckL/6+Zg+3s
+avYd21qzsGkdNzmFnxXJkM1vwivIE4+LWR2WClxXtr70uqcHllodDXBziJRyaGU3UwvAhEPDBu9
x1bAhdjOcKwdWy6qPnR9Cj24k812elCzaOhhqktxgXYPHUkZswmel34jI9R61uj11E3lnhGj0Y9z
IqQfeLVgM0uniu9Hpfu18bc3n2XQ98qa7pvUG+STdMt3g80mmMaJWpsQOgANHuXqfG/ymvh+liWM
tQmrK/IttpJDQN1HqUJ9HdhY8fxmJ0SuBFpibuJAx4BV5t+kxeQNGZuVM00tixfS+UGyiHOb1USa
UHSKLIYJbGVAJmsgvcMl4SRIz5PTTs1z2o3OWyy9RTB18Lkd6ooFA+ikAb9xHReSGJjfl+2ReW89
+YmVXGGR4bWlm30qNgafKF2rC9hWxkkge1t+9toCOinB7RVA70aOx6RRBCt+9mNTk2MP4PcWJblc
K1GBTcgM6SMuJ6q082FzCtoyx9LizPiz0zj9gCqCNY4ypw5birTNndlPDFA8IbvQAX19Riptn63G
aHGvruTl4FLZttppEO9xqlVTdSgtNu3BvJjxwY1brpfVyxihJLUjSVTkMaKKpRIbKErTf5S+nz5M
SQzbQJvL7ibF4PFiaaPTRqvop+ttAzQEXp53DzVUDJhF+TSc3bRNysM4NDm9bRplAjX+7YPeDQkv
XM7rNf1ZK0H5lYqMHWBDPDGe27uYkFZeDxavOeGtwwLMc9hIYXJTn16jM+ZTTwZtGns2OOacqz3B
NjJn+BW6J69Lm/sMpiWVEwxjl3bGzjvbvf29Tvz11cRqBk0GqPadrYOWznJVfRVIJeGCYvdrpJ8J
UMk8u+ZZTwrgvB4JsW9WjOhKjMhxb3ToRE/LMvMldsbBfyDus7zg1Ch+4GbFHhLHg85ycmvi2Hlj
ASqZ+MpyV1ulsTD8o/JFmCxygcanZ87Om3srx5GK1BeyMkGI8HHPGVGcwVDFA+KRtwpBAeReUMQ2
xSdRqxlp88viy/KY24nbfaZgSIFUuetw8Z1FH3DG1EDSTLus6qD5Un8n2rYMkmmbKoyNDYUYhy1q
MYwllOP1t4zcfGnKJJfQlxNS2vZH+aU7k/naRGi7IdpFd9gKRiLSfivWRgdpqAu0ObFQsz1W9VOA
13l05/0Ire2FPzLK90rwzAryL0UcfgvqON+nzcyR2fomm/8W0UXj8rnsxbTp646i0ergwGxCeKfS
JkdI6Bqv4lZkJDaRkVWuE6J9TYVUFfaU2qyBUY96f5QVXnWqm8wOzd/6vQAQv9cBueXlKZf8SP8X
W7qvtQEWiU3pR6VhoQBkHyuUTwfdMRbDXHeBL2vHOm+PKD0AY0/c+dhmCsD8yimUe5z8vbZwB+au
C/IkQYKdlvW985SUX3OT+TVEcVdloGp+T1fL16gVf41d3dcI1n2NY/rQdvGrvk1pyzavTURmYaps
U1xtzA16rZYw3Llfgx5sIXr1vsY/7i/aN+528a+1nyR+N+bELI89RvpteEyEsKoIPR6FP/saMOcm
xl35NXbCiWchnIC6eHDSVr6yAoa0ts2qqhw2/cjN23drQUyBODPzC49fQ278NfAm2ZQ1ofM1CJOc
AvHVbvMxN49Oop+APeWOJUCw5JvdYBGyP3WuvoGoNaySrBfbGG/RNoXTPMhAzszOcJ5uczpKfoY3
wG0AO5VfozzpzBUsPc9+9NJt2E/zUvugJLd7UhVm1sD8EgbWTSNIAIcDRV2MgcYRs+HNr36h/ey+
xAW/KZJHf1McZpBWHEWciV9UAddmKdKKseOh63iV3DfYafBHVDkCdimz+d6ePO+FyWoYSNcWAEea
tBpdCoJgthzm2ixHgihtiWSZwQ6Niqof3yYTMjM7mAUFv+jpodoVbVsCGsX9+owfOR9pWeqdJtqA
f0Pos9+YCI65RbFPvDojbjWhiNOfRVMNX2syq+RMfiQO359daVW+gVifNzMARqWyEHkOEb8B91MQ
OMncG4skYh5qxop8b3g5Mvcs2CYjjULCoB2s1q58asDiQHUpZxBuyCM0Ej9tnAsQw02Ab7YuCkNw
++KIszqc18T22p2DFelE5YB4zadtSWKvWPXDtYN7D8nLghRHLLFuj14iaxYFfs4d3emWYgBPZUgK
zMC7LyEusnY5rCk3pv1Sc/6Zl5UyQIskcHHqp3q0Is+yiA4urH8Qjk2AiW5Zuc4ZhHgL6wjROxyN
2Ic2FlN3pyUed1zUNXivkqDcdcV/7O/yAQzkLl7i0UTiklypo+3G9hGTOhUN/QpddZqalJuvQQne
bi71/kMNwtX3s76OFewpuVDyRzEp5pdytu4yffTux3EWOHg0vYeAa3P/SFqIRZoj7BvM89V3BLDp
Yg2QN4MMmN4Nl+b83dZtaezplZ9mIkAFBc/j6N7SkqcR+sCd+NmwH7qbVryWe1BQ4pXf3HHJ+ibj
kwC6DRJscbGwIEclw87BVvujduuKR5RvfpLAb4DjW0zLQTYPlDDPsiQtg1D+3cu87ufSZax/ZK3g
ILVg0r7NnBbu4niSF2i3+St/LXVqRhsOj+u1mJUNTYfgQ0YkC0GZG09du+pmQLQCi+BcQPs+1L1L
Lq2lridUNsY3wste9jYBOihh2pf6fBgnLyFBJQQlOAnFErhztRFZmpJO/AkaiY9HWteG5FBLhy5t
jvjgK4d8LshfVRPbsJxbzE4mGXy67aiv7WawnlunFPTEHfdGuCYJFnXMFuA97Z1pt7SSkohxrieV
rA92wVIqiHVrLHHe+kaPVT3N71KvF79sIxHnFfliBJyku98qLvi7vsise38YvNPoYhzlw88tPZAy
cQouBdH3p9ZngxOQezG9LRrmaAE7HHljow9/ssI2v5fca+iXk8IRe3BN3BRsjuD5DryghU2Z/bN+
YmbLr+mO2h49ULOqfVnDVANwvXpjgHuFX2IYKw2NWOjlVke7cAptwTOhN5PMfNAJaAJaihMkpGmw
t/8cl17KMiBuafPQlSJZLkr8WwmzTZD6dXfbO3nWBzSsmvtsJX2xcyubOotJ97+VzTBawZquJu45
4menepgya5+xTyULW+ris3LjpARmkKjyOovzXoY9r0d7hVdkU8j3T26qNjvTyOOYOEN3Ktdbh10L
kXQin2yhcR5rGM/G3r5OnU7iGs5a78S2v70rYBh0QQEsOYaX5OROkFO+Qn52tf0PPS7SbyVfgueZ
sOiW+OjJ2LNtg9/ciLh8Tzx3fkvHno/b02vz3VtR3HY4noY+5Putfa+ghNykjeFS/8mx57kz9DiG
YRXXdyNNpvhz6pr3QxlN9k6dCG/CGGP/Qa/zWPCOG++paKGThNRAuwerJ8vFWWgSXBYkVTmC6KrF
cG6snXN07apzAkiPlR8ADsS9NLRivU44I5eRDyaMtDW3VVyxovcdqIbKxLVpgomjK29ESDYlWzC+
ie5zPbVsQNp5u02RDdgwh5bQMNopHsdAeBajDHkY+/AeYMV+U6W30HHKKSTiG5WP0QBMkg95alzU
bEUwZscRMVv2WQHfK6hKs8GJCyyNzDBB9IOp4wPeza4+u6CzU5i+qzaSy3eFnL/1jCLVb6Xt/+Sl
f7PRPf57xDTMqUa9F2mrPv/2E22p+/GrS3/+SKvPP6Wm7Wf8VpoM9+/s60A3s+rakCn+fyhN1FkB
gPKw7nj6pvOa/Jt/eHrgUWvAVVx8O5sbyNVQgP6hNKFBodGg0vCENDxCpv8r9oph6f8kNhm8ARMh
eDMXOTCENrz1n/Ks6jO3Hbpikwio79wNk80y7ohA3EdCQHFmm/jd6c2GkJ6vvltsacOWc9dt4/n1
q+6O8y2Gc/pFcuFWe6ygPkCI9N1sa/pc1mbsQ57ozoF5RA/Lr5ZNwm72Jz735WxTuhx+/cS5TedQ
qOJ9yQ09XPoBLEPnevWrJJWdnrjzNidNNfNLYjfDdcu658GaOvva0Rf2qR7jaSgykQUr+5Hbulmd
51jKBfd05gaDwtKw6PzE3jbkqbcz98gN07xMjiQepvNv6TCoiFkV1YWj35agHW4l3cu3qa0+smwg
8Q4Wm2HONLZ4u3Y0CyZrEiSvZC6H23ooXZQst34VM4AIaSfVQUlsMeWSujdqaPpfqSDvRJ34afuX
YuInQvy3n+BufzA6LFdj47Pq9njL08SLz7Owf7XwtI4pvI4jEe93N+EDXF0zv2UPv5rB168hOU8d
iVjUr1/v0qPe4lYjfHkzLc3HxP3QzSlmxBNC6K1XfVjPNvWvYMaZLQb7l5Vp9auvaPMNpIFzQ+ml
diRWmN/aVK2SpZBzyEawD2fX/sVflRW5DpX/pAmGYVY9un4oFit/NjU+5qykZ8cZxgkOA782Jkn3
OBi83yXu4ki1S347WQ7F4PB93ZuVWqzbTvD2GRW0K6V6WkkWp8Ca1MlCOxLJn6MKTFWF4Qb3Ks9o
4wNxxj1Oucki2bHFlofb/njsS0A94vM6bB9uJj3nuM4lldcNVM1fmVu8txXQApzQH2WXvXfU/QRG
a9en7WOtwEAefYtfGRuuHppt+b4mWkXVJy/KkQyetLd0v2wrSU9mzR+E1hD3iLPyw5xj58ay8+WG
p59F66nBp+iNNzm8kDuaJiCw9dia+U9ftFi704uYY8XYwgVxvRSKNMj14rFrBzeip8CFr9PmV/oQ
k00bJwrrPaV7L1qudyFDmXZLAN+Lmt70rkuYdlHi+OgkmGnqPUou3Qh8bW8of1OR1mClcjASXvIK
u4drqO6NpBlbW2tOTz6YFdqOMbtJd5gxrvVu8rGilB4rt4LxzKMkPrrKMz9MrbbwVXG03+SHgcrF
uIP3UK/9ZUiAu3jUXn1mmGHAgPgJnobZXwOrEwXHT6+/nbjgvRqa9uLPGN1gZULHsHLnvtUm87VR
3vSQWS4u3MSQUJ7MhdGIrtOrdaXv2Sts/Zhoy/SwJG52w1WvXgka6cjgsLDxdrRjWLdactPj6TiT
k9D2ekkxmdPXPScgHXGrNiaqaQG8PvjAZ7m0Bv9OaRh3WxiNgUPe6pIv/nqTNAiwU2yYIfU1A1tY
dISF28a2MQYUT9UDTFNNY3qPCVofIFJkkYtd5WZwlHmrVfH0qNWx3Lce8uhqu8mZPDzQb+HNzmVS
ufle8rL7ZS7sEz6+nwqyzIPOrZLxdZztM8MoefAK23RqCmxjsRbobf+kV/xtoymvOlCesQnkr2l5
h1W3teRxstJ8Ql9Qmk8C+SNQVTmdR2G91K1PWEHp+k0G/P051/AfGJWw3vu+ARiYk2Mj+65JnfXY
kJ9BIG/za0IsXm/0515z0lefFMKrapwzpzesVcMkn1zOL5EjBo8Ljt4mrMzLEdWEaCGgmeFMt2D8
YhuCzATnjGM81MMdB0p17EqCfhvGduVglA8BmkN+NeiZuDidGz9o+QpRJ27okOk0BTQJPwBOkAyT
VaNWSo8aLy0+mib+7CCIwOOej8D0XZoDV5rl2NUfFc2tWgBslDU9XSDxXpspozJk5wB0rwwSd1UZ
TCixR1R7lzWD1t3w+W9BTjCGAVSEW7mk1d5rvfYZhWZl/tXts6w1HOwJPQgcr7yws635bTbddCNL
2HyrFVUFkBN29twy0MA5j6TRUiTXIXRqpFRYIrrJj1Uh3tod5YepgZijreIbmulq4l6pwYVac52f
V+rhL6tdJKFBjuqkqhl6Scr41cEVhbCPBB8xtfoR+vkxgVARafEw/hwtoLWZN+Oe5/fFvXeF9Zsc
Yl+MJw2J7NjEGyLFq20aqcrSjDrCs5e8JZq60+n40nYNnqIr5IPuajEkvYB6B/+XUEn7ILVGHjmU
TEFJQCpYcIafOvTiV6BcnH7ZZPwUEKU5AzRP/Vilp45c53Pf+OsL5mXvasEFun0lzBtXJgY3YWsx
zvRVkkZ1ED+QEiZh3xP7WY72KuzTrKfVNdUw6xGe4BgZBlRp9nIAKUWMQkPl1A32YRRZ2beHkjdC
2tXj3qqBMMfeYJy60T33a2ueqfDzbw208Wim0QUfPU8qnnekGKSV3cMff0BpWW4Se/Kv0mHNP9QE
vAe6DpUVdfVEJRv3Zx1/CxbK8jMhYXVxSp8uTHguGJqset+ptb4jJ/kItY1y2pqow76Eg/4JJAxL
hDcvTGjc8PsjbXTGlVc54l4rnYxwHxrp2eEF6d4eiZQ0FPhhWnSvesuTL4Yzvwls/VfsGpgFY0sx
aNopHdkMcFSHc1NzaioR2niduBzT+oFVvUUVsE7ruNGk8e1Qt/czJSYHo5EXWMAtdgzKPNtYcLV3
g3G0+fl7WA13SsyQ2sZqBOzQg1Gnb+oAyv62IVmbL+58J8ivhd0wQqZuqXOXpGstHrjWapYXvqtE
plou4t6zYAJ1tAs1TXnrdu1db/IASEvjSeLMdsr1nRMsfI6ZNiLiu9/pQ+MyHTwzajpN8KVNsTwX
Czgst3g0UwSbrgNSTDM8tjQqv3Yc00jo+kP/gsbhXnGnqSJ9MvV9Dc4P/nQ+vq9UaFBCOkGKir20
u11tfT6JMrZu+0pAErJm/4HNJd7yelLMXHL9Ra/zucNZ+IjRNb5tjVTc2PgVI6ulB3xMCIKULc85
B2P4gQG3juhd7Y4G9rBoFDTOy8lkBlscc99Myvpppl4VFdJd2ghcF4LH0D87PNwuJRlx/N1UJ58s
A4kS4VwYE98agttIAG24LJX27M2l83OBv7CvOPgGttvLiMGygQeu+oNaaGdLGY/3Zk07gzd6bqCp
ugzHfD5Ln4z5TvGVPpv2cEFUN4MRR0fUO5p9JjpaHrCDXzDX46vrnOHgs3W5EYL7hJf2zrM5lK9Z
Z0wkU4yWadMSJ/pNmoNtzyi5rDMir3As5C88kuVI0ZEjpvu5Jdtu0uNFF5JF90Pi5qFoucUltU2b
QQUPZLXoFseNbQUejPirFFL71djiGcVPq46ePniHBj/2QVit9rHI3DlAothqmswl4neKwyRV65WN
8/tu5lBQgUL/mTglhQEpeDqfynuLUPv9ynnlYFJfdV0vFqfhkXZdW94Kqs8CnfTZLiMM9rho+u3g
SLmrDDZ1NXTGAw+GAS6Ya4zRyE7np08m/q3g6fYzlgTEqmbk6oL0oYOpnjx9r0Gd4z6eC/NC5YFg
D4yfwAjNUU1Xvld3J9cqzDu+sc0JQJl98ZoOHbjVB3oj3D6/tjVZYwyNhzhYFnt+GgfR/qBpiiS/
Ucujv3JLUT2Yfr0es0tJ/+aV55WQEbomddCp+xXK3Ki3D6hQ1X3pC/Gmm7JDrbQdPNQEe+uIpwoZ
Z4vI692YtOJB8RWloJwaqncbFeTImbB/sWmKo0GnX5eTSHvrGQIpdlv8RXs2Vi0Am62iDWQwNQ9o
Jt7d5DfakVR7MfE0Gtr7EUAwFQjOZkLuq1GdcMw3bP5L94MHxXpCeRyNcHASeUcPwHoYaq48qXvq
AATGfZlm1ge2lJBgtLHWL4lflKeKCOhdalYNycuxp00k9UAVyty+6KKTIZWa61nip5aMO65JIsuQ
4cyo9CBQ3PWBg5WjqNOTTfkDRHESln0/XgFQTskpDl0wO/4EJC9FwkwgPZAhDtB9nkuHUACGx4+O
/4nmGY0zI6RzNuPtcA2e3opmwXQC87CPSLj8GJpsjdpuVMekk+M1lffF9ZgMP3I0Uv7SSuznkdN4
Ijiss2KTJI3ZDCbl+OCuzcHLWd/wXl+WxUWVn/JzopwpGhXebwpjBVsEbLAEvi5z1qcAPdbpPad1
jEzwYv3S/Ua/n5IkvfbhgIUsoziULWkSzaZWHjn+3NNq933Rs479MjnFme8rICo1RcsUO2dXt5Nz
1Q4iyk3LCFPVXs9lb+80hlIyKlZ9aIRcbxo6No+LO+ovsS0g3biLE2SCNjrbGK7HfPng3gmusZLe
sXStfY3FP9L8cl8I/yXuyqd8Xh7LwSY6C3MgyNLlqaorSnF7igLG6XkuMWX0aWa9kVVfr7C4A3qH
v/gsiCjsDNd8WdX4hhmgulO2ywbKYRFr8FW4NE3G01x9pA1FWHmpv7OZQMlVVAIoD8ew1jkqmErK
fDNz7Z417MjXmNv6U815d9+u2SMSw8mVKt8qqPNvBa0LYzavtygIZjin3fuSAifdzlIQXZ+6mack
joMQ+VKeIXK2wWzn3wVVdex97Md4Er/mimtwrW9rbX6r2XPsie7dlTbm18rtl+s4dsTZGbx4vzpm
CK2tCVccCRTRYzxXuON1YEw7ToAo3NS+5GNOwEVriTH3uXExsVZH7WrV5zzhNDloDemh3EOwsJri
4CXZDcdSfcc2mZVgNscAMbQlapykOa0GuiDW9WvTHuufc407dYdnY9xltr6G8GDHEBz9/CQS17vy
1tH/jr2jD0fPTiLc02e200z7vvlT48l1noAkGra2h9N0ye3SvvVpST5knIUhs6pfy+Aqsr5ABwdB
XDzGArOPYxbwM2H4zPG/k9R8XDuLPYdvXNLUvxrT8ddEeY6ZOPuKugTDtUeYtiUgWxu6VRVfpTXP
TZScG+nHBDbJd5oZ6LqZO5tWlhHprXoPBP6lKsSV8LNn+vpY0kCRpDMh8wLdqH8hke9VR0xIEAz1
PRlSWyIDjMI30OK2uEhD5qWXqKu6/tpq/ivNzmz0jPY4VvZVk/OY8xTA/9rrz0XMwqbIOb5Pwnmk
XizKuSDgtIm33NtyTn5ukSmbvlETEJYwk3eAq28SZ6LLM0sYrVV9iC0XahNoWfzObDcy7C90B5W0
COCYaL0UR0G/gn5UOKezBapurR3icn5pgB7dm6SnDsKvzp5mNggAUDh0zD8UlkZlaoU8tl+Ihlw3
qpjPhqY+0ecwHzfLW1FZvaCM23wyRPxammK9bzLtrQacvGun/psu2nvMHp+lhRPT99+nJfmVUTQ6
QrhLTMU07v9KCv3kNZy7wfgY+I7YxwJye1jV8EPWLehg2nMR0E21d4r+lAxO960RAjFa13MCMabJ
WVGLr8nlZhGmdJceT5lz0Nx4ywWLRtG1/pEnHiXSfbkcrEKGsMzhoCjoB7Y4jE1JZN2EGsISv0qY
6oRzbJP1gwagefNxYiFq1yuML298mI9DJY+E324qvFyRLMa9Mgseq+oE/MrBqAYDtaZo41gQh9sX
ZLtuKyWCgjkNEV1/xI8HXJqaLXZqFcq51uzrzQvuNg85Z/PEMQM0T8amwr3DH36oKZL3Rgf0Y03J
huJsObEp8Z3uPMv0ZavGFhtHv1TJVrLFQ4RqOY+sBmJT/OwOUxFYcEIoUKJxd3SbI+f4e7GKC9+H
Az/lwVmzW0zcfbSu9o0VZyfaQqZg8YpXdjoPIwQwiM5XtsZB2m9VWGfrc7Mm2I1kKsIkR83oLUkA
HJBTmi8vxizPWhHfWoplWmJqh2LDlrHYPRHvj1kLqSNBkeTJrDAWaY56w6F3xTzMpr8qLdqBdHls
uJUdZmqOgA24XL1SIgnXjRbv1rVwf3QdRv2cKtpgcAWmOpEbzUPfjM+IhPqhL4R+lklBYainWYec
/thig372L6ugFXOnZI2A4VdYDmIv29ZD3BWlGNZL7RneSdUadXkp4S+wrW5oTGk178g3ctM0bP3s
bLu7whi9U0wpZ0h4YX4fakJuQ1rWZ8vvxwsnVWr+cqt4Xf2kO/X6mp4xXqgejWBmN9jNZfXodlL+
jPtSf0Nis+C9KuOOuFL/3G14w6xbBTgCdpgTMt25wGtyTmorVH7/9ZZgdTTUjLikNkO9ZdzrOaiG
Sw0qWRfFFV9bez+6FR/wkiz7GIPFnafcartP9A+9kJtoNDiMclLv9p62jpEOFvo2X5v4ssBriozC
l3dbw/zRalj65UqxgdKckW5s2b64o6yeeuJCP5Ilbw9YDoa9LHgqmdNgnLVuEvdjKnj3UiisOLoi
92A2Wf8GXZOO2YEEz64jusJRmuI232IM09QwHYrOHa+Z1hEcehBxLV+4ym9RHZoRm06K+Ta0Uzt+
dA0sov7U0tEMyfXY222xJ0tm47oprXtvWT+XJIsv/ErxKauBEsb1v7N3JstxI+mWfpW2u0caAHdM
i94EYmBEcKYkUtrAqCExT44ZT98fmFm3FEEV2cpeXbM2q0VlqVIemHz4/3O+g8fP1kMOvEaox/si
RnjGitIcC2Jgd6XTmfQ4lTCe7GTorzh0FJuIxXc7SUoEGIspk0ChvI+8aXqIyjLckwaUfe+6FhCf
1TwhmzORQnbaFfAlsS5itvH4MOdDVZh3NvFtftFN5do2Qj7umoqG4gc94zieHioLgWrV5kAa4Bvs
2MZ0n2fqBke7BBlSmLm6kDXw7g6GAtsXozkq4h4/IrbiPGwwY1eFHV1GZYbInfXvkt4mmjwU+UQp
T/vES6jcdFazd4uq26dKuT6ea+0m0pMvg1TsVu34YRYcW4D0gDUniq3SKxoZbvEhlq15D/XEpNZc
oKzs2hy7S8aBYavr5PfCBAcNIJNiD9opXlfpnF4qm24x8NvsgshBY+1ifQA8T+7Znr+2/DajHDnS
3Ccyrey0TRcuD1ZBXT2Equvpq3AfeDOxcdsGWoNq9qHpPoS5aDddotes5iPWsym39gXwFXSgwBVC
iDrYUFWIQwTLTQx3fo1yIjzESWY8jwZnxNZUAHKWWcVs7eoKdkHED6dQbbihsym4GTi8upYQT1Md
XMFyE46WdZNN/Yeumqb7VpDLVmI53qNC69ktlwTxZcEdeHgXTrBKfbCw86EmHwi4XplvkhgbWl1O
bMmX4iptXHhvUY5+MonQSHJk+15k2K5tG35rltAzoWHjgBNUxtbJugcMjv1Diy14M9O88bNoKB7T
JV7Mtkfn0EFVXFGyJhHUUdVakfy37oVZ76i10DZZpCVGTYVJ0Te/01LNviJiNdjye65KbIrUEW1x
lRQiv0Tt80WqIdq2MEf2EJTrXaU7FFA4c2HXA85M3/DA92ve9sbQ3fSkDqP2WVxw1pBeoE/KtlbY
fe5sIF1DCogtKGRxEWOJ3MVQCnulBzDKYT1SmZzDYwsw9Lrt0/57mDREwuX5bBymHqUpXH51KHVV
X9GKSrZsULfUuDbIv9qtKTuD/XYxr028Mmsjb90tflJrUwwAm+0g0HcjVYgjRUt9Y0Qy3qKL/NHH
OajvJBr3YqwGIkwT46s+klWgLIzQUdjgubcMXJk29dlKj0hTmOvx0FdFChV1dtfAu2vUNXOxAlrO
vB517hU1GOdjD1r0isgxcz1ETbOp6AX5IbV2VaEzrjGVfkiHpN14NPT9wga4V6KqOZDb7OEEzLts
n1jZM83GbFdn+nCFtRphmp5pSDgc86JJdetDPKNAbbMs2JZg0qNcsrV/ETeFKd69PsRwGNiL+tbR
Gi6yt+XKU6Pusz7Zdya6doVJGTurX4GMeejh++wgSg+rzPHiHUgsg3SURUnloFlZCyHsj0ZP18xo
vPlCm732m952gO6tefihdXQyDRj5HtBOmmIBHcOrqZrrXTNmHMOoqdyir6Ra4Tgald+Yb8AoxN4u
Z/EEuojyapPln1yrz6m7kkKGpAv8G2KmBb/s3U4xXS6AqtmBuFb6jl7ff+zr/nsc5+F13rCXoa5v
D58qSLbXVQyvX5+b71700sXlL+nsQsMh5ejQ8O1ePkGNqG71CQIneDv1JLPYuxUv0rRAt5CpBcwy
bM1FquMNQpg+1ujA82Ea0FeXi44O3XnIC5EsirSO34ZH4s+RTRH11phf7ubFiJKjag84g8dPeMob
HNd5iVE70R6B0RAV7yKQ7Gy3/wx9Ir8zWseiayWlfY2h7M+hQNCHaFI6n1GXNlcOzJ0bDMv6wUix
01NN5maans785lDmUHQhr1TYlo+9zt2jOQcQi46vIlaA4yYNTjlyB8I2glA4aXR14AYa3yUmYFoz
I+InK0y+1q433NWiGPYFQIhNpEl9V5sTHWWhN2vP1r3bVA3BPoyjmN1krLo/wwhAwzpHCYuFyWN7
5ZjEo2QFCU6wEr6riFfHBJ69tpwuC/zK4GCtJv4HMiK4RWNEprGObJE+GLTONGrrW4yF5k3vyWBP
0Hz5pWNO3gtdyafaVClYvJQ7OwuUivVyvVg/ADIZnXoqApqicAeW31ZmZFaNLr6p1UBB+Go2c47J
kH4hKaBG/NojSFrTEyJ614ly8HX99yUhHtkiGFEOwWWF5tWpDuVA5kqCfP0idHLQ2Dzv28LitwBv
RaRpKlV+nazFi9rZL8ZUhmmPpqWYy8NYdz8ZgrevfLGxCjE77W65KwXXehsQuzut8U2SXtUjtN60
2TTfYs2gJye+1pB8Fee+xR07pTjRfbKy5AW1PrHKRV1F63kERYy3mlddZF9xjhgLYkCQHRtQ2vW9
ArsYtRzPKD7TZsf6EetVOF4poicrtuvyT/DUnecv7r76Mm3bGN0VOlVSDY1pUNfeWCU/CI3Px62V
NFV2A9dIWw9u6RjHBEqP3MycJKN7M3PMmyrQRUNst24Ya4QKZb9pCAVsWE0wv6VLdoact/OMoySg
ihI8qCFBHaq54X0Sw5Bh3ax1u1znAxw7H3bddxP6Eh1ZviBcuF0+411OohQqbtOoJwRKnH6pfGef
0LeROug1s/aYg+hwHgtCG/MtEcopjKiyT49ZabLbmPLK5kX0yDdjuUq8p8FKTXVFm+Zjh/dpjf4q
qJ7zsCnmawntwkWF63aQuUrSJ6sWNu+nGE824aVpodd70zMI8xyyRPkWj+XjXKIpXRmQRTYOQNQn
HZvAc2/17bU29JqANhcSgTlbKbZGMwgzB8NUSZoooNE7N8QpTq/JIEx6CplILxzeqGOITGdtcD4N
1y4oK7Aa1PS2XtZeNLV2nHWCkYcMDgkeeM5FtCAT4rrJqNhNWe7eUtxmjrAmePldNLT0m9lnuAcp
qzF7HEDTpDtJciky1SZKks1A+yPrdpQ+ChqiZVtf4vdQFCsTO4PhAD25UXTuDJmRPpDE4PBRLQyr
Mo+IQlZFh6uZnwGNNJRFcEmtBP6EFdn2j6DPGsr3Q8lBLqP2G/q642VfM4IZJrinZv09shxb3Jhp
CdGQ7MrqTwwYxo1W63IBkPbJvYflvN4KKNl0woqkvtfZKOnHBEhWeqR7WtlUeqr4hmT0UG66QfP6
Q8Gv5riFhd0nJ5iNaxKQTiy9MroDV+KsI8nrvhKlE7o+Gkst2zQmEzOCQlDHPkkvDvIeIHDDPq+9
XKNbQl4Pf1eled4WvaDV/jmWXuKjzoMICyR6zffne0FAwmtg5HsBi2Drabp9Q0UEW1jZFpcGksxt
ixiHNPtoN0dVCzwyENy0NvnB8aQg7bMJuo3nTBu2djbUoiz7xB7taqZuABSNsnFsT3uJRWutWa7n
l7PdI30dizvuJoSCZnrSAJSvnWC6c0oyi+KMEjpbkNbXOvGNfiTb37J9rFmJLyUN8WiKUGXa2peu
nIHztsZdSwHju+qYLCqmTgxv+Q4TDsKFhJMJ1evjSBFk3Q92cFnZ4iFXCmO9dPcSR886xZRFjgZh
nNDjMJ9PfjRT9YiALZdYNdgaryNMrxOlNJVyyA4b4N5pvZ2rzvuMM7byMwOo+oxmcsvzEx9AqYZ+
brsf5lASLlBTUS9Dl8oo0xj9qY0z9gjow8J9RPoPgaM2OBGCQTD8pFtcPHjiG5Wi3sRtZvpFTBVI
lXNxHccqfqxogVBOwkZyWdVF/cHqrfwqmsKPec3m0JmqTx4V2iEAZDxoDipa7u+qSkgXvXYDx80i
6pF2RYUIifTSryYyo/FCNOmltZGlMd5SNOgPc0krku0PETWttYnCYFxZRnbEJ3gHUQC0sXUryTKi
YrzXdL3c1DKRfqNrtxTHlD+U7C/yXEH5FMwDqaNjccdO4sfdNPhwue+LjG5u4w5bADMRtibncoHM
+HAPbjqdeq5X2NU2lXPoF0Qq0PRKv84JIRLFuCD6l6j0qsIANgCJ2tHu07EnzkeoJumuSBDR4dee
+5XdsnWsm9CmQQDcBgCVqa/DKYLyE4bJbe1R8oxUuwv1ityUzD4C9Ij80Jz2oZFt0A3LfRknj1KC
e2nrEIlqQEUrwKp/8BKXCp/RlZ/olQ7PmBYporUVqCU3ftSqKIVnl37BzRHdY3r/PEKi8tsGvq83
lLTNBjj/tgo3wuu3VT2b+8m1ILyUrE56cK+MYcRgkQ4XjeznXZWI7geS5u8GEc3AGfMJ5BeNwUxU
n1IayPuhsdxrVIkU4eYou8yKVFsajph6mnCfgUbaSp2uhWnRYfQMc/7OzBRTCEZdYdelcZlbSt9m
lF8URZ5VWMc2CSLjEyraTx3YzkupZVQ6wmfOUU9B0yZ+ZyBDseTw0bJArUbtgjmaelTCuEZvZEzD
uZXTsztyaBYEw6IElj+EmZshc1dx4xozjWt4UFseq70JGoQl/YizDwPeswMLdGnH0vOCDLASBFtw
T+FFOq58oG30PdMUm4pxdCkyJu3ameYriOnuvpqwk0hnZMFHRogGh1aELtzPZWoiVxZ0MSbrguqH
5pej/ILeOdrFSuP48GdamJeq8AhMQqpim/OMeCZnuxIW6kPS0VQyjPjCg6FvKIBlekvVWztMuX27
xJwcG9PN9lMJMw2AzF1u9l+T5IEA7JuUDIUN9LM1ZbajDqRUirZfT4l2a4aVdpG3EwIakX/Fobye
qvCqaeDEQid9hP+wmWLFRnGg3V7rpIyqIPjWJzCQ+mz6oCySt8vpXrkuZS3XORhKXUc4XDYFXn0M
S2Q+pGsXELjeJgbAF8o2EgsqIvNu5aYaMXbDYcoAWHuF8HZCWuzQ7fImGS2YwHo+HYw8JEA1DoPF
NfU0yuopUdjqYpFKGNuJzFe6HC9HpfMbe29rD6hkGscM81VrWlcWh5K8G4cb045vbCv76IbuPkpk
DGky388UpDiG9Jy1+q94K6n35hFsKy25trKEArWjPpZtdGghvQZp9SzY/KW1BsyoKb41lrHrw6wF
gzMSXKYX0U3QmnB+k09g2nYirFARtndg5o6Ngao/Hi5mwKVUSy5E3F4nZWUfG71J5QqJCTufvug4
0GXrkJxEmSPUKwva/4hl185CjivK8mPktjtRyOBOZcjWS8K25kYe2i79kfTmdVrWR444Bg6AIlkn
Gi4KveCtzyLq/66OLiYZvxpjyq6BcvYmEKX1RaQoh/oogtKHpmGFAinzk6QEs5ab9tKvM7dKGwfK
ec5w73Wh2PcDRhTPaJE7GnWOaKhHYb+uTXlpd61x3UjWLUBhpHKERGyRlGS0YFJipPoI7rcOGtKZ
hk5tlOXRzPnQvEiihdEnD3NRXOyNKLhRiGxuhgzMv4VAxEv5YdlAX6tiiZl76x4D5ieX7b4fodW9
cDmBaIVkKec4ZzN7khJzqfDSI6la4iXNTPONKEHUWATUULHU0L/sbyQGNF9wlL6FaYNltxjo7KWV
73RWjVHJdS+zpG78KB3uYhngiup5yG6q1rh+5I4SjnvoSHjcDc14bAVuBsP6xNJ21AnagznMXinO
dImI1bAv0rLlJRhkfoehTNzWPaFT3P4ek25wmYTGpu7iCw4ntCapDKVBtYtqhfS/+kpxml5D0i4J
AK4vZzAXsaX2rYPNt1VUgcIrfRaYQ7JPrETo1chaysuPVTag8O0WhlDJPns1gbj+DuvRKvwOtxrg
E3bXPwYysK8wRiSXdCc9gKcGQrm4BlfesydcB70lv9uCfVxc53+mxHf5KE8ISS/IYVk7jXsH+5xy
1JQGa3S50ATayr0eaJld5m6Z/8Uy+C1zwv+0iFdIi2/5Dq6eaRW0JyaDl3/jL5eBtP5YLAECOifk
E4MYyn/xLPgTkBSg2CSLNtwXE2LPvzJeAVrYoO35N02TOF5h8Wd/2ww0/gwShL0AYlhjpQtJ5V/x
trd/QSNIxv2PvBmG/wktsQxsO1AtUJYv9Ax+56nJQKuNHin46K5K4UU7OtKCyniUbq1UfENjmV/8
dGv+Hv5/FV1+S1xV2/zv/zolrCzDQe6AVASqiBRxdhCnw6F0HphPKo4kTWD66cS+MbBi9Q4x4wXF
89e1LziRv4fBh2E4HiVjW54NE2XaDIOt9ZjcPHsDQSs8pAEqFpii4jjRBN4FTcM5AzIax7YBcThL
uLl+51qXUc5/hW1JwzY4ORswMU4vVqFC7SimsnGtqI4ktAvu5nQ3J0Day7K0vjddT9IZFZpDbpt0
N42IRCjabkv8U1rdEhBnfrHixqDZIXJzlwRx/0MRSnLXWYpau0UhdOZYThOIgLeVXmbG0aDyYPvI
m5BlEqK77UYl9yGuSgFUjDp8HekB0UZ6zhlBJO23zspIjrNjilWrwW62ZUg2TITA6susplvpVcG1
XWUGqVBsrjyqix8g1yPkgk6wznvkUL7hDFiTX+7cb80SV/E3VTbln+1LyvO38r9DoHm1//1P/9Pm
EpBYP71EvyDk5M9ZfDKXvPwbf80lloEvSVDZ8vDQUmMUAIX/YuNI/Q9edErG9KtdfEk/zSWGwR9R
OvKQEWFuB1L801Tyx2KAsj3PgECMS9b9rVzx02+bb9qAcazbhvAMKD3SZs762a/EGjU0LjMe1YpJ
fY1RwK2STqf9/tMd+cUUcjpj/T0MNXYTMgBK1RcW8k/UKlIQCOWYJe0gNneXtLTDPawCY93rYUUs
3eQ8vD2e+fKd/vQdG8wingO0yjBNZmKm69MLC2ArDwGi5RUi/kSnlUeGIhsuHa9fvCLjUGs1cKQ1
4j4wKxXlJ7epovoQ207gopFpvbKmp5nb7R0ZJTnFJ2OU3lbKfipdGK8Ri4DfelRWSClutUAjuCym
K2itY9fDVL7WZITXAK8Pyixw/4QqMKcMldb1atfGBgjmFQmb0qCHJTrHAZRZWbEzHJG9T8M3Coh9
HywIP29BA5E37iGn1sVItTzziMSdfVD8SO/IV8QXhRQ21mXo+CMiBjZlFoJ8G0QC3Cxl+KYXQ2m4
GAu2y5TZ0kIET9YEKuKTUxuZEv7YGEK/aFXM/8+n2K+HO13WNruRFmoKdH1ovyXxt/1QAPygGK6N
MOH1AM5osCrxCo2kY1qYMlYuwNl0ny3AHwRrAoMSXebMwb6KodxC0stvwavvatiEyb0j8Euu0xTO
J/UtlzMdKa6xHh3yrtc8/M5ceEClvlQkH1N4eJSEO9n7MPFSzMDEs5XVOqf2GH5pQsrweyBwk5nQ
5s5RL01Jqz7QSMO5QGYKItt6nEFJT6hnjRVtscHzC3bR5gdpNNRpSf4ruk3igFr6XmKxVthaNEff
cc+RiI1YD9W2Ciov+jakdJ9+FCU7txhH/WyM8JNoNR7bWhjaehYmn/WKw0Lv4qA1TFJyYsrUW2nS
QqVpZc5QKCHLCiO/juXg4NFyCKk5jrR083u0rFpJzmihQf1BoV8V1D2QoWaXxDt33QOcEd2+yqqu
qO9xsDJgqmWpfp0N+iCOJUsaGBWogjBuM4zDrFBA18QmdxuwUuB+hl5yqLX0GPlX4wG9t9uwtm/G
MKo62B55UZVHjUbBErdqWW27xxOoc9bus5y6xDjQB1UbWhU9SVRZgkCehl9NrOY2RP85f/bo0lJx
VKns9Hso+zZpQcqV6VWd89huRVmb3jWtnkpjEXXT/EGLRdxdsw8TxgdJfmme+mQQanstmIl7sgFu
UqfywNK26QKVhK+CSGjAXHgds5TFV4AwwJWTr2RVRCI4eVhf0TvEK0SBSfdq5TtDrCP2c+dq2te5
JexDYrczPrNZwqLoOPMa64FVvavoIs1UTtZzDTkWypNqcKhVRmWrz2g0muEuRISVCfp3CsG/giJB
GU3XUHF3K1iu6ZfSSvL2qPVp6n5MQgwJzD6zQaVu3Qkgp3zxNpRs0nQ7Sab9/YBlqVnqDN0Ip+eB
k6emqofJoxfvXTNn4fn01WCGWXcXoFxb4ghweiv36wzPxJr3EF4CqB9VKbXpoWYzVJHTKOj82qWq
CDxMeidMNrU9k0e+Lj0FKtpJkH+sGifpB8zjEUZ1TBrVIHK2kpbh3cA2JGmXHhu5HChocni68F50
0pmwAFbhFuM6+Q8OiG79xnPwiB6QHGkkUTZoNNfKtQCrjm2YkZuUaCBKdA2f6d5m4jA+0qavrV2R
EQQOvNAJ5CGlVHYsQr1EIip5HPirDRgGmZQmhWCyvlpsUPNcFZ68KAXkB1KUFVQEh85uKFXyGSbW
hCy+nzzKAXeoMunvXYV9HkSckYcMpeo7m9TT5ZL9rysc9t3CwRJG6Jo42x3apHC2YqG4iM4iCDJH
bIzfhf7F49vr1y/HcUmq5shgmmyKT1cv1n0wXBIWTJlWbBOrDLFEUgLofXuY02WZy1kWSUeyTKJO
ZR9ytkg69K9IQmIYrdY8Gw36eKxpEDXKUpTYaTZs3x5v+ftOFmVX1w0Tnyl4P4d63dl4AS2LcaZP
AswA6jaFfJIrZ6ss1wWynzU8Nn1Vykl/5hw+vPPkzvb1PDmOSjRjDCG4e7Z99uRKzEA2YnRMmFaQ
bZIhzbZtXerofNTw3hni9VUappDgxHCUc04Tpw+PxdrC48FQRquCGwrN6WVAQNU7F/T6Xi4XAgJU
OuwEwY6ejtJNE7XapWxOGHdTs7pVXAz2wCcp2wK3GvLUYkqii14gYXh5jP9/q/9fhnwzb+Tq+ftz
+Nx8e1Y/4wle/qW/d/v6HzwOjucOLzoVBIP99N+7ffGH4Tq8Faz49IGEw/P678oB231LUHxFakSF
QPwUOqKZ1h9YjEBk/pugeVYpeKtycD6vCD548AT8QtiUnEbOPkAX4hUhITh4F0f4njQDYrXCtnjn
AziFILgGfz8Xw7HHtU10ePKsPsExQzdGrEF+b9XHSK8/9l3/2FnjpvQy9gbEmb/zLZxfFkNxIIJR
y72l2eAs89xPx4tR5FOQhGPNjtzWcaGSFA2YRntntnw1iglglmvSkerrBpKE01Gg6aGhSSbl13rU
rCe9MXcUUOXt782R0mRWFvArSJpxLN04mz0SDAqZoQpALACWfGK/II4TXybjS0A9H1CBfetIFn7n
0s4XAg6f0DF4czmGWlLI5dJ/uoHTDO9saLTGl8j11gaVyq2DFwCxuTldlrpTvfOGnM/GoIuZuBgJ
a6XOQfds8nKmSUezSzsVMfuTw7oAHYDUVRmm7TsjvX5oQuqWJVzJ2m3rztmVBaASTbwdLUq4aDyw
6WN/icj/H4zyMhuztJngR86+q0XfZpOuA5WzjrBjJFjl6X6xaxzfGejVp7WcZvmGdQgfpvXC7v35
QSWSnc4cLXqErAv9jricndeXuCADSEaVVpp/Nm37XgHwF0+Lo5Pp2RZUE53K5unbgVrInssu61CZ
gtCzya3fKik1tKoUBd9++88fF1kNfGDusvUxltrr2dvPtgtfby2EnwxhgucSM30wECX49ihnd5GX
jxmKd11nBtR1XBSnF6SsNCrdfk4pZgb3nHLkLgj7y2qgHVroe6T84TuP7ez7WgaEFUNBgh0I20bv
bEa0MFJW40hejN5NRxF5Fk/Nc6AbmOWeSLLs4u3r+9VwFI5s3kY+Lvv8c65peLh1Z0D9g0vcbHQX
Du+ia8+OfdajA+rIV/8bYfQfi9JnT45LpGDK62GYLuUWR57NwUuHt4ErmXLgsrV9Jb2HtLaa374w
kxtIyYqbaHmvHlxkhHVjNSWDjANGGT2XewBryYZ8ToPDKW69t2/kry5qmZ6otwtelvPnJiGehTnB
JOATjXjLYRGglBdq/+Cq3GUQgsooslsLQv+n2bcQWTxVhpv4gJaRvBRaRuQxmFRQOI2vt6mx+e2r
Yh1bNsMU85dtx+l4uJO7mU869eeAWAimznSToVX7vUWZF4JHxCaD/yy7AeqUJ1dFinbWWxMFAOI9
7HXbN8BXOlJF376Ws7lpGYUDjIFY1KK2QTH1dJTW9prYnScCrUm9QCMwT5smRCbaChG8c0G/Gspy
mH7ZqtEf0M+HQvwAHYXI5XHO7OUQPz40BjIzz5yS36L80wvhqrhzDkh7/oGUhtOr6mbM5xWwTh88
+YeqC0Ycf/Riq2nofvtdYCTKey5rCu/e+V4NbSA5OOS3sj7iP6f9iJNrjEvnH1wQcztm7qWvxmWd
XlCEWm1oEUn7dqI1V7OGJfza7OogvNYL7+88xN+YitjnLos9y73ktHU2FZE0VbvU1HC5k8kMYTPu
r4hadvdvv3mv5wb2ggYEe8FEa7CZPr2kXNMHiy7jwkShJIaQ4LOcMued1/uXg/AhsYvmnaA5djpI
3GO5JBqOcNGuyDZxoeRN2NbD1duX8os3mwLbv0c5ezpmFab08xc1HHSICxd3Gnq6uttk5vBeZf71
UJJNhGniTHN54877a6jRxqnuRepbgzkj7/Esij+mlTxmbqe984R+MZZtMMEB51xgceLsCXlpmpqD
BIXlEnl4TB2nuGyHMH7mLPEe7//1c5I2vRo6HGxRGOvsDsI8QrxYMlTJvLqxFMx02GvNOzPQ8uL+
VD9hWpB0YpcihmlxkhNnbwOZ6jiJC+gEUViF/ZXZleVTFqZue+zdUFR+amqZ+84b+HpMDiFLN5TU
GMp/5yWvgcOVOZQhOYGUVlYBxeC1llrWGmksG3ZBmeHtd3FJ+Dy7SHha1KZs+sAG55HzSs3S+sIV
m/nkKQcECojKC3e2h9cDSefkftIG20t3NvMhErq+bQijTir9s9lUzVNrIKkGptmFJnJbM2hwTEcd
Vk10sNiGYKnuJBQIbdtJzYZWL8Ivb//616+cxWljCZtZ3gRDP/vx2PrC0CD3wR/mHPMrenkSm6N6
Dr5qWZBZ77wPvxqNbiBNxOVswy07nR0alQHcqtjnDYnTTtBzLPOjkjWwBkU/8u8O73+cVn/xJhg6
aRbEfMA+Zzd7OpoZxEnc5ax/UqTIfWVkJ1TkM2TRyDGnnsSXUt29fTuXv/L0hafSyWAWkwXdTkec
DqmH9hxpqZ35jadv487+Mc3IvlM9Wsc1oQ4S69zbA/7qGvl6nUXCwXbsvHbX6bKhMc9yGA+jhkBU
PHpjfFVnceCnmRW/867/4vlxM6kUIVv0aAOfLfMi64UD7i7HGy11cq/bpvoAZi3dI5MT7yQh/Wqs
ZTmk1Eu1hDP+6a10K0vhAMoIoncbXN12qR3zPkxgpjXz5u2b+Iun5ri0ehflCO23paZ2sp+NitB2
g4Z0VK8imLZOnY+m2+j4PTB9cIRMNtk0he+sYa+fHKoRNk1i+QCXb+90UKzNC+ZM51uwm+aqmfNg
A4rd2Htkp6Cak3L7uxfpUnpl074cjOWrVoBmEmobuWzRumEciDtHI7zqMBVdYmXUD2CBgT8BRly/
Perrp+jyopjSQp7Nf7HOvsFGThIvL6Mqkpl28xKrW6d17gNCeO/lXGoWp98e8xf5PJItjkmu8tkN
hdvrZD0wGT8x8Ugg7ZU5YmmlI8ct5gJffpo9pE1NBTqe0Me+M7W9focoN/C+Am59qRKdXWhGI4sA
97TwHaXaqxKyH0HbVC5X3jwk1xoi0Q8BJI339viv1nH6LTohXnz/OkdM92z+TkFyTUWJZBGWsLcf
3TC79AR9wref4q9GYQ6VgvOeqTvn09rcQ2XW65jzeQ4/mbxkEhZCt3vnDX31rlD44kNY7iDdKtbS
0y+iBXOAGYi9o6GmaLNsyFYGjWh4VMP8T4aipsJZ0fb0F/nLz198Nneqza0u54KIPjcxwK+lDvVK
T7Rx99v3jg0WshfmMqYX62weyw0YXrE55v5YaQ4d8iIq1oHKyt+sKdPA4e6ZFIl4/al5nW9DBrPp
kryYORiRKYNSK4iyL7arddM7X/SrF/1lHHtRFTIrs8s6fUqhNqqGiErMTPDTqlXjBj26+MpTGJfg
neHbAtTemvBM/sF9ZN5bNI4OdaCzSToViZXYJCr6yvLqg8Iz+ozQzoz/0TA4WDj0SY8X8ezy1Jwo
xx5ynwMIaHynwjvma5TD3nktXmp2J9MV91HoyKkYiWbJq+txAJd3M89LqlXoTngXwg+kxpJiY2X7
UhcXVUzxphjMFYDKbud4JKL//h396Rc4Z3OHl+Gl6GyDA2GHAtx3se0+dnK27v/fhjmbl+0mxl3M
x+X3Yhyvcs/9iO64f6ck9YsZiru5TB8Ooi12/6ePzez7WRuCZa81helC0AgrX8s1T3/nsf3q7af4
gNrT4fWnrnI6TqHIM+pqM/etpLZXgxyN+0aai1ucHZ9clU4dXBoRGph/cA+NxVbqsNuj4nw67NRZ
Je4AhpVLExqnVzI/ZmEn7t4e5lczMKo3DkaU6g0pzNNh7H7SqFiyv8OXDYcFuN52clrKLHIQAKze
Huz1I+NjprONcpBdkHwJpPupiog0QfaDxTVp1dCikIiIQBCxKn//i14a+FTAUNZRRX91ghfYoGXJ
hCVmF1x408twZ40qfmc/9/recXK3UTgvmmqdjtvpvXMWPQtYzp43AYtMMjfTGgIKXFDjXwL3//uD
DUx4FvylSonKhed0OlQGolizOUr60ZAH26TUYESoKb+JbKO8SIu8Obz9pF5LnR1O74DsDXZwS4nv
bO5NrMqaTK0bMXyYaXKDlcwqnzOO/4qzlafau8iq9MfCQYW4SUF6mp+cZOqcPXsGrXp4+8e8us8O
IgXKMYZOqYRmyNl9VoWZRFXZj37qgM+LMentdIoZdxGM3vfe0JdJ+OdJ2uVzQ6vIHI03n5LW2WBB
XZB/F8QOwWAFYR7+VGi9d+NMUjZPhYBIANDKHerOJoZekwH4EsJ25hvVL/4bydKR4PIxwg91Oqbx
czI1CvwqNiUynHExX2ectO4tOovWAXfN2IB9HAyibZUjnmQCOOI41jlctRppIqo9xN7hR4316aU7
EuM0XvUz2z1BUrns25DcrNKEo5Xbhc6j8UazG65RI1bqPgCWiQWu7cYg+JTrmXfR5BEpQyQhY3X9
Kr0MS/2GVcpFaKXPTuziuCwngdA0JpxGfA3MKcdjiiIsL+4gd2oOSE2gh6C4DFflVOA85TT5Edcx
LwH+Hhso4UCOuriC/Rdo5Wq2m6jb1GLSnMu8TzFmbzxP5WMMo84q8Ey6ZCQl30dLC8aDY7kADJAp
TuM34YZ5TIUvqgdylIqxjxeQ7jDG60Kf8+RRjCKSNeEyU2DfO33peXsVqMK6LbvBc3DQ2aLZtzxg
FLATJpeNDZaYuCHs0yJa45ZO6p2cOtu7TueFSTs0/VhdBrBHp5thVpn2UQtzszkGfYsk3sU1Z62N
GDhEH0YFYWzjPBc/ajOYfiQgdMxLQVIIipYIbe6hdkQ2X9kyTdTeVMXQ7cOwDNQGHKJ0njw805bP
NGi7vhMG4XfJpgpt6RwSZbJKalmERzGMYRyuKQZGeDRlFABkY1IuCUmRavpWTIKe/koYQZR84WvD
YRNg3gkegoDgwYNhVa6zsFtG8zMeqjjZYN1V9vOoIj0rKIHERGStJiB44QYwF0QjSAijfg9pYsE1
aCgcb4rUrIdNPuPpO9RD4f2piKj4ofAUDCvdsfPwQnR6lLEhJK5kM6RI5bZhqWs3DQdSDP3NEI8f
RKcCwydKi+ggE9Cx+lHHgf5ZiKhx/g97Z5IkN5Jt2a18yTlCoOgxqEHBYGbe0/tuAqGT7ugbVUU/
qm3UEmpeO/g7qZXUASMik2RmRvwUqUmJ5CwzSKe5wWAK1ffuO4dE2jbftVpdz4NA5o08qLKZLsyF
eGVEOc9cn+BrMPLuq3wo2NtOPialms1LJFSZP1uMboFr0q2LyJjZDxnjL+0HLEppixXRaYBX+yuc
gjgzZ/uLGOsauiUmzmYX0h6DEBvORcB92BafmBQVX0xLl8BLxmW1jxO2yvsQu7s6dc0BQViGcRME
mqNb7Hi6cb24rjrpHprOtN7Twu6LOEgtfzyuHMTdCNzYPIF7K/sXnwlN5zJdAl54IXSMOYZ7Fq9e
aizQ8MtW3HeTk8G3Z8pqOtsi1pycs7Irz4JkMZeDMzXpl6nlmLJnMNVudoiq+1d/Ldz+IWczPOxg
UW3yHUQ8igSvJ+90Q5bs0sckiCZtyuaM2uvah6R4R+mXV11rJvoA/8QlGFgHmRmPBoHEy6xLAhvt
E7rOs4LYuQNho2BIvETw97TmXsOHURTQH+sc5sqBuTPngYUfFV04Q3enX17uG+15xYPREIg80YHE
wzyxZn4o0+lfYM+o+ZyiQUEGV+f1Oc4EOJ2Jlt4MwpT9fYwYvX43rUQ8ZCONajKrTj8RerVG40gR
Xaa7aU5a7xVUQ27ezC0InacaKOqtqYz+kwAe3kB8DZ31nHWo+TRC62Huu+7C9sRNVLnuqAXJuw74
Eab62gg+RkbT2tOlnwd5BO1k5RddJswXxGNueoRbXEEmHMb03Z6E6MiE6hBkQSjdIe6bgoRwxo4x
ODCcVxQXaTOF4syZTPfJy0yNa3twrOfC5MDOcH4Ak5Av+xzkZ0tqBudiWeoVmCNTMbGG3GDsccba
G0kpm2D1JUtGPnbCb3BdJ0ybx6XU+M5g6DsBUWkGbt8S2vnyUtcbDd8estHes5b4gHp8IGY7bRTr
TbVSUntVpjZfAy9JywciT6U4B96C6GUhXUz8N3VtvQsHwXiqGEqjPLKWEKskjt0xB03ElfRxSlLW
3Wl7rtPniinRN8Dg1pNXtWBPHWHUhCHsCu6XmfMMUHuGC4EHRSu61NvEqHR9X5W2Cp/SssvTI9Cu
gbW75SgS1cwj39rWajok1BOnOBfI0fBDZAo8kGlOSRH7Eqg+wd1ySOJGQdv7lDZjVz15DXqWYxlW
wXrhp8TGHrK+a6F2dB1PSYCHcDdL2oQBNyJ8IASRMLYYFwBDcVQLd/mLUQ2ki4t+HM4cI52nUwez
BHaGIDf1nlhOmUQhkwzlSYMds/1QdPsRgw5j/RlAuf/ODBietrmcBAEoJv3dfW60MFTIx0s2CV3t
uY8sGwB6oyGpzPCG1QpUfFszKQwxjgPfjtQ9Y1vRMPdMKBOjxippSU/md0YwQFmY5sBb4tycA3Xc
+vzjbYkXN7urYSs4p6IV4N52dUBWex+AGqzvwQi2uER0FgzcJWuRt5cqm0AQ606F1UmaMqNJrj9w
oB/nnGfUU2P0BfiSsF9rzG0lkf/xtQ/p6n92eyy1tzlgTv3FBvXDVyhPss06kgbvTpuMPOzBtbtn
ObENAO2FAAq9eKOR74HLuQRWvB5AJFDmgCu8a9o5l4/sjCS3cWegYzwBxCice6fcqN2KILf55A2l
Tu9mrjRUnlFO1SfFwK440F7MoNGmi53tAnsAseJZznK7jDbQJd5+Id/otvYpjMvFGUBTW9LEWhOA
NGmbwZ+pKgHjcwFC6+cuW6nJWQIAVYRxCRyCuU7BSeMXFM9naH5yV+gRYh6LhDmeqIVJxhgDreg+
acyzLEEd2AoGEZyeL2aUgUsxXuu6NKajyGQ6HZByru6FY+WTf+BcWYnLEufBvJt76O/MoZsFWLUy
Lxom91drvk418MzH0bONK6mG1r8Yaef2X7rQHKcrJ4WyY+w2RJi+yyzyI1GtJ6s/4DzsxLUPRSI4
mr0TfjZ609SPfjJNDRm5bhuPmAdjcPc8nqiIGoxMOMauTLyFaW80H4H5uUuXyXiWbZrzKF3q5eHb
vv3fIdy/kOP47gjzd/N2u//83/37f3z9P//jf55SVFfvP0Rxtx/9NYprWFjkaeIwdcfRZgsE8Ee/
ZnGNgEztt0MsvXu6IZv26/cwrjB/oddimTBJ6QKRVOWnfpvidX6hvUv0nx/lWEokKPhXhnhpCnKs
/NthCDKQRaMCPiRFdtoI1jax/H3RFDbHnFQoIIY6Sfv7OUnDPt8hxfCG+23AAjjR0nmGevHMoslf
BxRa1q1OBwhT4H0ko03xxKhZEXydpcEA0SHr4Hp/nWo7HIbLOQma5zXBc8naLDvjgi+JuqM1CCAX
UHxzPYJ4fUv1WL3h3cmegsxPKgb3nSA8HfJpqVBGTCuE20qBwu3Yc32EzHiE+OGRdkcoXAmFOrCb
84vSqZF4Bo0Y7sdhLSQ6HEGpb50IsMLybcsbE8b+aZcyNoUOaoTNpjiEx1wU8MYL2BX7vhWGKJ8t
wX70KuVMccIBsn4FVSJBRfV9yAMr66flg1KQdcMRAB7HGgzZqyMBEESOSXwvoGDV0e/t+X2TrfOP
oifz3PFiYjsnY8Y5SjOGUe+uN0vdIszodVpic+2DQTxaQ553F3lnF62AK2jZ2V60fh0cPATvA6LP
dHoaOGSU50uZbfb03nYeK+l7RLVECsBSdS1HrilFpcscRTllp3Q3jP7SDgzZv7GVKvxn286FjjqZ
Gd2O0dnMi90WlXskvXEJI09waNqDAnJXFKqq1DvR2eWC6tPFNrnUpPhgYAr5NfHTgTCaXXUwW5DA
7VYt0qsQWDznlsqG9WgIu783ACJvRRoPjlTXm+16ZTjFcu87c4IscZ5N54tvYaze2dnYYiOqRJqe
ZzzIvZ1bk82IB1VgrfYtmeljsREXOJQ37FAh/RZcc6AvJek02ut86BsUAyIXXdJ5hdnNEDU+DUCZ
wtsXYmheVFAxguzDfPQiX1ugH1GUhY9bOQCsIgrK0wkvuRGlhp862LyGINlJ+gxBpKreKQHPcFNA
5dIM9ngwkb9OVchNV4UQdTFCZpTllTNQsaiyPvHPHexO6cHx1/A6Saf1c0dcEGifmYSCbV+Gb63N
OU5Ga+fMr4FhzbdCmf5n3c1QtwMvZVxwLGGdHabBxAqz2DbnyhGn1udChCuk3SELH3PZ23IXWHPD
mTPl35DdqJ8LgwP96FfphqvS8EGkxThUW0/5Wzrnzt0ysb+MplHNJ9WoDTgVekPYBoSljwycpesJ
V6f7mAoFiDR37fDBwB/6yN/0rzu0HRmj8UN/V2a5jb2sQH1VoLBAwoajadPIVZyVZ2hiA3imcHwp
bC9bGFNXzDgOU8WU25R11oeQVntL8FDhvdkKrtvelwLsUk79U0pRgs287gHBVKKs+DwWWV3RqGBc
YCh6/aVcmf+qQCrhj5KOxa6Hkc8rpBQ8oJUsTfNU1xowyGCwNUzQU32ucQsbe9AzagHj1BfnluCQ
tzOAhjEWp3iaRysBTLYO6EG38cflxZx0/2bPvgatTMXxanV6dkUNCFM2r2UG6nPkHPqwiqLbTqlw
jqkFqP6iRA/8VoXNiByKyVoZQ6aqb3hRh+KRaqicuK3wP1nmnD9ZSeBy06EcP9ed7721CyTHaJD8
HOZdBILoqbIrLZPuToZlJiNGb5sH5gD7W07l9vlMTgX8ulUi0vHzfoh8HOnPeT0FCAw2eSxb0Vzq
AyoN96UCylicJpJ6zC5F1nrDecygDJXWSxvZWLOggUtTQsv0OkaiwKVeSVQkbZwitbhjbnmeYosn
4h16FIWng9beOe+7VXGOdiIg8JKHwLdhFBXUfqSqL12/Ll8GFTSP+G+V2NV6nEy40p6JMoMpPRwi
ouBUxv4UImzJWgTltbWBsrTM00bUDdM3w64ahow0m3LYbIb6Uqq6WC78wYehF6qiep/rzJ2B+CXJ
VW1K1tI1XxiHHobpGhSPB9Wy5beOLA+yejRnYMEtfy4QDeOIU+hGFirwHlyajjrN4EGoCjvfp66S
BEdLJ6oHlFVI+jjKKj+szhte7MJIyckyPIkYJGXKk9SVa9+TeeBU22fp4EdGN1qc3mwEd1UASi0q
2Ao84Jyxb7lTmGWmn2d/DZN2UnuLHuJzCqjzvp5NYOyJ0+pHIrnlaenDtIssaokU1UqZvNWTBJVm
abt+mSp38Y/CaReOGC7Rewpm3vCo+JiwRKy+BwZp8TPO+Ux0fOl1BgHY9jRTz/gVfLjyZTcfasNx
4aEJXacMNCu6+fxvl5nXwO/SnS7UyH2k8dFBHNpQH6inr+nn5TJOHAMNkCPd5FNjA63cacQuRqx4
z5s91JxOeqa2gYiTNgdsXQMEjAzcMENE8RlntYt+a9ezioKRQcqYx5QnpvPOY+o0CtaAUe1Gr/w+
TARna9TPlelHwJ+9KV7Hynv2tVJn1YASUngKdHSDkbE46ZyEv2w7SSv3gegneajNqR7jkonb+Rjg
DRfHns6uvhzwISaUiTr7QRTSeAddWdxPHpzAiNgr76ynxcukKtMyfP2dpKEU3NuNfS7QDCBmYEQi
O6J1M+5rBO1BNEPM5lI1FfO5U5ctLHaot14Nqjpj1BCn+5yUTJJGdc8/AK+5tN7STuFl4yABt4xr
bt0kjhQfnFSKWzKx/rvqmrlHgpOUHwD1SxUBZ4JE1FXrfE4LRH1Qxh2+cCiE9T51XnE9zqEleDoJ
fEOIwtXKZSf2HENQxnqsrfJL4KxGSt9Ou3sxWHznEs5J4SFMp2XY0UcqrvoWTDxXM+D2GZOg+gL+
GLw2mM9+2luzQzWCAa7uM+PIM7VWuw+/4AEpL3pZ2Y88+/zinPsfGGdar3is0g4JVdW6YX0eDgEG
DOqA8w3ogPVrKKA4j8Qc8jhvKu+TbXXsmCDUkdtJlZbwv13tvHehcrxI2dn8idMx8ywuqx/gZlhl
deQhxuKQBnIVG4tXmHf9ELjt2ZCJLjy2Rt+fY4BM3diFj/2pUgpzV849hHy+TLEqUgm5xJuNgpFY
GTOMtSdWeJtjIHgmZBgTaMz5/YuVWME5tYnxIe/8KYBt1hTHpl4nzr3cMWxGR7+7VhTK15hlr2Gm
2e+mcz1Yw4vBSilZNdPp3GJn4bPXanC+exO2qR3Q76I5pgSZnpjs4qsxhIOBidzajILL0n5WIW/q
TDWiO51L0/7s90rdpqg9rXjsGUVnE6ODO7n56sG9WxrmrWNQ9ehBbq1IPDvnMPmG68LbKqcHoZzw
I1wa1URhzuDv3p6Xcjg6DjWwXZP446tbDEyJM/YMLZMqhHXmi2B6SZdFGWypuuYewHlxx1T+msdB
4wQ7KLIgxKupK04qw9z7RkPZZ/EM79Tsreqdke3ifkC0ZZ6Udm88za5lPyWM4J97esTe0leCYX2e
6FQKydpNJkDudUKp5DS8lSGtz8Vc+Own08B4LzqPHUInqyakSaPcjXAKcveQOrkCuF0uBMcbnaWH
cBJoCFxySrfg9KlYN4a3XgSTSud4XBNtxhnQNJI8w4pQp4JuXh80oriDDWDTOzDf0bmwKq3yWlkD
VTIxUc+gmpCz6Q9RG6PGGFPP2NUy4Mnx71N1v2yAJSKNW3r325GYhj7zi394yv7vb8t7/v3R+h/+
/K9HbeuvJ2vL/yWAb+ETuSY6Q9eWM+9vU64crGlOb+1pZ8sRE9L768E6/IVWIHFLWsrbAAxn4X/l
YP0t9fq3czWTOsyD0NVnPohHIS2Rn5qMM/S7yej616WZO2/v8Lhix6hVatpsP0iBi53TehjmMpg0
rGyLOrMlcGBIwTCfgltdummVQBoYq069gjtSW90zLxVkzMrHNxIz/+n4X/71G+//OzDSlpv453L3
vZ4+92Dxv7+LGAb6vUBjW78IJmn4yOlKMDO28Y9+rc/Y1GAgkHJLBDSLTeojf72LtnloFj1GIGni
ckt+y0v9Tlnj7oNnRFqAAg0FHhea0b8wK02N6McCjUfogPgLu8ZQbANG4U83kp0CM0EAzQEBIo7s
untnBjixa0bUjEflgu5g4MVH+UsJYhionXe6yc/ZrKJG43T7OlvB8sXIFGQviXAu9rHXWcjU8k8j
CaFoaXOmfJveIL5NAcZDMDLieaYGBbTcOWsw8kV2Qql5VAD+3Hteyz22DQrWRR0GLxkQ2IXnhTU8
D0pek1X2kBplGWoQa95bY02PEFS+DU3ssTawOCMBwSOSMh9q7hNjGYejXQV9dl/UVvJV5YxsQ0Pu
q/ZuzpoKJYrwQIE4ZRXctXWV7d2KsSoT/9ayqydTXqUIShgVUv21Ae+gjKxlBngWJNNIOHx0Zfpo
tXYz3AsDc/cO8eeS76mMivGrI+UAx02PYx+rnKbvzjZQMUbjjNaUBqeAHB4v/SQu20zICzw+Bu+1
8kqmyB17CfcenJ5jXlpoVbsOwfieVj5QuLQb0pvMcafLTDNUGXlB6xMBsKcktuwlqPedkaT3q8Dy
dLXRdI5W4itIsGaQXjrtND9aCYrgNvTqy6kSR177hqDQGvktG9J0wWw4mYY+2cYhLrh1aM0mfIod
FS8DNgcI5AG1K0eWE2Rku2lif4tkMEU27OQkfzK/K+NJ+s450fx9V1Y80otzAKf30pcpTD11Fxp9
B911XW+ojFFcMfKn1Q2zSyvLiqPKwxCi74adi5GZmN1OLhTSngJlhPVDZtZWsM2KZy3NbUqJS0xl
zKZE8/94nSJ18zfU2z8Fwm1l7r/+NQgGv5W9t2LvD/9nj/KoX26Gd7XcvmtmOX//Qm9/87/6h//x
/u1fuV+69//2ly/tgJOUfy3FyfnD0rRF4v/5anY/NLn+CfO2/cSvj0CIbRtDhWEwci0sa9sc4q+L
mf8LcVWeiAFTzSbBF6q8vz0Rbf6IyUWq077jMle9zd79tpSxAjKRTyiMH2Wyg/jYv7KSsVx+V2j2
LfJnoCcoaW8xJwriP61jxeysM4FBWvTCrF+rYsrOVicP4ywZxjusBZCH1TrT7jAnYIRKH7+7Tte/
Pnm/50f+mDDaXp4qOlH1gHodE+TuVgf/LpjmLHZP1hk60SA9cdU26/CWA/G/6/1M/UkE8+9eaptv
8DZuAhE1RnZ/ihPWRuLMeuKAaDdFdT/3hQdxl9YmnLPwT97V311UZpC3YPBGlgH58zN/xUaSodRM
wQVdQh71wsgZ+Qrhy0Y0qNoDjbXq3gNRJQ5LmoXvetKLffrHF1b8GPnjym5pa+45xjaDbTTsp7er
mdycTIVVcU3Goj2ZQmw9O+obVN+DNXc2lGanDhy71jPtL9WLmzJuFTF91z3aFVW4gyF9OOCT1Bam
IYU49o9/wb///dgDMgayTQz523jzj598jmMPPQ6DOo2/6svOKMYzo5b1n8TprL//1H2XF9qGk5g6
YXf548vIoehCmO30pY2Gk5OHmgQ/5Li2XAxlmS8+iZ9P9WBgU4XlN61Hk3MvgCi/dmiXJCq7yZWV
3UiknEwry7ElLpDmALmHmjNtoZldpZTZ5CzqLROe65rqKzqqPQ7dqTcUh+qFZ/aS2WMRSaqRv24N
/4vxRDY55jbt7npkPFheQGf8+PbYOtULXzLkaENZHrzSDA6Sr1s0LfW01302Xf/xp/bzBnp7wW1K
1yXJz5fI+jlJmpLVQJWC9Fhk5tHZJFlk1+ORDYeVlK8BD6o2cI8wmqlwOy+T6Z2Z0L8aInqN18Df
4iJq9D1//FuxGP6wiH37pci3UvFhxWRr+ONV8F3DdNl9YWLG2X7XsZLtayJiqy4D0Hkj+G+pq18f
dv/0yv98/wLyIXzKS27fcL7tP32/ViyANEggoYVl0J5mllkemkqPf5J0/Uev4jMbzb0LhAWIzY/v
bMiZyCoskgqy6tgKTb3N2Lf2/uT6/aNX2QBEG8kXAoX700NgmR0vGZvtVfDTngq3x+zDhM/VH39K
/+BVtgA+zzUGyh2edz++Fxk2lLQVzpoyl59rx55ehVTO1z95EWu7JN8d8bazJfjrgLlUk7We/f6P
LzMLT7didL+ocJM+mhlCnBMvZ9zs3RNMWY6dmT7plKLlSQqoBGYmHQt3n4oxNWI5wei+guPWWldu
nmOEGMzSb6/s2u31ifaKhYHGtW/lae/0KFaKWdGXtegcIu/QfuXe1OMMSsPyqsC+SK2Un3UGuXRn
WeIy82mTuFh3o2YK9UTbRIII1hCeoVrSOJ9WmY5oEqrOpAc3ZMUJ6fowPMpmK24QtfRlRCVzLNFJ
g4zvXVEWseon5NFrvfVypaZK96kbU/tkXtRcPRmuvSAzbLGkMXlWD+vtYMvVfEjaLLWIV6l+3ZOc
UqjZDSM9oDyhU2BiEqpP/BzsOikefApxQ1wMS4Zv1TLuW6ujkjzqpT7Izg3S4+Ks6snsCLLFg0mz
+lAnnfupkao0CdcGuIaStRvXuGxorWB+0cmCS5iKdDxZc7vgtHR8HTuQ5u4Dbx0oM7lZKA7GQsgn
ou1J0FcWFp5Kq8fJHSctvbzItKXB45t6uNhPYsPdEByxT0yhTXVI16q1Txk54fqUGhgiehGDnwEE
+trS3kW1lTskLrEQG/Ig5j6rYwq+XEG3qqt+v+DJuOlBsmAk5pl9tSCIBQLKJUWf0RHS48NYEKgy
GDC+zEtXvqvJHgEoku/liMBv/6BQcZ1bwAopF8Ph/MQ/BlS5TATBX1WO9Xzk8Ngt+7xM1qfSyhfz
cm6LrN8LIDMUfZe5wb5ZN8kp/QTLPOOwSOk3UHZZXRujph4mAHgiBMUdhc0GM/qzUCSm9kYna8wn
lapfAnus35KcOBZFcj/PLxcJS5IkIVa0K9GuEj3bWAVxHbC3PVF5UFixNmv5dbQlNb/QyseTnBbf
EqdwIluiuviH2zXD0N0Kl1gN99Ii9jQbUKKMgY9TY5RVhcrWrlXPttEF1dPks42Kog2MfUar3oxm
VI8D550ZV0wnynHiF5qKs8kYyjfm62pyQ2iS+qjzHN1Esy/JSKWt0bLuNZqHdA4n8PPiM9x44snK
gbO4GNZbMJecULXZtnNEzBkJKPyX/qpGIeSfdjaeDqYu5TJeu1WIp0iaU0NXlC6utUulCuYd6XJh
xz7gneQwkgDEVt901rRzsWkBqF07o7/aQFLzsVmG1b8eRm29eAYHf3RnS5o8CNwt+ZkBXuyUALMo
dzgsMQfQVWsyMJkz3gasmF5HmtqYX4pvQK1yRH1Fu90X40GHunldwny6samcUtnk/Bn0RBOlS+e2
TOi3Orr3vH03dhDBKfaW65G0qqN2uBuQKVpZ6bZxngqK5cocffuECujaR4zFowpIddlcrK6PQNRj
zQw3u4pmhmarDETzSuyLppoKoIhqDvYWSlMmdIexuao0pHD65y1n5nmqnfXaIuIGjtySzlezsBNx
dGYkhgevmLMnUbWtueuwcnzN7d6/5JSft3uCqDyHhzks9qIJNVrIIujOPSG9e36l5DKBDtSi0mAo
HzpshYdprqQ8ySs18rWl2Y3azm28u9wGfm4E6Ltiz6ycS8YfaHFLYpdTRNGuTGO8UCPauLwLzyyc
vOqSmiO7oSKzlX1qmV1yR9+fdzwSBfwapoMg97D68hQzwuZRCGCCxJZD8flYVuGKHofIhrwek371
TmHNOtTi3Sn0dp63UAasPS0/KzdAL1GLOqd0WFJAHOHnPYqZWYJ9x2qFo6IRDuLAzJaHPAz0wDwT
4YvUpkCAPk98Wuc8T6k/uHqiqcFzLUotkttEcAWeNpp2Fx4VkPNGQsXgQoTdTVXLDR1MuFzSzJko
oay+VU2RVYg0j4ug6GnL0Kr44LugnxcqYp/brjXIDeKFc7dGNHHoce57k21c16aRHyTERkm/L/Aj
SlIKfP9ShGEm3WUqNp3vvoZOKSj8ZGMAVd4f+yJydQZNkry+cb2MBDB35kR7fQcpVH9xGlxs2Hta
5gdIMQfDjtyxMvdT0U3WHgBP+lzwcGrOCEdkhDeMVpKSbjGMpEkdhnGNMfguAeSA4UzkGTdONeT3
ZT8HD/j7ko96CAvc11Ja5gWnKXwHxGHyZrOPpR86GDPnlInF+nFhB4fIMtUEh3Ea04/18sSm1UPb
IoiSRKnLYUjAjvOllii8aRZ58HHZMSaj9VAlWR/sWEqCF5gn3Y1rVM1DWxJwAqeRWe6OUncnd27b
mGPsEvBb9niU7ODG74pqPhHDTDyFBpgiRM0FubIbH/12pmU4xlmgABG7rpy+1COp+YiypSx5eqLA
4TOQA0NhhbsCZG5GbKc9nbB6BNHPa5IBiCwxmAbDALSKMeFx+8LfMHwAwowX8LUK8+1THaFYXzmr
aPIYLsbcoLXKFfLUCgaJQO5q+ilteJhtd4ZwikrthMcI2lnLfxtImKECJKjf+AvfMqvyUiqEsz8P
wakk/U9lgAGYhFV20fbHkDmijpmZCZp6T57f8+r428bu35nGvzhshP95ben2P/9XN7xVuRwINg7/
QWw2bb8vTW0//VudiegiU8KCYg7U/m+Fod/qTFSgKAP41IvowECY2wBsvxeafuF4QQ0mwGex8fC3
7fLvNXOEJpyaKVBBNqasDnvs9wrbb5WdP8KLgjn9YWPOIYmKuQnadwMG0Oyxt6P6d7Uey+AEV6ju
wOKJDydtwTyAx7Lti1musrkYlcGgUMChrWJXukJkpFatnjNuRb1jVr6VhOWNAO4l36ginhLK6nG6
upUZNWOLZHMoFiaKSgzUd+yTXYS9C9mQfamX/NGqmE/aVWlNS7S1JnZ8dpklH8xisGFciBDda9+k
Iozxdrhk+5+0u5WekH0yAEuxjz5RjnHvzL1PWsRfU6SVYTo/yhwC/il7AbE8Bb6SeLEWDv2MdbSA
x2UunBPCaRVtfXf28l1XEGRkM6GSVzSNPF4m0ODbnrJW5FtWpnzI8bfpGM0u/smIgaf8MjQWQmae
NWCOWwl6UwkfjPKt9i3/1aQIb+5m26V3XkB1ecSVmT8TZcaPms5hf4VyqksiQBTiA+VNIqLFV+20
C+lxnUKmYIqtzdvqOmsFIjIb4GCwoy1s5Xsm7NhMppPgCZG3OaEkdw26+5zzjuItUbKOPbbgQeT0
5Xo3kZczd02DZXud2OztJ8WbiYWoDI9Gdj4QlO4Gdcwbu3/VGMqQzHmNf+0lnrpqiPXksUR0WpPJ
UmEXMevEOkYR2zHwQlYFrXZa6y3JuyXSee+1O1VNI66j1bcvGmo5w9FcAbsjncsbC7UomradTStf
HAjuyfrIiiigIAce8Q24B713u9Zyyk/y0Rz16TIQ6D5loh8faE1gLdunIcLTeMFRbu7rUH2TKY4N
wfNOl7D/leEidhituTu6Xu4sezftV+NouLlJwqwKh/6CaQyjPuAJ7eaYEIwZxIz4k/hiOIzYd+Ub
xVuwFBbzTfweTFAZYVewpHuQCiWb4uyE0SaJkWV2OGQ20sbcVvUSwVpNYXO4gN2MKUHntgwjOVdL
t6eWN6sTo57a5eCPBcMQI/tPERAYkKlx37aT5x5Sxhaq3bIYujhT5WQ85bXs50OWE6iNlFekcGQ7
umi3+SD18OAiTcviueuX6aXOixpYUTX2+X1lZFNxWTaJPpsnf6zP87y3xiuO1OH0STHDMJ3KadbB
AXk4qvlxKJFK9FZYOh/83kZ7DJc8ELHmBnIPellEHvu4bHm8Tjiledxy4DpkcplBbi4kWOIuw5px
Ktg01uwRMj6b2ttSh66qsQlWjaLbRjXGsM/slYBwbCSuSYsmXNwPLGgYZh0QZuXedBnGJB5YaHuv
8rrCLjh6mdiX7lRnOLh7sziGeNkQ27GHUTjOR7NhIzB09RVhWFauhJOJ9ZVJmJm0kJkM/XUoctfc
DUCOsoNLzybd98lC0kyaTLHukNya/SlhF4+mTrP9qWW3ZX5CJU/Wl+zYdHFCkVa3VzzOcW3PLBbZ
Kfmdqjup+iZng8F9lJxxCh+DY7MyscqIhItFzR+ESjifi9qIXTtjTKnVzoxBoq3IkTrFQPSFU+7s
xnqGi8X0Cb8Onz4/1Pg6OEvmZpTsQdriBfuh+pALca2lnEUXN3ppnzgg8eq1tvkPRjaSzJzNhLmZ
QdTK2QVO0lE4z03+dKTntHAP9SWfhCPDvSSaVB0cY+4/WW4vRqgsnX+Vjav5tSPRJk9QXXSK9btA
ydxOfv4uLOlflQvXFQPG0D4BIFIfvbmaCXpLR30ss+F+FBZnh6jEqED8TGiHLys7/KdA6MBiB6Zb
7NAWt0/ldnxJcbUy4jskHOsByrskurt1eQknk81U1nrmsuP7SwS9mFPmisl9dwgJ7CEITq1hq3ZU
+NzyU8oXKBXXJpkfJ9PBJs0uv7zv+jbDMMeAl3E6KuzJOx4YBocFUp/P9DhK2zhJrZZiW0TnlMBl
3QztxYArw4p6VA0EiLbJkB1tufGhBk38nk8O+XMvHJbbkbATpuqZTB4TgYN5n2Wue+ollisZ9DSS
8IR5lORypFb4VQ3VRBpKeGxrFQfQBjFwgXo7cUhVRmQ1+wuL9CN6p5AOzyHjlHVFfJogmusu5OoZ
e8pJnFl4tRpG4K2tAq4umHHK290AN/tGMaLgoKQJ2YxCWyhZi5bZ9mMxE0U/l0lIXb2aTete8vJl
5NWAlA/rsFjnCfZFsmobgXM3pCUAItOo1/tO5PomqGbvaYsrwvpnkPksTfK6jxJ7zJ7LRtgsZlRa
Xi3Wcj7vWVWIrSfpLTuG7qg7e3Zf3a90Ni7YLwe0KVShXnrmli9pcYjmYFdJeSUX2Tx1fT09NZVh
PRvmHDYRLsX6evDQvX7z7/G4kUPi75EHj3JPjafmEC8Lm0QxSpv/y96ZJNetnFt3Kn+8PhxIIBNF
FzgFS4mlRLKDECkRdZGogRl5HJ7Yv3B17SdRelKobzdsx9WlwIODInN/e68NJQ3f2Q5/VHLa0r2o
WcIvhmlIIsSZWQSWqx2ebY21sHVbaaDByJixyddMPD5bESGzwzw5I27vqrtjIV+xZDewtgVO0lA/
m3kTPajMN9sTs0tQqONK83prPNrRg8IUDOeFNbjvhhkzZEBwu73prah+zgfPrnaJM3u8mO1thOuP
RCCDpqyjjOvKnWfkoFR8lFPVvhTV9lXKVqZX8IBJGMZ93QEHoRD+xgUT8WzFS3pfpJSeItGn2g6b
OW3GPR5Ayz7SC1W/qwubM4tcR9GjlWP8JfHcPhHU859XysburLhW5yKZ7Q8A3Iccg0FRf8adUZpB
WaTJRraYyRUid6X64PhFbbD7UPKj5jmsMarF25fsCHFSt0RJw8GzOkLL24sjzMTYvaSu2yUorDXd
v5BhfDYvGciQE+lJvex7RxZIWmbPDiYlmhFSaJCNFCxl45W2SKzsuZ7iL0oN8XJWLGPyWMUTxRK0
91hj2LCSYiG4LB5KWg88BbXXS166kQgIowRDXvXTbHLpxzU7IN/QjFhWEnm0Io8y60MzLrpsP2Me
JXHCy+isbgwD0WpqVhrOqS7ZM2OL5ElU+NlV3fTWdKAPh906+R2uATopAeticZweU0W38JBZ9oRH
20jnsF0X4mXtpCVGeJeK0EOOsozzKIq1e1BtYeWbOFFcGnFV5wesxtON9Cu32C95Hl2VhZ90e5+k
vwy8GpmCVcimZvOujR/Qeu3X1tw6TCmdnZkdGVsj8hwbOOalMb2vWBaMiE79cumTRZE4OrERo0jZ
wBCWRNtlqMe1Kg5dk0bMNMslNoKmnapPdK3r8lQO9qR3FKR7qDO+5z410Sw/ZHThEDROMuScjDM6
7GZQiXs/qepiV8ZFPoVd3/mkOsRMvL+Hp1BmbM7DwkmXGzacpCGx7mP5rufxwa07Xh/Sh0AZIpvh
JGTRzDo1JZRDxpWu+nrnUhl0RZ97irm2VI9QlOlM7VgzUCzFA5Z1dmxmzX6OyI4EXP7SOser0V6D
dc7XYCr1lhBl+rMVKWvnmlZv95E8PVUz2nSSz5vTy99pFKd7YSb1/drFk4Q3hSjL2KEzFUbytvmc
p+5Q7FlE8RLyxxpvx1zEnh1A7bDHIPXy5SmDnFgFCbZNZDCROuDpVFXexAOvNQxGJrWCbE/ydzOG
AIY0JiR51mtJgckIPXsKI/KlL81MYiiIVT0+9LqzIwpsRfMy0TOC7qNzJw7a3qrXfcsLDgCAMUxb
JAQdMFyQuiuyGPTR41oyjY81CUvnpkPgeW79cnxa1im+8nokx2vlbGnoap0mQuIRDAZUfzJloaQU
9pp+oqjeFWnVCN5uLQISw/joosVtgfllcMwzzNQjZY3MxyEo2ms77Jh9xde4BJQKprguslBMU/aS
NrP5JbHoMSEJPDvxrljj+aI3MKtzYU4zMa7Fni57HFHFAaNvd5s5S/qC1MamZImK6YPTtMPHGQP5
szUy3ggIOfOMGlpLh+bQ57ddXUQr/ca8KghYjPnHbK3YEBkZl044sFC9lpVvvSO+6j2WuYO8DApP
KMYQ3vjo2qRhSFJrDOPYtolCjZqFi9brDH+8sZNnn0HJGBjpoEj2L76ivVXJ/lPZpemzkdjZc9f5
/QMTHippC0PQKze4KrsQbcyOkH9c3ZRe3jyxvSnGsPKm4b1qZffgZ1lBRXnlc2s8DGMa97wG2L6R
eKCyPjBkmd/ns+/cm1VtPJtUbjWhR67tYbW82GADbHHZL7NH228sk+GGcdxEhJjlzuUyleXrSm/2
x5kegWd37opoz46++zIkqFQHLqzyzAVAQCitGDPM5hnjcfRs6WYMB8zxoaBP7wnknHLxh/eUx6ci
GbyDJ0q88S2KEavmmdftfs0r57637HZ652PXasKsKXyae8s+xdw1sRQFBZzEezM1xOdULMDxibTL
7DpZU8MNrXpU2wOsHA8J2QAFF8HhH1STF7P1tArxDpcaECzX7+uPUtHZiW8s8uN9Z9rxS5ePoj0S
Wsnfsyi2LMZ9Eec4GlLT3tMNWK+3cmI3FRCghDRbOH3LFWItHekTHttV2KYrNy5aPgjZpnbFcM5L
lZZyvZLqZ1ZH+NHTLBT3JOXq6NJfq84OdN5L7wYSX7f9S3NiPs5bi7C7M7rBoOkv7ouC4r7Wq6O9
jYvA+piqOb2KG2rrUEZV3pcX/xXUvtqZgSH9SlG7/VT/v7u6/Nc/jS+9cdWmFU+TL99Kan/9/FdN
zf2HBA9NqgpiOJSBv0iXX71bDn+CewljF85pZgIb1vnfduZ/YC22BeliRupYTrc/+remZlISLEgW
8x9QdA6wTvlHfb9vkMhYtyhL2UB9OLg3o+xbA1chrZks2YCSI0MKIZtTs1q7OZwk49AibS9z8NOY
U/qMhIuL3+mU5Crbfdqh7LMxMUbevblb3ptzrK8U8VEREpJdnwBxG4TLvPpOOnFv/c7882ZID7Ye
bxQVAxb/i1j5lmyYo6eRznwc2axZQTQKcZVQXw00Ke+y69iGHZZ4Y3VNFSTDxRIJ5j2EHf2Ktmhf
kmOVZ3ZnzR8Ms83es5uAUBNrT5yDhOBx6hrj9DiCWL7jizblvjQB/2OYdS4EJ9HgTV8YL22kpi8m
kIWbqZrng+Jd/JzJMWVBte0JknFLtrSUcC+1dSjQMNjBrC0sGdg2He/deO1eVR6RrEtrRZu7oZj4
dcYfok6RS2lzdoXCBOjjWPfeaKaoJl7hbufJ7XcY+N8lAypV3lK3aLn9EgjR/v3V/Fdn/x/clL98
LPzrn9W//hl/Kr57FGw/8/VRYKCiY6TDvGsprISYrlDR/4YGiM3JSXrhL2vhV0/mfx4GDk8Dk2w8
/GGM6eDU/vMwoPkbvR2Xu88zhjsYM9WfCOzfyet/MRJxpUMOgGZFlEPw0PlWXq8jZu1LGV07vDQf
nNYu7oGX0hAr5iG1Q9l783M9u9FvrI6bm+Z/3TZfj7q5Wmk049mD8eb7o7oeO0hd+dfstZxtNZre
ahJP5998EX/PEr51if70IFgZsQkSD6Fe/fuDwPvSXtx71zmOnQc07O4ujzVrwF8fha/vh48CwYEH
qslhTPfNRyFWjnQuvetySAjuelYsr6WXjsjBk3liVu4f4eC/njmQd1xSPjc5lt7vP1SeicldB/da
5EKfg8q6RW5XF93ApunXn+tnZ++bA70F6xFq2zQt93oqWrFLXFL27LT/9n7/n3a47y14f38aojps
54jYgOb//tM4MbvmJHGuy8jzb/iXcDLN07qeFVgnDoufFaDhnTjZ/fqjvbEj/n1YzK68AxXxoLfd
CkVGnjgpvGum5EiKsk1UoHvJLixR9gEkT37LSCHaszF2P2KlI0Fml/FzGlPlzF56mIOZ6cu524K5
nZJCRLuiKtnk/vq3/Om58dQ2fVOCN/bbC6ttB80697pGVj/YOSQpMtjSpbvZS18te/WvGsSYk18f
9CffOv1VuOFs3IlY+t58IcuQJDKZrOs568WZ1U7+Dh0z+fMbE4czNz9vJh47bxGtrQF9cRnMazaJ
dKdF29K2BYD0608Cj/qHO3Nrx2LryZ2CT/Htow39H7hVk17M64hVr1VqYiPkFfUZIp2H6cXz8TkX
InOH3YiSvtlM1pH6QkqXh5PFNPWron6WrRqzdBQAV8KYAK6Xucd27dxyl7VJdOGwfvdBFM4ottgF
nZsc0skSYIONrtaMKE6gk57Nj++nzT0R7uYeOr8DaWDW7WsydiT8VeyRWlSG3eHhYCsokFYam/1U
OyILsd6/6xvUBK+U4nTre+r3sTngFTLTlN0FsN0Vz66GaMsdO1/ExmRfN7NHorSq0/zTlsefQwws
mQhrinuOnrbt+2iSFVtew7dvWlvb86GrGjtHRGnL68zgFjzm/AN6e6eW3Vo3qenJEQDWgkJXphko
zfRxsw56ZVgv+P24f6L+i0wqDbNI9MYLVJn5FQlUnnoVGeKdmpSCYEx/+i3n0T+FcQEOXYCxkiG3
WHzu6LouT+sl6e9MO7fYaVZ9dFqZ7mSETWdVddApeE3steqJoDZmTTAGEEpe6SkpFzAfwor3ADTW
+sKaUlrnIeD5C+F9RZQ27lrjSzuPCzZIngknvpNn7lk0yMk7zGgJTxWuESqJfcBhO6kNzD6th50i
QJ/wb+1U6Su6ZPW7uuQIYZa7xV2VIVMHWNS8e14q8ZG/nRZfDxvII9yY4cLzMHPutJ23V1R2qHNt
+vGnxHfLLMgyoDNHp53zBxIiVXZIc0XJCKOYYatkHHOyVk1bYOtppuhI3jmnldz1p3yX+FOzyxJT
khp3HMM4uF6rxU45MSqaGJspsI20o5hknZpnguYugtyi6neYoGGL2vmMbgd/AsFwzVyMHcuaxy9q
xEoUyKqhBgbP2/Jiwkv1g7JzU+awufXRbUCP7tYkm6lClx4CSK0nm0bmWkTv6nywiks9bRmJUk31
tPMArt72ad5faLu2X1nOO8tVrgSB6Tif3tUMKWmShTqEoEboGnzckqxTUFIvRzH86ue4vgsVJZB+
ImEcsLPgF/flJE02JG0LSAW8BRJoP5g3QIuqLcncEt0W42RFu9Gv8X8tMWoFIljivk5eZQ54lD3n
YHQm902nlYntinpFb1cwfcv2kT3ML+ks5L2FkexpIl1y62LmB0OCQOSEkHXtT5Neinvpluo6t9f0
2Z9Lb9wRiaCFLPPr/LSeuZpP/TKZ32EgrFMG17I+Hcp6I3IssnlOrYkvaPVU+WzieX3kN+g+EkTu
cYZVq3s2YpXNd9CI/SeABUiky9iicjTg3dqdZEDyGFX9muwtzi3NNTFtRDvXMM1L2trbpxQangir
ucy+LHwNWRCJarwTVla/OLkRPXqVpxsmZ1b81HRCfphtemvIlxAyzCoS+IHp5wbWxZpRY2hJ3oRh
xzd+5RnKolq9ctNHphokxzrrr3hdpODuwHNyDlG9ttMB4dOGgwBzt9oZsavuazmOd2axXYOzOXyg
vhVSAZxx7JwibVY+wawXM4xXOWF8c6JrDM8FOMO0A+CzwjZMj3i6gB1W05hcmnbqdGzSPLUwtBxl
gS+2Ysw96lhkh1yl4nVqBwU7gMfyjI+0i/0dL7C0DxLLmq76hj5v5txLAgLHEBfkihT97GNvm/tB
WZpRpeHHftAVFRpdPY3FNbauAQ4E5VXVvu2luuomOsvRXGKkW/xP8myk9fkUaqXrXc48yZuncmjx
uobSSiPj4AMk5gmk64rCPIZHqkwvvLaNu8DicYwk3UwKe3UwuDiBb1HivJbkYGe961ts4jycbQwn
xogt/swg4NdddkWeGbuqr7hzVWNRYu/y/6P9dlfMAYEx4oCuv0I2bOkS57FpTcvOY3Nb7EfDtc6F
nbqvVT34cl/M2XpcbXoIQplqaMeF1E04jdFYwA0czXOjyqyZ4WbsPKLBLRcSNyY8y9UZK6Z8jvF5
zA2YJmPkM42fl7Xf15kJUwwR/MqsivGLkSjxhfW3JCJdpXz1eJmT6XSI4iTbGXVXzHtDe/K6IYpY
7bHOS1N8wLho3qGtMl1tli5OyT3Ocb9nFJtjEGUKTrF40sLiSJoSXxkQERUf3CKzP6s5EwQU3Taf
Txw2xoAM3QwY1wpzfj6BbAWxE/6jizWVuveT3isysV9sXY8huBcgiCNzbjscS6k/ZlnvzjsGnOXH
yMRDHYxuNvTnoEcXDkFVE/EjuV1ZdNsqP9RlA/hJ2klEAGLGCGtX1cbvnfJqH1mT24Qy70Z8SAyR
UhR4hMNQLXAVDzM5HF7xPbStwHbyxqDeQqJgymFwuBTN2QHjlBQRQEfJPGUqAAMmUcu9A9ZM9weW
HqitiwVZGL9O3tqIl2nVM9FTsFDc0l6gsaYTnY/5uDoUQgz1KJB+LbhOUxpPOpxSrvq9m0eDtcMb
Bu8rKYsYpCJIVTNwWmivl6aF6efQickbj1FX86Yip7BkJ2lUOcYFloUxOZt5FeBiV3k2n5ZdbX+k
T8E7dRJk/11vOO2DyVJhCnrC7lGoctdLdmNMZi+sjKj174Du8v55vwp6kYKybNX1Wgr3CarxSIzV
1wvrEyAWoSfyCJXHtcuCFdNET02gNfMahF62DIB8F+M9KYqN+0lQQvOlOCwc7GksOZ3RKM1DDPia
DgLFei/UBDSxPbuyWoPOxseKqzwW065FP3qdB3sYTij8QlmfkYCO1hIZ81UKcXs+sGUHS2PUNIac
TKApbx3DHjzgk8A5Qk2fCD/UIeaPZy1hk+Q+WqLcB3C2+uURnFK8hthb1upQ9O2AJM6NIXeN2fNW
67DUpy8jDOs63SW0wDVEFfzOPOoR7v+Gq7BB1ltr38z5YSDMkr9fsvyinvMK2nVNSGpeZTtATS7L
jR6HgYjLIW6+dJxoagIUYScM3MQqwtQgX8CjXhUitIdFXAwwZ8bAYaUCO0YMA6JeuUFZNkBqEcII
cd4zXYV2XkZrcZ+vfuYHybwaPJcJFibH2WCdPUPOvZsV/qXz0iGPfQo0LB93a5FmD0MKxuxrCum/
ytP/4Ln8ZsuzxZP/jh2/+1QSO777VK2fqrf5YX7kq/AkKY6XylYmM3rf/Yo1+Ko7WdAxLE8JEAli
a3fw2eT9rUEb5j+4dMWmTxPwdeVXpse/VWikLDYIqNYKtIL9lyj1B8rT91tNTwjXcdhnUsnMK5/q
7jfxsZG0fdwb+DSGGP/JPotK8wRRaI6P35yVn8hAm9j5v1rTdhyXthF8qK5J/QPE6O81BhJBPGsj
oORp1mR5kNnT8CIZvn+0aJH5jbLw42dygT5sIT8c4sQd34TVcos4ja4nqAZzsoU9B2+3RkPxdQbz
f6om30tOXz8RVgOkM1ch377d2Cad7ZdsevlEpFiuVaerYQveJO9zDyd74JHH+c3n+uEcbrFxLpjt
YpHiB1kgtyR08JbYbcYErMfnlM47xpEy5aTG8280iN8d7M1J1CaD48XeEBfCW+ZjYdX2fR7bJn5P
xg2HX18dP3xjNJEhQZLxRWfdApPfXx0JFN5qIB4X2I02rrPGrXYxJq3fHOUnH8myrS1jipaLTLj9
+TcmZlEuTm8l5KM89tDnOSkXIr7uGnYMesI//0BEbOF54UgAePr2UETwhmWeKELtG3Gq+DAhN/T0
m5vqZ6eNRCYmcOZYXOpvbt6ixMWzLAuKQSPFEX9REQrSRr/JYW8TuO/vXb4dZhgWwfhtmua++XYs
g3yYaWJ+yOPEa2DRwaD2OIlN0h8JNfLudFeAaJcNdJBPLHnBCOZDpcVx1g1ropKIY3tnUf9Qh1Xn
6+oQzUNE6HKsissFJtoYiD4asL3WXhyH6DSOOjqUevL+1HWrYbObWI/aScSvE8bZaNdjqmX1Nmb+
J6dw2TWssPJW8j1ld+Nnptanabri48G75z7GkmXGb1TB7RN/9zTjjHChmnzB2xzReaMK8jTAUGJI
NsRLThZFLY4Z+G5dXNdtn984o4tTqh8Ea3JTIS0Zqf+b1seffPO2azKBQIPeBkxvfoG+Gx1PkI5l
U4dpwmLmzS4BjebXV/FPbhgb9dkkXICCb719xMXraozEAnIID8MSWqOlzjE/jjvCLs7Lrw/1w9N0
ixVj7SVlbIIO2pIR396bmaP6VCmCahL/xGd3HvM+qJTNcpJxSHqLP91Sf5Rp5gG+HZK78y+wlG2r
N+fQwNZW099SMInjjUTt93hIU2/5zWvi7Tdl/VVWbaHIwHT1iU5//8FSonkprSPbPUqCYDeotCPn
6E6jt/v1GfzxQFQO8VbYXkiMoxhNf3cG25zsdGJs/kThJGdiVQKZqJtv//woXxcMxFG49Lbv8Ztn
aD1XG4+SFb/nzzZ0pCbb2d74h11UW4MX1UUbFWELvXAFfn+UchKyryzMfsvk0JVDfiAAT2lc/fqz
bKf+27uYoSIzD2UpBnisxNSbM5b5eOXjFMXM79bmGj82G30Esc+i/Gxt0bkqsfa/PiIN4m+PyZpt
K2Vi5MYRnW2i+O35q/BDqQlTHxa1lhh0Z1Izw26vMoa9h8O2OvUG3/mIaBMBN4o0DjmeNET14Bno
I93DgwyEWVjFCZzgftiPxKa9nXYA+REj0UO5TwnneyC8aGgI26FcnjufYRUtMBY94Hnd5q8rFQES
73ffWjuvlm2GCWsFVezbPSqaY1ZxccYeNMEV3WRo7oJCMMGwxWJXV6xVEyKTyT4k/TPdKvqSnuKO
L+gwLImFihhHLX5E355OWguMY1D3LcHgysDKti8gknxZRDOtIRRrbMFw9+GSLg3tP6GPckiXAC9N
cjGR0BOoxCJ5KDwSzHtByAKPLOIZHjUt2mGPF6ecSYeKegkWoOAIlS3u37MVdgppoYr32FMBUIDq
7tFrzAMWTKVDeoeTw5BGrXnprdJ9ls1i6HvfHDySpv0kY6J4NUk/PMSiyiRYrcoZ1jPTZycYoFjW
7keUEhKYczRvas9apQ2FFNQHHVHdJxx/xTyRjC2x6m4ThjSEAT7BQu6myut2Fi51Y4ez3cygNIyz
exJ3NkKe31T2i81FUOwMmq6fibUn0wejLqNPbj2SBO4Nbu3AJq964xfoPswnXFioZalhs2fSeG4c
c4WUS7dN2OMMLE9qR0y3safGmL3fVJeBzJISB6GBznIPYRESrGek4gHvbPJE9tms0Tit5lHHsFYQ
rHu3i3cZgnJ+IFjTJKEmfNDARC4numnFHMNQzzZQZGjpQdtn+biM5JwHgyqMajSbJzcve7k3Rtix
h6xga3Ac1sZeDoZTYIvW3WgbSMExEW2aimnNM8iSW0ec+mg3vmm4TwaMgAEfOlF98MIx17mf2/ZN
YdIYRQzZ0f1nmRrWct6VkW2cekqnIyJ0EfchhYZ9cch1vl5x3kX2EaOPMF9aurr7+6WtaRQZiJ5m
IUSESuwWch8P8cz4YRePTXZbGktqn1YLKabnyi/0eEr/EKpMVo6xeVDmBBheLzmM1KyDXfrqlGaZ
c85smb1AkpiNdyPdQ25gpWSozzxf99mFHgb8OZRrj81zZ3RlFgcVrF5SQARZ1hPFHd98BgaagnOK
p9bZkVWf0ZgcZFrMmRPyXASEIw0mZ3OVjSohXZMLKqFQ8SV17YkeZLfTS6nvGcJIvVMF1tBzfx49
eAn+6sZ7ZaeUxbZjzBq4RnguLzEFWN1lkqZ5We1hLk6xPEJBJnG069jQIpqTMiOTjVV9I5Lil5EV
tk/c1Ge+xMi4i9nqdaixa/20jLF1WmJjH6545CTdwRpbkSxBlTSq15vlULWPnWsPff+FPgA2MszY
FGVS7n526MnNT5K2Stf8Q+blAlYHzWXvx7HI6kA0mVxrM3BFFsf+fl1zJh3BaLWJ6M+R1GJmwcVa
fIo4rV7g4h6d901j+Xd+zJsmiNNh3rA6vf4we0jVPHuBSVKlCAL7UE8FatwknTYP21IaVPWxTUAm
MmwBkFi1rFSB57uIUwL8cuiBpbBOjN5XLey6whk+T2u7FKGNi7Q77/MtGlGxSjWPC17M6FLGrFPB
wm1dQA3233KXkmBjRkUUQdLmYpjpnigb3cdzzStb2Uz59llP4cApUyi3AhfgkSq2Jtu/KmRM8lD3
gt8+Y9UyB02H7NXPyptuTCdmG6PrSM9HR0VQfAZL9jynm1zPodM05rVRmGsEunwrVOBSi68ypyjf
syPHG6XGKL3l70DsnIbZBPrRpl1+XjM/Y1exdMAyKaufYNNmXiJOV3TR6iCa2rvlTFklI6+pfCAX
6kahqJ3iS6+1izt1shQ71TUiAsBDp0rPbOqPng3PXciGsZMgsoGLFJV8NJpng9hEFvSAMe5sgYv8
MKcjnTS9EHDCIzBBl3RBVNax79KY3p3Yi7abpfSLg8tT5UPv9mazAzpg3RHqYg/ZCMxgQatjthLY
PKXYr8vqfGp4dW4hMCslyGNY9VNZ94IYgC30KSDamshDx06IOcfA09oVYv1gEJm1D1aPRohNvZ/O
uTmUDjJiDZckN5jcYc0ezP2KVKnwT+vYCeoGjTqcW5JYgd2r+H4g/0UwCyIXPuYtHPIlRZxs7/k1
VX3alshyXEBGhuM3WZzmHKCjO5wziSG+hxCri/1APhTlv7ISYqj82LADGUECUqALQ/xv6e7Z+c4g
QeUkzFzDTJtWfEuUHTIh5glvq90GcxiqiGnVZUc7YbdLR8wZISPUseMCza36zCuq2g3NRg85gVtt
DEcfRcU8rEka0VaU+f54UeW1nZ17PHhI+llyyfZ1RGjvCZzv1smXjyqn9AtHvn0g+0OKdzCljvaa
iDujEk3BxbumnGGZMw+tWvPC71w98w6vCB9eq1g37XOU1E77OmVk9Y6VnasS6E+iZ1jWS5OeUI5B
wn3KGwtQP88WceL7OrkHFx3BlzacaaE/w4sIX6YZbQwq8g1olTieeKROCeOEdemHONDSKQu83q2i
v40UShW4GPeAOQxpHAWQKypeqKyd7DssxoNNmqViwLy1aImTSkofRJwxrnZYWmqwTrPJhD+tjHwa
dzqZ6I+vbZ6hqWY3uK+cnHcYm+R689mTFT5Tfs3jPp1ZlC2JodYwqXy6G6kfEe/aVEXZfmTZ0gL5
4L11HPI6S8EWufXrwmPWC700ie9dYbRckzwponPPdltsMrQlZoFhNsQpedP5kLscC3AKQhGjBlFG
cieoggAtKSZ7t9qd6uBD52W6b5ZhO7+FNj6UcMYRsYpC8JJThbEeeDesbVikhjrKttcX9tZ1QASE
Pqk9kE3aVEaYRR+GbqTRUJPY3Vl+62AMkMlmVQDsQ+THiUxCW1YEzi1CNJhfYQcrRprEoe/mZJ6N
o8lAsQiNxFuWYIwVxWhQsLOPNhiVF/KaTXWR4/InHGtWsF8c256XM3tikE0CjpQUJHuSFKVKK/rZ
cKuAaSjolNgMnv591hZ03JCvgenXzan5kA2uwfyOVynrz7m1yoNB8xWKQ1Tbt7LEmHQaSxv2dteK
0t1he2VT79LiyWCBiePWNcPAL6iZTHOgOlF3hZPVz5JCqeyo42hFYeKJaoY1nBfiPMpw3D3Kwgxm
okLXoRBm7Nx3qsp4B4p8Lvb2kOZJCKdVn61YzfEGExG4A99PV3mC9/7T2LsV56cnFbe9iBkwUjuJ
k7SbJWJd2zJ6o+HR26pPlbY/D7ol917BaazghZTCDrqhbh4Yi81r4BQrbUTka/0lTL2WJhjhMOVj
h8HYEBcMVZDYr7zuerC5yHfWODAq9qpEZLuiA7e65YNrpqBOJz80gxn7gNuz4nxkb+PB+27I2vVy
nNm91Oly/eutlP1WMWAjJTABY0HeDN6Y/r7fSZn0GE1i7QmE9Sx6ziQ3RwIBK4qWizpuI+eQJr3h
H6H6yHXnphN1a0O+Ller6GfW8hhx88NCumXZgcVd1dGbS0k1rENE9KqASljdyLGD2ZGwY1sPJDAy
6zQeM+uxryli268zT8NrttoxadalYg5p147z6JBCc+8E8fZTXCsUqXhDE3+QVjZ/yFY78t8vRSrM
Y5ZzXRyNKDIY3hjSob4T88T4+Otz9OMpoojKwbBOSxb2Szyq3202iRo1UVzBIPAqIe6htUcnkQ+A
PVAAEO8Leonufn3At4IROqHlecTMXQ9DCY1r3x9wXDKiTgu4ExBtxctqtKBwkP+SoF57Ef7xsSQC
DhMS6XLAt67F3LHHvpAptS8UZe6BPHqHgvDF6eow8f31oX7ctNPyhT9dgeJEbrXeaDg+UcxOlRvL
12se/DRfLokdtr85dz8exCGL8NecaJv6uNuff6OsZNovtTNu6fRkyF7LzEqu2rKZTv/0o3CzWMD1
tnvGcd/qN6UHrhkAdhMkfjGeiBSbiTCr8vjro4gfL4Tt70dScTFGbM7m7z8MWNzcV13bBNuXVO8J
7tHVaBsCAITTtYoZ8mB2+ipKaYYg9GQY423GVm7FEiHo7LWWRVoXvJm0A+NBLO5pQhuXG4KLmv3d
r3/Xn513iIOeFNAT+a835932GwNT7Hbe3f7GboRxShTA/c005acHsVwc4zihoei/uYLE6I9W38D6
cDq2IaxrIdLvloaE0G+U6R9OvI0ezVXKkI2Bm/9WX8ord9RtH4Oudvr+YEwJ2e5Ue0aIwUf/LuHw
48EYbm6jtm0EQbneG59qsg4IV2rrzSIOuF8LowuLwfvQWrX5my/pB6mO55d0kcxMaZH7ePtgsWTr
poykBmwT8RDIpZ5OeZtl71Ow2Je4Bv2gH3zzT2/77aEJnxSVfRvhvOXPxlCerM5jeJCSq99J2ngO
Fpnlr0f57+j8f3g6f3Mr/jA6fz/En6rPn76LbGw/8XVybkMwwgMN4UgyPmdYxwzmP5NzzOOguBwp
JaMWJNS/B+fyHxZma1ZctrvhsN0Nqfufsfk/JJwWgl1cQ8qlM0r8SWCDu5Yn2Lfi8ebMxgyl+D3Q
qIX1ZqA9FUvWMci8YZu7Vqdt2qPAcoEmU5DEs3G5xO2tdibUUoOwagvPXlmXqrZ9I1iKOnk0Jhf9
EIXQ3PgPTpoee2sAcZoswo2JjfuYhjBHUd3TUXhKLfKGyaBgZZ0e8Pqo5XTyssUly7QJHL2fRndj
34/0A8BVgL2JzvCJVnCEEeLFq77Q0tRJdLQTs0c5ycU6Rtf+uvIMKUJ3qjpxsDEUNk2YO1Yrj0mE
fIJTGXDNcjsBui7OY9Uheo1OCYNM4a5W4YSA5EAzydLbVsZOezRbCwbdOI3wkqfOqpMtX4+TIE57
zdJsRCXjVhLlwwS2xw5iet6GMLaI/YYJnNxXE8HiQdOC9S6fywqPH13xcBrSuFoQNQfLwXFDlCwE
FdnqA0+K2adjznHIZjsAPAPLnLJqX7LuPNmgGfiknCx/QZBqwZ7idUQ7i6jGOYyTaT/ZmaXvm//P
3pms14ls2/pdTp/8qAm6wCokS7JqS+7wWZJNDQEE5Rud57gvdn9WnpvXlve2j/s7G9lIp4UWsCJi
zjnGPwaAEqlImm4v1rj1dk0CAYtukMwPpW5zP1oSnQljyAzPPHSlMLLnAVjyK7VZmWJsbtf+UzZN
k/9s6pp8zucSOWieoO2KFuid9A0Ne9rNqnI+cURcv3hzxnuiYXEFU1dhjw11G9tuqEm0cdHk5FE8
oTWPvKombaqorOKi84jUC7bOvUFl2JJGKcy2gdWy+v3HialyF4GaddKI/HUs55W9EO0slGlHLX2u
4kiFZM/RCIGI4ILUmCFS9T3aY4/2iRa4HpCnwDfI30O0ieATWEHROKFGuE8cSUzIUCcde/UDC50o
xJLZgbNYQQcRQTE3k49eH5Icjvg+/brJgBnUJgwJAoumTRlO8eiSWjdpdDL9hJ4AjfBJXHWmmZXB
5Gt+F+HzVullbeXFiyFr45qip6wONFGzN9GryQxGv05RBvaUiFnlmbeToryygICRHCd3NNx00XOe
iC2U4mlJnNvzQmZU+S2p2pIUQHNy1+EsyRLeDpyJcwEebHDcreXh+8WlVhLjlohhAiCmU0MdUl43
hcZtXD6WUMTcXbLCQ72k44f0OW2G8amjEXYJqsyQwKvg9u5rKH3Ozqu0UYW1Z3f6fsqW7NysxPxG
pe3RZhiUYz4mXpYbB9+TaXmsDSQeZ+vSLwfGLOolVtQNeKRxfa19Vd5gLWT2QltLoegTMM4/KPpR
2Q7k1Xw0pZnotJz8LIdeMV8R1+rCHyzIi7LLopsOFSbH+2nqbY/piul/o9lXXPnYnIm410Tbo64z
3TtFStqzPqYY+vUWgs0OXHr6OIFNjqPUBKMeena7G/q2AS+Y5qoMpZ7KC7JK2va2mSw4hUANXNKS
gZU9O0TO4w9oR+s5pQ781FYYYMOqnC1sj4XrNYGIdfd6ck3eOypX6ulZOknU+07xkPixHV+hDWrr
gK5Red4xm5WHlSnTvC+FB7mo1Dh5h4ZMq+JgKLV8k+SQzP2FM3jD6O49q6CnHRApV92iOEdTOMhi
+oLwp/kI3dlFUuKROxYi3iYWT6ihuswHm7nRnPYseSC+lo+JwqsdgO4h4s7xawtXRNyhj4wdkev8
6IwTbW2neX9j66mrgaKihkJMDkeWhiwG8Uib6EEfOcbwcypVdOPnGeUuoshRzCz1dpxNLz4OIrV3
VTq/tqzzT1iOvRcO4catW6dib0GeKne0I9b+unEkmV1hb3XJEZJuTCkN8uWVEUTtRA1+1ulcqK3j
sSRopnn9t+BQKx7lgEfEWY+GjzZ458SS2zHPeUd2bjdCos2LYf2sgK8i4/RTEyVkAvQqwsXSQ0vB
yjPs5sUCLG32SGGjGDYII0vHx3UApoGm+1AYQNUafXpEGT+LQHcgU1nbLQBQhPw6QHGGk+Z0PvjP
Uem/Nt3dv+dIhk3VdF/7709K21/4H4mh/dfGfsfzCMSCemtTafx9ULKtLW2Eh0UtvtWvgjPK/5MY
boZY1900hsAh4Zr6nO3/OSoRsW0ixEJ/qHOgslAv/YnCcBtpf39SQqOIuRX3HHpFx8NQ+2Mt2LW9
qWeU64FMhg4Do+YsR2UIiOZrpt9ajDr28TRAA7eNdnzVa0iSQIirO7PuHbXLO309a+r6uSyxVQR2
0m2jXntAuky+Z4M9x0VjhLa4gebcVWnIVuhd1kQPs84LV3FaIVz7HuNT/FgaE5mWIxSqz7KrKxay
rhmiGlYhcJJuZYGw50uKxC1wUMZys3SsT0vq2XdDWbCUMuiOsip9aBO9+YTDi2VRL6UD6Lg1XDqX
EMnChuk71psYBkRTv860QH+nyjG3G/bjDXVQRbDJoPFBJPG+HZH6lbGUFVkYoIeM+7UZunMH/jFS
6mISN83SG2+qmMqdu9orMaAKEFLYoiG/9Y2q+LQU/oQGoFyPa4w4DRlxRcPGXjnFmRVRtE1tj+dM
dh3riCU/+U3X5v2xmVeB6g3oAcUwzk9zKym/63LQSCafdqnJ8QDEByvUiQ+1ucw7V8vErs2z3xWO
xvvK8f0F33UirFhPU49QV87aghmz/rGqYhqk6NEH+2axi33nYUGxZ3GuD9aek9kFk8SrsjTPu3j5
RHIUSoMuhE7whx2B7feCjCMob2jPiZPo7rsbYTL7mnjhGeTNxNWtcdWca8Uc/1EGxSZO4yoG/Z4N
Z4Hs9l3fQWp923seuYu07dVF1xndrrWG8TcP9V2i2uky6ClQENu0lHTksD8+VWK0iaXJfbxIudA4
5BOXiTfOiBNA+lP8mJIcSgCo2S6fdLfTHzvHhbUFUwg+qLW231LdiXdwhz0rhC1LhEvOJh2hnS/g
C8IU5+2Mmd0NMyzGAfVRBNCvGY+6D202ti4HaODXhoXpapeXibyDXlU/IT10zxf8PITFxOUuyUyU
Jmh0pz5YzZ7pANG2Z7M+mui/8nk9I4QWhNJ/9qu/MS02Da5/v1/9wD3+P/9dNa8diYH/loLMz/qf
mp9NaWu1sKbh5QBJ8M9WBm6B0p2inq0OYAqHh3+2MucvCMcIy/GKMRcjRJD955+dzPqL4CjdwuOM
3k+3nD/K26J/9l74iQbWQslvbP/Q1zS2Pt9339pR1KOmzT5eadS9ceQDXa+YqGSLbL7hGgOZ2uOf
q5naVKQpINvAlk5ZbD5LlyM845WJ/HgIbyCYaNcXMcgxNz0blV/3+F6rsovial2zg0979doGTvXF
RTdyB9edGFhSlDWPNx4MJWKvMmXoHOtMdABF6WekHeQEy0Na6TmKMjoNUUzgfSX+NbuwkxwFxuiT
SBugSzY/aZwqLYCsZfnQg8hLdo0Fszd044RQAmvETrJftLVLz4aJvgJoZXhIZIiv7muaxvMzN12J
D02BpxGZXFO+EQZfqP3YNOnloOfMWFXhluzTq9eBJN/4NRDK1jLsBO6/XY0BEWR918YPmQXjhy1j
HY6jIyhnGMn4RqD3kCL7ZqJS0GwgxECqtPrzYK+LG829YR50ZSo8bYus9x1oZ4hPjpruWEGBgSrl
M8Orvan91EKplLtaMQhn0WdEgtTYqjfSq8GA2Cfidzk01Qpb1lSA54IWEOXTVJtoXokgmUeY1ln5
WdgUe9jTO67jlaP9bdGL9WNFtwNSa2EntzP7mn0Etim/UV5pelAV2TiftXLV6qMW69lKLgjKKsDU
g8CxZtuEXeSqc8x91msld8TMhzsUFboMdCQhUCcL53PmEVVKQLkSj86Y9uPBxLX72MR9/1rYHG0C
3Zv1DyuUza/UB+PjyCxU8GbEK0g8Bqs3aWPbbxRHLXYz6t8BXR4qMIhUo6GiATFWvsNrD2bVHAbQ
EgYsH/cmVWhHwPNxLIrPSLx3ZBEWGUa7y4LCxAjsKgGdVzWtLhjlCn2P+klaB9JWtM+tmpcrPXe9
NT5QzKf10e1ksgRlrMAWWwk7BLbGRVeXzNMY3fTDmnD2AG2E/A68WYfJbyKhi1Jr0wHEf4sC7JNC
oP1bLjCftAPdSUcwnjQF6KvQF9QnrUF50h1Apd5ECPKkSFjMTZ3gn5QKzUm1sJ4UDMjIUDPge0PZ
IE8qB+OkePBP6of2pISQJ1VEflJIqJNawj0pJ7R6ccwnCwFAcrdCVnRIdtpUF/1JgTHEaak/jIiD
yAs6aTVK08+qR3LyzOlKP2k7hpPOA4OyX36oJ/pkZiCHVkLmTCiCb0uvHtP97LMC3ZIAOSNpmGTc
HnT0kdOVlIM3fpBFbZL4XgweaXXIGzRWAggk1m7ql0m/g6Aw8lrneU6AOri3jzkPkcsYW8cuiJXl
PJcwBpLdULUUrmiW3JfKrmSKBXGt3ecEBCjE9HwqHyfNdCdEdR2tokSDoL121SIuFpdiMfcUFOWK
YE11ZtQ9+IGxqMQlukFMlclmKdyYR7P20dd0ZKQxy4zad3FqDV+W1F7v4jzzVMi6S6YmFGqZXRpt
Zcc7d2xR8+uIJqawbIR9402NKPapH4837myaJaTTrXAl+poiNlbOdJHF7jR9S7Dl7Tm38W0mUoRy
OLN4pAFoa8pkRETmHZR+VFNOnmW3xP+aM2Gta3KcFl1QandjMqJ5UM4a79H/4zPvl/51zcTwZBep
BGqa68N+cubpBQESEE4coczpUC1l6fwMQrZXJIRvTQCLXmof4fHqJs46Gb8JoDiPpsGUlf2Nf2om
DDUB5EFJtGUcqiXjZmmn5kMSGzQQ7K0nwTvQ24fs1KooWru6TE0g3JGGatALYbCic/K3HoeihV4U
VFn0FL6Zpy5JjtwU9UkSz1i0BQFJ+/7UVRlHvTynWUSvhftJ34W02uIBHGPdIcXb2jP+1qkpT02b
+tTAaX3NwiaOUhBCJR2e0lto9tSuIXHQby2gaamRKKD8os5A5iYvnNWlYWQYlTvzAM16g/+vqR+V
fJ0fjVO7CXnWxpLculB1knt3wLa7frM0GculsXWsMlnF3xoYiF5Qbx2tJlH9dKDY6qcj898K2rJI
6YTh8Kju48QDTJrNA4qZjj2H5rBnzF5on5AM0BibgwVSAbdKvv2qMAbIhqarlS1720k8Xg7UN0Sj
OKYJ/juW5bgrYqvEtl2J5QZH7vLc9izUu7RAERMBKKSLmtmanpwLK06BVdB6bgmHoUVK2MrgPcxW
OsjQXLyRxF/NUmnIm2vRyOnJoVln5E+gk4ep2qX5ovi31uggnHWFjzn3a9QUZtaTOk/qgEstNss2
yqQ+1lG1ThpaUlqiMgKy7B1mRxdepHIp7s0G7nEwTIt/W9rIIZgiZPkL2T7IjKc1R+SFb7S57k0q
5BDMqPUwytWimTuV/UfeCf1z3jp9HwmZkXWPYM184UTjaPvJU/NzSXftBYeVl7IjmxO32GrB/g+1
pd0TSpQ+Ic303yDcTgCtOR64UO8TfgmnXRoVkrhA/WWm4ix3O36fAr+7c6Ej0NODwRiKMaCVgVrA
xy7Pez8j8O6ZcdLTh8Xt3Am+M1Ok18bm+k1wsgNIb/vqAgBrUiHeNLSvRdK7zV6qKbf3+Brl2ZoI
WsiNbSQubWjDfxr9vPk4zMjJNikn8RRgI7qPJgxbIuHYrrOdOefDdezFrTrMuN2zcFYcroCQJrUP
a7qs9LBIWJs6hdZyZ9EStkioNEhYI3QJNactLf73OFsF9M9mwFuStZJzCtyPNN4nJBhfTLRr5LHH
sWVFE4hcKADJGtdXIDKX57GzqvGAIHj9ZnX4ZQK7z8S8c9opri76Wbjz9u6tFxhjJI77TPsEJzC5
T5ZEgvFSk/8i4QrbAWvk8hUJIfmOKy/mcwxbodpPq2ZddDEyLdDANoBg/mN2HOd+/WJ1g3ACs9RQ
93dIqnlHhQ7YvV90+TgYHs9nMZErgdSTQ5gxbQBOWEL5B7jc5R+sGXXfrs3a+Fx3xtbateQ13NQc
Z9+mpKLTsGZ9ddd3ZfvZH+f8LUHDVET66AGlnUcr+9xOCUz0Kuvqh4EJydeGgfl1PmUx7fhV9+87
zy/OUf4OXzi+xjw/Y+pe2ZW7m0a6M7kOjQHmIu9k/phtKAqzW9Y7v2nX46RVDb9xq5mfR2Dmt2A7
sV1A7LcxD6Rl9mr3quFcBq7iBUBq8mmhY/zFGxJkq/PQ1y9y7UDBDMXiXyiLJmkQp3GKdtHvIMzy
plzOKMPssElzrLSYW1UV1qpkMj7rxJdsGH1xMXlLtdKozec28httqkK98uSL27ZTF8LVZySGEV3e
J9o8HQGYzAAOkllcw8oxh2AyIVFRCK/+HekWThZ6/bqcGSz5lMuigJZOYjaR5jMBQazLXsMUcbWA
ycxWPzY7vAxOt8PypH0yixHYE3O2smBm0blZQIfDmfbkyaqv0uy7z7aW93SaJ7jkuykF2x/YptI+
xXM1vboQ+O+RMgkiJZRCj55xyH/A/d6BJF7zodn7yqW3tMYWh4WSap6aHtt7GKvZJW/DUaMX4CfI
aNXHetccpbNuMU9MGZMwMzrEO+j4lH9UeYdrfoXqngarx3k67PICn51Dlz8P48UWVcD5WLuP+1hN
oaHZ8py/EpPskmtA3jlnaUDK6wX9eAGeaAcSdrEv5xIZ/bHzV8aGrVZOKZKv0f2ECIB2teWM4FjE
yIk9HJHdmgExLGzuY5U3X+d5dP1djCOJoDHR0Q/MFx+WjOZa+RfFW1IF0prZfKQa9c+zNm15eqns
XVaHqsduEXskUkmdi+4yBJNPPGd5bRSZ89wJzUrCYQCqq2l++RQzDDZxl/hK7GDPpo8p3COx91Yt
XT9QWzZVRAVm04wv4unrqgNI5lcy9BxIU6sShpn6cIwbf3BgX5TTZpB0JLKaRDd79kakoZGYbQpI
GTtLzYzGEOgi29JN9zZJcQuhsO0mFTQr5qOaKk15FHpFDGLjKF0FKKxwONoDa82+d0oQD2aWzDya
NNGYijpGJQ/9MmNKMAwl9vCngIU49GKpOgAqY8C1tdYkMGIduisaU317KP2+uvTmfDT3eQJ9J2xn
LWaa6bCURWpYcLuU42xk+6HGxB56o1H2u8JFLEpiopu5d6UFXTliZEFJChEnY15iNWxTc+wiZJ0a
d8wP1VrEWIyaZsu+sGh7nkEgQRSd1AUlQj6CpQauQnYKiROxP0QOO4uFJH+u6wOHmf6eFICmOI8R
+RHMyMSWJaMwpBuVUrLKIld1rvy1snCeJpN2O1ccbQ99B888WNyh8C9JRlvm0GDy2rDh+v5b3mly
DFtvq4cN3ZTxHsuVC3QKTeVyTuhkmx1JdB4f2rIYtIN0mcgGjd+bJiF5sKwewKYonVDMYmoDgu3I
AYOjl+OpKolrINdAB+O/9otoI8bgNpEDCdsQQ7rMbw5kMIp037kjcthyFDkpFVbJ+wtEhVCSviQD
KKIkbME5MUGyw24YRzLyUjQ+h8oAMX2eWj0q874qC0JPWi9Pz0wvBeySsDE3V/FUdvlxFYkkMKWK
s+zI/k9cXn0KVWEyscClOIWtECzqkajXbn9KeieBLEzaecymo/XqmmP2RASD67fmW2x5Uu5xO9XV
1SZtqENdo6MMNdpip4RdteaH/BQKI08BMfyCRbNHbdlZAGy2EBk1OKojWaqPJZBccmZyfVqNg7dt
72SkAmM7J6GHsw+eFkd8HKjVyyvNY3ofzWsrK7bNhXwR31nsgXjNLepGW7fYG3vaInCA2FXyph+Z
eURFiWp5L0XuGRBr9Lg52HocQ7pjtKjoISHcFfvRGvrpbJpJo/64yEUfr0rVDNUHgzWivPEb2WX3
MeJ/GSqMWdBxHZxKqMaNdfVux5Vi84LkG7DAy1T0835cWOIXOXYEc/JWM4I3pePsLSQi8f3wd7BQ
LYac7XhoSX9BGzZ2lOl0Tna8UPiRZgDqJppW5F0XhUI3EAKV2lKMTolG1PB4PtuK8eXRzDEh7MxS
kYDkl2vaRn2aGf3OBfqWvxTEFj6RLVq157Lpt1gFUzRAobjF1V5AyKEhbSGHY0cFoXBQS2Itu7Ud
JnlwrYoqU9hrTjdKbvlNJqDnhNN2phNEOFk8DHMl4gjmHkEGodvOLn6ZgsTDMzb4gTcN5bh721oM
a2/JEjZa1vZVVgevsFpj70xYgsLx78ypdSR/qrG4lQcLU+uFJuZhicj3QKwoT8lVI7jzW7wy+Zep
TpAUyF6WQ7iAp6SvdUq/aoYtCcuVZX8ltngskMwV7tWxHD4LBbJ8nRkAH8xTqhaDXRK2cILKZtds
wVtJ2vCuT7W93KENxm8UY8e0o8UsW57MKuS9qzf+TAvAUHpA+7FedjkNwYw8WmTk5KpuGWB2tpbX
tAeAVjlwlc9ovREvQDKPuwG/ckJl5xkTjzYRLpatTYUTj0L3KeuE/+iPeCoCsFJkksWY5j8bmV28
LKfMsjYXdM7jU5ZZOWbjOcKFrAsKBC8Mvk7JZ0zrGIxvwg0E1B2ZVpEJNOxzqSky01bD5bRinLLU
tHyzvnYEQLzx5Sdtzfc6ktfGETPHpy7bEtmWLZxtGCo8xdLtGPtzgp85ihbjhHCd9IliyC/5MtVd
zf2d1XRVyiEbykPWdD0HqUancibsqE6JcXO1KivnQJMuddsBxgBBW4q3ZLqiu5Un96ROcLS4RoDV
WFc9oLBRS6Khsgu5L/xKqr3uDg69Ws1JenmHpnUtMfuj4mWknhfT6yBWk8BbTOZIzqO00zUO7nHW
UkbWw6zX90ZTOe1OWLM7RK1b2FlEfASe0X2zdDqmx94eANoFfWpKW9sT5U2rM8W0lO1JJ9IGdgDs
nsfSs+ISCU/jynNqwXHdwbIy6VJYA13xg10bjugO8LJW48tYLv54W27Bl0eb5Gqbh+0m3m1d6Mv8
FWZbzAm1Kweqyg8T6WHNgcYAo6+gahOHnYcCOWW5KOQkhtfUT8fpUpcdlV2HWhKnnNcgbmCI6lVQ
jYJpMk3MJiSHLO1LnHdL/FmZbjHcF6RL0rzMdFhVCO8bF2sSMbG9ypfAq5mxPnGgTvt7J1lFHq6m
KdI3M0OvSpQEZ1/3zpPAOkOfOBcJFACFGwOkjPyejwmvRnPLhhRjwCI8W8qIbVLt7LVsz3MrWR6w
Bc75YRRWQ9KpGLwrvdsavDl8JGx99nqk9G/J+AMo6IQ8uOoMeJ7bng/aoNIIWcZIggjomK/6Erdf
JTmojyQi0OnBRKBDSUNMl1FMkAbE4gqElmiegrQ1RFSrdmaTV1ZHnaa8C0+qzjgvpY/fYJKIRHDf
2CSJzBbWlYOwMrJlk0RyTjaow1nFNLnc9Zogr2Xq20kRiTaUXUCIScoZtiWrPkTmTlbnJlzC8bEY
vYlpl24S7SG9ffLRxrxpeQkNjbwP7U6mDZio3JCVuVvoMBGZUfDFPqvnJr0eTX4SBmxNIYMRyUTO
yKTx70ZlOxqas3Ndmw1ZxrT/BfEjRN7OQZFO5VuDd/ixX/1JI7JXSBGMWjoPrCu9XPlqx9k3gy4o
H8FLCdquOmemCUDMuhkxvUiwGjVifG0thdmCbhk0GxFj8NvlQE6fNnAhH7gczdt8UvMYGWoxXinT
kn3mlcVtUc/pFE7ArYJVue0DGWh5FQ6r4wE4U4z1aKRvsxWs5LmIdCmS/dQrIJa8zVTjMw4/kJVy
9T4388TY10vM7uvoDa6KWn0sbhZPV8lOrB6v2Yi261jw/t/GmweGQPRkvLUpUJqIIi/9qjgi3tIO
4e6MqoO16S/gjVjUYD2MWu9ca1kiMeut23xXy/kmh5we8myP9HtYAoxlWwKX1kyfKtT61BjSXi99
dEsE5c0rB0wN/7sJ9yCnapzAoNpRxfZXEDxOFmZY5J34AlhkwqKry+obiWDq62iRIRzTJIqWloXi
gjQ9tm/isWJqdEyDWKqyBVRnRUDJs81peInaJqHbP2nLdE/glJ+e+aVGRmZcZbOITKPNyVbWvOly
9jW3octp51+pozKHu9uIi6rIJ21Xx7oT5bA9zbCrpTafmfiM27D0y+ybU+vEZ+YKaGbgSIf+im3l
nJPzycBkmkvdY01BXZFD8XRbDON0SYwdgFEtPe+GpOGITPxl0BR+SYGpk90LRbTL9GBtNeM+ScpR
D7D+6GrvV6KPURkiaQkkUQAZELWe7EA6NIyDwA5ScspOo/FB0eveoSHUH4WK/XVfrVZ6Y3V6y1uU
r0RykVWUvcFxMmmHTEKBPGhGynHaGLZ+3knZvvpzOz8YfJPsYIyN/koOFek0nttoN8Td4AfNvQZp
WNIrpl5Dacb3nW3EAw1bC9Gn1WkU863PEOSKI6G4kXMz2NFMAuDWmu+xVhHhbHhHzM2ujs+4TZ98
uEtaWI2Wi3DDnuReCDrDoW62La0cd4GTqsZ8qM6o/cw7KjfQuglH5F0PiHCO9FhWhNrNzOUCc8yN
Nczhnboh3OEuf+7XRn3L27EqAh2q35tnr1Vx66pewe8EcE6jJ4sZBAnRDLdKrr72wfVq6wobNNbq
Fq7tEz5K/Wai/lIHW9pddtHz+10gR/bxXg/x+mgzdpLgTBH40++p5TdbNusQ6kRjY8cjDwKHiGek
tyPowi9E0IJhXfS2fySZBh2zLsvm9T/j+b/H89hZfjWfv2zWL9XLNpD/XlJ2+kv/YOvQ0PMgXEHm
HYYLdCN/a8os/a9N7A7zCDsGUH+fP/lHU6b/ZaPX1xlpoO/ZFPr/fxJvun8RgWGYOkHGtjDwjfyJ
pmxTCX2vgOKXwprhIIEySWvhWj+O4XUvd7STmnjWCQVJNGI8oLzlN62L8/FvEcf/mvO2XQt1NzY6
W7d5Zd9JaIrR88e+pM8j0FKSNdQJTkEJrf1XPPHjB0sUGMO+exrXf3+Qf5+ZwF1C0QBuHtSbDQEe
qdePH88pRJUjT99aS5OiU7GwxHZp9hsr2Hsp1nYVB0IdYjLTs0zjnWiHQyWObAefQZqgsD7DzgVT
VBfOsE/Nmkbw5NTUs7/+ZP/iwaHrgH5jmzDneR1+/GQpOVKeo7wJje3iB4lN6EVYpowlAkW39fDr
i/2rD4gLRJguqCdLbC/x92KNPKbUMwsyGUa46gS4+84bWXvtsdVGeU6auu//5rltz+X71xKG1MZH
2xSVG8jqfSwE8nadkDhG++OUftD75YWGv/wwDM5jnzv+Bar5D2nb7379KTfJyfuLCvhr6Cu55s8m
TxXPjTvDgtjYu6zejNt6omR/87L8fBWBHcfbtHsmX3yxCWO+F75wdNGQSczgAOV4lXnMaVGWvfz6
o7x/O+DXwMtzN6Yl5h3TfvfeE4YkVtmh4JCO0T2AWodYbrrNWc947/jHl8JOxhcaeazz8+fpUcSk
+eQg204QeeLFaDDeZ6B6nyySvdffPKPtTfvxGYEcZL0CF0nEBivkj3dvypq2aoDncg4U8TH3l/hT
KsfhU9fmySVqTniRbo5K89ef8f37z+1EKYV6HOmvi1nqnfQx4YTcSsGwrDRcdYPaYf6QM0O7sCTE
2WWpSTn89QX/xUtC6WHiAYamwxL/Th0156KlTYz4OyP0ZeeD6jsC+ph/87X+11dB8AW8yybF9t3X
OnPIJ8aRtwYWNghOpEYSwZuK//zmccKCsGcBbmOvM398ZHG54hbQiYuaiB08NIWjXcVkxp+bmYdg
Ebzh9a/v3c9rh4AhSpwQWyvprOLdvQOV7laNbDkkW+uRu7xJjzgGNmp4kpXxMRedirZy8tdX/Rff
ON8EC4XxVUe3+d4u6tq6WXU1KAChFm/XDU6zJ57CP8baOjz8+lI/PbZtjcJCjQoVLbr+HonZuhK8
lbXYAXtff4nwJD/UdZv/6SsoiHMDh8kI2uAH+e9uI5Bk4N1GxUR2yRbYAJU2R1Ip4+4PP8y2SunA
B+xth0aW+OPbkbci84VCbbHQxQtc5rns0MxW/vAqPgcPD+rrtkGjr333Bcbdq7zC5iX3W5Dz5hin
WC5qL/r1VX56BzaHNoJCJNmcpLh7P36WxTHMUZBrAi5QaITLr+s1nvuZ+qDP97++1E/vwOlSvi0E
ByrTNN6ZJumKZgsePRLrndRiFlpBhTmD5uL9DrS3Lag/LLg+Wmf859ta61kcRX/8TN0ohoYOF54u
6cYGa/qivGNmV70Wmt4Cf04h3lvoG3tUlZqNiCoQtAzmP/68IIj5ZhmYTnmE723wfF+tHMIgk8J5
nJPzJZa+fjCtis7vr2/sz88QKOOWWsj1Nonsu51Ti/Mq6bAREendkBbutx7tfTSViSXN+19f6udn
CBSM8EOsIVCdf3IfuKuBd6vC8gMBRX70GMUfm4Ik2j++iu3bFBlEBhmbuPfHB7jU6FatcpMzkjO9
awqrp6M6pb+5bf5PoAJ0kFviGp8Io7GJe+bH6zgZ8jg0h0mYJyQE7Ur2r36nM/R+w0MZd89an+Vw
Xr2W8ykzARm7lLtdbONq7Yu0vkOw5FV7BHqYRztN05oAQZlmwG6sCv2CicT65jkjcRwMi4vuaxyX
DRzD2O6ZDmS93t0ljOe9fcxujIM+bwnkCYzEKLpzfY6p82kNW+D4z3t/9GiDLNgSEUNNpNjb/hWL
dLKIs9YEZXmTp7M90u4SiWtF7GfteOPM8YIggj+2d2tdD8aNxxwLGbLMB7Q2svDpSeXO4h3g6Xcp
Kda9fHTSRj9YDSq+sOXTyY+x7Wvec9ph+r3UITmsDAihX4XjCM0n1BH2+Mcio/t5vfpOs5zNPYE2
N1oMbmhv9PRzLjhvL4xDam+YHZBgufQPI50zrKhE4cXsqcUGgVOzmTm3TT8DDEx7JezQWh3NvimY
BTFLg4Z5Q9vCAM2WrayJjuynNSh6DleAXYR09oNDQtGTmcSJft4op7AeTOafWFjk3GXllzK18Q9I
UVtWsCbMOJm4OkMVKTJZ1LGzaWlzum0auiTItD/T2RIoErqZuO6KyfMDglFtPRPwIswISamdhp2J
S/HaW1L3QaSobY4NfbvpbES1823tx1mPSoteSRKUXtPx1Mal66IeB5FkLD2kN3D4vCasPLg8kUu6
dM05lJ9+k2ojfSANdzjMx8ohXDYt3XkK3KEq1VWR6q5/XkuzvIbLa7n3SCH65azvbYZJLGbV5Fc7
ZIy5ndBAAYc4RNPcp9qLyMnIs0hp0Of+qsvtqmMCoDnWTmr52L1l1bKeddYiYmZuiONQkRDIzkCH
NwLPRAbwZU/cjurupGqH7AVXrLSssK510eExtKSy+mPh+pqJpzNudFhapJEnHil8belPXmSi8xrf
fKvR1QX9wZJ04jbv6JESNuSvyd5eLOOKuUWdnvcySefd2LlGe+SXQPCMONM5xPRHr0VFKJjWu+g1
4Gcp7QPAT6CDAQdsTGCtoRmKplxvWePrmsc5T3WAeqmd+TMDrhd9qsz6kAy0EwFUofINNLRgLrMJ
+J+Rn3dkEmM5I9SmI1hjPuvGrPRC0GdtcjOXFkw7Q/mjfzkrpB2YhavmTfClGg+p4jv8CuwtJSVM
a+sPak305aKcY63cT0KO4sxKC0PfLXx5pggq1XilJitJPsxowstbMtFce98Bfvm/3J3LcttIm6Zv
hTGb7o74qSZAHIhNR5gUJdk6WLZkl8sbBiTBAEgQAHEgCXZMxGzmImbdq3/Ru1nOru5krmSeBAkX
E6Itl4GpYv+MCkfJlBNAIvPL7/C+76eCBFws1LHSR0qAjk8J+IGJNUErBB3hJZTnqaHB/4YAPTj3
UOxHnREFIdDdeSwS8YVFT3sjmhhvYS0pH5Eb6C3PScaTXNVSmgcNU9PzZuMBgsfRBRRgkCf038mj
kQZKbDIaTJcu8LXUnDmbzPRF7jkg6RrPAdFd6PmKlveowy7S1x4Rj3XhI/LTv4xRKdBuc5qrGL9E
UZ7771c9K4xfG+ArNuDWV0itbQDZ6fTjyaxfFqg9U1ayui7VY6A1PQUi/rUXLwq2ZqaRJJ5N4gh+
mAuv7W6RDGiX3u1FdAWxpvnK1pYWGEl46t49Mv8BQEmgYdMRNbEQ6QD09Ua5MvCLC5gNfZqSp9DQ
hlODgP9iNfMUHayzt5yj3Z1QcTBp4sycBfN3aZ6EQPvA8t/MitniDsNvwtLvD7rueV9dYjVC8M1C
rTee3SOqSKN0ldpkcu7ShT6lDcxgGr8tJgCPeH/Iqp6lqMrNR36/OxiMY31KnTqjefrgTFPiBYVK
6LiTT7RNBxuzjhaectW3qB7cKCvLf43CgaldRIqO6m1hqn74a+bm3nQc5hvrVwRUDW2EENPK+LJY
FMirQX4Js0sz9ZIlzdW9lXq6yAfzLn3xen4CCAoo+pvNSgGE5K56uYUMrlLQayqj+fAYcFlWnPWA
dmxOvUlmLsEQodQzpGsSmrcwHbMNgIggU84S6HOCaU8b8Tc0QqEHGDVsfT4eFLR5eb3o9dABcINg
qn7IMhrWna5NzbXeoCdsFDSURNFguCYphI9iFNbijCKYaoxnamw+YNYWvWsjMlERdnVtgRqkkOyN
/Yk+G3lmpJmfl9NgaY3W3Xlv9qbIXTigvMmIfAdFZ2QwC3ADrJYcab1YK/zpSF9G+mZsIUzxqaA8
uEK4QAgLT6gM0deqFBzuluLD7loIEW+UGKcwtozEiUqpYs0vgtWIBQVvtbD6q4v1EnbpcFl46mIY
rWZ0PMo4Az77BaWfKVU1UBJdGguOgOB038bdCWUNtZRPDgLTpSA+BXj6JpipFL0Lq0ubO6uUXja9
5UKltLue0YeNDkdf1FKoOStFm1Oh3zyIF+lyNNX6gliaLJB4Tgwh97wi+48kboxI7lgtJaF7cyEP
7atL4tVlDIIvV1cBAtK9pTXBIoNyG2RwMl77yDQgoOwp4KcjxEAR8RD6bGT9wIIZqZBtS9RuPDiL
hJpbBvh3MDKExpu5gc4wnJfSb6kbIGLcLyXh5qDQ0FiLo4wu70I0jj2go2UKTtofomZIVWFaisyZ
peBcWorPQQSLPqkcfWz5EBLFEOEipOpWOqp1nokSLCVFuvzgZoYwp2iBAGJsNl/S2jDZcBicJoMp
QnjoxYZ2kWhIEYDVVe6XA8iASBiin5fQYdoDFwiDYWwIhT3TFWJ7/VTZQLK3hAifvg4W1FRjd2IN
c6SA1HG8MGfTMxXVOJoNTtDxfAs+lB5fmTuYZzCmpsvl6nIRAoAE9eNSBzZ7IaSn2SxYA2ij8L++
UzfzJXVlQAHTGw3h2uX5jPrI+mKDYgkVa+gfyuUkm1mzyxhfIqOHoaXO2Wk+4gBvjH7uxiYKIalm
IiyoT5BiPUP2d6C9BsgaZe6V2qf69piscBU4X9WF6Z5aQEOnBjV5skCzUdylqdxn3BY1OkVDAMDF
FOgwAkbdeU67qKmZni/RedUvfLdLL8k4mAOwhUdAPTQP85SyWRQuaVZJJPhp0S3c/A3CJ/QbCeeJ
QlY4Mot3g9xfWKd+binB0Op6PixaCDDFKVgvPzol8ZPEpzhd/eXQW0yhahgLpmDMm9HfZGk/Tc9z
LQve9bpoW6Pvr29+QTrRjfDBkZI+dUF9vEc0HH3MdEblScVCXbkTxJVHbpEYGXhSg8ryJEqFOCQF
vOWnnKLfp4LYluWmWmg09iZZaCIjPResNL+gqCsKfSp6Fuj0Ic76RK7fQKJ1XeTpqOj1F7cewkLg
1Llzmv2lHI1wwsOugA6ATJunIXTyaVSQIl+SU3DHqUInJbjFQGO66GAWw7yPkzjsp7QlH86VaW4n
HOroToI5ng6XKloQI+SnV78Ap6EZm7tSQcjHYAfv0+kGjgECfbQlU4NZZgyDaC6UaTdusqSt2CBZ
XhRzxKqR0V2E9xBY+mgILYFNnuH2mbdGzwUVC08B8nnf96af0FZJ0FzRl4jr0v8SDlYYTwquTnFm
uMjXg/fKatqdn2rzabA43fRcmmF6yG47AdANd+gixw7vZzFFDD5HIJO/6ZvZxxR998dolpAyRQ7e
6qEzq6++hIMi/sXwp8aFNpngS/VmiuiKoYD0GLndWXpVmAl7VU+6wEN7WQa6cD4lCQpTyQRKB5sq
soEgmJebUFvPx6qLUviYfnLe7RpLF3+w/GRhjNaeSdXWy4uZebqgffbZXDd73bPEg2BwBhVvjq5t
qK/y4TQK1QwI3oJTD/Db5l0eTl3avnKYXtFa3nXfeNMQ+XMAMb0P8UCdrIYIZi7fbhZa/3ad5uiV
DDyt+96fWh6d6nrIilhenl8BDtByOEHFgmYf4NoeNDhEt8uckBEXe0Y3lFSlB+0IWQJq7HMFfVhx
HEwm56qW04wNgkw+f0fOY+W4izD8EsRLXT+dgxJAsF+nYRHgkXVor2H1AQnpackafvJkWSgTqAZ6
RhhsFuFGx8YlNCWAV0VryfTSxNpYv3YL+qu8mwGD3HCL3iwvzkx/0Jt96NMOGRJRrBaIrI+gIanZ
Wy/sBuzKbtxLF4sRDhDfmL2J+XEO5uADmlRGNkZoQV+eQQ8M0tNVpuuf3HS6vNcIBYHkEYX2T5VN
GA1YSrBWRlG2HgwgiyrLS+TKvfXI3GwIQ9itPouulxse7H5VyzwnWXRTKvPRYGND28ifpovMW44i
0GwIVAKAxsfsLvKUiMedpdTuZ+GlbkzQ65/DlshGwLaNyThIUjzgzVyFCInI9sflFOuNsQ1683PL
DPKLaYhW8HgRrHtgvPrBnPcQQ+wGljp/cnMw0ee0vZt9ivWgD9YnC5GJjzWarBvqxvqkr/NufKvO
jNWEyIsadPyQ+wRy98GcItln5rZQxjToXBRjb43rjQRSbnzw4gQiQ7SEJTfsLswMCAYMjuUZ8NSN
djk3c/1eM+gKfL7GFQwD7PQis951SWdMLwFSw9wxzFlXG6tLOsyRkF08KoWuYdsMyA/oEed0IdVQ
h12OSTbhkEdgZ+JRsoiJFJbpWr/QV5vAGC7wN9NhV1lv7mnckn92aY1L/4VZT/k0KHTjOiwYhL54
GUeFvzKWH2Fa9lI2R0/0qmT1a6LHHNSVQR7D7bJMcmhD0sMx4Jhk6gbnizSGF2sEy/Bxbi0hNwhV
7PXQQIlVGeU0DHjTh++yHhc02I1HOKBzpLTyCLrGygMPsNIjsHLTAjEfwE86qBhcjfx9ks79iGN6
sL4JlXQOxSZaIMqbbBbr95vMV2bnm3CJtNMK5rV/TtqPtsB4t2bMMlwZF6a5oqXxcknieah3e8ri
JvJ9C7d7EBjm1XKuuJ/CZBBNTn0jjuF+6XP1vhsZc4EexNkd0sxI+G7BNLn05/l6fQrIfvoRl6/A
AfU4Q6HC6Gz+BYxGJLa1EDEuPVPmaFwPrNwcLRHff4RtsUqHCEzSKxqw7yw4p4VxFp+yLjGH0dpy
lXEXoXL3NHCnPfi0OazixQozA4pLw83e9OjlRyfOzdsJrbycZL7YsMvXfpK9WcXL5RPrEgZD3yDU
/LKBdgwTFN+4+2ai+JkyzJFLoD6N3H5wMUjyLDwfwLFHcV0ZoGlB1NvrfZ7PwfsMhczWYpz0ss3D
euFjd/K5p9wGqBJFr2cQvn+F/Q7MX1kCC02G/c2s6E6uu8Vgrc7v6Bausb8WeTE9X8W4JPkNCKtC
PZ0tQEGeRhsi1UcSB9P5ZyjAIMXdREnBv7sxaarhYkqsfj/DjYN1GK9Uo/sJfprv3VFUNDUYnPFm
xj719F6Qvg8ANFsj3VhTcEHUxI+vB3A7v8CT7RajAs4kdlqdEC2bM+IV3zT8qxkqTI4OguULzm3+
a7y0PPUXeirkwZfpGu/7DOUK4P0gPVXldZHG0+jO89x4ca4Gg8xDYZliNVmAxfSXzM1ASxaoftCY
FpAlcPrLfiga3UxRrVCE1NokpgcA8/w5nQNxCZO3YaR9Id6lN3RsPqHevP51aoEZAxxmnRvm6g3w
57N+N6bvNyzm0UxZqRqiY1rhXf4tZitNZqEFFzOBlnS6TP3ubdcI++lYhxXOIRmjbUwv0DT7lbSE
TihjkoI9V9OV/vZvIKonyHrQqoBmD0LujwawoJiSaf7WyvvKHZGZAqMl93BPi9UgvY2taM0Zg7b7
h+9nbOsp6IEQ/SVZiyiiUFqoS5yG1lJnZRpdApApMAlSlKM1DOzTtIcC+vcvVU9BExhSd6GGJDQi
0CmqJ23X/XUmunIPFSTBrl2OwVMtK9Z/sOTNVSiJ9Ch5UxYBHFOri6RIq2QQuiBTaqgYEASFVwBb
+i9cpYRZ7JcquIxlEaDjnFNoVJVabTh1s0RTsxTO7aobTM6SGafOkC6p4WJsprPixocAdLMye8QU
M5feLQMOPNp5wy5+oVhx6AUqPURWFFHw1Opt3uB4aEq3ywvEUc5HqOxZo24v7bEnuv/1NE93mmNC
lBT5Bz8r3uVOUrx30jzI0krtSnx7iwR/dh/93C99f6BdI9H7IqaR6CPtXjNxB0RI4T4si8UvKa2U
N1Te7ff+fYDgSpY/MbA6EEKqPZXC8u7z3zpoubnV1yfib1mE4pfEh83E9fbm51sz8P2H207l93/n
ew/glG/l9RMP0Kf23mgKBieYJmYAudjth3Lg3hQoJ6DSLHRldt8e4RRQz2s0A9YJbeHErlZ3z4gx
25sB9UTVB8wOkKXtZ3u9I1oEwiw2mgHC4hOMOKAAfbfUWej7U4CMHgV1EE4sjiPbAKKXX6OHRz4J
wAUagQNG2nvornKCMhKntra1Mkf0wgXosdEzd9F+Elve6tEAYfuRnp0GzOhMoV8uNOiO64VrTRe7
doLoG9IMQt+x/DCZe69dYSvooMM47I/t0dVe4/fOw4OyIzwViEXx4fjYe3hdRxMMJ7U/2B4rR7Tm
gVM0XPSKeWLSdkPtyftc9BoHANvfzgd/Ht8hbwAFbrbfgZjz5ALxIx/vfVTlLAson1A/PK6NLlqO
Nnpo86THmwUfU71Z7PjeWlewccQWhC9H9+iKaOra6NmV3gkwFmBkAx5u76G74guk7fSBWVn+Y3vv
5nb/bTkIX6OMP+DUK/oJIHPevaA+7D173yzdeQMRxe2KODob19zECQaKIqIZ2a73B9h9voFmsn30
o7NxAoXYaMV3xYo3yHxUjwhmV3r9LAtDU0C5kRwpP8c3B03D2a56gkWjf0dfO+jb4OYPVMwCVLHd
98e2+Wn73HQd4MCxBkwykrsjnfe8bwX6uLbEtBpg6O3n2OaA99N4DgjY4KFwuMl2QDVPYFpQEtKP
7swTKcRGBoD3DsOux5l3MIbtsv+JdyhdH11Io4j+bI2eXT/BqbfQ992dbD3Z1eni46IMTKq2OvS3
QdQRufequOVGc0C8DvES6oHAMe9v+N5JT6TEvzqCR2f3oYM2fPY+hh1gMUkq2eWxTsjq0YSMdb/9
HN+2bxrOk8HFzquIxO/MeW3pk8AU+U2A7NWnnOsjWvqK1dj0KScDBf8OWqy09IXNY8/DxNkdq8f0
1IIB2mjDKyca/hyi4/IZh6+r9Sknw4/YvvGjW/O7w7dRhENvT8K7fi26w8ETZo7cXpWsPrrFLpiW
jV57l+SkgWy9ahryaqeYA1mvh3dfZfaO7eFpHNP44QcEsZCAKUdIW12lJeCAHppw/o/tqZUW0lfE
tSQsMGMHfTsdt9akrg6Xd3vMHd8RL/i+DZc9cY0go9JgYXeSSQuA7CbZLuAFpK7Lz9anPCKLLzpW
NJoC+jIR3WLg6DNcfuT9r6k4QRRyoAhvP0dYqGucwFeVE6VPFrcPKe/AHJDA14FmgC3bfbah5BGt
Ar1parNLwY5ogZ5Z/YNToGkneIPYQQRYys/Rnf/Pe7/+UdyCQlszbIFezYCoWeyHPMwQWUDd0ndl
+6NbBYrQr2hkDKhooP6CcAOuffmRz0NlcEL2A70REfOLz9EdCYpg+TeaAuEHkef+ms+uJTy36W45
KcD1jsgWKM09YYMOR2IOlN0qkDcCCVGV9099r1wD/HF0pyKnecNlwHseQOQ3e5XPXwsKOBIwheLc
3E3C0VkD/JqGc4B/KJr+9b6eezWLSPnT4tTkv2P1DXZwg58PCkWJtyeSn0QZ2490JhA1AeChJ+Ke
vTwua0DX8Wb2UFR4FJqX91FzLz+yMaDgi9gEbdCExRCfozsSUBhpOAVdFoFaiodVKT85HUbneHNg
4iYbu0VyfD5yY4BPl7Mf4R7CBBFu77lFmiEyRkKk63fH8bi2gKjWN3IJqIKiuGMZll4FiUKEcG8O
iKEMfoMdcKxV0MZbQISJCNwg9HKwAEigrNOlEGZkNUXlnB+RW1TKDTZaBopGLQxlXKpd0tvvii9A
u7L7jzVHRn2+6R4gQCQ0QJjTkI2fpgPtI3NmVOXvo4sMUfNp+PAAutDFGrCEKk9HXgBkiRAG1VD/
2n2Obg6IXBvOAXlgg5csxCa3H7kgqOEH0KmUuRamUnyOzwA03QPgfaj8QUjb5UBEVnjvFOgKG8kv
AJTYTvYRWT+lcZ5QJRoAxYqEa836WUQJQKPo97x1AI8vGiwpTk1Nv6ArQFiQVz3+P6lj0wD7u130
R7fqjaa2D9dGIFnrAF8gjyI9QOr897Txcbl9OKQNTZ6JgrSFVBsMw+1HzoaJkhniu8QERxfzPJfj
/qPJUFqP0BobtKdq7p5ejvv62okFiYMUydEFOwAWG754EexoOlUhBL8lE88rNzVjoAEH/PHj7QeO
ga8EwJHnB08l9c930kMMwW/9QsV7e/79jvMmiG0IUxKnY8KFxQLZhP7GV1H08h8KZuD2XrZsOPHz
v0lEwTLTufdllfnc/+e7B35+K1/zpM+/ktl7f/z7vackFwPTQpqQ/+/Ptc0wSbdd3cCF7yR28ujR
U1vQPnc3emPPoUoOncDfOPvkS5W1+/v0PmNpfj3FvjfqiK42due9/2hXY4mXL4qlTUceB507O1ja
T1FSDVauKwxj06HPcztz5nYg3bPwIpsOfBGFT3lip9VI4oZhHVc/HiTD/tA03zDBie3m0h0rguTT
9JZv7dCey8MK7Pn3hz206/6cDSdIX433Gzvo9+eTbU7a0Oj85OZ8FWbs26y+jV5eOn/dmyA6B61W
WZ7SHB2t6bO9xPYl4rngDP2+Bn7S9hVxkkt7XUT/TUc9tzd25y6jYU811taKvLgpt0vve8b6dWLL
kyAi9ab3+zpNbCeoxinvtY3J5V4X0qCqUv3482b0TZQ81aZAbWEKLpHl9LPq9sop6Lcw7JXzYIey
XgKwyOoyPz8Lb+e1ORBObNNl8A45iaQappwCkbhuOuqdnT/5nVeJ/eBLZ1QZIjYenFam8qiiEULT
UT+EfuY8lffcoXd7gqsh2Qi1DbfrFyfNOkM7nFX3K2YcUnT1488vjl+duSMZCWS3mo96E3VYdP+U
dgI7fKqGE/dMxbP68efv+Txi2M5d/vDko1HrP0pbEVWINszyfR4+dF6n4v6l14l7h7yNUOlpunBe
PeSd6zyVVuRu9Bbm6N/fj+/G7z+OT/97RyweJ2HC6uu/bBoDJoletej2iCTUi9bmr/M/qA6JDikU
CmnZBTGyT77sv4Q3cu5EiSsbngGJjabL532epvKoaq/ffNj73/5PMvMLOXDsv2ho/rp1wSIGNzeg
GQtdo4ReAG0P/tx1cejZ9/Ir0s2MRaAu51++/f1ujZSnK8UBaIC9P/nRfja8SfIH2a41X5iETD4B
cQeDzEmYPORP0hVaMJmvQhepQjlLILhpTXequFvSGvIx0oIFuPccZsIjnJeGbsOpGdkF5/eh8090
qGo6IaPa6hBkp6ZjnqIjHNbiacHLbWvcsPPeifOHwH+sxhTbUnBTm17hPHFCW17MbbgXJL2enCDK
Y8mUC+pa0xu+IPjxq2G2xqmFiX7DOq69PzAf1WV+3lm8tpOMlbGo9QcVsPamE3EdhVnqJLj81Vjl
bLThlt+i4JdFItEa7Y+Nanv148/PyB25kaxz6WdZWlrTG2fpyxZE6F02nZztVa7yx5qTorRh+RLe
6JP9VN7+ffRgu/IsCRWspvd/nyez7fyMWJdResgYqoIT2fRC24n66IePjFQ+EfrRna1V8MNaMClg
+E0vOEzYv6nX+ejjlx408vRQa36ZD3ffvUILC5mGDrafSPaNfp7N73xETv/RlpeUIGo3nfg7W/aK
qH+2MKjYzOOcskzmy9lJGHgtDF8aC1yYzPvt74EzL6ohhamDqVz92MAciQe4trmCnIgA/C0w1s0n
fTu+OAU6/3xGSvTR+ZdqWPEQIBCOOe8OQRCgtRQkiLn+g6XUIyyBBGQ75bOhBd/kVUj9MJEigxYs
5iu2Vy13qLSwdSnRun4+31+MbWS9RXMwfxsoXTjJxnGjpR9KU9LG+cjN27VySBun4TAPXLs21y+n
H16uhZw64dxOpPxpG4nO1wnTIKc4Rb/KpkZrnGZRbXOYLZja0cZ59OQ918YZceaH9UkQ8oRNJ+HM
TiLnkNtFhqf54OVBUI0jzgHRpbjpLZ/7D4kd1CojVgtv7px4IEwd6fR9uW7/8rY4p/2CHcrDtjEP
ieM8So6Z1cKuGCURTo5kyRQhsdr0rV3kITZHmoSSitJ03NePz4wDfP/m9/s6swP5btsIqt44SW2B
QchtfrNvyCNd24Xs25U6xU2n98rOlrXVoLUwu1d+5uV110QRZLemN3wXREt7Vr/lFub4yseu4z5T
56nBHoTadtPbvsrXzvwhyhO3GqtMc7SRCbyOgifmRBpXbyGCIzNjy5kTRW/BUFwL2y7dbBspxhtH
NIx6XmkUIOOm7+4mSla2bCvaOJpvRQX2qbq9cjm0kbO8jZIsd20ZXSIUkJtOw/uIU07eeNDpmo8r
drRTH1hpYQHflVaTNJechWgj6riLa9gotQ38zt3SJqBLpDWhqm1M8cp5kg8PtY0g6W7lZ5vtrquW
gVjGpQZx09X2YSbgZ5L7Q9W6uszPZ0p2UJNLP3SfIjlsFIqUTW/7I87VI+tuBJS4Gq2cE8Hwazq4
yJU7oeMm8oJuI6q5c5I6XEhoUje9Y8AfTif6gvMi4WMQ7WsDQ4ZhzjzGfnSe6pEeGnlt+HOXURot
pdlGOB6GgdV8an77n8L8HwrN6DumCK7iAFI/WJ++9vLlDpXP/xxwsUDz/0Oii0W6yg7k866NU4lF
+yUKZrsXX60jYSMMdgX4BAspc6SCSr366utv2bu/8L1zr/+IGdUvroeXQyVAMlgtGO9XnJQPtj+V
B24htHiVgD6U12kLiSOAkm5A9Tv1qjVYHmMtTMR1YYs0ojRsGzfs5fWX1kISZpjkoePv36uQH216
LI5sYsEn+Z21EXbfJX7nCoSrFF+14dZAVZCz323ExDB/3M6l+OPu1ftqUsUqQ7u3+vFbhu/lrNxr
qhhUfuVJVoRYcNO3x8j1UVvYFm/sWDYNShsgpMsicYtN3Zyhpth8Grbe12WUONJyg43cfOy7KMez
OzB2CwvjErLIzHs+JS3s6yu7hlAT7Numyw3/1o6ebRG9hVkmnnCjuovTBg+RHM+Tv5RhF0obOC8G
tov6nm6jwn3jxLWUidnCq7uFgEj++pCTr7SBX74lE/psIbdRKrmF5+zH8TPojKDSN13Pd4TedozZ
qIYqHYs2QKL3nu3Xc2qq2sK+vren/vOZptFU9Qg/f0zd2/5KtvulwHnTSRbIK+EW1lcHioHN7/nD
5sE5MB1tJLM/+k4Guba6x3JptGHq3hLNRcvO6yxP8rjzr51xFiVRlh+Iwkq1pOr6P/9edxe8zEM7
9fyES1b/6x+6KLIFLfgQdzE4yqA4ZG9oWN2G73PtPz2R0hnbaVbNkXhHW2Lrt01Duqf48D225W7W
7jx/FuHNM2tf/3fLI9q/KLRmyAotpGLKU8XmBSV+8H//x/9KZ3ZhAx4sQBRzBxf2A5nv6q3xJNu9
KR6b3Ae6Oi2UGO79eZR0rxyKT9L4iDn122Ck3DkEBbNquaf/eurbUUG85Hfe5eGTDNOzkJFT24Dq
nUazp4gJvLdnhJG+zJinvTISHi28vEs79xNfAqUoPdG2XMg/NTWjt3Y38LuP4D26aZpX44lXv7tG
C++eMoV7YOQWjq0rO868mluznZoXD4G/LrFkiHWh0cGFhh40dzB76CU3Re7tP40w6QD/9v9qvE8o
+s5XLYqglM1aGj/XESISE1fsOTlZ0MbBMyRQqSEV2ighDBN740u1UtFZp6nZGOE+S4a8jTNiFAXR
vFakacM1Gj/CcpEFY4wWzNoZlJxHr3Oe+6ilVFNaHpptDG4Hs2+WT1o4VM5zkpTSXWPvq4f4eafw
Dg8D71ZaGkobSDwRaELsK6pbLE8o0du96Uq+dRL52BNqvU0H/ZDk9ZtV29ghHymObnLwYtUtimlA
FLn68Vsv7tBZ8OccAxxzLVBtj+8YGLF7ZDpeG346fB7nGUq2DWjLtbOukcToJPLSqnk5Bb1lJd0i
MJY4JSnpWlDokCSthi7X58vEiZevtEM13EFgkbNuqtaCFzxiw1ML7byaOyhFyLurFHP7tkX40cBv
BF794cGRMyEo2m8J2y+N/9dtYCQ2kdei62wfrxVTQ/eZxl7d/tMcibdq0WTih55L+H6slmeKYLKJ
ih550y/8jiRr+FdJjH2pr3fzeTVt98g/mOE4rFpWSrTVVvkfHLeWFVdFfb7RiOM8iWTi85ZG1WjQ
bdHokCEpT8JGY5cMozpkY4tPaTTuthh14J63QVyjsd+KnSBXE43+YKDR1U/TNaRAkZZ5Lgr1x5bG
LTJTbh0gdSjMrj1JjtUv3juuH4U/asZZM3ZtIR7SnGl+oSEoYv8Rzbf6gXfIIDe/3LWTRjEZybn8
qg7pprRwMdv1Eueh2r1lzHRAGbb5hb4eup1vwKdFf2XaymlWH3xrD53u76IYt4tk//Qas1CFUsuf
40wL29w0UySfU0dxBgUuXpfkdLXg0qHTAvx8f4k9Oy32tv8Pnm3DKEspZknDik5fOATAYb8Vfb3s
3Q4pZMk+84v5yx8YlEoQQI7q7sQua6M2NvLsp/0x28AsV6opAkkrdA1Gom4vXaRf/fTzk3zqzKNH
ykdY1Zev18IKBAPlJJEcC70cqr/8XkcRpRQZhtGGEsPXGKh0CQ8r2bQhWjKyY6fz0UmepCSR6BnY
dBedTn0ISLLqjGg70XTcsVvEWTWM2EZt4DHGC/SmI+xeIDKIoQwxEk0TGt81Ah415FIbgPdx5vlR
LJvrNmppQqfqHNSgPLLo9dF0Is4pb0rGtY0M3zkgWukYeBnC/vLOfr4QSBA0n4DRb/87czpP//R6
GdWEUMo2lU3n99IJC2kqDgRm+e+e9g8etVf+Q90roA9688mgBB1lnnS4wHdoYVz/oTYLbajwXJNk
dO0UnffqDoX9Udo4RqDbRplcjS+7dDVdDgJrsJK8DtozVnf/86c3w9YGbeHEuOYgfaxTQFuwvdc2
dZC60o5itLCXtyPXI2qljWPuOtoI+1vXQGtDqeLGx8Wv1kC5gts4MspR5fOibL/cdAVvzXB36Kep
LdeG2hDGe//b3/OQjIM0HW0IH7wnMpFLEjRUr67y8xvvzikePScIamn3NiQVdnmnZzlIet22cd8Q
CWVsCP3zWhhXVDvszpUD+L4aTSxpVWkhRrkDiFXDK5ed85ou6TuEUKUVV7YkazrqfSRHaTRrqmak
wXr77T+izn00/+3vZUXpNvntP8NHX87Tlq2lG98927CWyoOK2PwB7u1wUzfQZQ/gpjf8wX22wdvg
1AxB0lK075zZqeQWqW1QYGgz5Nd8err4NZ/kMXkYodhZjVTuwDYO2M/PYhA6C1ZX+flV/dmfP9gP
K9litNFiYWtDn+/vNnQhhsB673HmJPgQ+frm0/HqoZBJZyZYc0g7ljYwITZjqF+Op/66POyhAsY/
YF52WwynJYA9j+QAr4VjdIimVF2du4Vh7wSGLDqoV9oGJWwUCZHXf7506JsWuv9yCIfeRthXFhFF
NwZ0iQW67NB12lDAGUVRxdOmtrE9n4QlbUMG58yfSta5DbrRGSofonfK064uViov+I/Jcx4kIviN
E0c7gB8yNsUznmUbXdZ245cWXLxsoZbwtXouaK5P0ktpA+2G3rdEPXleec3/cKbmwkHRZbdCtyCg
x1OUlYLq76SHoMLe/MVcgod/4PivRiojyn4Lp/TISyAUIZW/exz5Ai3c+Y2z6ozs4ICcRxsaJzd+
Tb+8jYTvRzskU51LU9GGJPENORJ51Db2rJjgzw4pqJrwlOij2tT/vvWzR6SkDx4u9Jpp4QJ2TO8K
8QgHMsHtsD2CekajhUXNIZXCwjjMAm2jg+YWZnjhBPRA+FvnVYoGekoGpTQ292LHQqSCyTTKQ0/y
U2gB1Pyl3EczALfSSlXbcCXuqXHKd9sGr/w+R2KrdrMtrMxfeL3+Vuj+LM+g/FXzWsZdbeR3nzmZ
ahvcqZEg+YomCdWm3b9v0T/cNMF/6Gge9WDltCF6JwFVO9dosyWdtzmcRfzFg26cKXhivZ6mD1DG
ARH1cu3vrwt8DsFlmgY++08j4uvvYWl+AGazP9x4h87Z67O0G/0xwGn5t/8HAAD//w==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7H3ZcuM41uarOPJqJmLoIjYS7OjqiCIpyXs6veR2w5BtJXeCJMD1am77EeYR6n7eoN5knmSObMmW
mEov/avbjvitrIjKBAQK/A5wduD8/br923Uym5Y7bZpk8m/X7e8fAqXyv/32m7wOZulU7qbhdSmk
+KF2r0X6m/jxI7ye/XZTTpsw83/DOqK/XQfTUs3aD//4OzzNn4kjcT1Vocg+VbOyO5vJKlHykb6N
XTvXosrUfLgPT/r9w9msyuAvO/9jXE6z69n//LAzy1Souosun/3+Ye3LH3Z+Gz7yp5/fSWCGqrqB
sRpGu4joFiGmod9+0IedRGT+op+xXYYNZpp3nbpOlr99Mk1h/NF05+yvP29nt+zYNKnbKU1vbsqZ
lDuL/w8Gr73FoC+UwrlDxBHzWZ+Nbl/zt3XE//H3QQO8+KBlhShDlJ7qGtLkeHoz9afyelo+9uIv
pAbiuxamloF0a40M1NilFBkUr1DpbgnckeF5k9lMhdWxAyKsdg1pcDx5fRo401z7PCvV9iiA2K5O
ODYwMdcIoGGyyyxDp9Bl3X2WP3pHgedMZTP+DyMH6D90DLF3Pr8+9seiFNfXYonCpl3/ssVPgBOZ
mGOkk3uEVziRZu4SYmDKl70WUGh9D8CElk2bprMZ/uPp7bAB9ovWIfDHf7w+8JMqzP76c7bz159F
NVWiDKfJ7LHXfhkV0K6BCNBBZ2vrH+m7DJk6YZTfi4lV8F86qc202PyUAWk2f2lIqcmn16fU92l6
FU63RxsNUaACtxAmeI062NxljFucs8GeuJ3Bo6tjMyGW4wbQL5uHYH8/fn2wz//6E7aFP022hzfA
TU2mA9c31uCe04EyDOLAMu5Z1epueNZcNiO/MnQA/krPEP/zk9fH/yT0//oTmNH24Ld25yopYcZS
+VxnSebuHHsT8WU3Xf70nUR+zoQ20+Bh5IAEDx1DCpy8AW1oMmc3j272F4oCAstf1w2MN5oGGuhK
1NJhcwBdVlf/0/PYDPty3AD0ZfMQ8skbYDp2VVbZTbh8/01ax8sw1wBzbFDAlS04y7ohgK1di2DK
EB6A/oyZbEb9fuAA9vv2Ie72/uszm8NZ1m2R06C5dWUZfCBWCd+lBBHLoOYdMQbS9clZbEZ8MWyA
96J1iPbh6PXRPheVCnbOq5tptr2Vbu5yEJ6AL124FgYqDXB/wzCBv6Dlb96xdZgMzGPnpppPaNm1
aeNtBn8wfECEQe+QGOfnr0+M/VqU3Y4jpnKLZi/IUm6ZxNSXxi2s9FXbC7xAQAs6t4DvPgM3kPPX
/1WznZv/97//D0wvLB8VQpvp8vMTBqT5+QtD6jhvgDE54BUrwVX12MJ8mUSgYJBhxjBaqpp8jTSI
7CJGGNeNAXN6zkx+QYr7dxiS4L7jJ+jfgCwG5Wy2RV8cMndN0D2HhrC1SzDhlCz2wU/s6clZbMZ8
MWwA+KJ1iPbJG5AJwIzDrWqbcw8bJuBgsBBaqD7rCx38P5ggpMNav/2AvFjVOp8xoV9Av3yTIfjL
9p/g/+P1pYAjUvC/ySUEm+Tfy9iMhvAu1kGxNMlGbZ/SXQz6kUVBDtx+huxmPqHZoxPaDP/tm8wH
DuC/bx/Cf/gGeM0FRH0eVT5eBj5YUuB1o4hwdLe2QedZEb/I2tURM4A0C1N3oBI9OZvNyC+GDXBf
tA5Rv3Bff9FfCH+L/ma+awInmRtbC14OOs0q6IA5uBcMtugd6qFPTeYXmN++whDy28afEJ+8PuIQ
28urqyQsqtnONXDbcvqjDK+nYfaohveyxW9CxAWTB9VSp+t0AIvX4uDyRAOO86/NbTNZHnvWgFiP
fXVIQmf8+iRcuMs1O5RyWm1PYCC0yxGopQytM6u5WwjIiUCWgNd0VUI/fyabiTQcPyDMsHtIjMmX
1yfG8TSB1IElLNuQ2qA0GRzCNcZCI10nBiHgLgI+Rjm916lWSfL0fDaTYjluQIJl8xD64zcAvS2U
bKbZdIvgg8aKDI5MzjaqTBiiNRbmJmUgWVZRf85UNuP+MHKA/EPHEHv7DWB/p5tvGfp3YwFSi26X
yTDraKhKn8+y2Xtg7CE166e0oH9rotDFNOun2TYDM5oBSVnURFgH9+jtZ11lIgxUW5ODANbvuD64
jFb5z3NmtJn/PIwc8J+HjiH/ufj++mL3aCaFCrZoO2gQhzEgTwXysdYFLuaQpcJ0DGGzjQL3GTPZ
jPz9wAHw9+1D3I/OXx/389vAwR+3NsNyCW5B6QGQLcsgWDcHMQNI3uImouClWP7aXcxgPoO5CfOv
Bg2G4wc0GHYPSfH9j9cnxarZcvPXn6m4LiEJdAGKAwmfW90dEE5AlMCfxSZY91mD3sQxRJWJ+eDp
W+VP/7W5bt4/z3nmgKzPGTIktfMG3CTnIp0m20zEAJ5mmPM/y+gQW7PQKbinOHivGMSQ7j7ru+9u
Po96DDbT7H7ggDD37UP0zz++/ka7gGRouU30wYaDeINFdXPdQWXtguMKkXmI9O4z8I/cTeRfgP1+
4AD2+/Yh7BdvIP3oy0yqWZntnE8hH/9JS+Pflxa+5Sj5POOPU/gM8jFB/4BAiWlY5q/23FPR+l9t
ubtxA9Kf3wbdP+wMKX/+BtjdCMx6FWbb9KpgULDnqcZwLmKN00GKMmQfz/NjB3vtOXPYDPjDyAHk
Dx0/gf4GNGrIDorDbLoznsotKg4Qg9JNRnTwqKzhrkFWMuc65IoMFLvnTmMz9uujB/ivdw5pYL8B
z+75rINTSknyeNTtZc54DdINmEmBrSyirPq6ig3ngSijIHb4IPz6vMlspsPq2AEVVruGNDh3Xl/a
X/rT7OZJcbN+Tumx81holxEwINkyCDuPOq0EpQgEaZFhMIstwlLAn1Y154/Vk/PZTIL7gQP879uH
4F9OXh985z0IOz9p+J91Z43KUJWzbS55tmvBaiYYD4TtXYK3cZ//PeA4f/2z7FRQwlGY5R7Y5FrY
vNxXxw5W/GrXcNGPzl5/0S/CXI+988tYPhztMcEYxxCpWOM12rwDDDvGzWUu8vJH77wqz5jJZvTv
Bw6gv28f4j55AwbGmjegggTM7bpM5kQwKIFg3tKcW1eB5ikikKMMuX7gW5x/QDCscv6XTm8zZTY/
ZUCmzV8a0sx5AwJi6Ji7A2wTm3jZltHePZBrB9xvF9NTUah7VWJbVHjXle6uF3gW+n/9UwWhyLcZ
hgL5gBFoo5a1biPAsQkDEkMQX/KyAat61lQ286eVoQOmtNIz5ESji9eX2jacTgy3mBVuQQTQItSk
C2mgr59QBDNh7jbS7z22gwjg09PZjP9y3AD8ZfMQefvg9ZH/659+l6tHdcSXMf+5c0ifn4mD8OvS
3b1iooFnDlI+4AIHvEjW/EltfXI+m7G/f5EB+PftQ/RHb0ECg5aUbNFY0OZpZ6bJTDisda8HraAP
WfvMgAPSFG8OLf3x5Hw2g78cN8B+2TyE/o83EIj4I7k9kLvNlc9355jjOcvftPJvD+TC5Rl3hPlJ
RX3OhH6B/v2rDPG/7xhSwH0DTtLTaSeXWvqvlM5/XyTieFqBqQ6ZJ1vcfhhEPrj/iMnX5Y1mQc4n
6AEGWSZTD7je/WQeXY6bqb86dkD/1a7hCjh+A8b6faRyWzrveyj2BTrvUXjVPbreXiz4OSaUGiuS
fVX08F3IUocg+fxQ/PwzUHufnM3m1b8YNlj4i9bhmj/69voK1zOvBHsZ9u/3lG24V+52wTxldt9H
7bfFgt7zETbd9DfMuXUA7nKa7MxdUNdwXv1sdnuQ5vopfeD5oaL3czP/1rTdVdViW1vnXX26vxPz
WbzLnr07TRbXif5ng3zO06d5Xyi/348Xv0BxPV+kW22L77xnkf10M+9QXt+x+7B60mB/voDW5uwe
YqdwDmPj+TAGvqr5lYocL2J+A4PhdkrXjxowm02G+4EDo+G+fWg2HF++vtkwur/NcmceB95qhsH7
nZaPy90XsKbjaSfUNt3p84snwKzWqWlAct+KPU0Z3GwDZzyM5SkBSE+4Y4h36QfPmMmvtsfiFX7a
Hov24fb49gYCSIsDVlv05b2fInu4of1Z2uhiwf07bmF/3wPPsqlv758SWwyjvl+u9cwjxHN/4xZ5
D8RQ312pP5eLGCqld4rQ+9Udb+HqDne2ODN5fe/L2xE/dlQw23ouIH4/Prm2N/6zvo+lp/bfRd33
TM/nhjJeYJZs3WR8T4p+jkZ2LPr5peNwjHxpm/0qz+EFbhO47o5AghXB5iKZAPwiK3YhobsWHASD
62oHSW3Pm8wvbMKVFxmahStdQ8vw+A1kmYzuEju3qJ29J3belu16llG4elxka+7a9xMxi8ppzyIB
3Dq2xcO/yNidX7MJN9g9XLa5wn00SK2F/A64A/guyQP+umR9S7fU47P5Bf+5fYch57lt/InnHL2+
sxZS+WZbrfUBByrmeL6nFj7THofaYLMdKH12s0XBC0eM3mufPYvjnE/FzoVI//pTmynttAyz6zDf
IiEgbEQ4nABeMKC7VLIVHgQJ6BZcTQD/LdJwB4rQi6e3mSf94jEDJvWLbw251vkb8KH/XEJgWxL7
vX7CYwL7JXbclkumQXmE9xpG6zVph07GZVG3be2F9yp1KwWAh2Dfh+C3hvZ7ksGL2MvVNsNHmr47
v37JsNjytNG8KOmKpIbTSgZ8AwT55lPbk+kT89ksmRfDBpJ40TqUvJM/Xt9emARbvXkZjAU4/QX1
KJYK0HrmAFwXpIN5Bmn6C/3IstZttCen8wvY795iCPtd60+w770+7OfhrCynO0czsc0L++F4Lzjm
yH0lkPltmytr/vaIHnwBrjIYXAD/3OlsRn999IAI651DWpy/AZN5UVF4W3z/vVry8+6+/h6mV9Or
ZovWmQZF2imDOkWMr19YAyd/TWpwCjefrrOb58xh85p/GDlY7w8dw7X+/csb4Dt39vFsBy7H2nm3
jzf5CoZkewv28W25sW0eF32v4Pt43uXQOjiDAhXbvE0OFCEoXmoYBLE1EU30XR3qHj0U3YEI251g
uvNhPz2PzexqOW7ArJbNwzV/9hZYVTPtwwRgXyKwhQDm+/WhTx1KPH9uEdeXnTJ5rym74np4gVkM
2X3bDedAAQq4+n29NvuqiQARfoNxNi/7tfgst98dA3rGhDZzoPuBAxZ03z7kQUdv4JYANwqvoFLC
NoOY8+Jc83K96OFoyQr+FFLuoSoRFI1aoD8IIDxnQpvxfxg5IMBDx5AC7hu4JGg0v5NnuQT/6xLg
v9kVQb++w+T+qlt3qqajTIWq+/SQdf947+0CA0EyGLpQVDYS6U6H2b/5/QOGFf3b6hPW9JvlfVXr
359BSe3fP8xv22doXriCcFCe4BatDzsNXC7/+wdICTOhJjnwNYi+Mcq4BT+SiVIFv3+ABH6oEw8j
YMvB5UNQLOHDjpxXP/n9g3FbDo9YHGxDHcHVRfzDcmKnIul8kd3jsPj3TlalpyLMlITpIPiR/O57
8xeDG71MCiENKAltwd7mUBgA+q+nZ2Hmw9fR/8Jd7NVci+wmD1gbTmpWcprZiBQoG/cdNsayrZrC
qYO+MGIbNZTzUe01YtZofYLsuJHtNU1R09lBIzvTJTkUtHZY68XSljwJPSfRoixxm6ywAqfoC8xG
JecxsrMUtZqLM44uVMuMk4CUWjCKG79PnDzhBT4s29II7Kaq4uw4bmhPbfjh3HT0Bh651wdeJxzW
JEVkmyxpxKFgImxtWpV+tW/KEAenUaHFoZ2rKE6d2vBj3TG1gOeONPXgCw78uHKklRr8QDZNa9l5
KSthN6pkvq3l9bhFeZm4LYLJ215Lu8PWl3VqC2xEsYOiMPxRmGF0VkWsM+AG9oZKpypwxRwftVEw
LggtLmiGrNwuaOldeoEMc7tkrYXsImG0tLEs5TkUoMk1p/NVl9g0l5pns1w007AoS2wXHirJqNX1
LLOLvk+IG1KJfhBMy2pU88onLuujpJgEWkrFqI00PwAIqpZ/TLM6og5iHs/txmNRNZa5WVxZMTZb
O4sl7uwy7qLE0fIq/6wKkopJWyE9dxJa+3TE+lqcZBRH3PEtFjBXo7XWO37DM+yYSed1I1xKiSeY
d3E4JhpF5thqPfN7VFTNcRjhalbrGU4OWRkV6mNYiEg6LS6TCsjAkm7fKmpT7VV1Wqkx6ZsydDNP
1yMbbqPrsB1Vgdm5qILg9iTjlfej87QWT1pA9GuHPcU+hXWQfheMNWFhW3WUcTvXC7O9bFoZJ7aM
TBJOFFaR7/ShqeJxHEovctI6LKWtaJ2estb0slEgrOgbLHZZ22bMDGpXQd0w25SKfBddbk4jzBCb
tD0pTilCtW5jZbDAjizeN7ZX5X5qFzwWqZuGtXHEa5Ynri5rX9kJjpPS9jjtS9sqYmE6UvMT3yaV
SbyPrGLqWko/Odd9Tz/PACATnl0HlyxqqvOqJsIadzz2TVukcZXaSdvym6iW9EvUiKZ3cGl6oe3l
XXClo0o7Kfza0x2r8tvYJnXdYseqUfa17jH5GhdRENhJoXH9WMtbsqdQ6P1o/CQ4pHXi32RFh88U
nC+dqpp4sd1kmXeltIz8CJO8/IarujiQYUkvPc/Ivumkk8UeiWofwbYJ/G4sWIGjUWll7YFuSK3z
HWawtLCp7nfcVbWZwMKEDdk4rS/Cb6YwOm2MvRYJOyxxkLvc11Nhi7quWltrUiu2TT0ycseTEQzl
Gu872zeKqnYQCvPOLqwon5h+UjhQ0p6YbsRQchqWGandhpA0cHNkBFci4PVXwkN12QBvOQ8qK0zd
IigxbGneVTPjltYKFfLETxt8CuTNYO0gtZ8GeXlVRkylLm5peaVFBbxUGUYNgrVBassuG02zHC5N
NvM7ojI3KAXs8CBvLWnHdYi+KyLUocKyiN0gplJ3Au57JkzYN61xjFgcOo1ZVRehrlLPMTRJvKOs
LQNuy6KvLRdFkVE6wLNaAE9TqvvIVUvSftwCX0hGFaJR4Du1NMPwNGOUTLRIxB+lboSVbSayK8ZN
IMsrnXLTsDWWS+pqIorLce/76bFVadQ4kj48vKR5SZ3GyFB0FhaWQGPWoTqfGCLQqn1S9MAeU5Ej
Moq6AheRUyUibkdUZnXhKkb5uKxxFI88HxmXKcqFBdOKkFFc8r5IddcwebCvhWHQHheytoJJHnIe
TFKvK9GXHC7s6a47i+NvpCj1fIQTYG97FqXi1BJ5VtoxT6XpCKV5vRMHSfUxyI0+sGNZazlIBc3o
7EzDBbGZVaup7+s4G/WsIBl0eti34WaIQB/5TZxfhnB89LvvRd5nnBjeKSx12CweRumPxuyCE5C5
YeL0bW2iIxzUbO0y6TURfC3yrgz9QN1J5Pt//uM4vIZq6+KH+vtc13lon+dIP/zrYz7LzuFy9Jk6
nubDb64NhOcvlKa5drP2j5+0pKWyMNCD1s27QefzlCQoKP6YlnTrDlwqxXPd4/b7d1oS5IqBqgPK
EJSggYvD4brLBy0JaqJCSNTiHIp8WZBLCc6lhZYEhb8grRKZUI8WqqhAnQnInVxoSfNIqQU5TxYm
cOJXn+tWyxdfIxEohBu0JJOBg2tVSyLI4obOoXq3BYWIoSLfvH9FSwrLogv9QsDqTnB9mEa9IE6p
93HiNEXJbiABK4ocWXm6uaflXV04QhZKPwCJ6mkTAiVgeieI6y4+9TSrTg48gzB6E/AuLE4bTrQT
PQr6eOJFeda7tCm8L0nOeWO3Rptds1YFV7KN+LGlMsTtiiV54BiyIAeVXgr/qsEo949gC/UHHCsx
gfK+3jjJvNo87PRMT8YeSvW2ca20NHs2svQ4sva7+YY/7lRZyz0WSnVZZqVR20nplamNo6zoR70M
QG1ifhb0P7o+78wjo+6QjeM4yvd4ZJjRKOeW6Y9aI9Ka3gUuTfVJB7f9lXbBWK3PsiKximxcWUlN
uZ1VgpvC7pvMontpZyoyUpHXet+5wp2wE9YRcmKIiiDHq6vICO3UCGLD7uuSEBs0Bu+mqkT1pYg7
UDeLzgOtrOOZPq7qupbAu3h91pmwxx296Kjv6lUTnMaVZJlLKi0/EoKGpdvioijtvAo9z1W6XoF8
ERK5ZZTjs7zs0rHyfXroGboXOqCRfe2QRkD8alZ0ojqQnQ7pjPRa1DRuHNVmwbklc2KnbWzpdlPi
2k0pi76nxM9BqU6sKnSRCFPP1vOy3PcKrUid2MJB6wSdboCmLTx6EieBzN3QIgS5NKq+oaZR0ql5
/1HioBnFnWonocBkXAbYOAtzml9D2UIZ22XRhKCEg4jvFAr2ethfmZu2Zv+5T1J2k7HYQk4WNIYY
hVzXkjGhPqpAdfXiEUcBPk9JVeuNrQnRe3sN9gEro/FU7EJZEV9cJLUiuctMbFbf/aJs46PUFw0/
yqjibQ5L0eiIN+l9Q5JpE2UpKLZQP1r2J3kfxN24VCqfS0wDCKvhHiXzfRGLsS6puOg7Fh3SorRc
FhtHtWiPe0v9qIDd21YOanjnFYkdJOG+Xyedk2mg6JQhq1y9sNSo5dVRIhvdLoMku4pYedGVZTni
wPndKtct325Nft2UeeGSFvi/VUTCRnXN9uKmB1nF2omP89IOgqTei/y2d/JA+6wS/XNMPTIRVMlx
38SxnXR5MtGL6qjNQRo3YTxW8M57XZJPsDQ/ezoZiSzck9zUbIyZZccdimxNL9tR3Os3ss2+9p1x
VRjJYSiMUd8a/piCFTXrE3qjJb0dce9U63p8npW66dCml3YoYtj7Xjrycoxd0lmR00VB4iaNeePr
obSNzkN2gBvfNVrdjVleTHiFPvZFGzmBp0lHtNK3e9WEV6CfVYetZ02M1D+yZAGLpmH4Syb8L0r4
B5blf6eFed5ENHCaMPluMeW5BU25W2vVSW5G/rc8SD9BvYf9PqrJXoSi0kmq8qA3k9xRufbRD7y9
yEu+BD6YkanfZy6y9MaRWPcuY5QaZzLPL1nefNNS9bHpYyeW6lCP/GSPieq49UR6CVy9cHilxA8j
QtpYNMJ3cMiAWbRm2x00uXEWNX1lJ3UtRoHfGnbpF42dJKALlgnFI9ynbWSHGZN2rfdg8Rl173ht
jZ0yT8IxN4RuZ7jK96JEfSdhWY8jZtzwqIyPi15PTjKrPPWzunFRTTQbeYZ1JMsaEDFxYndM8hM9
Az0sr9hZKdGXpNHHkSC6bQU0/qQstRdFWNlEsH2pW6Oo9b4FBr3KrAJM2cjS3YS2X1TrKeATpTf2
e52NDCKD4yyMnSJW3giK70Z7fl3noKQRtyqL8mCurAEK5JiEVnnog3J9UJkaKMUBzkdGXB/yWJ6b
lTzNtQhYSB4GbmX214zwsxSx4sCok3LSmM3XJPHT81KQ1kmatnAbPSncUGG8hzy1h1HdnvAS7Erf
DH2wn3Q3JMWRaulI4VSMZKxF38KGTErqX6VNRS/qhn5MUukKVQlhY1imUYGsvTQIuRuoOt9jTXkJ
XoOb1BDHcRweZnkXAbuuPqeCfJOgxzvAbLSTVnWmDUsucZSWf0pC1tohbi+V3rZjnaIDvemPxZzR
N8nErDzsINk5fWyYdgA7yk5MbxJSOokrJPaMQI4VWA4OJWIimOUmnQars9BO66q+EXp60PnFCUHF
vux1bb/O6Cfgb+mJ2cM7K65COwqxYTOW33RZe8n07AeW3YFBg1FX5L7bCnFUh501KVGXjPtM+5To
tW+bVgl7vdX204Ie5LVUV2BMjHIvbZ1UNL6DMIscmiSmA+6TayG60zThwvFzdW36tHN5EGaHtAw1
mzeFsJXE41j3z/rKIq4pDTetrRut7T8qldBPImIHRmMe94hHYE1yj6fZHoj2GIxfDyfA7jKdqeKH
rvT4QglYjHbhJ0KndlTrQAGrIXRMBDgLbGHqmrhuUasoiBSTSMcKVI8+0yDtxp5vKqTsAGFYU2Mo
hVy01yYpexnaicKoBMUapXlvgwlDqty1eh7O5VjDE25e8CqOmyOVFtE+tlCqMSdTFQuNT5inwirG
ugYSR/zAqDJFul8Ay8D9qEqswNDndl6NnDDwm8iNYLISNCcsG3wYInAKfad6oVpz5JVZy9Gk1WMr
wROSaQ2LJh4RuM0mUqlWmwS+zPasktb4EoiHRX3S+Zp+oHeBddp2RftJylC/KnTYR24OsgI7oD+w
oD0vTRYLtgcuIgPbaVqTcVEWvc++xE2WGA7x4xYFdkZhDX1KMOxDbSQ00uhqn0bClwXsbpNpI6OP
0ih3NZ2CY+Cr14G94XIhLnWUNon2MdTLUKL9isf6tzZLmlq5QaS404PgYzjrlXC7itKiPYqihqcO
8cIioGdQyctzw5ClrR3Hml9EkzyJGTh7iN/ICbaiPg4cYqGkchOPlN1xinVwRkkbJWCFu0mamxzg
JX3GiO0FuYlGXJAstVmcEuaAr84EvhD3IGhOAq8s5an09BKYbAna9acu7TrTIbJIJ63ywWfkW1yG
3zJUflcgCMJL5EthnrcoUv4+xzQXVyGFhToCFeq01KoI5EmPPbMce6XyjwOpEeGmVlk3JoidvgnS
2I6CPMjqiaxV0QMrSHxl2FnJPPAiNXoXnjYxb9VXJdI23fdqvfXcoAC1zGlbAJ3SMIzBtk3a/oL7
jBrjWmpN9LHnJOn4KCxLbo5VY9VgCtZeMImbNMrsyKyj9kuWYnnmpQzcLL40UDkyijzBdlhbBT0J
6jYAD0XShc0kaxM9t5UVKXlAEs3Y86ykMCeBp0c6bG+K3ABU5nSkpRYI0B5ZaWbXnhU7TQAajQs7
PU3dnFiaim3NwJYv7SKTqkjB5SVQ0H0sOz8zx56exsk+yjNMPweNqjw7a0oRu3naS2vUmoEQAFrN
Y9snfWE3IkyAv/ZKOaVmlF8RJ6GN2yACB2ycHKTgfhhXrFOTss37L9gj+bcqiSrQ1YhISisctZLh
SRNHHljLmi/dvE0rlwSt2rciyRywDrSj1jLFvmHE9Ciuq2avp22zr0mzOBMJcDvWaRWzpWxcBXAf
GH1vHvUtx3tmwoIDnQPbgrfURlYguWuWRhjYwpPxnlF4IMd6Pz7kSZU6ppfIMQkNcSETTTlS54nD
RU6PtTpPpioyq4Mo0KLPUWvqR1rllz+yrgAt0QQdf5Z4uvGjzHuw5qGShXbFqypNbAy7/KQ1kmiE
UszsPIx7t4gzsBqQ4BXoPSEeB2YajWMi9asObH/NToGN7EWdDgZIoU4sLyjncuUqhxIltqwSz9FE
wU8LZMRXYLMGo7zUlF2IONprWxFQR4Ks3C9DvR2zoLvSBGv2yzjt9lhpRaETar3vaFUbjUIfGKPm
x8a+z6k+7oqaOxXOvoLYSRzatflX2tX+yIrBZ5bmXvA519PW5Yk6tCqpXJKAq1TFOZgnZmWgsXXr
iMxqUn+xpFe6ZReabgAmlMM7g+61hZpJXvhjyQLxqWmKU3AQp0d+CMu+b4jpxBxkedwnkYNSMwaD
LLWwi5uCXrZhdek1NNiPdKqNeGqMqW9mrvBrY+TnOjpAvtXZURGG12k5N2TNVBynGYKAQYUiN45k
cl74JdiODW3thtb5F3gTUFE7q6onIq07sCQjY9/0UH/SpDLfr7zShBev2wnBXevCm4D7djVVbc3M
v3eq/PfwxHBwn/w6XLWWrjx3xMy/vvDD7ELmuTFPhsbgEYQ6euBRuYtWaWReA4aDHwRxaoFLhT74
YcDZgkwKDhL4GAjOuj74YShE7inHOgIvDdOh7jR7iR+G4nU/DNTpIAjCzPA0fZ4jb7J5NGvFD8Pi
vE4CaxrkgkfgZtVpZxvCwE6ESKhdlgXWjlJp6abdBm3uOZnU6x4WWQHxnK4TObh0CQMeVZhRB5aB
Tr5hUG+jvTJIaXGA+jLSnCgwMmFXHajlrvJCQU69tGD1gdR6KweOEFUtME4VRtmhjFqwiDu/K0I7
K2JQyb0aJ6GbG5VyQ+DSllNZOTyNZFGk7yeGadUHxGcQBIEWdaGZJvoUBAZRrlT6DBv53I/TqQoc
IAXw74nVquJLHJFKt+f1m9UhDkQe7/VRLtk06fpOP+mLHoM3xqo1MAv9PM0hXAUalhOBYv+Dg0lZ
jIDp1P+fve/asVtX03yXuVeDlERKupW0YuVgu+wbwqmUEymJ4Q3muebF5lv27j5Vyz6ucV8OGgfY
wMG2N5cohv//kshhqCsV7BeBicmjAR8CTzvW8uYgl7DcDQn64BzlbLgbIwDwm9hF8wCSqpdqX6uy
LzasbUc/HemCctPHxr806ApUylbBvve09y4Y61E2eS3wEdQhNfqziDj2LlZd6KdO0fE48KlO0nhc
k2HPmsmQzbqU0yfHq+4zqf0Vh3088V0BkGxJWWG7+8RplLoV6kMvtei13gXoP7+HBVAI3PVjdTWS
uLuLIhBYKXEkbNOKsFJeGld407borfi+TABdslZx750n5rLAfy0mKHg1kVg3qJvZrhymimUkEXLn
cdrQbS8SMW34HM5fwjoEozKCmHkgtDZFSipfeLkoTM+zZPDXbuOiLhL71SaRnwZdPOcMqHiYhgU4
g7kL0Bg6vJc58xOv+Wjd0H0aUWKu6RTMxEunygbZ6hmj056UJVrEQqLg6Ptk3fYe1Qdham3zAOj+
kldN7934TDovM8DSSUqxsi50U6BcSklZlYdmDKsg5eBQirT2FGaPlp4HHnEZ1jblM/o5NFF9V2VF
vJS3ziX1l2CtKnUoQN99X+MkdJll/vyFC9s/yYAvauMlXtmhcSwBG5ly0hejcsOXLhpqQHh9NdyR
Kq6jzMP1+X3hI78OYlm0G3T/Zsz8LjQut2ssV1RARffNm6PSZquNUJxWqB6aLAh09C4SYWPQ06+q
zEQTz8MFG2b02ixqr4cwcOiPaGj6TBb90qB8WJoH8LVsTauSD+MuWMQFX5n6EugBlXABHOcJKIPm
eQzExqWmHqsiA7cbPBOiUPvFpIyWtHFhFaYmYX6dNhyU406TSn6rkhUENhrv1aTKtkJmazPPUbYK
VYwp5UvxLEnjoQ4G6zGni+vwQiuipkshmCO7IkhceQBcJJpMTYPAKymS1eYgXxO2G+QqH9wAxj+N
S+XHW7GGqDammc/NJmycsGmTVN/auucdmJlGD4DSRhRDjQz1Rk6Ad1K9Cu9IQ90/i6ISa+Y1vf9N
REHdPFRlpJ+jqNLP5UQU+uXGG3SOaFlAmgv49qe4CaMntuh1yGRD4/cSiAjbaBK1nwBeDrd8kKCE
nKb1c1XWfrUVzk8+Wz73ZRp1fbmkkBUkV7wQxfdAhaO5B1KFeUFdR0AnB6w7dhNx6OwK46GmxGs5
+M2Cw6aTo52BQCXeJ+cx726M/cS+L7owfpIWPXUOsJdnXR+WwNOd4FlUANENsnlOymrXJsZ0+74b
ubyf8fVL+7FdRTMd8XWn6IBTAxAhG6KVZ2wYgjgd3BB9iIQft9dBtJBo67Uifgb8hIfrl5lZKANc
cEWbylt3cVMlX6gPcntb8NKWaSK1vKFjUgB3TOp+i56p6X6A0SmWY4kzrcdgaeWGsMTt4s23sRNF
kEXMAWQr2GznrFmM7XPC0LnsASiNOlcm4o9sAOyVoc8pbtCM6DgLjJD3vdcCEXFyYg6Qijd0mWvR
9491D+5trZjvZ+jSpzitmeqjHIBuBKq+b33sF+13XVb3cn6s46gBJ8lVE6ZW0eK6ZUL/eO/D5cLR
tGEpddM3XAao4CoKFASzVTcWB65sVObjoHFbRkO7bICi2SSdxwhE9mBlyfPEGwR2dFBRlbYUBPuT
H3sTTskI5OSV7RpdHgqsT31Q44AyVw9dHWTNFPE2V/0Uvp+EB/RqqbXfXGhUtx8i3wRLVq6kjcGH
0rJN0WLVX7muioEC18B2u1yFUfS9abraz0w3VCyd2zJwd6MUNckHXDDob6t1/uBqa/SuSwanixQ+
O8+ANtBiTANSrJdFM+FYDoKi/FR3JRDmlo7+XTFr+2zipkORX3YTF+kKwvITelwAZFRWy3VPPdo8
Gfys4LGlnmuwKghQup6ZxW6GIg6+T6OBXkAzvqu4qe+4iyBWiTVbVI69dtl96OcgHNOop8ujiiwO
lQBLorqUOHMBobRTidZrjkWSDtSZZ9EG+OkhMM8Sky1MmwIQiJNDrAC0ZrQX5YeBFO0XhR6PtKX3
KYptfytnGY37qW7lgyin0bv0Rno68kTcP02FNm7I0E5EwJaoUIt+BvRiPybBxL51RTf0O1T6/LJg
iApIuz6pegwqBc3+p+qe7Q+RGP0j//naU/ZCK3b6az/L79M3kn1wKUmCag58J0Q8/1V/w3oewPbp
JyA1fyi/IAn7hwdNfnwpjYMGPX2oDt9X/i8alP9H4tOTsoxRFHQQd/1V+X1efIcniRhh+CoX1GL4
ffgFL4tvfD+774SLD4Dr6GcLtRFuqXmZv9CwHA4vOpLfMK4n1dm/VGmgctFnJECqA4oPIHEwrq+H
UpTW0zSZg0Qplek4CVJAm3H63xkEH0qOOGYIvcvrQfzRn2ZXmQNkIi5nfqU3J4XHG4P8ZtLQqTB0
LfiKI0KpzwYxS3DSP+gDnnj+xllL9uDx9J0JJ/FTWfAz6uz/Yc7ASkcMmBq6LY727CQnfPl6eE90
CX3coYZUekihMmqKbGwGlf/drP0cJgZRT2GLhfbq9TAz1wkuhPFQiTl4XEopMmjT5v2fBzn9R16+
f8wXvl4Nwy3H9+FwBsIH/fJZ6sTh4tThnnXa7hY9B2saKD63eYNfdbDBOP2UAf/F5PEw8YHW0JPK
GdDb6wF9lUgJSdaec9Flc28JRHEy3vz9U2FrRxE6V58xRl4Pgo4KYpwu2K9V2GQ+m0AK61BD10Oq
PMbl+8ab+t0k/ms4iE9fD9cCilmdR/dAI9kW/RUDXQcKrnRLuMU5Mt39+el8nFvnLw0+RoQuBZhC
aFuBELx8aY4rvgym37dW95+GiVRfxsUVIEAaoMJZU1Er0qaLm1vDocXMfSETaJLMIt+RIi7QIoRs
lWnRt9HHsaOWo01F67bvm0Sj7moH/k51U6fSUZVqvwwNWT83oI28O2l8H8MqNdE33tj57mUkwmEX
oJTk+J46sI3XjzQnnQiRV7gvrWK7KNESqHoc7kF6Vz9Nwv92Af76suD2xFd4cRThPII0+PVIgqNX
b63a98VMNh64lWyRdv1uh4GhUHSj+ctz6fRkGIaANjiJ988XfDtZqsZC7vsqUrnTq93FsdH7lpjm
8c/r4vws/zESlD0BFj2UNfxsGZpa1bxYpj1AYZepfvDyFhB89teDnE5wXH64MXAfnL0oKIS5rcWw
D0zk7cLIA2KvO7r98yC/WQ0Mn6jGN0mhfuDh+amEstcDb9Xt13kYs8aMqMSLQgP3ZNPFf2MkDMAI
JQTn0WlOX+JcYFdQAQ77OpbVZU1ncOJDP25aXQY/vxX7b9fdb94OPovAKf6HhY4D9/VIkyW+oV63
t74XpkXXrFkVlcsb1/nvJs6PoZxDH4abnZ09TgWwB31os9d93KP542pXzhRXSL+Et3+euN8+DkoT
H9glMMnzx9EdwDhh272XVHY36KDKZdhFbyy20+3z+nY6PYkfQJkG3QO+i/16zjhByxfM9X6Iks+Q
+tqrMVrGK91Bm9P7q/1GRzP+jPr8t6/pt0OGuNlDSMNOuWqvhyxJwXxt633jpjKri7LfEk27PZe2
31s7j9ANeN3wxnOi1PrlSVGLBhx3Iz6ewfBBytfDRtEyA8Vqd2DFCuj+uSZf1VBBlI9GBJCCaFbI
tNHo+inIh/ljQGT9BVgR61MbDApEGirK63Ho9Y3VDeS7AsjCkRuQVCSO6z6LcQSRtMTvh1gqVGK7
ttTFm7JRiQXYkVQym0YWR3eq9MNr1kRyua3XYa22tIWC/Z5Xfdym80RIlLdOArJMhN/NE0jNtfzM
atqTe78KPZtBbcrDjE++uPHlCddgyaSOwmK6N1J4wyNo/HHcrr4iHWA2vSdu9pc0MCW5Iv5Coo2a
MBlZBBL3GPgumlIaL12xUZ1YNzRpTHVYWwhFBoirPvLACohh6OofetOI5ylkKtyZZrZP7RJGM7Ry
Tbzi59TFd6+v+xwNGSmAyFZRsy0KujbAj4m9jIcZXbAfCWCjQ28WnhedmaZ9Mk7Nmo4QT8msKCOF
FxI1Mc2KCQ0wWsDValC5MWOQ8ke2zuqIV342xEyXG4He9GklJcUfgZvhuVS2uZY4ztpMBLN4mKCs
IxkwpXFrLXrmzOsN/RYWa+GlgFHXj6Sgo9vQ0DdXqp3DOu2T3n7z7AiCR3SqrqGf74SXEtgSLmZL
SZNZPQiWiqmf+b6wywDuKJmBwfUeg67Jtb29X0K+fEx0M3+B9s5BXhIWhMPyINfH2kbDfTkKXaaz
Nh0L9pPxbJXPvqYnHLVi8eUa1VW9t6pr7lwI9OfKlRpUfEnpsJOxaWnmIEHeQRD2yMESi31sceeN
0zyS7cQ01yn0GwuoXBOt2YS9dh9TWsgMqu7gOMdN896y2H2ClIZexcYUH1D1G4B1Xt2oDSp8gEly
6bvHgs8eVMhuip46Gw9LHuFGB/xiZ3QyYyS9buvXSUKwIGf1xUJsseampGANAigePy9lzb6pubI0
S0RhXQYmfewu6q7BFu+YVAJKC9M+F6PCsaZayBDyeu7Kzw6ienpYRyaqd6OnMNsO4rw41fPcVHnY
yvqB6S6YMw9epRmNWxAN2YIjRaUF0T3JYui3ILZhxF0VUD0V6dRZ9EZFP5l8EdSYPAmlt0M9VHj5
skItF0RdQXOxRLyB4GwCY17I2bpt7InxU7medPYVWeyuxJmmNiVkv20KRxChd05Qj+RlzOUHTqcB
+h0zSJFb28bv2wmgcdqX1oVbYNFLueFrk7y3CwFxEUyVD+y3gLQiY6QARVMGbfduhHShAy8PRAqU
/hKazVSW3dfG2OqhrRxTG6ux0SFni7o2j3gXPrd26BvQEv2If3YQfqaBYNOQJ3gXwI66WJTZGjQ4
SirWi69cVQXPbAkqJSXz0LbbkSs/gL+jrbs0golgzkNoUL7WcTCb7VhFEKBJ69sqk6KQMACVsCi9
N+sYQp00duvAggzqylpcCgtwMrUFpJ2ppIDArriv5p838D+y73+6wzN28+z//n8qOz91Uf+e7Dz7
9OAJpzn9hZ94Sxj+B3whqEmiIPHhpKO4VX/SnSHoTh9fII8IWkEgMfG/2M5TIBFuRApNOqD6n5zm
f8rOT1+fCtG2nmK8UB+EKHn/iu88lcb/KjRiGqCVQr8NdhXSUaAUZw2jnCCirBoepGOxSJ4Sj1m4
dmJ3v7iK3AdzwbZCL4xuQjqtX6H1hpGhGbsHv1ds3tRQqB+Gvv/Ytr3pwEdJqIWScClzWFzKAZo0
DvxQr91wK5Tsygwmr+iqpwLYtIv5bFKmiuVRMybet5C+lukazO2nUfbd5dBLnG196KXegj4T4sHQ
XMHmmEAGPorxqm2Ie7JlFD4sLcgG6GqGvOrKd1NBhg+eDgaZkXZkS0ogo9gRAWYtg7B408RafKjY
0H81ieTeWwXNacJeTyhanVMaKo9hMkAm/Ot6pkzQV7adZdjULX10A3SssK5A8TA1Or4bgJd/mxvd
QsIVOgBPuG1INgk13UPL1nyw6ESf3dS6vRPzSNNOdFC+ha56kH4Hgf3QhysEKi0uKKiMizd+/Ota
7LQY4BJF/YcuitLkJzf+oidoIRtB19YzsMlm3OiEiV0PbcSGe1W8meqK5C82yj8nxktvKH1dc/46
4FlrEAjQkZFuGWT4cerV5KaDjJ0q0NlLeGfDZgu93JiGJj6SJdh6ZX/ZuvYaV9JRCgud0bpRscwM
aqk//7DXNf7P38UJ1AjQE6CdOO/14Dk0GguepdDZitSJbjh6jRFX/41RKDrWE97J2Xmzhzt0UiCW
sVQ8Nl9KCVnYFEBv/OdRgt9MMoecAr4Sjg8UoK14vSKDoHFVWAMIierY6yD9Dj0UdlQUF36rxfty
gQ4TYrjJfiBckveScQ/APNTCnyW0X88lYWJTYYQA8kR4rlCNuxJOj675Tv1WBVidgm6ApvFys5Te
lBOAteueJO1Gi+BqSYrllgamqzd1W4wPqGDBFYwlP1rWSZUx0W7ALQ8wdPSLVqnzVa+ynrYHQyB1
SMGIu0PQB+gIfszL/9xX/4tjBfz7++r//O9TdsD3lz6p01/4eV8F+M4V/FHAXYHqA5Q6wVE/7ysf
nx7D6RqdtgRMIuRkYPqHHUC0G755yBAvBr+4jz+Fv/SPS8pHoE8S0gCOq4iDIsBIf+GSen1ZAafH
f+OHwx1BHQGuq9NKf3E+xZ4dqAw5CKcY3Bf8pd3QHscJNtkJpwSEfVP1+GJqfnNCvT4I/hkxgRwI
vnqYqM4Bx7Er41K6qMiaKL4IyAA3YfXG/qQn4PdfN8Z/jgFshMS48qNznIz7boaCMwaUntcHt2St
n/Nncaz2VXpj0u94UuzGrzI9jlnyBmpCX99WP8aOI0xrgreHs+FEFL2cUQt+spW9KDIhv5bqBrLe
tOTjxcjHtEARHpLrzh+yzj7/eVp/HRc5AFhlJxAeUCRQlNfjVstiy4ZgXLCWeSOGnSfpNXjOCx5s
4FyFyXy881u2i/lfoRx4YKQacFBVAQ5DvM7zyZ5jbyis9dFOhINIzSr7NIgAe63r4wCNSB5Rwd54
wb+sWgx5qvAwxcC8/ZOs7eUcVyuLu2LBkGq0cNmZ9YiDGOr3BdYBEr2TANjvVVc3b8CvvxkWJSfy
atCDwzLunw1LzDpFQ1WXsEIUNU019b80AkobYZoDfMp5kBxDHXlf//xmf9kw0O7BgxTiRgPL+MuL
nSjI+sYCkm+9UAXZQuf2A3quzmz/PM7rUuXHe8QC8oGZIysMr/LsKOBFy6Wa+hqSfiiT4SU2p66N
9BfaFm9M5Gto8TQUMFKgsSSKcVP/gmPzYkURDm9M1kcztBjXxsdh494Y5Nd5Ow2COxqlIzC4Uyzv
y0UyQocxUM+rs0pW22qORKa0WTd/nrTfPgnj+FQRWouTYf31IFC113JZgzqD/EtsvRVdsHHj56Am
Zf73I51kmQj1AWMIXPb1SEWdIJphASzUluj7AY6hoc2w+d54oN/NGtgTXFWhj3VwunhezhrUYXHo
QzmXFX75GDH5MLXjG0PQ346BXXQiIwMSnE+apyncfgZvZlVUZo0I/NtWTMN+lcODA5JX9DppckuX
NQ+8pNnLxMrM7xfAgnKlkJPMaJQMgkTe+GG/+V3YZJjeGOcKmo2zKTYVFHKETDC7uT6CxagTetsN
sbj/6zcJXgrr0o9QB/OTOfrlFHceDQpVxHXmGCT/aO+UhwwRKd9Y/7/egjHDBQuEFFoCUFTnN+1M
RjqraoZSz+gvMonMtpjrR1SRLCcN3Bc+Gb7DIMA/sq6Y0nLglUz9aVHHipHmciqmah/Whh0m4DZL
tATP8xJI2GODMndkId/+PCunyX11Z+PXosvzgc4HUEucNwgc3qo2CSPMin1ozbdIXLeZf2eDd38e
5sf9+8s4iPcBMwhTM7bt69mniVuB+wZNxlZ+XMZVbzXAq+t4ENARQzkLHzjcglGUWt9oDixZ7pfG
XzbSK4qd9Rr4QeHFe+Ps/fVmQWkYJfRU9MVQk5wviRGYgV0U7lCvyGIYSm5NAqIUMSvsMHcafOpE
3+qr2W8mHNwR1iDYKkz72URwr+txq1B4GcNogzYevt2qP4ph/iuWHkoNFEHYTgBDIEAhMP2/nnB4
Q2Ec6/BiRzi6bpIyEPmiffXGKOe31/kop739opB1DeSaEDli7w6TD4ARXGw7OH7hr8G0Aau+vPHG
zmfvfLzTv38xXkmSqliBX2dMXoX0wk3v6d+eEz+GCLAZQFyBmg/PX9BAFjknGCJpL3nv0i6uIGLs
3jomTmvr5YbAMGFIQBf9wCd+oGYvnwTJAEtTA4XKGCv0pQo8vmvFaD6uUbleEyLVZ6UU2VYwLZnO
3CqKUwsgDCzPf96Z5wfAj98B5jQ67YPgl8c1raW9QihRVqhyt/bs5JZccC7Bdjv7ZN3UyfDGmjkD
S34szRCtFIr0GNAfkrlev0QwK+Dt+rXJwmgxu3DsxF23GKj6eNCmrlrrB6ESliNuK8wnJNTwwPO3
pkFAAS3GjNTXrkecTnQH/nl6nN8UB/1mjYWnNGnIt3EuJOcBFsyF6I1CRCOEQquvXhw02yFRuAqF
gJv6z7P/1lin/fViPU8xrKd+jWMRvojMkuAbt8nWVMMbeqfTmv1lsb14pLMZJ7zTpXao3DXY8sui
H48N0sY0D29sUt1bGL/SeVg+R3Jo8z8/4Pnl/mN5/eicUauhdj8b2VXNzLxAYplzb0kRUtZcSD9+
67Cjv+wmXCv4OhxFM3R6zHNJCC5HMgN8QVnTlfBGdyDp0fZB4UwyNvKtrIt3MBnvE9Ef4aOAOLp8
42D6pRFE6Y4zl0N1CMlSBMDt9ZssvE4aF4cA8YriWzSH122AqKoBUvWlK2+onB/J4ucKhgNfisOf
J/mXVXQ29tmpCDc3gkrUKjMZfNWwLvhelZr4LQ3gCeJ/vYrOhjlbrHTUw6QBI2STthvw3XD/Vp9n
QCwp98cjQhM2zWoPU4sMpAgKibXvy5yqdffnhz2tmFdr+fQrQEAgxDSMEWN6tqKaaFLIdcCrnpv6
dirXY+V5G4/WD0ErNkhI+OsDEuOdzoEY5REUndCFvtqicSRsExgmsxKhfjgydsYg+ANrirOtWYc3
DoTfTnIEqQT0TcCu0Ei9Hq70kM+iCrzLSSf7cqyOJVvvVFId+3C6o3VyBUE/XBUwjY6VgMnIxn5q
5Vtn9HlldFrNp4/A4p/RiVE5q4yaKtKQEtIpc2UfLo9w2+OMcjCx3ngN8vne98Gix4cWVs9pa1pQ
qfd/fsm/HBtohGNgbSdJbohJPateemU8N88oChunLzHLRbry8i8RlFOzjQuIQQoKWQS+HvB6pmHy
6sBCEkRVmPYjYwuyBsrbeE7uORmeZmGz/8YjvRjutLteHPW6gQy/LJAIUnsIHHOwYph1efjzGKcd
eLY3Xj3S2bSZOCwBNjjI8yN4jLmWyJKMkEGJ3Ygz4Y0Horiqz8dDYwwPI85b4FAoaM72hmBeXLYd
DGeSTyQzyvo0Zwv15PPiOCIaaevFXg4/WSM2ySyGB8QHSVgS+MJA1DmE8TnoJJAvAjdbPd4g720p
EY4Ss/a6giAlOiIgqkYazWyZe4CQxFy3mnpPtifRReAQKvVJqUmUOexnw40e0E2k1SgGeEzqGtkN
VMXLvkFAyG0c2Q4ZYnHl3wiyyuZdQl1BcWws7hJplvdRXccbFXmwVsWku9OIEoovKyQqxHurE+8j
TRCuu1NaDXeSINCKUgX3A3ereU+0v6IkcbG9CUnXHcxJJkMgnnmucLE+IcFwvPIHGl3XJwrIa+Zx
HzbNM2PKhQfVmOQkp6DUQpziignxGbzMZhmSZmPbouA766NFBI+AyLad6GFgtjJpPkMTI7dVQv0j
nO+R3qyMINxOqHJ9ImMCH50S/aXweREjIXJ08rjOVXDbzPW29efyQjMhjhNt1i0oR4X+U/IPxGuc
3CPKjlwSitSPxHRBbmv3wJthvp6QmnqAyUL5eSPjrVrKrZjqXhyoSqJM+EO50bov5z1sL4P+opBZ
CXXwMujtuoRz3gVVdCPX2b+dQbsum451wXbBG82p9dzyUIjef8dmo6DxddXIchOzpDusce8uaDOS
tJn8DhPXbebBW6rUkxOMIYqUt7pD6k0I1azrl3SKybTrxiZ64kOrniVBcJZd5RVVBXI4R5dDKQQz
txm7FCuzTU1rnmPeocJHGAHM8CWyk6Dm2I3MHn1kp0JLG/JvYwc1Q8b7Im1q1+ZepfkmctEIC1BY
BNdT5ze3NPLIHd7XfAO3IaFXyeS+QCDiUoKXBidl0WKew54PsKsNxyDpn4PVWFSz8e1wwpUGmPiL
uuwQURD6WT+R8EOj3BfEcvKPdRv0l1TpcSP60w+smvGwDhyqwCFyNOOFd4BC/3kMQsky+IqQrtFU
m7Ew6QLvqtc278AZw9E4Dod4hXKlXMJ7UX5PrILGEJGT3pNhw42FtbPHwYTAVRs8ukAiOcHZ8RhB
gpHhD3n7LrL6KE8XvudEfDHijzIxLv5NlSiL7mRA6MxSDpveELqt6XrDcdNlilu61x16+1ZftGba
uJY8tsG0qhS7DtGXxQn2Wk8mT1N96hWKF8W6JTNi+npSyW0mhGpeJRSZbSidmpsWO+ybNgtxGci0
8CjkJxjxLwDMUZ0h961InpCEhBjX7qad3buOPY1ioxeq3yGKgPSIVynNsIn10m/7toJgWSV+j43Z
Nw/aA2GTEjr5Dwt5Dp2PbNJ4yXmZIEqg/Oh8/3PhYZkZSiTsUorkePXzYwNoCw5n1b5T0PzkdKr5
Bhh52RxnHG3TCjnAAo/tghyLr6ry+LaaVHKAMZdGmwJyA9LQKzmGm6KdYd3VbYoM2e/RWl2olh37
sthqO27crLCBmnADLZDpNmvLZjhsfbdmAYX/DSbQ90j/GnPugwWlcA5SXctN1akOnWyMv6/dLizL
fRirTe+SA3zcaUiST2zxt0i2zWdcEK2rtmvYI41y+WCiJid1heHqvKXt/A0KPgVbFNkryjdziGAl
s+zHZV8HJqWwUWiEo6lV5LgI0nUY9LxfRx58mDQ1ed+rJ5xjecJhXES8THFEs4tIMeKeeTxnYQXJ
1thG7+fRrNeIyzN5wRmSkBy0dtuTD+ELJVqjCPBvPKyLYyhDd0WagE/bqg60nyLwNNmuxaK+qnr6
ilSTO2RVtafoPQTOzrCl34whsqNWrz5llvTxQ1DgTSsWljf14qCBjrVz20WK6R7SQ4f3HYwI/7E+
ufUpcpdCkPhfENUhDqsV32KF4LIOzu73pEc4lwvKq7AXlzOUXvAeP9XDmiGkARGscXzLoUHYRPCT
Q6I23UJsOd1PXhSk0MTheEUmD+zFk0HOXlQgZ+TAJiq7o7QmvOsSAIQUdscyLRGvkiKwb4IAUHyY
+8HPRLzU7abrJ22O8GD3u2QtdgJiv1Q4b3kOu3EhCCCtbPnYw6VxG5DG7KB89S4L3gq+c1DFXcx9
U3q5jV2M6JIuvEJA2BFbrriMY4jPpQSXp4B3lzWiKOYY1gJKv6rFfCCr4eMRhEK4WVYtviaRNYhW
MsTtHGO3bdCN6Ni7JkeK6HUVDHaHsjaHcxuhJxQ+P3uE0h55OSM80T2Su7oQJucyW0Zl9lXkkxmW
UsEA/y3IgILqgHyo234IjwQu+/BeFUHwXZ5kDXzUywY17IZIfhWQ8goQyU4JyAwjnbkCMsrrar1G
Kst+GROeIXZxOMAoCroeUp0Cglw+3Usrl2NbSs1SElQd9k1cP8VFadujKo2lacimIi1PqWnSJqbF
hsYWZWLyJUxXh7oI5HvoG9mRRSRIF6Q4I6Ct79sEEdjMZRMQihSLmdTZrKA66uH8his65AjUc/sS
cU2P8boMeEAoLN85qRHD0EmMhpwh3m+SInJ7USwQ7Wr6tSBBD1mxQ4bjQMcnnFSfAUIjZ6eDZjJP
TGLvCt9D5gzvpuvWW+soRzSRqTIF6dy1BwEgov0KY+EdSSDeQe5J48PujeCY1FKB/G/jDVcmsrCK
sqB+5zVy0GmH4J894hkRKgsgoUkNYbLa+1O0KDjMk+K6htP20yRHvYM53CW4UpiBaUXFkEFoCiNn
vlYIlshaNnxIepMhqPdJRSNHLIsX6dRfzeXsewdk8z0gr2r4VEVs3rWhm6Ac9GiE2dN6M1da/1/m
zmS3biTd1u9y5zxgT8bgnsHm7rd6yZbSE0J22uyDZLDn09+PzsIpacuQoLqTAxQKBZQzw+QORvP/
a33rqnCL6SaWHuoPXTxaaVsjKNf2o8QuhDbUKXZelZkBfyq6NiCRJYHHSq1Z4PaMPizmlVnO1VaX
cPSclG5HPVT6eoKOfNkWSbl4FKKnyCw5oISJzxpa1PsKJ3e6Mp35L3uaruTY+Onejaz9wkbHfAJP
yOeCctMOfnsBHzf9UUwWPmYp8CqDbL4N7XDn9eXJADh2V8ZRsp64rK9bEA37oovjC+kPhzbWLURS
frSZ5+IvlXYHMFoq3tTZbRH6D7KSzbUIvcdCA8IWSWs7g7yjMjg6NLwpTmp21hdPEVI3ccqbPtsB
/3AC1rTwCnOzt7fn/loU8b2fObCkpo7zYZ8B565wzd9ZRt8nOPqrAdqZBpxR5PZdWqNZ0VxgYPZU
qpNvxs1TPo13UW7cYrN91CZrN3h5G+3znCUnbzeOJUtwgjJyn5F0WT34MdDSqwwWxI0FOID196Bm
u79J2hJtbupoeHgzX6rvQyzrxzb01V3Fwfe6bmQbDM1cPXRzdZq0vlDrcqjuEkgDa7Ntd2hNvXUJ
3uPXHOs7+DfjU1UhV115CcXaOre/xk46rvE9PHtd8rMo5vEiNseo2ojECY/K6xbi+rAzRh6ilKa+
jbPkq2WV5VplHfSGEXYgOvJo1Q35KXJK5zrKU3PnOFm3snuO482UXEW6ftEqcyNmg43Na4b7eo5r
4jggnay0CrFxmTy7Cv5sX3m/lOdSLIDxeV10/tFNMjA+7pbLabBQI+yu1HZtynkgr63yYjAsue9L
sBYu0IM9HjLI676vMJVDmVwNLANrrZqX7zEoY/dmWlzvmVlferkLkHmCX75yxqLdiYz77VDlbNyY
6ODxWk5fxgFkxR3WAjPIjfbXmIKUXOkTEspVOerFLrNa4N0el5IfXeSFuFAGM7DrePimQk5CThJ9
d82xX3VhFHFwbu6EKL+BRI83vR7NxUWtYKGxhmDqN8N4waYY3WVdcciKoUVdCyWjte9UY7lFzDWu
3E5fNPzQ/GiQUS/ElxD3m8pwt7VNG8hG0RV4o1J1MM4hsEEr1g7gucSmT+vUZtv0YgScFqsqkDQK
U3VSbsys0GkJt6Cskua7nGh4Aqh5zETYr9KBExU4YRbxLO6rba46e296UbamkYFmGVb3V2mDVLdL
7Qo6/K/S7NRtCtEBJuwg8uskYZvctyyjcZB0A+dQo6UMAw22LqM1H458ngchwEoCro9OwNwqeTEi
QMRVLmtLFvvMScSdCBeJBlfMCNW44WNbwCdaZHsxdGoMLK+WtbcS7JntZVa0Hm2qcBTtWlQZf7cJ
G4V7p6jeWFs6Lr2xTiZdHMbRQlNYVfak39iGK+FvxbIZ9j2UUmel0lZbx55rgBGcrOkxUbZpB5Ez
8BdINTjs9G/gWra+h+hdigKEvG6FjybUqWSHGm6od0YM1BRVo1c94/9XiOiyTHI8cvT8y9QArt8M
4zR9ob6fWbu6msTPyMwQfPe2B5wgteIbDyPEvcDm9ldnOiQKRPMUjxdV2g9H/qShfRtwOBa7NFb+
17iY+ymYINVZ35OkEjdcO0pWZfAC1jUHEm9A9Qe+HKyHMFdhok3+116LZAjzvG/8VVSNHqawrnGj
q9KadGfN8lSxJBUVlAjRXlRlbOxHNdwNspwPmqwdnkX9VG0GdNghJ2RVFVy0VvS+lXUsMpI5HkvZ
d92JcnQucb5aYpdljtglnMfa/TgnGFY07lFm5UTZhs07dJmN4mqy2+GSHvwzpJATsJp2DZN5QQ5q
sgXbA0MFBG+kvgBwjC/Q2INLoTPDMghziDp2a49fkh4iU7+rwgdN3CeJOkJ/4yIO2IyloHJhOPnD
lo2v6uOrMkZMZv+ExH2v0q0VHrHqmRdczaMju2m/jmxusfrO0G8BRc3rMdLzcVMofAr7GIc3sRzJ
wIVNA/ccxqZiC+70dWMmPhr82a+3sjU2vQ8hcc2LviK75GQlzqbSp5OlHm3v2zSLYFYGOBRrKq+i
RFn5rVKmC/+2CIYuwN8YOVdt7JS3lXTW3nzDgOXTYBrVdujTb1nKcT+aDa5al3P4qPy1RryBPZ4m
0OFAIB0qdKmqt3Fqf6fgoQXYMm3QUkpeVE1yAcylvWy51SHHrTTekgsbEFitSgJtbIdVlui7fpz1
nw1dgw6J80zSgAWK5yHnLoB5aiUmGlK9OuHSs+4s06i/Dmb9pTohmFYXXlfm7JYV/3aFY4j7ttba
F6bVVrmO+ajBeqRv8F9fLa4lyXLuCm27mHKMba5n4TUq1GllJsjLubHjAeKwF2vfTaShrhxb0ENz
oLPISji+qayCKZMAfYzN0ANSmidgwkmfBFhRlr1n5Vk5uRK0KA+OQHENv9EtMHZWiWCBi4hGCaQb
3056YWlbW5Vxe1k42jE2zW9inuCV4n5fl6aGuSMaLD/Gw9RyufGk+ywzjaKLLCnKKOrx8gLwS6u2
2pjHG5Nvbt0LkxSKxYx7hfsppKBjhQh+Yp2/MAc3Qhdqz35op/GUdRFBDZ6s/hoz/eCpEJ9yYnfj
ABSEGX+lTQaOmi5+qBGZIdn27J8NEQ2F1zy2hG3o+6JoY4+SFWQVCB7ZlSGltZLszSC/DfnAmTS6
a0W1BdRlR5swDp2DaVCCmgfduvanplHbHBSov7Lqoh8fbLe0V5S+6iAx/BDWjNds9Kh9GF1Zud9J
dgkv0sz3qICAu8LAaATmTKqavSoa1jsJB1GG2qFzNLC9jbEtY3UcoKf2mGOovIkjEPXqqtPtjSx1
Yz11fpOtnXbuAeR2mmNEaLwGCzgQ2NfswrOsGYJapDGlIOVcYlaD88Kx4dkIh3QMJk7aRw/0JvUE
aE9LMWHUgrjPx+sey/cNWFn4Qb1X/srzOE9vpT/r9yKkLwQIeIHR6rn2CHMxvhg1T5fXmdQnTnlQ
lkGr1soMV8rsam3lhaqbj73T6BeLztnfYG9oJKeFmFmWYzvPeg6424zqBe5B0FgPMTL/www48bGM
rVRe4D0stQCUZm1uItfMMDOGfZTuZnPypiPs/QeOTxNwSyD4LXr40f6lZ1MxwE7mfthrZrruKJge
hDTbH6HtDg8Nm/7fua4ybUf4UnE7517LwbQPjXVWZZDTzMYel6WmQDQL64tySb4TzhT9yIZWPwkj
jfbhTHYOoCxIv8CQUcIciFAwNhO2Ncffpo03Qt6ndl0Vzl0FcSscOTTNgv1uVXYVt9G/hgQHi/yh
2SOwHurKHmv8Su8iVEDGNg5n/hX0bTNN63azG9LVjuHTQe2WSXzDGcr+Qk38xmpmuYcga5E10DjX
Y8HFyOgsbc0eOqTHqM3zh7RnZlGXMMomKPTet7mfFamzQdVOFX6/QFUHAmcyZc619jwMqGeA54Z5
serHwckxaNX5tP9cV4Hp91vRhL/GRjflnbWkiN2a47gcVNC0ao0Rmep6EbjiIRw/6Pqcd52WgWjq
YRgydR/R5VmD0QS7Keye9gVdhTbwUrMKCiN9zGL3kUvrsKYZ1SIgsj8y7553m36P66AXR5VAvv05
KjFGEB4BlAJcVhQQ7FWUXRUgED/QPZw3LpdRsPRjH8eszn+dvcao1VoQ+rxGTH6BJXGgFma9nT1/
Kwu3P7Q4jT5oJp73hX+PuPQuPSgxSOzOOlxt3GMtHuglyuJam04CSLobOx8Mct5zWgahMSog0dBF
M3+npr3oa3GylCjqFqlgcqDszK1rI3oyKNjTPj8NYcthF6M2ZL2JXwMzbBckOdDcooYcaeEulZm6
yjpZ3yVh+kFL/Q9P5SBYoAdqQPHEC/C6W5eOmg0LrWWwntshRw/O2Q1OLL7eD97fG+0CLxDUA5IT
jAA24oHlq3jxAnUAmxESc2bfk7iW4dZVX4DLVmwOUlEvB8nvHFzjozn/hwdkkeMRkTrhCjh/wEQJ
8h9C7kU5yMp13NT64xiaQyCzvFyHZap98EL/8I0hiMTsgDVr+c7OnjKmSKvyiWkisiilXKs3q87+
iEHy50EIx8GAv3ANzn41R+e8MCR8Yh5BInjdMwc2M+DTT09EuKhIPRDxuYty6vUP1tFhbQaLVycJ
juvv5PC3Hd+p/Ov7o7yJG2ReMAyrIG4UMgzPm6sk0+BkTsc6MHNaZWn2tUmGZ3Y/dDv50UrTG0Q9
W0vPgbOBvfaUv89S98L0OoCd/hdT8pq1xp4gb4obb2g+/zXyISIYpX0OScQ/W1vitsDkz6mB+hNw
hUpSsu+nSh4UKp3AQmf0wSa0/HQvW9tLgxkAC5hXIiLxIJytnsbgwa2v+EoAu+1ENAW571+lSnAX
nfbD1G6nGIRolj+9/yu8/Uxs1NLQqpmzfPHO2YxK2P3rzFN8+FWxY+dYkzAUOI17B4Ju8x8MZTuY
HPgqBdaD19NqBIsLEYNpVVAWBp+oLyGSimv2B/vQ8qW9fpNsCChD2egEflnnbPpK2l3k8LCOWnW6
pk27bgn2kca8GVS8JhtnOSF/8MW8kf8C0NEtgFtodhykO+fALR9LudI8dvbOsK3VNBq7NgZ5zRWI
Vrn+pTGyv5qy2Uf0NWqd+2pG1c5q79KUXub7b/nN0+MK9RZgFkcN9M7nb7nXiMbIFtWHQwjIZN2W
gw72r1hZimtavpcfmWbezNtlPHg7C9HH4xh1Nm8d+lwkT5l0DTb5TXuaVwQHBNNju3v/sd4cLhhm
WV0X4Tn0Ou/sc5QuBQSXewPcBEyP2Dw8CPHTXeVoDxxCk8Anben/b0Tz9XQV0vILkyZe4OZ/K2zB
PTR43aIJobXbtPhwl1ze04tZi0gdizgbFi6vBah2fkZDqlS3kc8OXJXd0XDDK6shH4A7KuWRMtqb
s9hGlbaNK/ufCfMpe+VDWfCf82A5iDT/Q0v/793PcknQbs7/0DLO//yp/x3pc9ggXvzUS4Ddv1Lr
lgf4v//nW1J8f/4+/HxprPz9j/zLWWn9F/Aoi5MKGmkkai+clQ6Bu5yYWLtYqG1/Uc7+y1mpEVu3
0BgBASzYMxYdvst/WSs1cyEBQAzDnsT6sNAAPuWt/H2U+PdUwUTlGQKbMEYDFHsoq5cl4MWBqval
PwlyMAgMo2y1n8oubOV9VMm+CS/HeU7JPSGa0rhMw4Yis2GVJ1cY6oEukuD2Tu3cokZKkz7FMRhS
ljoIFoxTUnXOWtKh7gIEHsSn+Y8ssCevMcddUxF5UVNiFV7YFSvY3GSnamo+cR3t90M1r2juOj9s
aZdrdCMPHsr/LcmzX3WdVA+FfVy79dOo5FDk1ZTWKeBKxA9dfpg4oe6VyxJtx7M8pPz19xV/5L6y
/ajbgAfwT9y53Z0Z2gQFh6ygS1UEhjLt+Fw3YugwhCMY7ffOiU+WW9zyk+qrvvPVKvezcLnhFnvf
JlyCQW+6lHCESd5ynLiqOWQEVhJT7MSy4MEcof65m2MzTH5Zo06BrIjIBV41ZWjsbFoHhxIaTXuE
9uxeJJ3hPNMpReQx0sMddft+cVMchikbdi291yUcV2xkQVU9BvWYeKlRrDqn87YEB8mtGoCtDRay
EM1Mku049z/ghQ+3lTlV14SLgkMoUnHl2gu1OpvZR3yIy1kTfulkOwUumCTaoqUDNq+MSVaOmxsy
06oDyJnxYOh4RI2aeLCxoTWnacg0uhF+jwEo4pBqbbeuZWQ89H4Ikr7qZftDDca8HUijeZqL3j5N
bmx9IxFE22FFo2bK+zv4bYf6tEug0oEQsmIq6bJat3bo0tKwzTV7xEXXDoSeZnSkEKgoML4xjHik
DdO+EnoFtCet0BATkMdFt+rnhyEBtou2ozlO6MduCz/W9l5F+i8oYOqtcJZPFLf0ld469i7KO94h
vRnc6E3u/Sj9sXzyU9TQmb+UwqrRPNijlVJlwJZUzGVN169PF5ZZeYwjU51E6BoHS9AlrnnqKz9B
RZykdkQTqILwtxmNTNvis7cvhlLXTm4qjGaNLgTLTj45xi5Uefk8DVSpJ0fTd3U3K3Kv5sHdW7Wv
I1VJW4KsYOcHOcyeC0u188GEks689rNT2UykwsXJvArtnrQerbd+xL323SBNygNQT9OwGbSvIjeA
IrVi3IVdKZ6pt9ZfNDu275k4pL3OCFcaJxtvbaNEotuQZxZ7bfMjmm3tCOa8v1MZhSJ62KTZoOd1
JGyNUvebQI/BBw9zH18MtTHSM0ejVmmzscGEqLZOpGsbhFJGu9L1BqVWZsXer3qo650Q0j5xj7uF
th+tTCmTW4jHVJi1a9XFRGEV5b7RnOIKAfyxagt1IWx93w61vPfoDu2YBlfUDO5TIZ9LoA0rqrb7
wW3TtZLV8sL6b5MpNNQN0Z3d299nJ3JWXWqrXVxPeRkIK7s3NFxlK3DTRJQZKKBs96ug+rW1pN7t
TWXve694zkKanaYsjasxzy2kqPMPDmb9d1Tj11koHsqy3FWTUaw5Zqz9MIKAiYJKNDsSaDBpTM/k
Hj5NvccNVUGphtDkt2A2vFJtGrfZQG/YOa76xWUmOpW682Tk/Q+PUjGZD0O4GfPoe2jW174+x9/I
rHPBjudgvAng+Rm61Z2IvaumLGpuvdQrE2M7NzotszxGQpqcCrBhbqw9af3g3Zi2Nm2SpH7sIz9w
6S5XZMQFJQre2KuPFqegLcE1R62T1RYS8IXrO7u+QXLWWtWWJjqqssliufC8oG4q+94l+WeXE2Sj
rzxjTh7G2nF+VXadbzUvurfsEH2TOxG9szSLB9J/KimuohaoyyQB7RMWSniGNzgb28AkIi0xQpLw
N37xt21l1RYYkwpYMy6JUS6hvIv8OLmleSTv4UpAJaNJ4UPTrsS8V7lz4ZFktmrn/Ecqxp9UNXeO
RgI5WTeXhEUckxQc2GiT5us58Q/chce5jhCRyL2rK3zvMJ0SP7xEm63W8cCeAuz6J0nURGxL9zYe
hodiEafwZay83jSfOo3vqUtSLrNes4ewhVQyNhHBWhtdDDc53YtfWUQN2Mladxu3tB9LpV0RkuFu
Uxd0rse/YAvYa0SqU+68hHjPaKZB1NozDmOHnmrdS32NgPeUjiTPqXj+wlWdfPe0on1FR5RNq23u
46XuPVnzt64xkA+kfv7Tz5v8Tmj8aJbinw1M0G4Q9RABGGaB0EsJ7B5qJO4+z9Tfc9PP65In3QlT
q3eoGXxvHfVDTPCDR3HxFgAXE3yeW9Kl7VYMW7zf4VU5zWDuQ7jxRlDnQ/69a/vkHjlODxORiOuO
giQyp303lem29tzbLg7LjUZgySqihUVyCVKkeNblEY5IGBAd2W8QzQSJbZIC2iYemlaCMDJhJ4Hr
UGvmx3auUr/emaSJ7mg70kI262zrTkT5GO04Ptd64SbgyiwdaZMiko7MNELP3Kkyx2ODP01DU9PQ
yEARk4pjUtJ/2ZiFS1dshS5Pq25G4poQBcyboqqrYACBuE2R7W+SMCE9MVslXfnsgAyrFVIdURKw
p6GQzf7SaxoGQOYj2k7245h27YEXc0PFOvDqbi3wx9EarTcENmzCLroiigIqO03hOGEHQEzf6+j5
jBNdoe9VP124Dk1rlGHA+SdASpV7YxjJEGBxRw4RRsi0+ppnJBemDLPil6/Dc8Pvn61cQ45rfkI0
UxTjaVFP9KnrPH9O3YnceTCwgV3mKw5Dm3RU+Gyk+aDk8m1iGGNVKfOtM2jfp3JMr92yUcDuraey
LFg5GxK3TUeSLWXRh5rA5Sb1dBnnhDwK9BfIYKIoyDWqC+SLobrNmaV2FonVkE3zOnSm/pD5CdiO
RO+9AK7MtM7saLgkbC4+Gf6QIZdS2a5fguD0Rv6FEY4wbm9ATrMKywRt7tCGF6Xth1cgI3PUECR1
YYidT30v2vvec755cV1va+lrF1Pf/qqLbFvX/FV0pqRWDD1NF9P9lmKZ3YiUBNYVwrFmV8ZiayiE
6h7QwdZf2+74mBEOu83JPdkQBIpgYSISS3OfHLtYOl5T+lAUfPCq1EOmQIlc3CUaZnDq5DtxMMlx
KmrMga7XVICfVP9cp2rdUl7gcEMABxtbJSfYgabMfVrqZiVWDikUgdbOBS+A3A53n0X8HptUQ3y4
MYcxy9gO0BNjZ6k5TXP1zgt2G9tGpn4q29FCFzYZoyIkZKKZEWQtYg0yFLNy9LfDuOQumlH3FCFt
7DZarFlqDd1EKy59TUJ67FFSRQcPOcStjgtWDwrbpflXkHWa32hkzxvfGksfDzX0/gYFXDIV5dcY
8i5xxcgvSDWvdD1xWWAn7ydygWGknoV9tjqK3BvaXZ01w99lG3m9htY2T4W90hG1PaJAjH6NBjFz
BOomwAtx9qJQWeUROUdHIlcasVad2VTHJnQ5EtKJc09S1+P6O4qLbliPGsby/ZzMaM3rUpuBE3K4
PZKQNAY0YjXkXlYdJ/swJYSS+qkNOwrpVZePY3ciMSN0NnJqhvCbywCnRPdHP0Jy3ffqarCLrDmp
LI4fGuz2a1u2yaYhEKU7TVOfjMcuoYc8KRrgezPWnPIQEcvHE3d2wrZfSo2IE4Z49j20RT0clQ5J
pFu7BFgacwUYseqL0LwCo9hzMzE11R8sPSweROY430VaRDq7n+ETIjkTHLOxiIyKV/k8NXSTOntG
yeza82wCLAXYeugxfWBdgRrM3oV+5ZucNNdZl66fEDo1VgZY6Y7S3NMQNZp3JI3bZT2SVJPWxJPb
GarDJlXVPhrVqN1lgG8IhRtrv7mTiYuCw/AaFmzLmxJ9q+cULHZ8YzrJpm43dFRqkpIWIyJFtEhk
tSTaWvaq1nYSsLDkCNBG7iVs08Q6joYZQ30yEnDrppa5S9RqFKm/rb4d2H1iDQ1FmI/ORWbRg+Se
J6KvNsnkz63P8rsqZai++OQlFmu2hmLYhyq801tDd9fz5CXj5eDMzT4Zy9n427d6v9np46T3UYAY
gCsLOv1uOs19Wl5pLZvgjk/MHY5lG3orffS1FL238vuvGolZIHlSjGs3OopHNtti4npspQlHgrZq
yFLW6PGDdHNoI4dPZeETna1nxYHMoQWFzp6jmqTgNovugJyfbO3KlPBeMkT2jbVc70yzO/izpd94
tZ7dmLrqSdAV/K6KiFdv1epmDbE0NG7EaNt/hXH8hXsT89Po9HqFRgmEpMnHR31QFE9D76bXRoJT
M9BbXBoTYS39ms5aCG1mGvVnQZN/QpqP3rapvFbsa87ij9z40DdhDPGaY0XCKtjMeepONfFTq8hs
6q0IxxZxaG1A7csI1xTHXvgyp4zUZw/uGD23meleJqVQ2zo0RND59tVsEvGV8wPIqLs0U+SqaZze
NpEdIIyv0mPhdUiCI2qH1ypKf0112qy9qMzEdqpw5AzUejc1QrZVT/oRMnPL75412+7+Kcd/qkp1
mfxQZVP+as9rUC9LUP99jc/pvlU/f7aXz9X5n/xfWK2i3P9etery+e/n6Ln58axe1qt+/0P/1Ksc
/b/wcVNz8gAugPR6Ra4Evk8ly8ZnCOIQAuW/61XwvoCxAGrgJqajMH9Zr1pqWYt7HZ+v6wMZ/FS9
6nXPCkQfGSZ4Lfkb+iYO4jel8SqkoUQWatDH+XiYfYKi7aiVn6rWQq+hS/8PwAxK5/LMr2ti/tLY
H4nyCnoA7LFef+m7/rFzxk0pcs7hNnnRL36Fm3/KbS+RiOePRYuPah/8pMXDSZthaay8KMKNVgHW
OaJ71VKku46nKtwJD0PVJ0fBzOJR89ZpCMF/P+9CpVlUDFNKV5GI4gZhdWPu7Mb6iJT+umfAy8O3
TrXTQiJA6VJ/w9LQMj8nzLnBXT7aaE0Uevtom9nJReI3D2Oa/mAN+Agk87rztAxqQq5k5uK/pSVk
Ly/4xQuc5ihqh4aAetutI3Qibrv1KqQzy1XwotTJQnr/VTLZXxTYl/GWnjojWTAZoKEs//+L8bxp
0kPfraEeW96TF5YehUoO7PZCDn5/pDdTg1o+tlvLpyFEA9U7e7IQu7LJbtQGkiTpI/BiEj6q7nPk
gd/Pw4uDw05v2wR8d1YF7pHUuAmazCCu4zo7psDuNSZj3YwfPM7r1svvgRZVAskA/Fh0ec5mempj
vJlj0QZ53kVworMMKw5RFH6YLOWj0vzVtG2xf/8d/uHXwpJOBwvaHovReeqP7oUuVhdupq1py41r
y3GrbJuiR80J/P2hzn8uivx8YAiiHMQdFMKt1xODcj/HotqiWjSg5CpL3zqES8fs/VHO3iKTjxXq
t+d8iU6iy/t6FOVkXD76GZLMFN45TmvvQnLIqoHIZakfRCaiD362s+9rGRBoBOF7HtgTKH5nKyLJ
g7IaF5I73O2TFRM1KHrhHUnuLA+cTvMPfrA/DWcu1EcQesyR88+5bgbbrzsDupLrAtmmWi2TVR/X
+anPaUoGnZ0j/Hr/nZ79cjyiScgsK7tJ+5rOzNnMtKSbEmudZL9vnofKFvdZ7TSffjDQdUx9kCkL
jeH8h4uNqG6cpmSQcSAZUy9sUq8Q3schETPjwO3s8w+1LE+I50EosUG/nii2vyz6BRgzPvpkixA9
3+Qi0v6DpyIhZcHNor9AQvV6FGnlyVQRyg6TlxpDSN7gulQmNl10DxxKs88pVwA9QFrgQPE7tNdZ
jh2vxyMTsEMpzvSH0UvTBd3fBqTl+LlNmVH4iThk8J/lNOCfjSJQ0vfOBIO+rhJ33faNWmddU27f
/4XO1qZlFA/ADwALImDQnp2N0rqiSfBjElGrYqrh/M9NE83I1C0r/OCB/jQU7XVTcFRDWHceL9Ka
Bgp7bEhYQ3I3wNc83jcGjnphTunz55+KN7egz/m59PMPuJv7Lq9mQfKDGz1UXTieKHd0ADhwIL4/
0tvPdukvWjqCRJ25d35WC3WjTZBLF+yPkZdheu2WCNvS+w8eiLUd8hkn3eWxXk+52CopZzQ5Uk7C
by9nTZ+NKwQ9YXSFee0j8eOfnkksmz3bvQ3r72wpGlJZ+8rLClDmdKv4uvpLHUzq4dNvblGPWjAh
AWtxmH79SIWmD87EJxoMqlKbtFk8e7n3wfT+w6P8o3tCkWBBLjzbqZLeSOPQYBCaC6jtMaReR209
fMDU/sPMfjXK2a9jVlGWSHygmIKGeO9XubWa25qrqDl49++/tbdD2RwiYM7ogC6R6ZxLVAZtnGoC
HAJ8XnOG19jJ1pnppI+5330kA/zDWK7BAmfqCPQICTv7hUSWZeYA3CLwndQ+ZZ4nL9ohwifHcvXB
2vD2d7JdlJsWYmJko8YS0P7yQDuEFNenkqFK1tWNo5C8Y8n4nA5uWbhR3lis24hvuMlZZ7NBUhHI
fellQRxVUX9pdmX5lEeo9E+9H1lkX5kaca3v/2DLx/JvgcMyJpcQaFocJ0DXvNEUDVyuzKGM8qBC
3UmMga7WGoW2dd7AOLYtsmXeH++MafnPgKxEqDrAx3AfOZshJb+OQfI3dY5OhE3gWZWIdq6oGnCd
As+VNrgi29H07tSKUlozbaa00v+i2Nk8EcJAynCYdrT8K2mGZK+LuLu2O1Fo+KCzMV+8Kg1tZVtz
T7NtRR9wft5OOXQlHJa5JjITQN29ngcqbUgJstiOBsJLJFXHnlp2XM/hdzKOccm+/67+NBoJeIv6
hOWOV/Z6tEbl1agqznlD6rXTtsgc84uya5TEyic04oPR/jATDB2FIvpuhwzj82MDSow06Qr2P7qM
iBns2E03sl/iLCn2TRTDq1Ldvv+Ay+59NvngXSPuYbHwmPPW6wfUI3eOKXXmQSPAE3buzwl4bJBB
3k1qPES2Pdy/P+CfnpGvF1QIBxadu9zrATHRNI1Wsx0m+HJXXWQ9ijG5rPGcBVmO6/P90f7w+/Ey
qRRBhEJFZC2ryotrsJUDSdawVAe4NoC3aW1TPWiUqw+pnXwUKPensZbtELY11RLu+K/H8itHDdOA
jdDxm3FDNLt2KnDLHPOimTfvP9YffjXE+ctNGBErh/WzdVfG2LL9EDPPLKpqXaNp/WL6jb6hB2Vs
uEKmG8TZ0Qd72NtfjnhBhNIsVw7JeeJsbSx9k/CVhJjzwW2ay2Yuwo2jD8ZBIL5aCcO2t599yIXZ
yKF9uRgDhzv70umR0OHyOaJ1A9nWfg81HDmO6i7yeNCPKe78GyhKzvr9Ud/+ij4TxYQT7oC71s/1
tEis7dLrGFUNc76bazayOquLIG/zjyanz4R4/e2xfqEKRxMOsNc4f6FWKry8lxXx5XCZ+9U82cVN
LWhR00Of5dd8zvL7rMGGTuus6z6yDLydQ5QbmK86D7tUic7O9XnCXphUGWoHpdrLcmkN1BBloOLN
Q3qlOXn6EDqF89EZ/80+jvAbxaHD948Um5Xn9VcCMGWaZJmy24kCh7Mf5RfCwkz4/q/4p1FYQwmF
cBEHI9V9PQrxr+akQxqiDeFUay9D8i0i/3P8WjZSCl98CMsbRHvNXvp6FOzvoLQdzo6Gwi6/HMhW
oHr4ucBzfvAxvJmWy1DUVLgrumgqzzeifAZjWzhdwQMhvzLJKFrb+lRs9FQbd59+dwwFRI+1jOXF
OVvHCiPxvcQci2CsaLwXJCaR0ocS7JM15X/enkmRiOlPzev8GDKYmJ1xG3ExgoUF/CiM82+ur3XT
B1/0m4m+vDpKJ/xerMqcsl7/SpE2qgaFFeCk2kyqVeOHPabGSiDMG5EwjqVmNtsWIWLwH7xH1j2k
3JCxsLG8HjezUid1JUo9ReIi3V0tfXYyy/wI3PeHqc6NGQg6lz58YWKZOS+2uEjNKTSKAWaUi4iQ
Mm/Sl7gIZfXBtDhzNv0z23EX8TEtMEfCOV4PlHkZ/X+AJljqQSEtMoHoAdBOuSqc/FDq1r5KKN7I
Bd9U+93Ow/X5wUfwp0d98Tc499yJfGy8zjUWy7nm9oHfufKRfvPncJVvHvRcfU/i3YgIkx+ut8bx
shD+F6sgOujzswPPBsuHR1oEp//Xb9P8f+ydx5LkyHZtf4XGOdqgxRShIzIyUmdlTWCVoiAdwgF3
iD/id7wfeyuqSdrt7ku23Tmn3ZUhEIC7n3P2XluTUD2iR6FDmpZyG5rAkME5Rebf/Gz/7O6n+QDp
NOD2p6/yx/epZa5LBW1v5RWdH4/uZD30rj3SleLE56KN6ZIbK6v/rsj4pz8VjEkWRU57dJz/+Laz
8prIbHhb+H81EqOlWF6rVDl/c3z9Z8sihkUKI1r1mE3+VBX6ejboWHK+S7DHYJuf3e0cDLRZ3NFJ
/s4p9tfvxMNs8SBfO+is/X/aVBAkuHr0+E4Ggh8USfBcEVRLsET/6q3B+3CIpIjHQMs++cdr5zmt
pdyGBctBRlvA9nHTnYcm6m/Oc3+9dlTueJNM1kTbZOL2x7cJmsltIR4i4+1nyARLP6+xK0cxzCbx
N9/oejP/4aTjcqSyufuYINJFdP905SANaQMxCdObUSTbokHN18pZXDKckPuyFn8Hsv8Tv5lHGAA6
XrurL5eSmlzsP363wmu92TaQ2hSFXRaXtgJW9aOiFMcC6kRyuM+81nwlOSWCOECIpv2C3lcFB84M
Rvv4v/+cf7nOQEY5pzPQpFXCMORP11nWdpG1jUb2E3TGNg9g8pg0M+4zJ/i7EyW3yZ+uNJRd82o7
ZfzNvur++dBM0GydwMa5gvvBkogVSDodXYLZdftvtdOSTLsmabBTfox+GiT6isp3WUARZuGwc9k6
yEahDfvUlVOZ/yjmXtbEF16tDP3SeLcVldaDx2TRO2K7mnoEIaM1bRA6Ot/cAkHpaeoEOIFOOv60
suXUpc8G+9Ov6Ug+DvQ/F457zsYeXI2exJ0a2wnJ2atNfppostV4mze0+x4SpCUDkDVF1N2LQNez
7wVaWLAWBbTzdzeqlC827FIhEnxzgRWVgQObMTnEuRW0DtLkGcIlQiUOGffQG42gWzWpYVVQWkIp
6MBFMujFqUEJ2GzUYPmoHscqdZxznxcEI8eL32eK7LvZCG6ELpO0QjoOyy2HduXVxByGxaKKzwn0
1XQMvLBKVmgygXA4IG9yOnxI4cnqqyedWyg+xylf1+YiildnwseKACyfE/8BmlgUHWQia++uUWMU
bLvZd/oDFgDfXg1zE1kb/4oA4qu7NbkhY4NseOfOyo9uy6WaI7AyZOaAK+u6+TIusjKejVTY/SnR
g9RP4dw43trKLfOoyc/2YuTIS/0F03b+AhZl2DeOGgWR1Fnuw+QAQLKcfbcs5MFGgKkOadokoCcL
GsHfogQXLi7qEblmkCbpp8uhCkrXkpauSd6ZW6cnZ5zSPF3TDMzyV5T8cK1TFuUm1q4r5496dpjp
x46VZMV3nrYyWScdSbOPSVKF/tHy2jDY9qU92W9isvJi49RIwn6ArQAXSAuEMM0iJni7A1BO1gHC
/UxO5kOaDfhmXUP2/qUGnjVuxNKZfJ+xjn5Koju+wOEji8IKLNK9o8ys4kDYBoBuyyBxt2ljGpee
grSMW1zH05MDPtLCT+16Ym3P2pNfXZ6Yb46T9aB0fD4bUndkkzAa8rrbyrIeb8zZhztLO89cXhHi
dwNG3hy1qZmMOH0tweEltmSZf7OlDeSBSEnPjXuPiIa1oskIJTVLm3RTubXJvb2UgQPidnI+LFAG
dQwQxqhXEeOxjORpOH/ch01x6eGZfJh2j1u/0fMCyK00picYkqE8eCbhhZuMuFcISG7fuKuyrz1/
LcATetu6Ne2vtACIsg5TO9C7hULci3trmUbyVcvhLcD7557TGTHmal58YMYIQeDk1CmhdxtZNtZT
O7qZxpbURCNwWY+aS2awPI5hAjNsiyox/cBdUhCVI2ynxprqD9+DpfCG55zDsII5aIxUvKXPKYgG
cPfYA1mZz0GZ2gPY9GzK6L0uQwTwSndBSai6mfTb2isJnq5w0JiARpArnonJDp1VipO3PxadQtKV
AhN9WkpjyV6X3K/5MeBIz7HIa+brxWC5zyz8CM2iCZ0e8/JyU/e+DycRQB/LTdiZy35kzQQ87A5v
HuC66UTToHiL9FU+N5ujAizXd/605gyOJNxUpfgy7cR6ziBkgYRUYKJi3FEagk/EHbsap6Txv19z
3M37qRFW/yra2XwwpTFcrIVo99VokP18Yh2qL3rxsIwZoo2avZdgc1nRC+oe20GXhKILI/wJvTRq
DvMwKVwrhbLzmzazzDcjg5+za+HAgllROv1yRstqY7A18F0E8na1HuqiNQjVc91wa+GNK8iRGCPr
6I6m9+pnZo+kVbn2t8KkYAe9hZ6842GfQjTEqRmerHkWy02rsrrGntOUBgje1IHumWSjJsF7zvwR
+HHv3BGInkF36XpBgHS5uOFGhOOo3hPG+d25F00w4PrOtLNhLUGQlwTEb696o1juq4WW2ndp9ub3
0E/S8hnJU2mBRDR8NKMuIYhxl3roZyNlIQW0VGmUO9YSbW9F2CP2jOdk8a11aiBmX/VQcNJvlTWV
KNk7+9WviKXaupYhEENAXWJtyNkD5GZSo+7oxzhp95AYVS+eqtKR0Wtatnm6Cyoe13hqKEVi0Tj2
g2Mvpruyi8QtTlYSOYiEM4nPyzTHpFgHnYcRW4YloCuig4v6kta6rV79unLsXQnMd7kJUmRjz9nQ
Qjwf25ZdEpRdJdYlY8KQG7GQwyoCaYqhTBcYseTMXf5mVCoDgjpodXQNgCoHFzqSt4nC3CROb5a4
AUH5zeW+FtPS/JRM+2dqJi1+jFkQfHWRH8oPQmotBFAaKcEmNxoY0O1idBwSWuF7LywblSNR51dm
dM9q1ff7RjjpdGx5Rp2r+rzAoaCmwZwI4aokdLnO7/JHI1RwA8Yp9GeS0KdQ7q5zfv1QWm6bPYo2
GdyDBfKUW1qEyhWbUANEesJJ1EREeWUhZhuxFHlzlhhcymPfyqjapykcv5VeQneGmk09I19rYygI
54rQp0c6LhfH0t+HiKn+D3jKffqQ61b0H86EdW7v5UnmgfdOwy9CFjWbvRkN3jFHtgFqrMBtdph9
beTETrAs7/CdlCWKAT/kCq/qZsq7F05G8Kaw99Q62E9+ZblPbjmb1kUKeomvvir79HHiSis0yCAJ
L4CNO2vLeDHTuwK1erYKHVW9jr7tzg+zdmoS5V1RdO9MW4cUmsbsqoOX2515MI0QoXNTqwAg8xw4
R6/P5/5bmy305GyrEDL2mMafCnOBa18HBc3zyYrqblX0GuMgi4Sp93LWtrO2wtxqL/0sR5aglphF
a9UD8GQfyUxVG99JzTUAaGZdOm4Nk3e4cW2IcVvqyso6l1YO5nUaJoFIWZuFvUWGgmlJpHi97hBt
l/aLxqVxi+GnCW7g2vnDBwZIPd666dzQbQlK18IQZKMfAbk12sN2MILWugtqmOE7c3CjH8aADe8l
SMDOo5EDeg/OXRm4Itme6IiSQdi4BjpffzZxmoxZaP5o03k0vkFpvGJ+ZzE//zq3/58I998tjwLs
f47iPf9gqv7HKN5ff/Gf2fH4wqOrxuDa16K9ZVLs/Z7F63q/mdcu2zUt8lflSjX+345x+zdmt7+U
dQx+ULjx//7LMU52PEGGpPkhbqLcZRj1rzjG/1JrIg6mn858grkPn/vaEPmHfpjRWdzx5RTGjRNl
uwLl743ys3JL7+2DZfPvpHt/aQrQ3OBNnOtAFa2bf63+/uHt3CknfUEh0xv6xKaZ47dx4mEP/Icf
4O73Uvkf9bd/LWivb0MkB5siUxhOYX98m4wQ9M6ohii2WLc3ge7SYwkKeuXwtU5zkZZ4OkmoJknB
zmM5hvqW8t5e/++f4te7/KGO51NA/Pk1rebr/rkzQTlnqqkdI5idsnkvKjO9X8rdwibwE6+p99kr
7eLQrvqj8AHELlamt4VRs6fWsmzv/KC0v3u4rmNLMPTeFUmuv6QW1b3yKFSUR1tqaYbyhgEyjhST
DIATnh/LX8FLjcMsSrDZT9I9pFpPzkoaVKtdZiblpjApYHC4Dx/Kq7wMx3bA+zOo2japrb5zShm/
L3K+c6M2ufXbylqRANBso1CMT4Fh1yuIbsVa6FDg3QtAp/z++/3fWvLv18Dt/3kpefh//9Gq9yrv
1Ne/fXzBPv3xU+YfP/L66x/1/dfX+H1xsYPf6Nrw8LrM2q8yfh633xcXy/0NZg9TXBAQ6H+ZQv73
4mJZv5nMYND2o6FAAXrVjf1X0PdvNsLr63rFQC8M2a/+laXFRlL6h/5KYPMBrllKoCB41Ane/VM7
VfVFwPS/2uWNIDGAjcgj7G8/QPTeYNdx9640cWw57c5sI/XdxdgFlZwYkTaMGpxKesJX0hYUrUZQ
b1NsKS8Iz9+drpHJegG+uvZ17u9I6LHWJKfm9SqXJukRTjEfPQGZ+tcrTl0+rQ1VvcN7B0fZD5mM
ZRA2rxmU6BzIRN0eTNVOL6nXDjed55QP7ii9G9+a6SeCh+evCzSXSyeLS4OJ6xkLz/wyAZin4dJ/
urPFK/aenR0AqwdA07VzHmEkgNfkb815glWaVPW5Ao7aQwu/ZLkoL7mnPguQALdBJaa1z/n2gG7E
3DtV/ynSxHhFAjVcEHQFK9jYzasxqeA289J6pwjKOog5D24VBqafuZG/a2Fkh+tfGiOvSDiE92So
8bOTyXzCWV3dUJLML+PIm0947X52Rh7s87wM9uFSvIORttZL4JQXSXvLWf36GpDm/X2bcZ1+fcpw
HssLTqbglkCOzzHnr8oF2GtLpkHeq37dTJ6/r9loKCAG76dbmADvlSuXFSeZ4aIsYe69PisvHozr
g21l5CEEvMIUeD/5VSfiHiRfwjSwbMV9Z1m7ityJZ8fkMhciM7f+QHJqLvja6fWDD+xbEDZlslG4
NC+j69d23HDH3S7ANy8gl/y9F7TmSSmiB+hsVSVF8RW3cTWbbGq6yjX7Q0CINpTfT6F4zRGvmgPv
1yg8+mL8eN08mLFsgnJ3vbgF8SP7ZRIGAU5z4v0sguq9qyve0Rk/hSzeZW/YK6bsZM1wWWtnCPaR
y1euZy4waKn3JTWxoQD+Z/KU+j/DcJY/PTfND07DD1LNWbDH4fjpTIl/63rlfDujx/huNzZXkV2K
QMHxrqaUXukehDf/9MVMzDurSsCd6q6xDwE2wSu6vaseZTfgPM3G4GLkXXmyaHTuAj1SMoTKCl8I
XkEBm0jz4g1zuGl7J7wRTG9hl0aNjiNnbLZYW4y1wWNLIWCCGWmn5AQp0zmXELLXAZKnt7ycxpXP
xn4AxAAezHM0mO2B1iOJaennIqTHcbuekrVnN8k+UKHz6ZgN5CKada0dSzU0G5FIaHXN0p+HtG1X
YRMOXwVIz1WgI1Bu6RQtzNFwwzFr6y8jN3zYBPS1oolCXSyOtwvc0r/vzNF5bVU4PhRuQMMlBa8R
V86c/Ug1D8Ky+MD8K8/ap+Y8PsxpQHZV4KhXmRkWwT0u7s5SdbRnOjO97X2L/B+KxC12xzH2qeec
OLVwWzb2aAPt7ZKHCJ8jt9YQ3SkzJ1GhoN3nm519LudouU1RQ0E6oaIgoWBYydzECcqyka2kZOqY
DpHeZ9S9hIfUabjLnaXYBDg3bgdfORezTkZCFJNsy3zQXC1YixHoiwqyXTj5Z7opzrvgbbfzVHkH
JZoPDP79g8VSiZ1RTx5SGo8CF1aDnwNardPEXFld/2TV/Lb08Wq5wafqbLD3dnzCWm4dzSMB+chb
27ntHgwbeIyqxXjUhvvSdFFzlynLIqOmyZ9LM5FHuzbc9x6GBOlQNsElhm+CShDdUB5Fb/tkDqQ4
JqzWeu5NP3/FROy9qtY/OgudvIW65CnI62bjG0PIDWeQ8GKJeZ8v+Jria6DW0a375MWzDbzbWKH3
YH2HO86nai8F8aFxIkBPjE4JF7CABjNYhXH2ZUCDqoTBbSZ0LlbSVG7s+aPVwU4wlm171eUQUZNX
n22bfMkB01lmTHsns8D8+Ev+qPo82oMRmEk959kf2H6KZGtOOM3tTPqv9FXsgzXUV6ntRFb4lAWb
Xpnylut/tfT2VbSqRIHxK6+3THe753TExO1PlnfMGjO9S9MJhDHH67X03OltYrRxyhaA+LpXETjg
1Iw9Do/xVNoV7chujJWEWsCEUAYxmPofi7L5ThIOC8XvsDYX41u5JItDyCjmaSChTXlcwkWcF6+C
cCBt+6DqycfwPYhYEkgEVsDS0QZsRbQBhLBPXWI/zGTQH9pVZ1mEU0zR08eh4QEkmdx11Ff6YPpz
tG8x9Q48ol5zqoRwNlLN8lx2DT+HlacTuRrasU7ZFMkTGXBEEVjS5oayvO4hg/Kz51CCIxkz72qO
kvEgTe2/Sk0H1xjD8cOAB8oZoH3qdZ0fZNOSVgIZ5AVlUHiaQbVfHwnnNoDYwyLszvZxsCDXg3zy
rx7m0fDu87yf995ieAca4gTBzc2yd7xAb2w7qdaYGgF+GEmwsekg3ia1SDkr9ySn8UE2BgOSlTYb
HgiIcwepg2O/dM7R10l0saE5bJjRGHF73anY7woAPm5xT073Q6XUfEucQHTKh6X8VKOFxxlaQsxo
6SkRFeuzBWK0dWzxlQJ5OvsCfEc/g1ROCrfZQp9u7kTVPwrM/VHc+EmAgDIZvxyJH52clbnoabzR
U4oSYZ/C2jfu4WQUCUTsNjhiU7pOTXR3ISPB/CwQWZx6N8xebH96M+bePZl05WnAukR/RV4u7qve
b27mlEXNb7ou7pJl5HbMmwfUT266kpZ3BfnnyWVouvsJEtfObrOz6bvdfR40NX9gcLfLwd57vP7W
M8SdMogHzXWtH+sRQl1Z0CZJMnFpM++lnAMUaGai1/iZcZV0jFKzCDoIG667OOLMs0oOYMdN3Ifu
cQzIKRJtKy6B7O56hw0gF/ZTVpA/KpZ3TrAzYI082zaR9500CW7TIXQ2rTRRq8jcI36RUQ+zykfC
96ytBPm6abzJPIrZ8GKOacaKflb/gsA8wNo91BtrdGCZY/qP67bU78QbNlcSPyzVJMzlZfGsie5y
4l762nBWgTtFD6QyRLu+GRWtw2yhZyiPcjT1o+X1yQX5jHHr1aHeuJ2dks/lzGvRsc/5Y+jsii5s
Nt4VdQTATG60UTmbbHTmbcE4a9uOyv1wcpJPqiyYu83sTCRGDf2zz+Z2FoBRqZtn5DiureY2rhHl
jDw1NsY74XfAymrzOaQB9QFLotrWHHxphvfZpo/8dj0nqt+peSA+LASF5TTTsA01vHdTNWIN5fyI
Ch4IgOKRPjrecM6W0VnhACHYDTveEQKPwAonCMyChtPJK3FG9/WtYbBOhIBxnmFJvBbSHjeLZXeb
AYPPwRdDS4bMZCP3QogVYmInkYopptAeEVHGeD91AGacKGc8xqK4wtxSrq/S1zhtvGXPfHbeLq6w
VnoeXDKmJA8ajvyT7oCNde6o9qE1hNc2fr4z3M78ZIjp74o+mmOzd+YN3ylZp7laTp5dLXfkl4D4
77qP1BcYM3L5vY+cPHbdubhfOK/soBi5NygkOA3r8Lb1souBa25lTRku+L42H6+NzMEnaqK2U2al
ag53bAzkWcyBrTc6MvqPaFrct4rd7SPJ5uhQt5q7C06cdaDCBp5uJjPIRq80nPNQJlDVcROTpeJo
NZ4ieI+HwK2cO57Y9mAtrncOW+mMcYdF5ptJjX9D7mVzm2hG2Kt59qYnPRjdj5yW9BojX7aPFpYU
1VvWymp0cRbVuJxCanaQ91cLFMLzpYmVtroHz5U1kWsGYZ9OJk2oLn6yGx34cBt2FQT+rk2Kmk47
40HxiIo4a5zknUFGsudM2L94iQnYxO+X+WDkvfucN7VHMCK23aTwuh2qVRJJh6IaprhoyYUbo9Yk
QdmsCFeoh+5eZ1EdxI6fkDPWEzFyWCAkvTu+CD7ZKBZ6vBAE1oOfZne+tpfd0HDnZRa6qaobg5dx
KsaNl8F7ik3dWOc0qsShTqLiLndQjMa27mn+5KFTnLPSO9O9IDY16JdjJroso9wJYHYXNilalEoP
13wSa+Bg5SskilkLOawgukD0vT6FU51vyNwh6trHapXqPInn1Ps20W1mGGU9Cxx1qzrQn5L/tCEK
gzNjQwNesU/fqIQIw8mgOhFL22+6IPwxtMUChkirfSozfeOSRXKj0+EHUUxkUVrKuOYs65hJvGS9
m7NPPWAZTkEvB0u7C8uOGmYwX4DtACGn958qn0BUJSIG1OgnIgFqY9LeeSr6/OxCo3svfVneVtns
/rSi1rof0zS/iewiX6s64FA25+lmckywxrN5D3ju+/wr9CbX6fk63WB2p8bNPCb+Efh6eqy7wdiU
Ds2zXHU3k+gJkqMoXcvUBTZlZMttK1W5nwNtvRCZS5hKMDOGMWoGtPZwo8v5k7UTdH+dhWRsutuG
eSjoLUFiRfSSSPFUTvOjGDyxHXxigIp8fqobMsZkb8a1Hp8nEYQrJAjuWztmy6kRRXDnzEn9bExk
z9mB87Io/Ub8WX2nvCCjDrQYCPAonKEkspurTxJXkbUI630S2B0nRdCWCmuOW9JXq1EU1bZwFvls
Go24Kfhuh4bz7rZbikdaDIcgY6zplmP5rcoBwRbTcqGD4KynXL7DWHmvr2ep3HCeJDI5KBzYizjZ
HgsBcXHyyu9kb6LbsLzHZDR+TqSGM326NOb01pCpsfWn8U54zRLXQT/fwDEzjv7AHG7xnXXlWO16
STK+fo16S1nGq6VHFhiDXF8VFjGJFQHLTVdsIhQCZ6do9aZb3ObIcKkES9J6R9z9NCzcttqFaUHg
k2HFhenWAGCmZGNm5rxpfSIpCAPNV0gGbhwitD6mBhJOXBJdxUjdWtYRm9waJOH0ZKRBeAoXHX0H
j0CmReilhHWmx860qfYj58Nk5zpiGophGmzDqjmXiKYvUVcz8OEsjMxZ/ZyHgAi4mcngYDCATprF
3iZMbvlp6lPhR98bVz8u0iUrJrLPeR5hRtQ/R099OKmPCbw84qDVscWZIh+86AbSzClv2Dfp5NzS
Fd0h2VkbTnEquomVjdziDcF2zTYf5pe6Mk5GVDxDChrPLsiBhxYU28qym59+WWyVtD89YzmkUZit
S7xwK0JJbpVqx3WmwAHPZBBvANS8diT05Zxvsah3e117p7ZkmwtVRGgYE3eGonFfwbnOR8N/1GyS
JTcE41njrQwnmBRRCdFyGr+NZr0WBmmdmrIw9Ufy/OheM2xudokbXBrDu5pMyTVwCqHWqO6hF4KZ
WnVhPlDSLz+5wRf+Brmu1Zi7REwvLeLee2gIamdE9RExVksDoHo2rXQnKqPYiNxds22/GEPExLqa
yAJWX/Tn6pjr8VbVbs8kvHeebCN5JVZngW1mvoEYY7ka+28WaKvGs76EK167KHof5/Rn4YY3GhBO
6iiq8egnMXqHsOXcbZNHAoBzwMIKRX5Rww+MVuOJNFLuttZRW7/CVT348ltrGAgSLKu8DMCtOSuS
UROIpoAI4ZAOmWZ09DOIVmXl23T1u2jPjtfGUS/mnQtDMUI2ZXYKMI/HkL8Vx6l3dpJQTVGnVHWG
v+/S5bNepmnFx+lJXGZUmHRvXMxHMhCZ4za3Ndm5m6zSW+VUbKvqkKfSX5EATkeglNW+QsG0JakT
RQ2m1eoaJ1aM1iOeZFA/nd6aOQ6sxTTbbZNHWGzah5Kzeeo76DZ8yqYquBuqZNdE4ohr7CDJZPSp
KuJoFFkc+fI4ZTk2B3K056yPhUp/+IXDJsJomcb8jmZT8hwM4zWQzEOPYjPU1EG75xx/byzGmedh
x6s8+EtxsXNJTOji3bqER6DLH1dzWL0Waf+g8V3nSXNCAGmg+FHrplie2yWdCecFBpWWdDN6N7sn
hmwhi3l+gV9JMmmCpy1bJalj7iqm8YxmCdlNy2QF62nv+2TfODWUCNNXb37Sn6iHu1hDIF35jZXt
MXhau8mGtAqPibs3y2gJN62ZxAuMzB9S2tTgZRGtBqCG/YoJavvQt/qZJqG16yvDAuBK+NSAp2CH
yokcqKQu+hf0PyAhCWWmgRHV11jDsED2GrAqZjDaznh0woNqzGGrcwVplMy5tU0XmXBtWkOba9DC
EQ5W9FXZOjwkgcchIOun96GpGWDlojm6Ua/PnFTrT3iB1esSpfKAHig/DgGdYXoETL1jOYn6MZBZ
9pH0wnqjxebuq1rZd1Bx+mfZF8hJ5WLE9lCYlOVDcqwCQmLTxl2rqP/1kZoXTiZQzRFErC1kWMee
g+qaueTXYhnVicfW26IJ4ALP6bxFcDjdhQqkAutE/9Ab5CJh5vIp5TLrKp5e9MYK5HIplzY5zyhR
N3YVQQ/tqJTd1oq+lUr5gJ59TbRi1r0EOquf+qwqf6Qg0HYwjQe4xexKzjhcM3NH417nBp8+I558
Z1vKymMHMtpbIbNkjfsiLGNpg8rqtV1tI5cyzAQGvKtkoJlezTQcetlSUXZvNZCSOGzBX8WErpOo
QmjlYwBabx2NHXBEUGb73gNNivjW23eFcO/Defma0yI585WSQ9H0eps0zPt9olhJEUjN/FAjpjyy
o/QnUH1XNqayS8RmjvXNL0Z9puggY5LNdzsTJ7QeDZs2iZOWD1k0z49Z06SHIOiqT6WG4CHz+m+O
59mgrpRxFhSD6zrnGJ9wMEbpYd/7JEWuaniZax8i3qrr6GhIPtCPa6zqY0vC1BYMLkN4lDs7jjHq
baFvcPKbcF7VtpB7t5PGSl0jh1Fxg64jn+e563rqYQQLvIWf3WRNZTKojeyb3jfgByJxPablfCii
gs6N8vpDWLfqgJMnXJG2YFwys/g+upLTqp8/Lg5lC2jMy8BM8qY1WwYZYf2Uu4P9oKPCptdcN+R2
Q/qBVEfBsDVND5ClPaax5xb1oRJRvkaPUt5IvylZ5oZqH4iOdGNmsiIWWa0PvGzzsZRanVCIkLuO
dnKj0usPK+tCHlOpNHMVrgN35iaFvXwee7L8IjyUKfkHG1WYRO11E+DjWXgHcm+LdR4VzSbt52qt
UvIXMeyOcS5UvXYnncKGrawfk0WNONhEp6fXVcUe/PYMJJAcQZdGtRWmwabmYmyTWg27PLLlkSQ/
Yqgnz7tUM2PVdp4fBsjfkPUhJTZzrTktMzpFyXQ/zGRmeYiFEPaVy7Hrh2ZdRI3YFDlyo66ZOZJf
m6sF3bZVm4lstRRZ/sCdO3zWlWXHwPrgEhbMTBjYBOvcltY2qNQjM3H9ODR+uVkY3kDsHmsCO6EF
+v4UHFXBr0HLulkTx9GuZZBVa+3Y3Y5eC2MT3/BurY4Ok0yK7t4oDf+cTF6y5fOcm74ktLj0nTNi
W3Fjh+V3F2nUdpjd6qASjbTcDGigUHNhTEHNydzwyPNr32lrVBdd1gGAoqGLMw+y52BlgEVT4iv9
lhjp0icSsXbrfV6qcpfP07uWoDSbuZI1ncklPQ3GZN4OxO1+pkXvEq0nFus467HeZa4pjw3s0zOj
qOIqYd3S49poZKBb21UW5+16WdtVba0tMYRbIzVgPI7tVTSXmDvAU/WJpqW5sTI33xZe+aVz4ZyG
IpsODlP3TQoB892c6nAjPWdaZykJULVHxIj06c+2ZhZuw6WbjrqtYXyOS7geWBu2Eyl0sTQ61vVM
hWd6MMGzdtzqnCatvR6zvt+0zIJWKb122VbgRITsnwAuDZto6Mhg8zuewCKUx3l2ooLHB1Vi4VU/
GDZWu64yx7PmX68IrzHgggb2vi9N7ylf2jAmBC3ZNr53kwmXoz2CRpIiyw4ZeApEL/EFT3pg9HxJ
7bsIsidzxf7k39vYsSHaY0nnBA0x9BE1E0BU4UHBD6J8l/loJ7FgtLDt0RatQTv4z5Zmamb1UJcN
4PAf5qDa285bxi9DMcm0DI25YaoYiiVMDM9zu3S7fqoow+ip3GFToVsRBEQAQoxcF1btHPxmcb5Z
y7W92lfiJUQCSt/VrV58Kp91ZdJ/5mNGd3POlGv6/+ydSXL0yrmet6LwHAog0TscHgCoKhb7vpsg
yJ9kokci0WPkbXgJnnsHdydeiZ/6Jd17pLAGGtrhmY7OIVksojK/723tqSI/ELZwC6fpCQXhV45y
/rpGo4yqsfbmZzUZy7XKC/ogt/4rzH6zuHwTfExGIkbfRMHrTc7rxkf81lyppy+1pV+dKg9vbYO+
rJPNBZUzVjL0hatdmi/dLEWydN70RnTa3NGnQRU68UMIvRD704AgRl4bbY0/C0MReCsasiSoyeLt
LTWcT0hhn5EX9tQb1+37khXGi5qG4awJ5HA+esH0Zi5hfWcNPs2W0nG8a1sFPzPyW6L84eLf6sDq
r/xwcm4QdJnnFtWQ1EZr3kwSZTjfyKRONCzklZZD+zKZvHuQcz8h8uijXteUdROC01l4B0hfJldm
NWB1tnmxvhwU8FAzS8FRJ4vPLgjnu85u5mOzrsBfhmMeOrHCKNsmRSXkh9yWek6PMs+oAqhxCv8g
Cu+RdayTl3RLyHiFKqQiN9toEoIDvnTGoyMCWHfXH1Hv47uZ3vTK/xGvE2/Rkq1FYtY9X1008qzM
hu42I5LnZgqd9Gj54KkjZ/LRNrXz2glNC3RT8s5utlpYffh9Q2ocXzZr1K9NCilKvOvptSGQMRI0
iTDEyD3hNETNmry6Gymzk64+p2EuEjgh9Ow+TnlVTV9uy8MS1hUvv5xadYRmV+ftTCBu4YzyTPq1
fcOhGt42Lq+FQLGadG2NSGd1lT184ZXolHHHjxkuhKs5yyWRss+WzdPXQlqPEaWVPjXtvCsNv+tt
2nN2Jarm3+eTDbI7VOt268wBnJz92W2I7tn7whChY3kKk56t3DkD67Oj2u5UlmwLTvT2xJWbdvV5
8onZW9LZy/yVAu3GIa2bK1hOaDVv0OzaJaBUyeVKV41PH2rq/Kz1NIYxbHXWXZbDkM9JWmX80NRa
Z30dLqr43pqhXvZu0avqpnK1kcxB61sXxZpvzm5jk8zuReWLG5WaNvXBCImsBKFCO+36pnJ7bpOt
Yl/mXHC2/baNy3MKipI+6LmYxsQI5H2Rk5rAvdmZHkXrs8GNJFb9JVBTw8jyCVpY4etNX49FhnRW
0Ev6ataS7Rfku3re2Hq4TfvNeEErOfsvjecU9R5Zfzkz607lRdUKpo21VqiURTh4BddVEb7Obin0
FTTN04h3MNlmI1UfFDM027WD4zg4LG0wngck23K/DUQMPRMrS+wYlR5mdyTOQq7JTIp37PJnecK4
w8psjZu780lofzXd3v2Y3Gm4NubJOOVeS7oZN7fsnIh0fzL88QFl4BBdcxfQK4fIzKe6FFiQg/TM
54m6kMh0Eov9lO5vxPnEHYPp7cNqOOs742Kj7QwrjbnpfTayF0FBYsvB2pAfViT7t4DbnBHu2lMR
kmEKohN6VcE5mdEL2tg+XcqDM5d4I8M+K4rdDP1RjQegjwZCtB26S9F1GrCy8Koux8Ureqr1asup
EjKaczsJUC3MUVtnNVo4rPVXGS8DlTn+mfQSrCSgjiPzvG9K4Xvgeww1xP2B/crY9MPqs3IbitZa
IbqvzCXk60aUrWxiT2Tqx92kdWN0lHRGPj/sPqQGoNvb/oZWVzVFd4+edjEvsE2s5QXsqfJAelR+
oxxHOrsRdf903vCqWbew0sSNSYtkVKQbQH3YZnfOJPwkc3jcIwKdKEOoSduudr3gYDajXodmPPmb
j7xHzhVa/o7YFdgSGlP4XsoIw32/QHX8LHiEYmwzaue7c57w+UOTT665kVr10d4oWAsN07sBEekP
Rjs0l1Y7FnvS70kjbjJaYdTwyJRs86YNxTfrCdLCpU/HXeiv5MQrL2O2qJ6Z0a42cANNxReSbG89
OtZCfA3Rm3G7YdFtieu9493MYfLWVxJ8goQiqzu/JVY+r4DQGUHIqBztX/CRjL/t8NJxE186EOLZ
mjk0EhjvY7u5cOvWHWrz7kuPHBaKo3MInfpgzT3ChYLNBPT61IJgJ5iT0kvl2Q+11sSMOMGRxhOR
EN1SRi41EthERVRiDcs2UI+sTRZU9hGjcZKRl7kCpemSJVv2WcSost/UGL6tdB3HlWVSg+2wXfP3
w1nicsnWXvC4SadDqwKiTgYWyCjHGPzUzl+mgUz2JnjBvN0gT7TYCIsFYXwx0svermLXaxLoeVA5
ERvyGK50uzXXeU6XCRJ53g+h+upSUR3/6E5ufZWt8qnuGA79VT2HILQz9QTubJD4XPL+RmTy00oS
pD7iRvBIpKgmycfFia+mJv0Uk7+VLaUWrbXcAhpM51sLFcn4kx+Gwd1lMl0i16ou/HG+c2sKuQr3
1tnUGYjx0TDNdtc5hRP3pnELOEapbst8Udf6Lk1tzoESZ+OphriNc8L9Y+p07psKNrenx3ywSbGA
ML0kJo3S7sy6GU3w3LDxFMmrWOmaTQC3OeXnVvT+viHv5sHElBAptQga3VZxgO6jjdvYLsbFLA8I
x+sIRfE2Rd7A6Nj10oMg2JjIWYHMRK6Z4G8oCxI1gDwzPRykqYq7uvIuJL3TsRTrUVrVzgAdPBIt
8uI4dTIPnTwDBgTRSvGMnodFAMJnje0zXOn8IfIWEG1QGoQSa5vKyovGLt9RQ2f3SyXelrbR8dC7
NCLPLbTZbPYHT8udHU571W3iuAauh0uR28lM77U1Lzv6COeznprcgyrs8ZvCqS+rzECkCPVOuhpi
sLLVcwmBfJx7N7hGlQgIt2XVZUWf94lwVIndy2NFEdLeMWEthAvDGFpi++JkIm8TzdKH17XWZe1q
c18Bv2hAnkh2uYeFf3lNuajGJWsvHaMC6ZAf7FGvaY/3crSQobjO/EQicAdYXknIlMmIetMPbpwc
wnlw1o9gYWk+hVNSB+R827i8JGdXc0OvJsQ1JQR7/qzeLu0RlkzLyTUXFB9+beIbaW04LzGi0HHX
gfc0nGNyfB6gjb6oa2CoWOgIMPNiSPx1u6KVIDiq1acdyF+48JERosGBiiB2760thX8gbQrzpHsG
+mHE6J/fi6nPDrk2WB9+ykZc6ib8FYxIVTyxbYhnasYV2ejHgniViCKLs9AydpaW+9EcQL0N+hK8
W+o0toue/tgjRkpxvWbpXS2mz6J4aAk2Lw2GI1JiEmC2C9Msrh2bdPO1MG6FVMZZPeCtHu3609dV
sip51dOv9aqm9qUc6t2aawZF3FARVsWk12n6ayrGfT5V66N2BXzkeq+DAFgr8M8tra8zsbW7hlR7
wy/fWYSTQGU/5lAQwOMD22DA3s0a+C2g2ImoufO1sl2GLTs8EH3HhO61N8XiFnvUKRR44+sFzpTp
ri+CV9zgr4W2hji3S4cWhMKhtNJZLheNuaebwr03o5LpfSHraBDulctSUlP5fiO8/MZzq6eAAMCM
XKXEUPVxA5BiDZnYtSYqA+jCCuss3LVGcU2yDAC1r5/aITsfdJmkpfrAVMTiZdAQ0De/etc6TLIi
zl7Snka3SHaT4u+qRPEs/e5gS4WKcLgjYOCit5obP5/PtiBMQEvO7Hy4LlrlXfRmXzoREhMmn6kZ
WeiqRDb5uVOfKgYb6H/EsomvgTBoAng62Z/txknvdDXXu3Y19huVDMNYfheTuC7b7oIVx4rKoCmS
gvCJyGx46itqfasAQ0pbLJ8Yy5gagLN3qd2673gQKGbLsjymLQxZCf03uNFbGopq4Z34OrHXxjID
5/nzfUgQ1nGaLbBxa0DuaHU1oqHJd5ukE86lNw7Wde9wbwmegDSWWA7mNbYG183yZNbrUO99NKQb
hE5nte2FONlTQxyfNihL6OyCvDlaWXqjEdnczFXJxoNAJCx5YQT794niitkm975yy2ei12h2Qat7
FrCBGI3DVc4653F64ma61J0TI6niNeJhNWIrI8vHb1Iw1Gw8wl9ON462nRiHvnE7jlVk980Ms1dS
ujy63WVTB8FlVXR9nJXzXe6khw0qnF2i1IlZjs4BCCc4H/umPMz9cjHY+jq33Geutguzcf1IaGal
vDIdRKwWbSTtwEMwO/XdYM/2bTcRY8TbTzhImV4WkrT+MT9jOYGaBBkqU0XHlp6jRX0CTsM1YAON
zZbumS0wktzVx8GfL41BgwLJK3Ozj5RHPHMToVdbEmJAnlQ1o/AdZ1AbnNknh2EafBEG7DYxod5i
3CGVcb9nx86v6P8qLmEnwysJHXpON5xdkP/ZqySdXOfLs5nj8q7+KUOuS5QndVI3OZO73wd3FtNx
PK+Yo9HlhlQHqeB6hjK7rIO/pTP8S+aE/9t6BH4Hc/9z38FDO359NH/6Gv/0MH790Wrw++v+4jWw
3T8Tmks4L1gym+nvit6/eA2E/WfHoU87+I9KgL8ZmfAqCfIhT9Yim0gy18N+9FevAV9EUimqPQsX
lOkRWfqveA3+wWhAejubnQ+gEpiCrt1/tDGB2GQLd8abW1jmo0vpDnJeJpK2WYdEUEIoWdL4JP7B
nPF/sBnBpP29v4EfSxAgfomAdC600P9oZ3LD2iFccXpudUuKHKZ0uRza1U1fSXWEsigw9bEI9lh2
gDbmAbJw9B+FKga0Ldt6wBFuu0fXMvPqzPAIhjuocXDF8+IVkIfC65evKV/zcx/OzNwzMPAtCqsr
XOSmwyKRso5CHXrQvyvZjtNrypBvxgZN4+5VaW82gq2gXG+k5G3Acuu5rC9Mq6deljL41fDXLq9O
gWAB2hiynuNa81pGxkZFd27kTa5R/Qz4Y9M3f0xt5ktqtUwIOJ93W6hdV27oTXeEefv5Ebs7wtdj
sGgKlrKwHMEHZZjScII+VrtFogIxhr/C1kjnBEofLJIB0fycZ6t4azO40cOSKaAN9nT7Cuhkls/8
q8XDpxlg5d/TkmUvZBmxMkWOVbgPrQUGYdBKl/HR7zfyF7OJrjTOce31EWSvbxqwy3KE2Cb04F7h
uA32rdkHUHs+IBh7rnnW8VBB5YQbC4ScFzc/MPEo62RZMa7yYikx9IrFVuBgWNMTs4ffbWc913tr
I+vybCFfALFNy1bG1YnsYVdzvg9+xAKFbLvvQRfvVB4M2WPm159C4yiF0nWDGTaDhtC53rx3VbYa
GqWQBlIfdwTt91HlEgATjtD61oZLHxEyaGyMkGVtaV+0Opt9py5fMwc0E7qx3qJxtdgYTTQmDV2t
mId3pjHqLFqFTa3ksBQKsXy+NeaFCfGz95DZPuV68qikCQiInTzet0PbtIMNcTh0FfrVKvMQI/R1
B2Cbb8dQOpKYUtoDReYX3+M8198YJzY/CqsslXHWu9k3YVCTk0gzo0pPYnjvMj6LONWUOFMtLvFY
obOpoxSV6Ri7upYol9J6vkRLPUAzOy5yILItuJJt+tq+zHphqensVL+OW+baXJGz+sKurHXiwamf
M/t3T4Tz0Bk2bT7CaA967lSROs/+cW7gGmoH5W68rHZ68NOO54WhOoXSWJVJfESZnnD1Ubr3TF54
b8IQxoYduI/MpeY+Ddz22UEc3O02moIusb7xaQrKUt8jdAAkrkrIRT/vZH2YBlXui8zssSKrxT9Y
epD8YBzll2GNQpsawKaaEEG0sNyB3/vUV278PDpSuY+j1A5Dj0AMQqhY/zRYV13OuGHoPOubKLOX
ctxvJqAK+/CoHwF61B1OcfRhOX27V91ST28LF+p7K8PtxQ5TOIVFFOOti6X5oSjH5nqrjU0mWJvD
nwn7OHFkywJ3aAHMblEALf/qpG4AD115/rVVLevjSukQoNQ0hPdO5a3P5bhVH86EaGuXpgNiqqql
UzIKporMlZXmu9sW7B3vPApINCjGUhrkzlqFh4a5R7vWC9plE9NEBhqH1pQJyg7d0tyXY9C1OUYo
twziKnXRIe3QDeXqx+HD8lCSB66/c3vdOiTw23AVeivjN9OXGBLbrZs2VgUKy4i2N1QleuRxj8UW
aDMKRE/xnZE5Tb7f1jXHM6IAUcd92fCrXkmtXPer9j3fPe8lRCuss8J7Dei9IbkDlFjotWCUChWP
qrlIJ5dQR5uaCXJm6lz209gbz/yRqbPd9BQQG+LZmYf+pgIq4fNE//iMUgouxYdP7Ic9im3el70x
94H36Y1kbhw8D2dTySKdg1Qg0AwajiIhXcNNNgS4fXHVMssRH6HnYaMKcrL6s6xBfk7ip63hN52l
W8mQM5RtD8zgDq5zHvkJyf5B1fAOlExthleyAGPr2HuixY1Cfk6Jq8IAhiBPKGs9BDFcUfjdS5u8
T/j1sfV2W1CHnHEZuRemvvQH/BlXK3LZqmLv6XvvUYImkiZi59qidypDSHhQnlf6pKBUop4e06nM
xJs2Ach3Whd2ib4Sa9oLXYj9z+p26fOMV9FCyT6Z361YlDg2QHZd5FeEhMQrVqDDlGYOd52bma+c
dunP1s/ZJYqJ+qco0+BYDANGCGkYNIKwnyGLLFrXx0JBVgTFo6VTJJm2F7GTc9Pee3lHkgklM+f4
94ePsR4oCGVJ7D4dzDxEjNYLvzC24VUigFXIGWSBwyRhiJ38yJhc+qU7rcwnDg/cr6uY2mtOLCQm
PLwmJ66R9UftW8hSuYQEWpcJaCmi4t2+aKzMglVfwEGi3G/8DyhuNlKsag6f/cWmatmd2+1Xn3L3
R70zEnaal7X5ZQeZfhwb84QdcNGhmYSdu5dLW0ETrwIVlbAVL56cfvMXSwX6jFBV8iHUufhcNp5p
yP+ZXxTJ+ELHcmdMmkvXozt6r2ALsC41JcgCiUHLnTsHwfNWdgOgXIeRKFE5KQ47hoVVg6fbECa6
7+osqQpJZg7Wxulttn2OrLZYCSglCcjioKO3EQ2clQFD1JBgcBj9yRVklGhsw5wlJJpav6r2tNsX
b/Z6YuPsUIovJCaCMKhtxLrFnjBFtdOEIl4IFVkiE1VUkYRoAUSk8o0vd9rfrFjZlInJzk/BZVDS
i7oYNsQbRzBdb1RbmhchthQsTZplH3oIbULShLnyrmp4JG4hVbDCid/UITlfHvOacfrZ2jOVdywm
x3gpZxtC3N1WkSebDhCbeYtjdTsH7Wh3FsjsxCEifmIB1Gs1gCACgxP5DwWaBPParexvHEx7rG/N
HcpmXydO35fVsUftyeLpOKcwjN/E72BLoMsaF+Z5bubdGZ5dY0omkdIwm6ejx7kUcOLqGQ9snBVp
yrLYwNmWg2FZuAPSyY49sm14i10/dc8kScx93G9L8TLP5ELFochJ51ighr9GAias/WJtE+W6c7au
MdXkZFDhD3JuC2sK7ib6nM+szYRHDk/aAk922KPMk/Sgt7PmHbwCweTgcXYXVbld82gu767lZmKP
NmNeImeoDHRtk38DEYxVzF1l/q2GbbmdN9cY4N1L44Xf3PMjyuCnR4PuU0SSq+8SBdVnErXnGjgf
LdYTrqjQ/sb8r/h0OkC2MYVKNaddVsubpSmM9wD+/deqC1nE6E5CHXWNlq8L08JtiuMDpclavvDX
Go9qOlX0+gFS64jcfvXT5LTMJ8LIxaPuNsuOnWrxu2SpIIQPxNhsh7TrSQ4dXSNc4qkNijd6E9EL
VSi2qb2eA2Rsq2FMUPcIX0x66CeqH9quIRnLNAb/oSpo0KSu1EthSfrl5IsmCP4lYFTB5FFyxED+
UMAYnUZ9TrDc4JMEbAexy9lYgGes0ygiX9kS3afbIXLK28VD8yu3e7fKUKWmljOhYNpCslpD+mRv
6eoyflwhjfNtYmCM5t7yXxse+Nu+Kpy7cBiC4+TXLtqrAoUACjyJcm2Zjb4/dnSXuWhLJBrKVW8e
Fbc4Zq8pRA6/cU/Z74ReASH0meEZe7NxOBTwE/D6fQNv9Z5NvbNgOuzysliW09UTDNQA11AopCfn
sH7g8RwO0TA1Zo4kwqq7hC9lCu2GNu3okUa1aOVVDQmSygbMDiCH/7wbSZQEAu6Gw2iN423TgU7v
mGR4BvOw1Tc9kt0+Vrgf98XWcDT5jQv+NSNwq9Uw0WaWbzb6/LXpAC7mAv5EYorad7VlfDd+KkmJ
zeWI6jste3q4+XkbmFZVwK5iQvQeAuyTzS5gTFyirKi3G8/00Gqmec6Qt+kOH18PqOpe5p7OGnoA
uuAI4NjdVlTAarBqOQD4k+XlxaVAFs5fzA2/rLTKX2s+BE90nlKzzHKznGSLa5DFykjrT4lt5y2f
UH7tSZ+0P4NNwItMjkCYwOfbfG+ykLlVCf/krMmcJy2sNI1TI21vp40XFJNNy+spC1zcJNHxIgT+
tnsLPwd4NQ6Nx6pD3AFUVgET9xOh0BWsKo+FMidGEAuaMunFpr0zMDdEsIRzN3gelcnegwhmu5TM
yPUuPEXl7QyO1SZqDMxHMS0JNpSBPRCNhsYmx7yJcDrmk+g/tXPn9THKA44pXKHchpljmPKcw573
NwxXUSdcxiExzrU0Xsc6WO8K8HhidIu2RHftpxZv8kxKXcRMhfiFEbHAUUWNdk7tp01scjFju2S5
Eu2B8CNuxMW3Fj+WjC5BtJnT1vPUAvP3rCJ/baT6l4Cj/0drKk+lGf8cXor/7X8O33/6+l//7b8f
iZ3XfxdmQS7K39IsDAEkRM0BOw6YENWQp4KUv0BMRkDr5O+YVzAj+gJOyRT/jjGZf6aNQJjIZulJ
cH4X3/wVY3L+bHuEm5p8KfE2nm8H/wrGRG3G38E9kNcCXScSRsym3EPilAv0x/Qa6KMlrXApjnUq
h8clleGQx/g2vfGxH+Dz8mhVnqHfPLNo8veRlAdx38sREQQMdIeMLZlDKuuDr6UzyjTdZ+As7ddc
2+E4Xi1p0LxuKZcWkzjyk0uEyPqhGzQabrxMze2ECvkTi2f1iTU8ewkyP63AlgHtjmM+rxWuxnnj
7K80am1FKuFPiFWEGu+KDZxBkvsSm3ew5JelU3MjB401Pk7jVnQ4ti2utG3mugebaMs7ExvYUcnA
/iaxYEI+pImpTXhTUOCvMIP2Y2sZVvkqLBIbryXYLieBU7/DpnWoGQaGaA0HNq8/hCWLO0IyoYy2
YMzenQ6MHC5STpcBkc4KE8fA601P3Ti4yDPPnS5nAg+7xPKC0kywUbnbHT3VeDqHHv157NMYbT2L
Mc/VZa7sorWQvgk721mtXwdsNos9cmvL+WXEFlRerCWbw84cbOe56nyPMjNLorHUqoVJnQn9mLGb
lXN2JC3FGK7swOiGT6aiwn+17ZyBR3WZoWK16sxL3BZcJkJBtoaRZxEruoOtdjfmIV32saXscuXe
drk61pqeO2SaVveV+nKkrs2uFLQiOSXx1lvyOsTPRLJnZSNHNCx7eDRmgRfR3jykDmow2+3acIr1
0XeWlJNvWUznly9YP2M7Y+4AcrGkvMiIuvNit6a9KBl1wQrqiy7rD8WJFCC2tsFCgxi94D2Hlyzp
b6OAhj/6ibdBNEKPyLJhKyGqCMsnWk7L2xXW2LxpgDXaDpAlepHfC5AEUjTC51NgLsge98lxBmQA
YDN8SSP9PAZp3JHEH0S6wqIGN8pDgXCkh5/xkO1/zVXIQ1eFiL453jOC67Uz+jnxf3Q2XzgEEMi9
42/hbSrn7UNRqIeuzExDi2DEDBCE6nhmw005y3tgiOXe0qb/0asFY0jgSWyjU4kcZz+PJsbl1baJ
YpiIffgorHBDDD5m4XPeDXYXB2JpSGWVfI9OTf1rYRB5O/mVlCgqeiisTlRd0tZz/imX3HlYwSJJ
Z5z0clZNvQGV0p9U1gF1ooc+9+V2xrujfuZCsxrkQN5PBsPAM/+lf6twlmYEUI3DQ5nlNgEbBekM
BS5LckKIETglnVSEMVEMLUcUBOH0VthethIGpdl0xrkaGQAyJX6sTrT3VPNprNk9keSndEgiylfA
pxdJbC9xl/0AV1lZZcXfg/b4a6L8yTYYi6H/BURn3lSw/kQcdI4gF7DavGt8k0TY6a40zWNf93BX
o0F4YkqCwkfNomDsYEf1itJgKC6ERQxqbKBroZRak3fHfQnWGAvu+nMPp+CbCVb1aS9+j/rfGqmP
dgZyAxtUtsAmJQJiLB9m/QQWhFy+d5Hik5arh8uSWf+zCpuJ/IIRoT3gUFvf8UMd4pV1Q7aw21r+
jTCX/EWkAdC0BD+46JXvfbYrYsNo7Pg6xuhsfSZBIbvuu1Q9dGGZdVGLGOVJTuZwT26tfbHQ5IRD
SJR4vf18GCMfwOM1r+cAj91pEkRfn3f9Hren+1ahGyyOaUdicSyZvO5ILDUIapY1GKxNsAOGlc7s
EHR6qiWtuCLUD7dsm0h8lw+1nS9zIrgRH3DwMl9k7lBf8Hu3OslxRgZIoPIQfwg0ekE6cqfrK9ev
y7dRB80zw6y24rqfZhPrg2fi6pSYXXeuVZBbSoIjouXyhBFLr7XhDVuUl5FpC/lp2FUDHNRnTHB+
auhfpa6L9dIffWReoS6q76XO3AWdWZpe12bHWbrl64QOZZxvYYtB3CnyypFteJh/oiXDuSL8pThB
a0Qk44hdyaj3oE4VScajh4giVL5P8nAaHESf6gEtR9EBLWpR/gjljW92YUjUS25PySMSuRC/NDFx
j47tkPs6ZBL3jaEmQb6pTQZLFaD2iQpGgSds0fY9T0qanxov7K8wBXsHhWiyVwlk+VgvJkhq6rT9
M6WV5bH0kV1FAjKZ2OmySz/ruUPNI3q7fpsrdwWSdVrCRUaXclpWK2981vyZMDJuvgdTv/oZSbi4
In8NfYZI3fb6goiCIvCxPoE97GvDcZHsWH0td4XS9N3wv90goiBEybgv9MRz1BOZAil+CtRjj7wl
GTDvktQxcKo7nZveNDa6yrjHe0xlO7/zKeDKnM+GprTxudgc6dFYA4BFBvblMXIVtyGyT9TgA6co
TCe5QXlCgO98obwB7UywBYvLz914PT2y1RPaX5l+hD/Bm5NtqrxXv9f6vBpJLbI8jbuhITSoOFNO
yn9sO2nLnmUNc7evzbmektJjMz/QDz9Yh4Huk/5qJLInJUhZ2U9W0RnfqCuLx9lDyhYBOPGbDWJB
uc3RdDL/OGmD2WKwG/vCwgmHd5AS4exA8ojxWIO2gEtj6uCtaqrKTmZFsz3on5m+GyhipqihcO4j
LcFYo3rgG2ApKMWnVJroEJET98vxEYi71OmsH7I8i3ss8f63Vs0y4NNOyx88XxA36Acgy1W1LRcK
VfEPK/P4C/sTdqRZecXttIToqBhqsMSz9WsolHpA34zInxWmF+WvwNkMGU927+6sUfCZS9GSh/tQ
zusY07RQXA/tSGpxQ3swfrs0qH6h0McBghJ1mHdicYiPAXtVH30/L6SR20P4C6tqeQm/Yj9z9/nF
Bc8/elFZA2pTpEdOQtXCLF6EY4BJk6Ts5W6GAfsKLYwGhHnVeZI3lXdjC8XEhIiKZisJGIdFxe2d
bxVqVidtZ8sNFBCNzy6nH94C5DR15JHdQIwpqmAMw15hPgwj9Mb5mFkqPLTGMFwQUiTdxMXCcVNp
TbhEzjMEklRKgn/ICr5iCSYlaKz9nrnRszZQzCmwuBMy2ANUgv7wJlIRXJDeOz3lyp8D5DdNcWjq
bSYZlieGYRRj4q0mSn5LOPYaD5mmmi/6UYxvBidlx6kp5wvBZOEzazUAON5MIEKML6VoDgRUiRcE
/Hw0xnA0gBXEKfRmXdsPHfJLnevGUselNO0Pf9D6XpI+JRKM89AUCF2Ch+4EPuFIQgkbkZNKLvCA
KmQjZ0o5+9k3XBdJSDk/WWi/fsK1wc0S5p5j7uxlLceD45ASHTepP727xagq1JYGgk5EiOLct4L5
TcLAGoxUqnnEg1M8uMOw5UnQOEGM0BlKoZpVcVYZ5s43GoKRV8/wjuYgqm921OJxZA03z0p7MF4W
V9gvUFbhhddPGIyHykLByo0+4k+X3mziGdlmXP9Ow68yyvrCWgqfeVIGxnehPCYE1VVNSI2Bdk8i
XHDePQSGxhNSrlSrNkBr+3C2AFRcbHH3OL7IdG8Mb7sMZi2XZNrgnpMMXQ9ozciKTJp7mtZ7OEEC
o9CAensakJUbKbojbrUYEbRZM1gxBGjO0B+Svod7c5KeEdddwM3xe5X8/1v1f7J8Qhv/+VZ9nct/
+x86//ijXuP3l/xFr0ECpOf7lhuS10W5MsD835ZpsmV9xBhUpiCYIOvR+o/gWcv+c4Co0j6lwZ7W
ZcEG/O+7NJw4okL63kIr8E2+6r/+l1/Lf5bf7V+lEv0//PMfE1opZ/m7Xdq3GUWEgyWFn2eZKEdO
io4/JMH6aMmdE9xeoUFXy2E1F/TNNqxUeNwqcw2uFeQx3P+Ul9nVCOUDyzdUuj8WEjsp25vHsbEI
Tz/6Y5OjySpnOd+ErUvtskGwDsGucuzM4FwREIXt1yH6smr5Co6FxMJpiF+vNo18jxRSF+j0ncL9
bQLyrhwqtkhqky0jAqFto8slZKwWmUwjuNXEB6yAWrDIQPJsC2NWX7UlrAqc2RXktfG+GbnnRt04
m+zkrr9eOYiJyRLKbZgbqNGJU7BWfL//zd6Z7FaOZNn2VwpvzoDRSDOSg5rcTldXfeNyySeEq2Pf
Gvuvr0VFZlR4oioeYvgeEgkkEumNXFdsju2z99oFlSIbvPsJMRWCifWR8yd2VDfDFLBNQ6AcW2dM
gxYs2bRG8FI8JASP48ZZUW1s5tb9N/VVTabno1viRGWfJ6/dGM/yvovy6KZduuAnoBT1XEWd/16H
Mmi3Zla4M+LWsGae+97WzyHqY/E9spuOpYs7TgWp4Jwc+kiQjLdxJUMPwZvGtnOXJEr1AKlOd7ul
Xka5zzizYQmp2ZjsxRCHGPRV7z9VlXHsB1XF/XKl0ra/DHToYwrrrJwYPMTI5ZQT+DU3xoQiP2dL
7XebGnLjhdQOT4yK9+UzzDpq6BpoCzglhqkMnyqeRDyjAysujiZkpbeJdLNa0xLTvLZ05eGYbXzv
LdZoJFshZ/dpLFT3IpKO/KCdZ4jFflPzoqpLnx1bxTCejuwhz9olU+NW2EXlcmZRgMt8P2ovKC9h
bLZ1P6tDm2qM8MAqDZtP6OfepuwLx9tONv+sM2U0g2Tb9ObYVZb1HkNHR2AckwTQvYnvrS4xnxQ/
fuuSaDWrGFvg0ux8XBl5yn4el1yZ8AHhos/h7jtba2l5jeiFV4CsJhIzaLUFp/lZqXvMoqmECtGL
aJvEKxWAIS+wcFWMhDSAj0/PE+9asZ2avnyTvKBaYOod4dxFo6c0ueY4NmHiLQ7SqXyqYcuB4Rwr
V/sRyyJ8Cyk5ufHwWr0mYoGBYqIK+2XvgerYkT6gJpm90/iDFRjrTdEL2Z6FgqwD7YsBKLh+Kpef
rqXqGwDn2B+JoEyI5+gW4OraUEE0W+PmGJqTtDrJrnUMOw4OS7g1DWtBOkBmsZHJYi/PVLqGb8Vo
u6yVi0qWF8rvo5pLt6jNQxlJN+acs4Kjho5XENYgeQ9YKbu0raULWfvCQ2sasEGHKNFTwfCBfzdV
kb5j6xs8V5731ZRiY2KqcqerzuMxL26anPrkTZHL0OWW8zAToKZFH9LMghB02+CRWIFKkjHen4uN
wtIRbRFp8m9jHMUBj7J46b+lVR699On68wnyNMFi2+GG2+l55NE3JaRreJ2ywcXc4Tc8pCDmXwV+
WnwTkq+2D+lZelpmRPKboTCt5jqEmn/fTiS5d45gnc8pYImOrqQ850yzRO/2UaunfI8W2CJUNpUb
7cjEFNxQjcYLUSbkI7GbEI+C4OIFnIWDHlc8ws8aYQBOSbFtiR4Ptihbv7uAnoOdxYKHaS8fkisI
pw5FaDalxxt78euQ/JATaorErOHFEl71UsA76zfjyIluY4E+G3fdBNuSBZnPySvvIyhQ0Jc0ekQ5
vhq/ay/qKVryTRQoakcyttP1zlBOeM8FO9n7GXpesKYp43GfzA0CXkKqUOxI0q+4SodAFSfAnraU
Wfvrxt2rayzQsYjPW3LJC8UzXnSPdXToNlO49IdSNjyTG5cfgT/nFnn1qDHFFeUXZXXRQdgsNg2Q
8H7v8g7q6UlQxND8sOiCvQ6L8kfCwR+JBdhhue3Yjt0bVisLxzR2QjBYeN9xWU/JS8LelsYWYGH+
LuBWe3RdDVORoFB1guFnm30W+SrdAl9kKcHTVOC7YblNFqKRnCk7q6D0abJzwJg5cTCikKksnhIT
h+XO6wSOiYb/mvGkiPoJN11gbYEtcfFRmFLG27ws1EvcxSS18ipMdi0qUbzn2M5KmvWO+z4FCdYe
3vXpi69CLcpzdzRqHJ+IGnNDbzSy7/vYFeU1TYYJFhh78c6VyYrhLEw42zN459dq0uob+9LlJe9l
+xZbPAuJqFX63TZwFjfUkIunqUoBsTmmrT7dSMVn0+KBj7SX5Udiy/4KgB96QRwCoWdeTdtq19Bx
nG0Tkhj3c7fY37VKI5gFGAyCzciffg4bALUcK+VynyXW8plZ3XCCBw/bswVkcEagb6FJjxTzjSsL
nBQpawK1GVrUUYI+MaapLh7sc9V7XDM9WXYejdw04P4oNHG4UQb9mEVsobdZy6i/yUMXZJ6bRnUP
bqAdOe5hW7qKUdffDNYPjrRNjZVb5fns30UOdEm4VNpxrk3XoQ0wkuNQ3kycwNA0IcImzs8sQI7l
DxLX6i9GdKXplspINaFYaBTVywiDVHapsQWivvAADctHnSddRnYzdbkGWLKHR3pcWrb8AbAx+xy6
YS7u2rnxgWW4LTwg4emg5EDv1Fd+1fj5RdnFpMUpFbLfPD8ax3faaaLmsqIQnFx1lRQ8mfKgT3YQ
n0Nn/ZPzsgVN7LxGgEZGkuszZ2weRW7Y7TCMh7C46TQJz00/9/F3zWnI3RvLlOljRzC42iE0iPQY
JmOEtKR5yqNrKRTa66CTCGnxYobwR0/nmrMX9E+5x6qvfI8GrCAfILCh2AGIOrRK4Q6iXZh/vOVj
Wz1D9bTGZTcAg+QIrvwCzhCmknD+BEYlsmvDA6IlTFX47VWCTa69AlOXAqYJMpt0Z8FsgUAH1U/k
h3ise+8iylInwt0eVdGlHNghvFat1Qa7uJs4Qk+pKgh8uCH/UEneeDxOYe86E66dyHHfKXbpcygc
5OpvPRWIZdsyTltnAGk6cQrrGRgtMPAFznNjNfpAYRLNRFymFdapRSf2kxGLTM6iZqXlcSGr6Zs/
pCUWMkUsEfctFkfvhcOa/TyF1iTPaIMJPwVEZX1WZintMTkMELkpQkFeCNZbm+y6oejBO2JTI6We
tyBC+MyzHmV9SMxWs4zublIePPlFnMr+g4Kx8cqfQu8Hgq7wDjbWqeSA8GDkmeMPwbwfy6SU24WI
67KtlEYrWNY6OT40PFA1NgNnP/e2qFeFL4ouLb4xEg+WY8/EbKQ3YW3zmleeCUl/UIPxudTxPyO6
OePg33Rez21u+zgk9y5jR8O0RtiD97tsVhiGLz4bB0LGzg7opdpoNHBnr4Hrgf4uY/z/uMSnnBlk
ALbAgOCy2VAT91tI/zy2P96b39wgYavOrdo8VmRH40M/ex0Gh3F0QayE9oRzz0vS+5qa4s9S6jTb
5oPuiYlN7nzR1WEBSZiRuttVEPNQYFrDOdc0SBRouUQcTzboIx78noi/W3ZNRLvXUQafyGlT+ntR
fxhVEN3jW6dvI2Iga1yd8Xbuqwt3zBtS/THUWmL9Vloe2cfBZ4ESt7iboe+zEp9nq/GCQKuQF1kA
bYMPDyAt2D8PKxD7sBFot+CnwHlfZ2uCccE6AMS4zHeib4A6dy7bKlCMq5CLfWtm1Q8ofCVlBuPb
YC05U7SJq4+IkloowWHZpK91Xrtzu4NRxuFiBpC27BZNy9GybZDZfOSwqAMtuKmGrp8wQmJoswcK
Jegiy3ewkyT6Qzk5VrgHjEE+KQMt4t34PPPDE9n0FHxyW2BO8tQ49SFxXCe16y0oL999ZPSkc2qD
U7PA/PhvAaGbz9//8/9IRR/EXwgIP4vkNfllG//1J37XDyTFNdwsjliLS5AKgj/0A9v+zXNYfwvB
0d0lJcka/I/iGv1bgBDGycXxtetRAPuHgGBJn1+j0tRfl+hKu+7fKq5BC6n/VK5CVc36H+0jRgSB
wDXwq35QS/7RmB5ZLg6tfWem7oex4ThiQPu/9Sjrr27tX74WSsqqk4BFIe/haj7WP2sVpmntuY14
Aosc5ZpiheYwCr50SnMDsc4S2s5GkXSiEr7X12LIY7CJ0/jgFWH5s0YFv64EUm3Tx8W5j9XpOKzF
icxy0KFj+RGsVRh1PX1ngnNOBjPxbdLjanbROW8z5g6ckZH/UPnVdWxbAWxwBSVcDR9zO1RgyyLn
DY8YJS1h9BwGC7AvjTdso90CKGuXhHND06Of6G046OHGFB1Wgqb7CJ0QjdxW3qvPmhYWkssRjPc2
TuL0lA+zs2UrAKd+8aCJtn3rQlXrIZ3hx0L4gDqHjl87OwzVzUPbeMA/iO0H8b6fQ89sAP5GmAeI
iOwcGi4PsTTgi8AJCwRjWtFYND5Q4IwTdO9h58nFQxDjmrZ9WHtJFcKK6WHHNCcRWHKB0DaxyBtP
3oRp4BlxooWQMOITxK7gOeqmxUxyO2R2/5ZPEYqqxaM/2eaidH6aqaFzNRK9ey58F3OcW3WzRl/o
rBea9/TdUoQVyI8qubf7OWArR8+Ou8NfDbM/HWf1o2PRGpzD3ufUGsR4fRE4qyA6qdjxnmdgcNZm
6tIFoWQU04kVqo54ZerwuISD+QYf2mbf0OpEn9zFNJifG8FS3o1bToUzp0q0c16BnPFNiiHZUJG2
iThq4XNvIOScAOEh6Ht+gAm9xfqqwMqiQRAHDziala2CGdEVjqpITUfxyetr1HBS/mhL2dKWT0pX
EAz4HrrHVAAoZ2imsJvTdk8BBUbbebfkQ85X68YM7rIfOyWY8ALFhXEfM4crkOo2ziziaFtB44B/
P8QEF2xOxewBSutjCE0LV57j7LuPjXM5CzwTfO8cj91/JgPcJ5gXOZwMjEOEF+M2OC0j/XLM8y7r
OmdIFDEKXjspNVSyeksLO79xRdigzUBWaQ7eCF0MqyuRH35317wvmcZEPXhhVu2R0Bu9GzMOTjvZ
UuJwGNpg7qI7g/+E5wIPpbk2H1nrIxQwb48vbk6J0aZkl3uqJW7VPSv3oNn4hhqmbWzlGHpLq4fS
yqKgrY5oj8XKWsyesYAQTIYrBjJ7tgc+nAL9ldUZTXYoGmHGHE6Qi7ILjgzRnaNS/41rgsx8jcrF
h5uvKX3hpT4aAouA1zbGn7dHtoCLx0TfJntiEDxNuHyKl2wR1oNMvczfjXT93Cz4TUhzGidn3AI0
K88CVDaaEuZovCtowgFFkhAjYCfQMgDCru6eqKztv5mylN55h0qJwbT1cXkaDJZ4f0eVHEuNv2JT
TcJ8lFRe4GFKkp5QV9DPx64g9rKxKlc1dEUMMr0VA1Aaj4MclEaQLB1blDJEzLIs6xb9EDA1M3H0
jCHQeZ9smKw2UNJ7iHiFs6tGRjpmwQEbZQ10B0FrKCL3QOUOBQw479CxZJHuafQ1t2E9Lnpj6Mxs
CIkSW+JUEOEDDSQkhBr9GioFgYzPzCkiXKPsZesTlks6W/owHbJ927GUxCk4Vf2NcGdisEExYU8c
yhBrqu8kfXxoY/rI93KkFYs6hsGTJ8Lrqj5vHJuLYsCwYR8pPaQNwKYZ+7nPfelsRxkMsFmpGEZ4
LdcbSeJmusTbnTBwBeNMYAJQyYTsIBrrUcLvf2ONPWIVJ9/vYxgPhossKbpwXzH0Pvto1fnRztqB
E4a/hJx6JYUCm7EojP/dUNwKn1z7+pJcGM+BmH9sy81L6hBPcy63kbDn7ioPVBH9qKZIdR9+a5fF
ZzOAM32tUJEh8XNyUHKT2/bYknKaXP+OMl1rUVvJcn2Gzjf4jtrPODjHh8Aao+R6LhN74NryQuJG
dI7LFM92CNiPehayuBnlhqaynDP8Iel4w+cMjb7wrYrVstBDDc2bvz88Ag3N+osI3DTf0uTmOaJp
COnT+UwtWjOPnUNQBJ93N0AG2FQeK/pD1ThryW06kyzEJtrbS7OLOnKDGBy8xnwbA8H8ibdeFP6T
N5Na5+Ecpc193bgjPJtZyuVYzqqiltI4Xr4fcRXwKOlQv1nAZ0VyiggBUQ+USzw6lGLmjdqMsuId
you2fy7sOKvORClx+ITYlG2s3AmsjBnYakCSGT9rsinKsXHvM8PdcSyzljp0ZLaA1gfQgHb6Tols
E3yfje4EdW7A5/NdDT8kfVtQKbvHugdkfkXnNlq7UrXNgr9gvG65J+mUuazpEFFn4VAX4TeRyWXY
BcId4jNJh3HBv960yz6zivFmBJSs97GfJyCIcjmOH90iICUOWVSoO7BAzuUU83wFqtuMw85Ay5B8
Qnoq77MgsLpTHIf6rbZdktQWGJx+j7hderuO+b+/7WcHrII9Rv0nkkIY/3Rdu+iv3D5vokt4Dp48
z0RZpALsQMBuZOQxiu1gLpHpzrhUMI3s65Yea7WN3WhxT2KZaQAviGbg998EaVJca8tiXGBKKUCf
zTXIvCJY1LHP67jfpoXJXbb/oLWlg+oOIJ6JI1QRcYjpMZW6fBkzCJtrE0y9JwsCcz2MsT5J7I+q
Evl+7nhsIaJZ5kBP9MKd7FNq3E7lTZsV8UH2+EO2pAB45lq1C39wbM4pXcvPJuHMm5KybaS2uT4f
hmp54pQdE1OyKTTxu4ZElQEpNasuKdEnlXVV2pN/1uIvQ+YIiJj46tpHKC5rzzs6tTNe2rYZD4Px
3us5o/yn6yjrEzxJULjrQ9M3EU3L0/vSWx1qLkYliPFxjgGu/96kU3kbUEC7Tb3YPrawsZ5L3Mwv
U1Zw6uJ7RXwc/BJ6ucnZ8mzCRfKSkzR9bqwcsT/CWXXQqToia8g9xptu3pmil1zQtXBoueojjUkl
yA/CW6y3INSvXCbmlnyLtXU6D/0Bw95Vi6ebLZpFPHLy83YfO/1yO1c5mtSs61OjG3Vmq856Q7C9
JCeMRGStWf3FsW5CoFDbuoHQnRIjeuBQTVQn8TB+8BRr0zPfxJ996fZ4YIKK92RJaisKEnUNotja
Sjd/grMMK2uyfBIMowDOTSSGLad33rRRtUnjsnioyexdhbbfXHUcKs9hlzH8FAK02ByJQyzApgjN
+ES2oD7NWMN5s7nskXQukku7kw9TR1cIGx2SchGhqNCqy31j2maTTWX0zM3b7pCFWSnJkkQCOszV
1CqCI2D+78KZunOkBQkZyLml1eAbQWfk4NSyjjmpNXdWxXEMiJwwGe/4m7FZ0THUn3mJmJ/ycFqa
Qxy4PxQjLqd9PdEUQWSWGSwHG4bUTxKrs3z9sw9C75Y8m3fuBUZdsSQqzmp7fPKmtnih6YX3R9Y7
J7IriA1FU703gRy2DoagkyQxdV7G+UPQoB1DGmUC7FilbZZiLCmQpZwX4dK1sNpI/S3ANJlsKCKu
Pth4agrmU91+SiPZlriSRGuvqoBCdEjlRBngm0/AHHZBbXU9KHKRZdx2KZxitKrdav/ZN+gLvELs
Z8qyPM44udpZWUYMHtEu3RAJE3sJBuYzbWJcFv8+6/9+1idg+Vdn/cvkdf7lpP/1+/846WOtt1n6
r17x38/sv9vug9/4PwWGfCE5+MK75mv846TvOL+xa/IFR28pHB54f5zz7QAbP0gEjvmInOuv/i2j
AEfr/z56e9JZCyzZ9WD556nL/+LX/2QTMLNTGA5K6OYDJ4CgM1O/90srufXsqIWqDen6T5/L/wB1
+FVX8CQ5Aymw/mu+BQcL7/rrf/qCygDr1EPsYgbK0x22d4uki/U6lG14+OuvBELs128Oc4BwA+UI
nBac5WG8/Pq1hEuWyIfWyO5nltBX8ppCePFQU4XmMPUxtQBCiz0pbXsfIWmzvoFGKngI2oei1fj6
OA7EXZbYJL7S6DjrjvYRj1D6u2Po0AFhwHKQrZbwLnMWANeeFUJFXee7HfNf9gBkWlmH3J+cjoZM
OigvA5aSzXmMVzvfYgqjjqyyCrt6m2wwmAdVjV50pr1F8xPBj0vmEe+Fig4UgkPfL7KMlUDu+pjj
TIEefx16fWFuK60Tue8sXnpXVKlMbySp4FonS+39pMyocq94snm3EZ3jVyCrEg7xnH9XWi+OQiVN
PU+7EESDS06KiBanmCXI8uomT0V4VS0TtkmitGC/NrxR+Sx3mj5BXJWjPVf+pSogfW8tjk0jEEZL
x+NmmeAwH9fL+y2KBjt/Ka24IxIwWrSLXyDEYgCfhOYsCghwLuwLltVTPaO80N4gWN6AuUWOlNqo
eSfosl+c/WJj8Jrw7hXUxSC7rK3frEdAzD43cTo2Vyqi9eTRH6t51HgqWGcEm7QRg3jyxikz85YQ
w2QQy5OVA7D3RzUifARCVRaruAmYPcbaEBOpczBVMwbOPhPMgS5dIlZcezckoHVh7hKraDyGTaVE
D6JxDAsmkMJ157rbVhAal1uva2ySsglIH6+4WXqvF/ehKRscIPDDF7Of61hGO3qERvMT/CvNf9x5
/jzf8Q2Ay8SnTgKS/Fjh8lrcKt4Neb9tREzCFDVfzc295/SmuC0Sy4VFpZi9jJ0MxW5yl/Y7qWou
omYwc3GoW1lZZIgF1GCOZAH2EwzzOAwSGEg7yL5pcRwyILN4LAjkYc4r2rcFTMOy74BzDmeLQOp6
6tuiarGgtVIMA+WHXR/dQJ5OsG6CloCDz2dd7SSsVlw/nt8TlagCJhpdjqRcXVZzwRkbguTojGZh
ZUY52Xro8Z0buH+Gn6aT8oGVOumdd7xyIx0mIAWqa1vnvnOZD1OTX7BziB3cpmKGMCjcJZ4eUqej
ry3k7MVvJfHNUoa7QjLyZiLlTRmPGnWe1Su8RZ1l4khPB+pSEnm6/hBV7mZH8iZzdGG0F42QE+z2
1SAAYRdSyXSedLUrTrWVDMRociVFtJywn+RdvweVaFoC58iBPTj8qbN0cagQDrE6cugezhSesWh9
7YM6MRA7yg3857X5ACjGUXJswaqgawa3MMEsyT47BqmBslRSsaQakx2KAboJYUZVUrzla3GIuhJz
RZ1wOts7VpfBFw7qwBzrntbozI5kdMUOjPlYNbK3HzhBc/nurTx3U8xC4aSPbPvrKd46bqma9AXG
sQUxqw7sobsipB6mGzFhrTrOJlXWrncl4QZaJcUaPySgcwnkkJU/MjRbI8jG8XvpuJre1IVwDNMd
oOotWlR0PUctnuOJHq6HBEEmPoB+xOKDN7G5QK6krmdcRkWFV9GrYSd5IXCAtpN+euCqHAlQxCp2
v1ESMJFnsbsckhiSacDD+kV6PkyWs7YO3HR5mQPp2vdhjE1iV1oQgiuqtQdOpy+2VRIRoHI75W42
1EqQrm8l9g8cMHpfdSSlxveoYV5q/O3ghmFlXgec4wnbSWceLHd8n2SMBfPbv+ejf85HGBD/910I
89HHv3opXf7E7xOS5REk9NjZegLWCAsngoT/TCayDcFk4PjCdtf3MEPUHzOS/5tiEmKkEkxI/+qm
hEEjmDWEYEwinRj8nSGJWMQvkwTJRKY0/j423S7jkvf163+aWrCxuL3NaqxF76gOnqWx5GVAdKxt
+OW/7aRgRym/fLkWy1SWEatdN1ABzl33y8VLmqA9FF/e3vDL59uxWEC4/vL/0hRCX7OH5HKJOYjl
hV7NwhjF0NLm3z3EpM+trUWQFlQHKtDB0DGHvdMi0M65dMC8FK6m5CnkTb6tV6syQjDZhX41MIsR
TimRGo/zdP/lcfa+/M6FtIKLcTVB48yCC82h2z66q0naD/Pig9HGO/e/PNQFbupitVVPXw7rYDVb
6y/f9UyF0wPwkfJxTGrKi3hcjS9dlsvTkNFviSd+9XBXeDx+RInLO9P9cnmHX47vcF7d37Wpgk+0
pOHb9OUO5/XrHvovzzjgXjYryZeXvP3ylXerxdwzFW5zyEc8263Cae/n1Y5emqA+JweNR12tdnVg
zByGiiy3LssvP3u8WtunvE/KM3QYHO+Iin67cb6c8H3qDOBYV398t1rlU7xVF9mXf96yY39h2Y+t
fhlr/GzVl9sermR6ltarB782cP9TNd6H0KQuotWm39hO3WzTL/e+8ZNEUpDT+c2m+XL4O7WSV6DU
7OsmSDxnq2Zk9I27BgM0fFrFytjpLpyMFCiceGRxlXdedRq+UgVuMREbw3pBkuUreEBxBC1W8iuQ
MIAqvKEtSYEEWhMLKKI/y5l1L4fitCN0iDeR5dqacRi/4g4hBoTHlQL2PmCguAu/ghHFV0gCKyWB
CTkSx9E+bCmnbpFh3YL54T5USflRmrl6p+4H1P1APP+sDoe42HUkw28sXWHyamcJwsWk7iSPeZY7
xxAOLwAuE+orB5xxeT7XViv3fR5ph2STmr9zflc1LTXJXK6G0fL77EeMirKhOOYgmZ2+rSXz7SGy
pfdYdOxYDrWaGEJJK84v9lKR5BGgTKxNJtr6mjEToyiNAvy8RWlXN6oIUcciJjJDreHi/5iFQXjk
Os/GfaaUHq5me3ByMMger40+s2fsschH/o4NfB4fvGUsT+U48u73U/7ivdewF8TzqlPia6xUV5GZ
0kWInwtWNkEOM981Gc3DYLO88HGiAPDTFqnEaOw57A9F1FvPa6rX2o5TBXi/MZ1nMzOQpD/M1oiN
UjIOgtQqe70R9mhzHTbmvmpn+wqOrPcSym6YyA8FhJY5wVj9SvqePtuogcRWLPmCvCwLWMkNzhC4
9UyUHVYx+A1l2eB8w3WgUSVtMrswP62faYzXqmwk5j+RCdZ2VB3rK9qWSdlAWFYUFWeZhScwpnR6
w2L2uMQjsx3hmKqGvLRUj9DIV9HbNbU5Oa2dfmqYsjepz2abqAIA8G0QEKO6D2QU//RDydNnoxbS
DpuYEJGH18T28k09ZAm9WR3Eu0NX+XV/28XSvW7QZb07X2cYbwMG2Bk71kTP+uCa8NDBuaSfz2sb
CBG0M4G79k37XMBCO2kzIsg3VTnezBjYr5O2bNu9b8XEWpfAT14x2XYvwxTg8w17fvz81KqRAXJS
3GxEQt78gRF0P05z0NwnUoIKxdW5PKG9i2fg1ARIhrAPqofGZibquNGyOkVI7pz5BuBNPh/yEffd
LpIe8LkuJR51MDkCznbq8uCmDS0Pq7xTRVRY0lteJneOVaG+sVVMqDIwuJe2OSbb+XJR4ep4M219
VZtS+zgdJ/nDwOGnMKBDyj55Fs7Feo7LhupfVQ8HTr5stCDIkhUHc9StzNCltQsWFVZhEe4CiL6x
zeSJc0bifu2LzKFeeHOXnddBVr20QSzuwpzqxYsymWiPiU3ScrOGvnyc6U0pjinPrat5NtFyWy6E
XNiiDRkbHdjjWGJAVHMPZFCN4a9N93qCkr4p2X1N6+N8DP0L2yZifsNSMBTnwpuSYNiStaZFb1na
kV6s0hW7no3grcUPMt/qgUfaXKcpVmRs79Tu0cZ6/Ptz2/9rTFLMG381kW2S9j8ef45J/ud8y9ef
+X0mc9zfmHk4WGjCLWoFkv5zJPtdmtLaI/eCfsRY9sdEJuVvcCKwtCC5uKyp/pRvkbhapOIXHX8F
TXjS+zsTmY3P5VfdSgERcZUXCFwqPm7aX6UdDnWZ9BdAiXkwGPs15PewvlqyoP0Ma2JTuK+AtHg8
zNKsw+ekuDXYkC1Aa3WwNRb7mwNRQ5z+//9fKQQ+/upK+fGz+Fcb0/oH/nGZOL95Ai3SR79cdUyH
8fwf2NqvawFdkf/b9bAy/TdSBNyIhHPrrNcK1FpSVcz7/8hBWbbPhacxJeJT5TLRqHr/Enz6qyAU
gSzxy6WiNDKjcrmyPU6D60Fh/fU/ze4dLaO95RLoa1HP8JoWcI1PgUTuzKUh6blhtluZj3gCok9O
9dP3pguLwN2MiR1h9SOKz3HQgbhzlvpl1JyCQoiJErQh8T9U2bsJcdAiKmJ6zApsiJb2quopCUJ/
LcxEVzxf0lTbPyTbpfy2AMbVHuzUZinjJ7O4YyPtROeBVYJSC8MlLq8i6mzhloF/7fdFPz67vKIp
57aowD74UV40y2YusmLetjK1W2wx3eToXVSTLbmQeaHdHZsKg1hA1T11oSHkAQaPBAsBaJ9GR/6e
/HkPWyj24FpriJcb22nYbuOOBYGlA3pdh/hxgYt1ESthHqbW77ZunUzPjclZ6lBIyz/M9A8tWFjI
7tWLi3GQyszyPffYVMnZpmWUD3dDDVq36y2v+ekJPmJPieU8pDjomDS8GJD70ish+hsroRM3lz3h
m6KgSjWI8e7HE4vfYewvALhRey+cl7lLhm1YC/+Chbl3KwsR7lOXDmB6PHegcPtjOXlMHLHzPfCW
4cJhkjtRhFZ+xpPqTmFTO2f4AASiB3vsxtRsxDl8svP3umdV+GRMuxmJrArXqG3udjWCE7BAt6PJ
T2eYV9KubmCRWT5ulW+TroeZ/hzDD2rT1qJq7yyzLMHLGPN6ugiY91YbTJlK1kUssIMJWAzgFpfK
N0xrKZbONhpu0iGhczSNLlyh5XhkbQpbQs0VwC0RRntf93W4L3XWQkPrIZqogGffBlsh+W7JhKbZ
geH1waL3mGlaNvxUAIT32ehNljszabPLTosMblaL7yagAG6TRuTSNyTaBmvvY4wI7jmd5PqgCatc
mZSlH+eq8Q66CciNefAb54G2I+mT6++HlwHOr8u+Fevbif49J70C61klJ37gmXdp594r2RDhnltO
2GcnVQucwaNDA3zOJVNpuOmHaJ7G6CyPfFkfQe7Wx9wv7wBeYUKi7OVjUZ06z/A4PlHH8WWktW9L
5VDzPWPYdXRNWohAzQWGCH8rRetBkK+ckhjHmMyHHmYKaBaH8O0b8GZQBU4WG1gXU0hDiwfKg5Il
MKdjTtPgbqa9Lzj3STTJWx3XpOSITOCikkR03SG6JwZ+TclvfuayZnNMLbfEvQH04qLAfTx61bOB
wFFd1CZLvZ1li+wEITosX6MmZenX5y7txcQfc72bAKI2FzlFPBAqvNyic65TY/o25FkWbDklXFtV
ZRG+HAfm/k3fj+XWLYe42Wrl/pjTFa+PTe+N0/D5qpte8oCyvU2B6w2jkI+LblvTpEExqhLquzsV
J4AvWPtZVYrXYS4dTW5oaBOL+9KZ3nkW4CNpFy/3Wbe3yJApuwV9ICaRFHSvc+rbW4szmFPCljLl
mjDLjn1m3L4O+QAyInRKynmHIUzlLrDI9+GJRE7f8cYIgyP8sTiFR2qB56x7Fj4BzXtdadt33LzT
Ht9NdQUUtj+ro4T4epSj6GFloP1Fj9bWG4hFCyd6d1P4Pb3Ts/JoXHFOBSrNxsO4fIOFe2NhDt8k
Tm3OII4sBxYLH5gB5ouKh/5BMklf+GlHa2ERuye3SSz6NtBbtyyzk41RuhHntgvL5dD+F3tnslwp
lmbrVynLOWnAhg0M7uRw+kZHveSaYJLcnb6HTfNG9Rz1YvdDEZnlEZUW13J6rcbRHEkHdrP+tb5l
zJbYYn6xt47X/0jD1FsbaTy91V3xwmnB3sa5M5GoLMHXtZ5zMsiDT3PJ750CUCyE/Z2peXzBFg/n
jKbbDY+G9TLozBQKGsCOMo6aDeSHsYHIyVF4JawlecKoZ017Qkthrf7Di8vonvU2OHvuXPl1QO4R
ep7MCTro9g6AhjzYeUlEtZLzW9KF5ZZA2PxmyeV6CaEyOSdUsh0sW6Z3bmMVx2TMr4Zt/hzrHCuZ
wyH9KHGEn7lpzUds4N22DGzznkKP/rWW5bBjpXUPMWlyUJJV8CTGLNzYLIOIFpE1HLgHD1dIgbLZ
VAx/hF/AkUiV7eGgBRwI8XK4VWBs7yar3llEurYOIO39mMXFPsWtda4YRa+qiH5fMUj+iMrXW34S
R56pJzrB9XNunKF9LIIcLq+ovdYipmD/xOdwb9uFdUgA5O2aJDhHEy3yAYmzriz3oK/fK6P3DXxt
Ws4F2Wa/zOtCfzCbYukqvqPW9gRty3ecdtzONBycTCJz26Qi3huJbk+Att5S+8JUIqNXRI/tbQcj
gRBa1Gwba7qHAAhHIJXcb2tiT7oDcZFJDn9/69mzBv5XQ1f502B5uwhm0UIb06mLMlgtoiw4kouE
JMMg5MMCpXicZ8yF9kRjCgGq8mJk4L2ok/RzjyoyMCqfzEeGO3eYD6BEHpt2IjKrmVe7YgbJwOux
jyn6ZUeX1G6EEchM0f8sVXmXknUFJ9AzUHlr4XeHSXQEHgD2qx8pe3LX4xy9hPWwZrhwhSZ8dMhA
rzrpbkUchxcAbETemuQ+cuqzlwxHRK9kozehsRK0DpmDvY9kCQhJs4jj1clROikt7950GNPKxHfc
FtPOLOcnIucMR0oGULaj38rB5XcZIWUKfW1P9Bfys32TgsK1ZKSTzu4WXMY82dEmllHKumTp94RN
vMfUq21/htP7SkYvfAY7HOOVsdpp3hpViNusUIlFNn10GrH1qriLDvR3aKDVswj5pmll9m6K+VoV
uJdklOOVlg0ONtWCeuhnXkOqcqHvDGF2qClz07uLkQr6b6icJ/0L+9CPsJttY+KFLNapformIH9x
B3fCMAbVBF5n3pOIdvJY7niDqq0x5eLgTp3Flt7n13buI9QVq+qPS3PPt6Yw9a3dTF62bmK6pejj
0Bj7sbqsWmOYkda6JJc7V3fHdzXhBdcwzmkcJImTmYiJEJS4xaSxuITCVM4L3Ifa2xgdOaYNyMrw
lmBrd51bU+67MKaFkWoAZnLhxEUfPi62wogQ6mFggMIBIHPKAzHy+dZLJuumYgiLsU1QkjumdIgR
sgEYxZduUoyMXEYACjgVdtoh1q9V2OkX8NjcwPKkwUCr+ueS0/QdIby7pjK1axoS0ZoEz+7MaX+n
zGo62cpuLsTj7/H1fKttlweDIziW8fTKEXA8W2hsGUmX1IYI2xVbTOEP4dLg3S2XODdpnnVJpRvz
27OpQ/Wm1z7ftCWKQMHk/MqpBZXbKW6GVh+uIS+0DyJ2r8eCv34w/wCS8Z45RnSMHBVuIodhV6Md
Wkqq320AUWuyl+BP9bk7MHqfKGRm48QONRSPfK3qGyir9qyF3idzVmD4dZXuy9Z+qbS2ueEKJA4D
Zh0MysUDfnO2sMmZok1atQ0RIVZXX6s6HAWzFecb3troDN68LH20TmAloxK3TZ3ND4M9p0fGVvjw
TPeSGZO9s+UYHpRgL7HjaQLKFBUvRlAFu0E6OVZlo1qrKva2I41rG09pbK5e933oxR3g2uoVRwNT
71x/I5+OaD/oOR1pWrUxyNV9eonpnUt31l/tqNvRisjZj4KuVzC9uMbQn+7npf2MAp7XLu6/M/U9
ZC4uf0BXEMnoAk/UEO+zMLc+yrQtj7ZW9fddbzS4MoPwo+oc54MWjv7aRETzvbTBRWCQu+akEtgP
xcArBmGre+j1OTtp4xjDg1Je/9OetGmLJqV2qUFxGWBf9jSz1fDt1c4bfOj+Cq4LXyDoLo7xca1t
hJU9UlvKvSorxwddDYeMnMdOryzjM9Ph4JquqWFOHwvKquqIXiVaQdOxT66qQv7FhZ9fM3fSv8V5
bm51meF3d4sXJUZjNwoG31hod+UQYXKmGGeTZLI59JbX+5VjZrBzqUIqqV48ZqS0dyAIY4bw8QhZ
qzfRMTOvCU5jYKhd1fX5ndd3JLuJdZG1yPEfMC69TUkSYCvv46OGrfeJWlOoYaG0d7yo91GVtsdJ
x1zOwOUumsBslFFnrMeEOe3gRPZp5CC/LhXO6lirkc7STdIn1Wvc6MZd15SPiM6YL0R4CXNJdgFk
38rlrslc2E2veI3tTdVUIzOm0Hu324j3ze2/udYY3eZGKE/VbJgPBjTqM3wbA0wDTlcZh82mDKan
oPSO6ZANe6q0BWWkHmd8TceAYYzZWhYohCOoOToMbZrNpyKYHhVZeAs7PjmQVV9M1hbUh7Wf2Gi+
J8CEAQ0b8W2Z19E913Rul4y12huZ1p8JUx2fWc1C7nKj8FSXmncuQPocAcu1S96eKOFsceeYtIoV
xJpvYzWpE8Ta+Nwb9b0SgCG6gXI1N7SRAUCn36R1Fl7Q8oEUcclif4TnD/6qhHQYe/t6avlrwOuh
Ubxrt0la2ffFcv6JUetBn1Sf2O15Q2loj1MPsHIAgHUV8HoehoE91QRjtxVN+5xQIkDsO+Qe2g0V
d++q3DNbxN+KmOr59mj9qMPilUG7+TRHTb8qUNZXzB/GD74v+6h1Xxfl+LXl0v/K43wIyjAGI8lQ
IsktudOUqvBxzTI/WFWSbXKEAvRpbwpHroNBsqYIUQd7oqOy2xEgAy8YxdFKE5tjNH2RukzOoXLd
XWAHF8vU700TYGoCyOWmj9ynMlZrQy89tGD3wqS8h3+B9E5/A3+pwrvzAtvzjV4Fm7mO39FJcnb9
DLPtlFonyij2PTlLXDkzwNbsTeXWkDDGatur0r1nLYtJvgKzv04cY08B/Rq0is1uNmSf1O2F+8ju
KBtoHbk3EQveAsYw9HYS0hnzeadN3qnqm+pBk0n8oZbduRPjpidy+9CGEwYtpzoHhpbCZ3Lyx9pJ
HxGO2ue294Zrzz6wnnolvnM/eHcr7aY0ik8Gr8X7gL5+zqYUiIRIBn2PLi99Qy9ovNBoLhN0YBwh
ImyYCWsvZAfineOaEiymtF/HwdJ39BNgYYlGn0XGysgNYzKoA9Hsh04xbC2sN7Hkbnqre5XW+J1H
JOC1EOW1whi3G4NBB1Vbnh1LhJtSlMnW7jLrpxVYw6NE1MHlrVy/X4oTSqwXq7kP6FOM03HfaeJT
5VkNSzOndMOsdXtdGCp/GgmWsG5HzW3SVt2BKxut37WrrbH8NJRcmuA7jdA9ZqgoG80jKkvGtNvK
3F7qyXRtbYPZYx8DN4F9pH4C/lFAriRAmxXDfGdaVnasFqBcrf+cRyfa4oIMt2T0wGNWidY+VNP8
Hf4O3lyY8ysADs2l0HL2SrfOVyMIkk2jQVB0hGh3pU5MyZ3UeDJnTye9PWMLcs/D5DAW5PA1WXl7
U5W0/BHLsc4Yhkq/JHQxrKixcN6gTcJIp5cQ1xmweBf8ZatkQbXFSB1t4Dnnkl/OdyuKSCIbYhzF
NX0zR6sqp/7b6z2HTVfku7QtxndwfeNNW5cZviEjpxFzpjOnnrdi6p1zPCdQB0vT+qGFgebrRGbu
sr4eeXtEsDbCLr8AWiV4x/X3WHSx+RAXerltTboiaEDkXidmYIu9y50QPnGzq2PX4l7NGs8Yx8HI
5NzV1RCty4ZwjmO6+X4K5vpQExE7GB002CY2f6JA0Q5hJw/g9WCCDDbjx9pc0GRw7rB6GWvUzZ+m
SrwTQFC5z02S66ZBxKAGqL7JveZWkolCaTHxH8nYZg9sIRVxfrrx3M6k5KJNyMAD1+UYidC4xpjP
jYmyUp/3x/bbsejvNJmWW+Ia8MKBOCKPMkTKRlB4LIoePANBJFq1o/IdO3tigwaypE3z5qvYyQqq
1vck5m/SW4xmbW0DiU8/YagqD6E5iG2e2NepyA9V5CYnA6rcrilhuuJ84OzI+sDdvnOT9WTht3ZT
N94nI8rS0jG2EzXEvtSs4DcBR9pA5H8qw/EZXp3ykRfNtzBrPjI6qGD0NMxN7eGZsWy7PFvtAfRi
v0MEv45zozMRtH7o7LJ+V9LVQwAx3VYaOMI+m0a/kUN9NGH5ngOBCY0yZoeoKR1mZah2LY03hzkc
J191EwqiFb2PiqHqkTt7F5zMKQrJq9ckxHdgM1J1Njs5PkCZtu0txJV+huGLEr/Kk0CHUqHMUKww
r9nTtYUcdY6Fzl9WBkIHppTUbYBu5qnouXZwyMHFhuA1eUlSvI6w8blB6yOMhUrm7usw43yk4d3J
XjJjqB5jEO7cHuhyHg89kKp63YRV2cMOHbkTupGhM7xrRasWLLYGiUbB4FBbJ69Y8lo945YywOer
9DY0fmgdct2dIyHXHEGQmBqbnhD0avHxnXnXKZ0Ld1KTd1gbHkPYC4YZ0zzW5Hy4Nnq0nJyqyRYK
RCvFbmsWTWM+aolc2n9CbBNH4Coc/+dI5uM5l3ovVjN+3CsT1umnkhJa2KD0ugB5jS8PquLQ36L8
e3uAuhMu3vAxn6mdVpPkmAaupneesoXC0GYIcBRcN/dFaB9riE2BWUyrNDM6PGzk/PXR+c4kdX7m
QRie0G+TndRHQBESJ/aL0YIOT0E7ErXyxm1LrtDamDQyrCBkVRcvaWll9kt6w5ZjuUvLDsXuyfNI
OrO7M9u+4HloRmePny0xfT1QxX2MgJRsQlVk+UNB4dlJRxDy0xbZsm3C/IWMI3BT3Dr9ZajoCokw
9ZgarbltlIJ/padow9ZZPo9KveCnfcTQGrw3bmrd97Fm31cGvgszms6jyRERxmHxDVQwZ4vOfhjD
imsBiyRMKFiiOwy4xW3eRdUh9TQHuRPJ/HluA+cgKtfe1thNX805mn4KIAc7BxoVmBrYcr5N8Sz8
32kTdmNE6DSErWJH9mEwguSn1/Qa0QlWDJeZQdkaMDOaqsUfPBg48yS5CNil9vSeS2JN+5yKWgwk
FmrBXvRWhPu1DbzkOY5bL18Am2N7iKPcWGhmVd1AKSbnFW+kbQS1b8V1wwXCZPDDFZnwmbMuLJMf
d6W8ZOPFLAhwFVRbblP45yRo+7IvHlPLXvrUVmnMrjptppTyWWIe9TTP9T6M8qLlWBQ6w3B26+Gd
UVCQ03AV5lgTvMiP52DezP38QtPxLdL0MZz0ic434UAfK5s99ud+RSmxS44kJ/1ZFaCAh0k/MqOI
cYHEZPksuwBJVUh7K2Cjo6tYAwa0dPb70L14iu5f5h2rgevKN6rcrrg0LL9WY46Zxwq3adbKvV6O
2pWirhIwVUnZSuLSrcTqblBVZKj6EFQARzBn5eaJaFf1NueR8wrz2znXhkUVyCyGt6h2o+OIREqb
DQaQJ4otUXnzudyGvefu3XqkYSISeb8dqq6p+H7iFg6syW5fgfHAnMwjAwLIEvnGiXSTIFqhU9cU
pPdEst/mMDAeGAycc8M4DFNUQTXB1/tzbpqR+jeO5Tpliz5H8GKjTElbWtu1jg+QiE672K2uRHUG
CKKuZq0qlKqto4jAkGmaYjR8JJ+XufUwG4UaMu7I8fabrNsfbYnGnDWdPFcUQfk8TQkd2Jxhksos
Lx08oQ9VQVMZuHAlfdxtOaF7h0Qfx6MbR7jdwty8i0pxI71G2zXdtHNVfIMBaN9U0jsZEmMJ+1FS
Xz1XhReL6YA/wAbxGwbYIMvCyvBL1TL26Ugka2zRj7gKb5h2sClymb7Dgd6sME1k98JKLrKOqeaz
jzHjvIYgSs5Is/hWYyxHfHbebSrm15bFlCnykvDemCK5RwWI7jInKTcexSY7SXMXAGF+aM8rNxMV
Sx/VnBxaT70X9HixX6BQ0kS6WPvZpMO7vNLHT9bb/EUBDeZtrCme0aerpbX2OnQ6N/eXIr91I1JU
JIFjad9Xjf1A7ZllQJ/Lk4M5GGIvEhBBEzVOj6iyPwYZPuW2zviL945gwTTucaHM68nFvuTl3o0M
nPA2rPgOSTSSNs7svjlgOHMP9cisqYGOvc7qbl4FilweTYvaTW/Yzdowqvw0avC9I8pwEl5oV3vA
/1c/KJXexzmH2KC01NZltrmKjNQgO2bOhzCzITg4eXkoeuelSIjxgc6E0j4M+SXXTC6BQbMj5dp+
hE3HnbUPb5zlj9oYjbPhApes9VxM4MibXZVrr400xR5zEMe3pHyO0hwXqWsk3JKH9yExyG1pnNxx
QCfkmFlCKHQvcvp6K7m2QvlZOItXHKbIY+GyF1C+dZF2xF3LyOeDCIMtvyBytASmh1R2U+gp2nEx
bWBlaG+OVWg4+Mf0OCoc10Y/53RHplH0qABZtKd0UKq5mVqOSYTnceedctT+4K1poBFuumwc+1ON
8WellGGx74qWLpiBQlZtFCd9oLuPOjROu2SE5RGOmxk/MfiAVZZ6XIT36TSUwKPpJaw/AkeXpyaQ
ASHn3myr47/vwfj/swgGR8RfOTUeyqVn+FdDz9d/8LtTA7u0y6XTATezmHfkPw09WHNcfBO2Lhid
OtQw/ncMDUMPGFlofyb3CdP5SrX9btQghkYnsbsgZ0wDGo3zbwFrbR3X0K+OHsGBVeA85fXnA0Hk
/smmYbl12hFIeSVy08vHqFYESTCtfXUiuvRgOT9CnTxEtO6Kua2aN6sjIsDxIaCfFNkoNlga53JZ
hUaPFsb6t07GDGLK7O1ai+gydxEBGelG/NbkGMR44LAJ2Qmrb25Ls90zesc6ils0KdZa0AGnX7js
5HZbVBLzJgFoz/+61+JiwJdd6iWNkoSCjAh7W0vVJNnohHEBk4+CFsoBZ8rSSZk2QjHzWMoqSYlR
XKmFNSD54qvQElYWzfE790sgxhE6Un7ZgwenCpMbAsLKSmOufEylFvYZlxbctBzCv1o0GSQ7SEI1
USQks6Vqs7TZzbcTyBiDQVC0FHI6X+WcqCjAKeuv0k6I5tTMl19lnrPVc2d1yoa+wIonhCGVW3WX
ugyZj7s2E4NilbfoXT9Fic91LQh7RMRCRAhkLKEvtr6RIeS3YoUNnzDdzEQdNyjxMja4wrAx+wGl
ruYV5kzXPXRUR6Y/p9IqMEbEZuj1J52MdLrRhojDP6FcTDCuYFcOjOVYiIlBHaAxsvqPoT5W8Fmy
+ravFaUpo2f1D3xdNvwNmibEqdasdGmHKXpxGYnDxqxuc1GvTAogT0kfttKH1UoVXhpCSm9WZjYv
mglQOJZwglff7c7xMr9ymybDBaybtHL1Eb6JTk1dccy5xJSbyOBfBK+AL6IGrUUacEriclXg4emP
Nrvqi0vizF1Z2P+5Y9hG1YltPOfOXQm6t4OxgvuFdJpMuaLpncsfs8BJCgC9m/mFjXrit3RAS3gv
RpZbGAowAlfcYoWCLTJrpj2u6XeN+hIYag3uIs8C8stwSDMFwbgye/dKrigGe2m6muCuS7PP9yEQ
0bBzJPct/aAMexTvIbl+8apXOEvRs2sNzz9duZYyD0XZziLZqXSgxXFEOMYBTYYAtnNYIfn2y1ip
8BaVqpldAuYkI/mh5risMh+SCbNdM6YkiYIer5p2qavZJlGsJLplJ26/W31DvcAMJaDDEUDKgBFR
xcSSdDteWYPB5y1v7Pjccg4gha63BdYlrA+2r7lDxxQhXZokI5N/mKigIT+pppbGgF5U3zyBJ3pT
clPdDRriIvPPpnsruAs+gNmw3mZ9cJ65AKC3q1EUZ8peSmPvUk0znHt6VZnBVWZME49Nin0d9XRP
onIlPGxZlXG8thsK3TmHdAKFBuNbfIQS6sb0+sqSqTtTh+Uyre5dVJTXjNweh2ew/QYDAu6nEO1T
HhWYceobmyS1KqAJUMzBD03luZm1GQ6PnblvY6R3qI0tNYDjFZ4T5iuzAvGxnO/Rw+k2ddvi2JGL
6LcsVZNY09Rpdw+l4ZrZpQg7pggpBmywUiGTT5BAQPaAgWP7zRMoWjYmufmFBJkW3Wud140xpJUB
9AMv4DSPeJlG6K0MGHlNDYSFJqjXAkBg7CsuXeHO9Og+gcWi6LVRa2vQjeYAv9HL14MqRbxZjlPy
pIWa1R3SkjTbBW6lq514byPnOFhlQcJi8MDs0VxQki/TsPC4lG+4qqDoIpOqDD9NoUfqjTpRLmf2
gBzgtx6dWC8FyEYEknVGEEFJ2kTHCeNnZDmV8UGJvTunBxoqQ5Izq1CA6YHvl3CqnPXWvsZhjl2k
Cx3iZTqNRHRQhCBITKkazmcZERmZv5pfqWCmaMWSEY6MeSIyLJmk44E8meA4uWn3afeStPjfzzRF
Vv19EUP2OURRi3la8sJEDzld6Q0bEozYNdXeAPtECfOTb7/rvW3G8DYiho+79T7MW92hzTno7lyq
TsCr9kGPTJxrybgjEgL+s06G/CZQtUnOzdLNd1fPsCXkARBoUsJRDokT1z1/uDlNeKmWRxIHQ2nS
3thiZGsHWWQXux4SDfq4RPLRapHmPuiL9EYx/mUzbYFs9CsCUOglbRZMuxraCn4QSIm3S9woQPMp
hwkmQaOTopBd/aPFbPYqi3metnTFOhdVTxVlzxSx8Wjo3FWBKSC5xLqX7Oc0oCQKyvisH2Ic+GAM
2XfNdcClu9o6WgnSK+ozmTFrwFQXbeepU+9amdNE7sGjv5AQAekJGIbpRpB4FBmaumUYK4WcxCMT
tgHXuYC45jCVjKNpl3cJZHHARs5tBebKVV2XHsxfAJKQ6wfXpjDCCY1TLAALrTzHhrWNh3VcjTjc
s21AoxAkuJQsL/CeLARgRB6FrmQzSHFV4SbG/jOjVpOKUHuqOuGOhEllv43cajUwzKlTwa1yDFwh
IwHjea+3WTffc7ukDsMTQuxUH0uqQeJg7Ne1N6LgNM2wlF7WFcClUY++S6rlaPfou+loZkHhris8
eOVWVBUn9b4ImmMogvuspiHP9/Ihu/E8BX3F1abiHX9m9Ui/qHQ3eCyCmkiZGRfiUtvEwJkqMr56
miR4rHXVxoG2D1rTvILmWwS9OjGSaxalc0nvM+d2n8NHdMdKIr4JpmPxHvZg/MPmW+YPmifCfFWd
afVPBV5g/PcyKQu/oZ7HxEVkKX1XOKomyd45eGhSmmxBUTFAQIKVOUL33WhXovseF/j+BzJleFL8
QffmS4Ce/REhIDzUYmlb1tAbPwMqTnOmPn3PblPWeQ9ViZpmUy2NzcHQMFk23ah5lIOhfweo0gP2
jUK4qPBmZoLvPO5bx85zGqHguGCbc6iITr/aojnHAT0DW8B9prNTvuF2Kpj6coqhaob2BtxX/CG4
mTHBJ0htKfpkjDbie6v0p6boDGYOXw3WYdJxTtTmiq6eAfNFuClUG7Mcdxk/PBe9+iNvuCWvgqUe
G6hRd8SXAs0UnO+9EcnJ3DhMzJjWVaW6xF9N2zyKHLMsL5Q4Pciid+uCHfbQJkSJwOtE53ap7UZT
11/7ry7vCTV+B3WFhm9QAEO9KuHtm4duKQEnuSSN1WhTDa7HlIRHtlcGL1h/SIXX+tIj7n11io9f
/eLwBZaycajlNI+bDH91NEruCuI3fMgfWiz+0FrxP64ApDgN6UnXMqXpmcsV4RenNtZUO9b4pTDk
miVDXLeifLRk/H8HfQDbbVsrBs+/3JD+BY/iz4wI03Jsbh2mMD0Lo/oC2/z1M01uTAoPCsKbkeYn
C9VyN6c4KCZYMRvaGdrNX3/ews1E5g3LYkGGOuQlHK5g0GnM5QMhb/zx82xtTNgUDACJU3gn2W99
/sb9xkhmbxMSo1t3o0EqusdOJzgjXv/60xecx58+3fF0KQBwCM7Rxp8uWRSOTx3yBqfnUuobjwCn
P5rF97/+kD8hPvgVPQdkCRdNwiNER5bsxi9fIx7pIhpZzClyhyhRTbJmxsfMfQO7uaRv5Z8x4n/x
9f3rzwKkKqknFZ6zfL2/fBZYjjZs4lKueg5d6y7U8hfQDfq5byhoXP31Zy2JhT/99RZ8C9gQ7ryw
S/Tlh/nlw1DQhzkbK2rkoQD4kuY7zq25Pu+buqbMvMuGTcWpe12PSX10cuF+aK4DPUzUHDir0Fn2
HetlHOvunQzpdJwpY5r+Hz/k//yG+RkdR0rp8hWY4k/BGBWGosSIIXGxu+WmV3FG60nyO1vlf1uB
/mYsrbT/fALX7937f/xgGNtNN+/5j//zt/P7f9z/13/Cnyv/oLN8/Ve/6Sy2/Xfm++4SZ8eGZhkW
j/9viRj+iWk4YH08Xoyleu+XRIyp/53DAIq2x8LA9WIJNP0utGjoMwKdBX0GgNASq/q3iD9fT8B/
rwGuyY/EMywNT3BWXBakPz7FxKbAfixCKXHXSMNvm7LDu5jltbXiBOwwzdZwC1rskYGPFwuTbWCS
QT0ZDS2aq7GQM7RK5it4LhgbIDTMBRNSg6z14JMuSLKjA+ttWFU2KYAV8w92QXL8mbNmFSCgYDeR
eVs0dHOtaQ0lgGMhSUNDzZ3me2hBtiQd2ov7Ds4LMZimYjwPro/JeTzglLbCgf5ZtvvXFqjsZ6jF
zgdkz/K3Rex/n/C/8fX/5RPOdKOLyl9VxK//4ren20T2IwBNwgEJEazCskf/nvdy/q4bhsVTT7iA
senCcPgHtho0te0suh5Max5yZ4nz/ePpFvrSl4X2CLDBYc36t6jV/Ot/XKRdwPDCBNNg29CkSSD+
Oe7VOpNbM5HF/dMrZDcoaH4P+HVZe+Ej9/pNlTf3hoUnc1LZOcMvu6Fj8KiL+q3O1SHgOI+NDAlc
j/qdnaqt2TAVK80QBI8DPiWLvXXveXecwTjMUh73DujOD4lb1WFynBj+ZL18ocgTrIHV3Sg9fgS5
1F21Fs4uoBsuZd8J1ODMYVjdDFw1AEbD9j2oLnkLLSr70gD4H8CJ8bnoUFNQERtfiOYZGX0dOQ2y
UuAR9VbDVRTRCQqAtaaR6lxk8U5q7S1nNY7RkUENFj6rwuGHVyaZMCsluV0ybcDF+sMW8xuemk2a
uIz84mFba+pnPcqBbqTKz8P5I0mzKyoVYSdOYYQnurXtJG8sbv1aimaLn+SnNicYXsr+tWlyWJb0
7Hp6Sw2p92nHZ8sOGbo+M3RRb3CRa5+hENYaG1dNNYQ0M8GbXvwPpJnDsNIeC0oZCiLsY1cPq8Fw
7t1Uxn7VJhgS5oIEZz2/yqxbM4mwdrpTgAkW+VqM0Um0RotBvb0W8XCHgnUlm+rPZue3RnlJPSjK
eVl8I+VM60M1Hr00dPxOLy6MoAvfaIACj1q5aGxYs6nMTnYQue+ipNqAK9gptxlX4XxnBdlFNPmN
tiDEG/p7HK16aPrkPgRaTPmIVm5ll/qDpTmf2hjcao48jo7b0gfMv0zhApSJbqp3Wmbla8XWQdo8
b7UT7wrASxBSsyz3bZ7dZCAEAEf0rJDiAay49pA2HrmEINThYnvFzuznZ80iLpYSMW9mbnZ1/RFn
o459UBg/tQDrej/JYa+chTQopuA5do1wjbaCCSuOxcGchmOfJPMm4zLl4xCL/alpbT+xx5rEorWT
sr1tmuAnBIuL7KuXIi1QnUsksNHGqQ1R9yws4J7KcbbE0qetFtj4nGqSgw1ifIwUhJh6jAjYrrqp
v0H4a8iqYKiFMGDdeu7wbsXdvK0zR1sZZcLPVUevKbQSYboh6lXM/ZpE/jntm9cm8550Lbs4WTRt
o1pveAXN8cbCAJSh/mLbS74NvUFVU1OrjS6qZ/QZ3kazvBmqwfE1K8BvncUfIukvRulgMnHgLOKS
2XvJJbPQTRmqD4cuCalQ7Gt4jtaAQm6N5UlL6txvWzntrKjM17HBbJUCDEXaKvtkX8vxbSJQZR1x
lS7p2SLjJ+mFat0N+Z4cHy94hFMipPzGScZPr0jPwLPQqwJb3wJL8c0mB7qOB1Uba5/6zQ8qQHdL
kA6tOivWOdYzPsveezG295SAJLVzmyi7EtergeDHlMDf4X1FgXlLDJx+NQRc1EzV03QLK+Y2srqe
DhScIZbVFOdeTVAk+sQJH4gPMI1PjfpMOyaioFflCLpDu4VzFR3giRyaQKm3TFYDLO7AeB285sHu
p/MUTpwLxh5HFYaYm4oCCn8a7eITgDTVxgAq1kMukoOFI9CfUF5Gb1AbjucFJ47yKubxks4hvh53
3Fvw2o/KKDY8CNUttXMnCF0ndvvvs6Mek2R4zojFNMwc1lQB/Iil8pAXiX3qYXANZUUtinm01HQC
B4PCYQPGkzLxcXYLPqjU9gBkdQiyA1JWKfKLiWeXsvQeAQT0cTnsS01hAupvkjJlLcCUuu8HEMsh
5Jfedo9tqpkMRgq5x3t47hnh1rIzGSlwh064YtFhx/rFoT/5SAszP+oFvUfGOIISbcazzlhhR1yN
FnKnGGCtj5g1amdLa8+D7WTf0ua+nMS+YJC1ChP0qsxixEP0h4RHNj0G2WEuG9bvHkTX88SA6oKw
CXdk8Y4URwThVmca7OJ5til/G2xr2PaxiZM3yB1/MGZsyfi/fGJL6SWV0VWjB8xXGR1ZOnL3psq6
casTmxjydzMtMFmVPfzwdLrJJku+q776HocdzX1GJHyrs/c0ae+jUtsOnb4uAxSZqh1oeZLHIZx9
x4hvtDh+nu3/y96ZZMeNrFd4L56jDiKAQDNNZMNkT7HnBIeURPR9EwB25HV4Y/6gerYlSpZOeezJ
G7yShEwkmoj73/vdhC3PWJxmRnZkDrEpVEs+Ae7+Bvoijs/+6+zSVNhE+RmVheERyHDDeAd0+Qq/
zsZyV5q8Y5qBGLJ3j5FuQ5nbmZPpLyYWpiXygzVyRwY1vqgj82vb5few65Yd0qTax7C5d5XKi70T
TwJ6Yzls4bdl+7kP934Jfr0j8MKEirBwHPsJruxhDPpBf0Koep6Shdpyqr38qn3NTHyNpeABoK3M
2XdGnl34Pm+gcdHPiYs5BoiNEHiNCIAzyuFC98J2TyRI7VPC2ruyc8wTWRrL07Qsj+R4cRBrImaq
pkrcgm+GvUPVJ5OqxgB3JqUQVHu9JbQu7O0FgtlG4erfUkEFTQoQfxDDx3sz8dIcqazLTiDbD4+J
LeeHlXUEDQ0DmUkdjT+P7rZVV2AjZ6VAqvhYj0fz1jLsx6LMOloKRh0s+Blq1R+rsLH3cW9DzNU5
PjSMlHsDrWmH45cZBAYAv2NwicOZBCfd1eTSYU/51elEizz29K+6cyx81R4mEIMe7XFWr2nqH0bM
CseClPttE/WPcnZ4l7mf4FUeeuq/Hm0SmIFqjQsrYhQYyaY81QKQBxb6EUWSt2WeYU2GCwb+Bmp3
hsOwiq76Mj2NffM4TEwwC0wyku4HVTYnJPZ3wAm3IqGJxyXhmGoUOnYxuXpwk+Y8xGtQktIoYC0C
Ovf3cyi6PRRMK6Aj6WTOxB2RfzK3BXJyQ1QdzLG+6i15iPv1fnTgNZLRymY6phpnl6Yu78zq3ByM
3RTFFI5yM/jhlRcPt1gzX+ZKwGuZeLe2RxTwfUL2pcunAPVxCJbU2Pp4p52Udq7Vtz34+S6PxaXA
KlOGmoozY5s6bVDY8qvs8kMlz9eOu8QnHYKeCTTqxFbX1Ld+zmV9trAzogS+CEYGOXXEjeAWmPOi
AwMCWsHq06qRh9yD9KMZLTsOIYLeOwi/5ScvscMnc+QCpqbnrXQuLWKEyOa6YaK93MMEMvkkGhxN
PAwnzaAf0O8wExFK5cXuXA0l31uZb5FLmtPkfUY0730c9QXNchjVNUacknCriI5WIq+4qFnyJVSe
LPRuNv5eQ+NjynmC1ekiGdq3tvtkmPq2tp1t1oXb2rqtqvwZ6eSxrAS5GW8/+u1xMfJzKk2OLvSe
BivLZKD4V2kutxADKbgzk/3UNdamaOf3KvOeFOUb67Mhc5rnym2/0nxxpjSOe5KwXZIftES0TuxD
TKxeJfWBntIvI9nnxNGn6NfPOPp8MzpUTcRqnlLmwj+3skt/0S/jLM+76Ny0P0XOclNN/tmQ4523
u70Xp+jO7bljMpwNKYKNBQ+yamrP2ESjLEfDBUL6q8NaN4MwHrS+x5qpLt+o2jpx2IrX2QWo1RCO
FYR038v4XuXaJ2s672XGhc1q2j6fMdRjKLxgtnFVWe3NaBBUTqMLx+EPZN61mord0n6yOqLmVAiQ
gMqv8oTJq9HICzPBsNhK6uENXiYNYx2bB87Rn5/RkPehkz+Sx72wWaiqTpwBdHlI7Pi+RvzeLFES
7WbRBzkJZUJW14i0z0lEERUDQMJ68XAyD8A958+jBVI3TbGNdfO29Axmi/4RcfOhd1i8NP1wOrfm
fpJWexgs44Zp1H1TP7kTgWDH/8yVlGyLPvsk0VeZ9TCGYjMS7XSs30p8HTuvzvYyt+2LcobtUFJ4
sEz4NFLzWjvLrmB8tSEEGq6dgzgR3K/42ZNNO8wPiUHaplniwFsjP+tlOfrPE2ullFeZWRrnQPqD
ZbrHsnIgtBzzFF373OyRWd+4nc3uqgEBEsnhLOMdSL0GI/+RV8AwqSNBsA0q0PM4Xvl5vfIwLyzD
u/WHcIsV5IlaP3gbkeSd0bYB88P7YSHd8wp18+tineHAvTapHm5APvHYu5lndUKK9KJCE7mh9P0L
LsWLylQPhWAorux5l9l9oPl0cWhcknEiRdGfSnvczUn9zmzhZorGXVU/4er/Cg3zpEjLsygxp8tI
KEZy4VVNFobWVuuUlza7NagStLZtQfFvsyncJ2I4UkWzAVr3pWyqLIi76mjQIxPo3JVY4bqLvDYO
iVx2UROftG37wsz/sSUlk80pTGMTY5zXSobMvBoYKh4NHV0ySh+xZ/OwsdimkxxmSp7GmReEpSZV
3UYBfjSPiFL9bqQUF8uw5WcyP2WG5+1cwdM8wclJdYC2jkKD8EvcKrBy7y6s42cYoSy2xuE8EvIS
Hv7DuORFwMRfn9YQGINwVg92sdDfmo3L1rLSt762b0nAVYeyz17pzM02FubAAyvT+3GcXUaLzdHA
D7cZjPZpDJvnIkO3YgEf4ameisCF4kCDrsvEd6KLsKrc/UKz3iZZTUG6+oSNQWG5867bNMWREmY0
E1XdlTSHiyVyLjMYJZuUyNAGBAZ3VEd9InkARNzOp0e2iZ4NuP94QezixKWs+ZCS8d9WeMkPJmzK
fTJW3UbXZNlif9KEJ9LyFP99yilPwkchIvxU7poxg6jKvzZcQW6jTndmgSxbelokwHwSN+HGlKBu
4fdGG8sezlZePjbO6AajdjBp7I4eHlLH34UJ0F5KD3Z+1Xy1XHGdt8s+zCv6PdwwRwGJsnoPI7a8
cBPJZoIG6a3rNcZ2wkqzJ0O+tnwk7m0y2jEJLXbYy3ScZcEeknEvA9PpuscsQbhzDM+Z5ZIUt2pD
ntlDWe5r0gVMo2FjJAz9jxJk9UbRZ/pC/3VxdIyE8eKELsi9baZ7kBIbsCRPlUFmyGCj1MlTRxXv
3mpLnYuXODSpxJoreoMYs7ubSY4vRaIfwrQ8GjY2bC+yTpeOV9vik2+i70OOXOZTKc9YmuY07U5A
AYokyGrgxIZ97iiecK6o7gZB4IvpJKEXSxvxkVdLAbo4iQRMzAZTjAc9e++WInkFXix2UzbmB0Ab
8sCYkKlxTBFEPNZxeEzS3AXdA48cEgReKJO7j6cHrqYovJg7y9q0zeIE1IdiGnPlA/O/t8GnCGsS
ZyNpaJsrke6H14hLrXSNu4SMzFbU2S7EKUoscx9TdQOJVEBDxKIUzjSU9ryWyTPZBEYgz8Co2FEc
sZFDdOIA94los6CMcd7XwqARqALCV6kSdJt1mbJUK2R52urkq+1nO8akp36C7bWIz+zmLXfCe7xy
16MecW2r/eDJU5eg48hEpRsogUnG7oW2aSTf4q3N9GWTx2f5/By5A7Gu+cayoyv4oU9GWZ/XWUNP
SUXOYkUnJKdY4G68ihL4ZCYIwWi7NPQ5JMBrq8hQkobraHxkNvMprVf//LLslFc/oSrYR5clMQvG
aq1sNxjvU8AW4dLoxT5P5+TciFmehs3lEJJ8WnL6L5jM0QJCzqnZxk53Z0chJnPjK8XwgGeGRx03
A7dxdZaUySfyqv4ltfbOQzO0JhGgZdst2N1gaG4to33OxxJHtMFztxLnRkrBS8h7iiyCf5Z26T2p
fuSsRk+nXZzchFYd7xQE7U1WNpeUryQbrLy3Sw71VTPqzSbjEcjKVUTJaCAryeoSjE9Qts0T5aXY
h6X4ZPgd9vM2fwBis+lxMZy6ec3yHWdKNtL7FBFenaP4vcva6hia2r8osXIh5aTWQPjVO2mTjJQY
giKwV3zB8NK9B/pn7qXPk3METXUWLiRAovgCYQiwZoHjvG0tutRdkSYHSSLtRNZpNuzoMD0ShWeD
aLu3UQnTO8mfRnrW/h7z/r+c/29yHeL+7wOr2//49/I//j16/YHz9+3v/C3oU1z4F5xu06R+YlXN
1TqV+lvRN4T7l5LgmJkW4Qw2LYXY/y9JXzh/McZiHsXgFUogstx/K/pC/kXzgi99H4qb8uQ/K6j4
SF6mkoLJF0A423bJxwo+wvczVyTaZJqL8Iaoq3jCJJHfYx3WfSCmgb2b3Xt0cKH2H747R78YK/84
RVVEGfBBWcISGJ7WefmHKSq9zTO5Uf9mtKkEo38+uW2ICJ79Hw7iW8JxGZhgof7w1UhlNl7Uezco
rvbT7LYdfdgNXN/fH+XHecjfXwVCNgMWk8OYH0mJg0eQbKCQrBhiCo88Gdk3tpeMFF4QZjZL9+X3
h/txIP+vwwlGlZCUGS7K1f/w3Yw8I8qAzce9IUPRnJEsvI20UOfd4Ok/fK9f/UTu/xzI+mBlcEpf
Dvg5bwjmASF1MWmaLeys33+bX119oCwt36PlSLj2h5/IiTpeW7FzQ5e1/4k/RG3BpFfEw1Ibe0KU
0CtsJ4q3vz/qB6PBv06ii3mfO9JB4/hwWDqrE7i6lMgVgAC13cZ4qnvb3oaxsvZL5We3Q+uTDnJz
91FRq7hXtPS9gYpg7AV0jSFKSt7Fbf3mVAOGDrfYEKlU+/2n/OW5+Tbos0A40rLy4y89tO3Q4Pu7
qYam2xPzWWxSJ7DtCvyH71B3/OuaCfTJ7w/6i1/dM03JpYWhFEP6hzODkTS2Yy1vprQXpxI39XYp
w/if35gMJLn5sa/w2PE/GFioJB9j0uI3fjFmgURoBKY6eLvffxMleER+ZydZf2WcGhyCRy8zURwz
P55AjIIpzrHkfMKHrnawSPWTn8IuOW29wqu2CY2kxSYXqTtsRymGdCfKhQ2T3ViC/bVpNu/MYcNo
S5Bn1EjMdo1huuQnObRQgostaKPw3GkWQmqapF9K7NB3PmV6JsQjfSu8XtKyN4jt9RPpKj+p712n
qO9be8WDjFPTvsdj10PZiPC0b3D/dRDEQQPBszBq63EaWxYuk+zTu742+fELWxzJnlj92gYrMiha
SQciBJDeruubEkVMDtN5ZGjrpkYqldsS0f5VsSKYAkB1KXKe64gDw1HrPtQ2uOCZadun1moscrNl
TZiAXFVxs7bSL4eM/0PCC28ZiHYa+yYWXES1HOyXyX6AKS+5vZocGu12/BFS7/1XGxCyEWQArj9H
g4SOnab20cOYmG6VVmoMCBzEt5xH/0jJHO46saAKBtxi0RlQnKo4VnPc35lWJtN9RFb7WJousLq6
kxR3dComQY9Sq+MDetVYbSNS8u9sIMiiRYaQ0S4hm1adS51YYOt4hDHPiRVTk4jl6teW3VG2RR9i
3OOsoY9wsLW3JzYvX2jVpMO88KelQoE12Bq2XsyeRTEhvrUS1VxHRdRc0u2LEynN3Jx5KiUFeP4M
756XSnTgX2eO7dWOfqbjdzj3PFAJW4zA7fUyduqsMf3oNfbXiGtK0Zs4OGTFnqgfKtN9kqnRCTqG
PufsHWj/ZHbUwsZaah0ezBW1vqVJV4Mz83W90rCRk2uH5sG967VAUZQTla+JIE2O7k0HMs23un7D
nOuSWKZIEqID3CsCbRPz5sGP15xh6pb8vEsWfVYIm1SkAfbLIBK182dTN4NPLsWlW27K5KNbD06x
JWuGhd0FO0eEp9EWYfVKhJdVNuCKb7RmA1wA86TmLfP0bZ9k/XljVdY71E1nvs4U2xoZseGoUkTo
TTnI2d5mZUEQJp/jhTz1QCJjQzIj6w+03jHL8DU8kX2qlpyuRVvbABOQdCifL2bitEs/mJ8aAZ1h
w9BSg6cbNcFlmnJGqBURXaQI6rH7rj3mHZs107I3OpP7pmsUiBbbSTyPMKOZpjv4btPnZBL2vSS4
+wJrIbldO3szMrvO7ATSGKxX3cz5PWgTdZNZS/Lmk4EZt4nNWh/+S5Udq4mr+Yj9drpsJm69Q1La
1ZH8jwGzfrbrt0QyLyUqq4o3E/LoM5+geyxHlxJFbN7u6SgL2pU9Ufkvfm6FiiKglhFc7fcgZuxl
mJ/Dsl9WX3uyFmNHFCqjQ5vmRQ6G/yWxFzQeOmzSr8zjwLOH4P/uhEyrz05mhM8eqYB6U2kZvdCl
YD9MFsRZHBZpeZWW0Ujy0s8wGKmqyiiasXkTIr2k0/WaLzE2sPuT59CI4wvZyZg5AhsPSp01NIA9
kyrA4UQnrGhblVZNtity1T15z/HOzNdrcDKHhwnuKZIIRQDM2ZOaEUBPToyw+2LrBzE54Q3+9jyD
ytGtjWIC+fZQYOfqglKP8YVp4WvHFODRWMU2kkhZFkLPwhAViXRPn5B41+0AQj7msTxtmbdH/pYX
GKGXWEp93ddRfkN31Uw6XBkCGYHa0o0i6cqOUUmwQZPhU4JMe2iGkKzH/AaL+eAxdMJLSB0vE4FO
F4aFyZidmIgAy5yOqc6OJINd7wLowVC/FENbIXraJHSQQkpD8AQChe9jFGATXSTnXttG3UbyOC5R
3bQqBsLabqutW1W0Hrt8s5OXfWszxpqpyiq2BtApeWr4Ku4uujxjtIFphTtX1bL28XyUZbhb7wpo
Lvh5uSD8pVlfdhF82lrqeevpJcl3o+HKM2El7ntZDb6NMwF7GfnymroQZgmrH6apAz2GI+yVZDTP
DGgIiNpW5Dy3Kp/P7dr0wN4uzlhCC3WML2NmdA9gSn0Fc2Fe+l2VmsnLABDp2izz8Sv2AvGV9Tco
wwmsYBTUbRzr4xBGcUpVK9OandF49k0t47jcWXBdTPHgJZ1518xNSgEYhPvkhD6EqN8x8wT8XOO8
jLEttPNEEquYc7y8OVM4N0+tL2pKBRWwbguYB5or+azJTTN4R5ri6hMrp9d753ite5l3NKyf0Fqe
it1sNcwGTb8xkt1YU54RkGpqHtO0d6ct8ZHiEfUKOX9006EHmMTlszWw/mab0l6vLBudyQ+aonbc
jW3RRLutJjb4Vlk6r1OrM+CYUrtM0bNubAI/0iRUWqcnlKVmzFD7yS6Ipk19hx/QIvpo7MwUvMIO
W73DpWhO5CU8+Jafrcm2N72mEB5rQ8u9gxGioRfU8/OQODmxyA2rGRo6XD8pYUmDsgVJQzRaM3HR
awx6XOCc+kM1MrRlW9ETHIl0g67NVb9zs3CQ0GBVBvygyOkhSY2Y17zThl1zYdIU1dOApr2RQuKK
NxW1YXN6koSlYzCEr0YIBbwKyIqpLJ2OBVaARyy03tGJuwKvhuG0JOE8yvB6c47CgNiHF29HaoDD
oDQImd0VWDOpIFgExQ2bAlvLzVII90XS+Yv/0W9m1idLbwSeQC7jJWQVeEQUETt8KE3HN1sstgyb
TszGlXSA+pE+sFCCbYuKHeTBEdN7F442NV9DL4jmKNZ7a1yRlvrWtZmydZaGT+GmEcSd1grF+7Qy
cU9k2BGnm4T0DpLyuuk6oegF1KbnxAQmcGcaJ1qkxa1jWAO6zaxdY+UiEHnbMMSV42mriGTfI/kx
YYIo7RcHpvzMQAZeIvAX+3bo+YljjYGMVNoUdG3iJZ+JmVRVAgw4lPVOC78zD80YNWhxfmO5JACX
vp6y/SBMN7ua0+y8gn18OkbYLY5wotoh8H3aOAKMYBb4xzSqv3acaIq+VIxnCMKGqgIYkTVZP4J1
IrCGWZwP9KuMaKcmzD3WwAMM9qKOCoS3ho1Y3y/OVSp4v26KcMnvs8VPiRJMi8FzWQobWqTBOnvy
YuNuIurTnhXOOPbHOvWzcUs+OH2Cq+rmx2/r/P9Xnv4Nv/13W56frNJ3r+XyWiZfv3eSfvsrfwtP
tvkXK1nMokgt/+L8/5eT1P8LPUnhqabwC0Ohz8bov5yk5l9cukREeLFisbYFu8D/Fp5WKYsNAjZT
RSkFNApEqX9QHfDjVtOjXMZx2Gc6vuCVD7Xkg8AwJpmkFT1PN0MUptMuDQsTbH05RYfvzsovtKYf
FZP1OK4Aqq/W9jNc3u6H3ebsOzxrqUHfJCmS6Ca19PAZcbp6JGyq/6As/PydXGG5kpQ/jbOrQ/3H
LWcmWyY2FdA9c4rz7VAM3nYhbXj++2/0o+T09zciDoV05irL9D9ubOMOBAmbXr7RbMgb1TXkJGBD
x1eZh9TLKMIs/vC9fjqHPmIJF8x6sdjiJ1kgg8DhNS0JsNTuGGHkSTJtYytlVM04fPqDBvGng304
iY05L3q28DNhYZtpJJWVdZ9FlkngfIqa/e/P5U+/GBZrJMjVHU2dOdfJj79Y3JtmOSjGElbdGDdp
jfE10qr9w1F+8ZWkJYXnUr5EI4e3/vfvVDtRzNjaYjoy4OClZ+CF+0ObubCvlLT/IKn96gtZ67Ec
10Pdcj8eiqnHMAM2oEuW6R10HgwTvtJ/uKl+dRQb2ywPCzIFSMc/fqGcbskcDgKKQW2LA0CsPBCh
Sv8mjfyvgTWSF99LOFzp/DoKpdOhhfAbVePHw0jDLdBeMwBfEfnQbdtNLD04iTUs3UKNvDvdpR+7
i3pUzStLXkqbsqFs4Mk2NWuiYina9k5iD6sCuusgFRIGDT1mYAR251KwohV9OBBzJbsXBeg0wGAJ
4028P5uqxbjqmhWeCi2id90lYAaJples3sD7vTq5y65hKa1koeq36D75qdk0xwSyLznioYILRU5t
+IMquF6P36VLvp0RLlSTH1jw7HQ+qII8DaIuhsSA/SmD3qVmxyRdW+U3VYuPwxkx/FKgKliTmzSe
KiPx/1HE7dtPYrkmEwg0aNbRHz9A340ko7TCjWdSYy81Ow+T+esfruJf3DDMtak64uZEufv4iItw
MI0ui5vN0AxzIEepzqwe/5kJYvvz758APz1NeaSZykRi5Zn6c2IwdYhmk+8kJpO15Rd3hXduKMNg
Ock4JLktqbdVl78/5C/uHjA/vJ1Z1grLUh9+RHyiSZWwsN8I6pMgk07jPkm8+Q+viY9HkSaiuk1O
kMgGSamPAnJiEcuwRLjeowb27UEl3cRqF9/H9p99HWAQ/ETEUnghMY6yPzxy2szpqthIyewKJz4V
iyKhbnfT7T8/yt8LBo9QFYn7H58F1VQ2cWyw4vf8yaK8o063FtivP1x4P580T9KbzQ/DUSyuwB+P
gsnE7ksJ4njWDhWfBOcptcqN699/l/UH/v4uZkDIzENJxQCPlZj6cMZSPxmaKEEx87ulvklEwUYf
QeyLKL5I7OtTGcvd749IecvHY7Jm80wWW98O66wTxe/fQeXkREo7Hb0sRWugNpolHRuQ9Awa6QlS
l0dv8J1HRBuICIzOChnwpMEy6qCOHJaiHuyNMHOZn8S8vobdaIrO2651R1AP2mbAz2db2tt1Ou1H
IAvF/Nb5DKsCUWDCDwgfZO9M2XN7OzrY4rYefuJ0TxVnOm18q0dFc0xKSk7ZgzKutuoUzV1Yi0eM
OoV2D02GkAoyGWas2bL0LbZb+yXqVrLBMMcSFTEKW+i2QEpOWlnSdVn1baHZYLZhu6MSsPs6i1pj
uNHokStbizjEXLv0GPgoh8lm4qVpBhDE8QzWYR4/5V6DtC58uu8C8El1hVooWsqpPZoOABsJOCAz
3QYIla0lstNliLQf5KXjuC8YTpwMxpxXm1RNT8RznCWOsY+HrUlbvE2mjgqV5t434dFu0h5mIEDr
CgN/FWCxBpm0pRBgWE5N8MCg/xQspEeUEifmE06r2rOUSR0ks1D1AdUdRnuUT/oOflAHsp4JQxI4
46yxTXS6JCYjB4/kLLRYM92SoQd4GXUWQp5PY+Bni4sg3xre6Lz1cRHrB8gQ4asL6xx8qcGtvbGU
N3/yc3Qf5hOk/dF5mrtxSG3jrXbM5c5mSZIEfddAza1wsNxGnhoj9n6aoDldCMUCchid5Z6a6kmB
UEjEU+908YsxU+yExinrZ8jcSYhg3btUSqcIytnellkdB03p4ocCh6lBLEK08PZOGkPdDGQzNNZp
Bn083duDMb705WjWL25W9PaOdHQItTtna3AYltrCd+3kNpMKrHgGUvBqjC66BaSIkepUkkCBs7zx
TcN9oayzwyrspAvaZRxxnfuZZX3KzZiuXIT/pv9iJ9CxzroitIyjpxoMXo2JoSUwfLPP9xlopGvO
u0gfJS8583Obh3l/P7dV150MjcihKFBGLrZzOIN8hPlHwdhYp7cFjjLriNuSE1v6eTMeC6QDe5MW
Y0SxhakzK2igYQLW6pLafXcKyh45Z2AKP3duPhmXY2WCF5YJpJhTzycuet4MQyQCGy5O/dYZXYGf
q2zhKvur43M5Udzx9ReoBAlO1AjOLomfZUJjcpBpb2ZfI88BATNALQBOUJsRjOhAo3iOR5l2tlaA
ExhoCWnmorlnCGPT80CvRHnmA8zHUOovLiU3VmJ7m3aMWAPT1pEUF5gCZHcRJ0lWlDvfdjW5qM4q
tKO2HRtaRPMqqUyucX/Mp3kHpMEut5zpLDsl+F+k24itXocau1Qk7SJ5LFJ3Gq555MRkbAAZxPOm
jLHgA9pKQ9U+d6419D012gMbGWZsigJPd4cNNvKyk7gtkyV7AJ8lIqx4U3I1jnlabUSd2ktFDAQK
U+TvFhL+GJlGXH2iP0NSi5gF50v+GnJaVxd/O0y7upb+nR+tCKWI2nV3o+e+eZg8pGqevVME2ruy
8nJf6Rw1Ttt03hLBsTGX4fvukYkMS0CiUEQwNn7cuohT+Px1QOmZkicQhQAuDnnuDF/00tLQaY3N
0J31GVbATckq1TzM04hzjfrZMd0Bq5pVUDdwbLaAsuAbQfgx7ZPJMcxkZ45demlMFa9sZTHl21F7
pOrj6mCj1JU6WJpLteVf59iPgL71gk+fsmoBaNwhe/WT8vQn04nYxjREHaaDo+A+wx+1QR/MGMim
gDYx88bIAcaf1hSQ1twodXSdOnlxxY6ciltF19Ut/wZip4YRRECT6pbsrGJ+xq5i7qqQjKajvUAT
phTHBV203Iu68m45UxLroqGLJ3APbhiIysm/9k0DorrUUrFTXVavGw8dOgmtygtXYsA8AHrpWENY
BNVQyUejfjPkQI6xxyJ7Z4m0H/ZTMtJe1QuBXzSE8XRBcrGUh75LopHdiAe/VkWFn+9dnioPvdub
9dZMW3k3TSV7yBoYP57PJmIr0VEZKHbLvDivNa/OGvKsTADeGLJ6AUuOxXuxRHP0mwS7mKTawWfO
MfC0diEwPxguq/G97NEIg8Tp9Rk3B6mT1CzrC5uYxOq3NgdztyBVKpqTmgj2RY1GHUxt0fElexXd
D2mHmbkodUu+Yqrs+CsdZ2N7z8dU1bEtkOW4gIxUPcESduqzvjDd4YxJDG2BCLFNvhtavKEkfWUc
vtj8tWErusatjwJdOILQ4i166zuDrShkYuZKWNGU0e0wITjuME941GK3kiC8AidrXpD7olMOwBSE
N0aoI+GJJpPVqZfTiB6YdQOzrpKNMRx8FBVzv8RwoY5zCoDnvMwqKz3zePAQLJVA8inI8Gf1orAV
2+YmG1Wmj0XLO3nvohwnD4NpA1Nresn/6qZQIRHlqS8z5qFla56Tv2lAw/kltskbFTV1+xbGldO+
6zQcGEVamSpOIt4O0waDZJ2cLMjMOAG+VTLRVBiKE99vYsDUEbjj2HD0HCwdNWA7JE+wuCr0DepL
cDzxSNUx4wTgS9g7G9sBVWckrepO07zmbeT2EkZtPCRRSOjGKXmhsnay7hLTGqyAiTkD5jJn739S
2rZPsZQxLoT5pRrkkeoE6reVga17CyhYQzy0eIYmDbvBtd2Qdxib5Io1TAIi/RQeDY97Qo/gAmND
LQSkfI0LBv3vsk1UmO7Gb2Vq08J76zBkVZoE6eRW7zOPWY9mzTi6h0LQck3ypAjPPMttscnAQUo3
hllXFKV0nX8RjY6kjQGhiFGDKEJ7K2YnvY/h1VpQ6jsFLizPimRXz8N6fvPGeCgKxG0SvTmwoJSo
zopti5Y1lWrQ1NL2zbkVGcSRfDrKrF2lpxVXoKz5YehG46prGs/ZSr91MAbY8WpVWPJqRxwiNHdj
KMOEtAKiwfRO0EYx0jSd8W6Kp8k4mAwU88CIvRkIa6RordYs/R6tLFSfE2XW5XlGgQP9c2bp8Viz
rGk+tTSD7AD0a3aoHA26vaC0Hbw+bpWMnFGsdDDUnX+ftnlMBacfUw7YTYn5lA4uEQkCaPhy/amV
xd6AgYviAPXwFjaE1R5hp7kDRlvADdu8ddnUu0VuMVhg4ohZtGPgt6mYTHMgaF93OVyoN9sNdXpo
onBBYeKJagZVtvRQIhS1qTvMiJN345boOnsnGjv3UgHO300io6kEcjTW4jKXzemS4I7eUIYh7py+
qmmOXrLydezdkvPTTyRNeREzYMxksxZ4TzZiXdsyeqPamkJtlggNTR9N60o88TmVKgI6OAz9gZgE
YzHClA6F3IiHZebPQeK1pFiFw5SPHQZjQ1wwS+Ziv/K6G1IrZAjkODAq9spYwGzqhE/lIdckU1Cn
sx/qwYx8ImJpfkasqPX2qquB0ZO5m9i9VMl88/ut1Fr0/OPujY2hxL9kQoExwbl+2COaisWpWNae
0p5FzykOaFJx+MXD+byK4O7uk7g3/ANsOXvZuokm8jxky3y9iH5iLY/rl7wkBJR5G5dErA/46gF/
2E7dV9c5fb7lJ3vsKB2J2bEtVNIaqTxGYPme+8ooR9rDeBresNVeM7ZzyRzSgiD1DFQidu/E4lpH
XCskl7yhjh5smU4P6QJPhNaXhJ6wlG5wWPM0VDG8wYFPbgfzxPj8+3P08ylS0nMUg20fWQW0yo+b
zbiJ6zAqqXz3KKS8N5wlPIFoIgkTFql5n9vzcPf7A34UjNAJpedBVoR14UiaZ3884DinrpnNDtPU
3Mw/L0ZbbNl0sE6ulv5PTKtfHMtGM2JCYsOU+cm1mDkUu1MqBDixNe1d05TePl+W6Lg4THx//7V+
3rSDkvJWEVQJ5FZavX/YtPslURBVRAxBsdLj/p4vZi9p/3Dufj6IY0rYc6wc1qmPu/7379RpuAJF
44yQZop4SN+LVMbXbVHr4z/9Ktwskgri9Z7BmvfhFyo8ukctNjlkaPLxRCTYTKj5KQ6/P4r4+cdZ
/30kFWA/cnU2//hlYKtkvuraerP+SNWuQ0CeWCIKihWdrlXMkAeza67DRCzyHje/Md6mbOVWWIPo
q42cZxv6Qqca5zj/J3tntiM5cmXbX2n0OwUOxunVSbp7zGNGZuQLEZEZQRpH42Qc/qi/4/7YXYyS
cFVS9xX03hIgQJVVlZHuHOycvffak7X6F7mVlX6U+vUSxv//n/W/+9zJcwbsAJHULOcfPncnJM/C
MM3n7o+PDlGPi8Fo/X+hpvy3v4kNWnp3QkOa/ocryAIwZI9qZZs5MIZwrlV9EK9KBf/KCP1PHzxA
GN5r/EYeglv4j/ulcqcQ9mMGawHsGaCPfCwPktajCINP1/6LNd0//2aIm7vUtksQJvzsP3/L+Tax
uHJhXrJA6pOtMoaomoKX3m7Nf/El/dOqjueX8NnU7QA0k4X3n38nW/Tkm82VrBkI4gMo2Rl4Q13c
SYjKN7gGQ0A4ofnv3vb7Q9M2Pbbsu4SzE8P//o7Mgn6yhwDxQNYqjcEhtkdbcDV/XX//K53/J7j1
v7sV/0k6v3nr219/r5t//f1/C2z8xTTN/dW1QxK5oh0E4/8X2LBMmG8Bu3scDYHgZvurcu64fwkt
lsZfBDveeVywfyUwgR5jROMdCNiO3TJIpX9LNf+HPa7ro1Hsl4XDGwEIGrLln6+NYAszo1mzN1IH
xkaJQGnXt0rARWe+mxCgMsn6EMsrCTOFQ8rBI3BQrDkGKBhbwIlangC8NJ6JjytrpvV+BkKt0mvw
PGTGI7N3dvSIWfefNb4uznQTPrvxuZgdkKMHxalQpBfYBBbOhTWgbvbCXoe49j2zKXEDlpRaNN/1
cWfLpYQ32xq0GAWxzQZrCp6FkWEM5B0AhLm5CQX+Zn2EMl5NT31eTNU90e3J/YHIQOWMahenvfd8
gBsHjyRM+CZrVj+XDJX+yqZ1WrwkrBdGxtLPSnKadQYYN6PGkoSdHs0uWcgnfqa5MZB/Fky8T67T
h+oxnGZzvFMMYK8G/Yb+hT/bQ382a0qSiFF72VtRz1PHltgGOFV7nJIPfhYsjBMbNhr+OhtsMRod
xehD0x0DA9zSwZ2CRh8bG4jsnc8ermMYVQUIH7GWxplttINMVyDLROyCwLjkPXyKE+ZiEsgisMNo
BAPF+zGbPHYMVUnCDnNy+WMIeO/jSSLfhdVv+VReOuBhYJfW3MJRMK0rSw7ZszE4vOTKwEl/IT8M
xcnhYT9/U7hdQ/ZwWbEOxAXNYNubA3NHXDp1XwUfHQzt4gfb9K2/81UWDlcshRwvmYaWrpJc+ySX
67UTD3quVHAUAJveaxt3UTJC3KbsnhTCowFDNU+ERdnJwahGO00oXMJPDFd7YTZwoYUwi1p9yq4j
YFZvZPMEnylz4p749DNhe1HSO6YDGrQgt977dgoc3BK8tJI1KBcn5pewB2dta39qkN1jVJpaP0kH
4tJh8xvXhLds9nfoWwHuWDk181hgbKsG1R3hM1O3mZYOOMicMH9zauQaHGmRrcJL9gJrfyhNaQ/J
MFARezMSpOelYnIzH9bFsNwkl01Y3hZETsujtqr1GzOHusn9Oi0ua1cx0BTYtrI7f4C6H7PtICQ7
Ks/6WQVTR+rYtLZPU7OVOZmD4IYxd4s5bCSErngdzeqR45YVUGZpuO6JsiW+aTMTuMo9ukCPkkWC
G/PCqR4rbMnbQXN4B2kj+52K5WFmOSxEU7bDOpYs/M1wYfxxB1yhp9bdgg55WvnGaVIEYs9TqqxX
2ZvEaY2qDcUW2YztzsXQ+2QaXLvUfG200S1DPE1TAQpo1hBCqqLKQXsstLxfzC0usqOAZvStE3Ze
nxhQyoc8b5UBmGcBid3xmYBEwjYODg0ufhbX8D7o3q4rov+2A4MqCDrK2rtSQhS2mgwxtAzWIYiW
RW1wllrfeuZxmz0JxmK6oYOpDxI7JbfwXFatOZ/k5EJklgaonThLS3rOsHoyi1OmbFIhiv00/6H1
oi3+AOxAuR6NEjfOUltvfMrzfL+0nngoRojytDjZhvEUdlqf+YMbCauu4M3i1KIuxFwTUdPpbs0u
AsFJUPYNZUgZjCznCFDdY7+LjxBrjLIYtQ8zBX39WS70Cx2lP1oVuzs4XPKgUAJswiSBrX7aENOu
iP8J595WM91XrJRoLBOspULgOYZ828irPLCX40luL97kn1rCAA5SStZ9+oOwz5qnvPpeT7OVJ4HF
QeskO45M1yWWYCbCmVT6aZrs8MfKSoEA7cCnVcxIz9cMNWRzPV9rwkSaqptjv7gzFzxLvzCSGk4X
zYweqtrtrJWw6S03/JW9hfLIPivffwsY+KfvA3a/8ejw0agYbHRZPrkp8htJd8zaZ7oNLfdCYGHV
R5jYRnvbLK35VPoO+2HWDh6kGYH75ohb0n7XueNmh7Cc/Tahfq507kx0KL47Qw0thkwUj1isVKLx
WKLcPTaBdq84+cu90XXNRU1Hb21tuo+0VdL8x3IWO/R6MAlxrPd5IWByRSk1nUR4vU2mE/fntvpg
brBqtxQG9Tn6EftHPyNGXW5SjtFWeqN/7Ra10b9jD0kzJwKX31c8FCoc25GxD2a/7RF+OtyQoRUY
7Vvz28Cgg3KwsnxPlyg0anCDifbtzr/rs2kVZ/b+NUVZZQfmaS4Era3UjiN58eYDklXoop7utcue
mgTByvsxFj1KG4VZlp02MSeTQmOJICPzWHvBNO42761MlmWxrDgzFne7LYbcWi5EIS0USl9MwFUm
3meRj0q3pxP9GU5B7XQZNbHGZp1cK2c0r9ZicK8dJwDMuGWoIhDj9IbNrMgKqSEKUjAf2IecsgF6
wcKizscPmRlrezWUpuv77GHVgq7BujwY3wJiUwsKCHdYE1sa+ac5DN1qNy8FCD6KLuoNE604OHy5
6gI3tmNWiUqRLIFjj2O+3jRErFMi83mtr8QwDcHlYKDKn4RdS7446p9odoiYy9BcBG853MQ8IAKR
kLVlGX5oTUvRNSzRWIFJEBBb3L1wvaEierXpNSDiPSFLXHDpZjyb7DX085uqdgzvZze663CjLVNN
dzMVgF7HCIl2+13ZjqJ/jSYI+8ae0NGvUEfH8j4Yy7aJw272qaKmomDT97TwGetzh+CrWdyU5kb0
HY4AZRMkbiU4hoxaex7iWJQe3dT36N9r/Mz5bHtRpFfVADYmQQSq0lc89m2X1HnAegef3g0fHB2m
SOHNu/InAFPE15dC/5xdyG6IXmm2XoWq9MSl5DRQPq95n+u3Uo/1e0eoSp2xbFcaAgy3MfnzAqZJ
gzFmvi9rdsQRiQMqgMuphX65Zo6oL1O6QRqKdvBg03Y+8CcVpsz674RN3Ke+nppXVjKW/Y2qHnBt
TbD24qQ2FMUzTfOrjualgQJInrkyWeWR07iAZyWN56qq2vlxDolGGNy/nezPgcid6qChaPNDjd38
mJs89P938IGgvAPQ94nkfw6rg1ZW03slu+njP37/n/+q21/92/jH/5v+A7xD9ics7f7v+mMmcsiw
74Mo8GSc7gS2Gbf/GIkIo0Op9YmKOr7n4g9lWPrrROT+hUEJ2y1JGlQD3woYYv8GpbUcMLe0b5AA
xVFGsODfKrdiu7APPX8y1HiBw/7K2v/D1sfiR//7gVlz8AbxyHwi8T6mcZihkbNvlqtqP8nUUEQ1
kC5q2GmD46RujxrM2Oxt+1WBdN2XzzMtfHUVFuOBZWaZArv0cpCxYTOQCgQzFqf1tslTyPLpXmSy
e/NQ1Z/y0jBMQPLS8BMeXIR59kU/kly6F5QDUTYvXDIRHBoCZiSUU4SlCD2ZZGCGReNa8Hhklx1O
BJ9xbdrfDVDLvEHbqvo20Me7N1KbSlA2mwkgtRqzPby2rc8vplkDyJ3y2t4i4FjerzxPl1c+9DG4
agESGpiI2up32kP2P2qwczeTuQPbxtKrELs2v79ERsPk1q/etnNPyEYlDfEsfUAkTL9JRza/8P9t
05l3kaS7RrahdTCHsXoe2jklEibkhCY7GM3PSWyrR++rZZ/M0aYecFlVw6li9Cmtc8f5ySgXXsY0
/aJwNP7cfe+csFfc4MiEaAYMzxgxnYaRIrWQzygaXddTW29mFfF+VcT35nD+MTc2jkDK1DlbMsVU
PwMBpI7wbs/v41dafK5mud3V9loCBy5F9rggH4nzSAnYJ9ExwzzUpdTLRadApZ2N1IRHGK74TqIN
Hw55HiHoGCrG3rWPEiAhn4hdTE/ozaY6mAjmzzjI3Z+gkSp1KMoxeHF1PuiTzVT30qbD8KuELw5A
xl/Mq62vig+nz/SLRikKuDLSbQDo4e3VlUL89idNDlLKjHQiZVsFKC1XW2M8YVUpEpLIfQEPZiJ4
b2l8/A/53qgMV6QRRnpRz4FLc2YpiSHdlENlWgdBh1sY121nBghdgP3whgDt0rVr8D5b1luz4LWR
nizqA5qz1ysO4VU6Fpe9k4XwnrS5muMNagOL7WHaMiwI1ZRiTrIzDV/fn2VfgZtjln9I/5BMxZd+
2v0hpi5fymr/pbJqc1dccZ+gvjZfSmz1pcpSkbJLtOpLr12/tNvwS8dtvzTd7UvfxWSD1ksqCN1X
fWnA1pceHH5pw92XTqy+NOPiSz9Gt0ZLpssFXZnFiGv/cJBHs6fNaaQbpV+a9PClT8PtqcxvGuvE
FukvJRvGjKxfGNHs+db8Ur6nLxWc+GZYXdEcVm72QU2dCt836mcK5q9G58cl5An0aNY2UNl8Vml3
opp0nm+Vmnx9pUCVdvFSTtSdEV4yDJ4E8BmcZB7W2XwiXw5oyC4ABB+aIu3vCr5EfhvLnwp5SEfH
fa1IYGfJVHfWEOPo8N5rUaucgNbWeK+gdnObDPFcvQA29WYsR/3CvscAY7319RqArYOZVvgjMzGt
NdZ4YVGX9yEAxwQ3uKqInGV74CpCiKKgNjSwd9KUAk372Ke5M71xnt6e0oLpJcKZXch4qUIlb0B1
ijTxdIfX2URSnqOqDcSDP7dBeczDVD9Qc2pXfO85DyXXdshBpKM7X8vUm+fPjNDS0U41d7OsimZm
ocpXSjHbLptyZrSfeD/hKXELKR9l2dtLxIEjO9PLG7AywTukUYRHFjBH3NGkcId1+LVRMvgDUI76
xRxpUoJLhfE79gzTxM0x97XC0yHz5bWznYFCtAWbzhnaqD3EJGD6+TB5dA2yK4OPmxAWrYaHEOKw
Yue1ALatJo5LER2xfFjGZM7dkbpcdD/RdOsd18AgGEMFBsCyE/VNboerjA08VX7UZDYukHCq2rsx
cEnqOgdFPe6nrSgcPhWY8diHZOlCgDVgKIbwIwN10tqsLktV0ArI5ynS2xJe2jeOTU2PUcnmoRum
pndflZ4PG5SyHawtoeHsjdFS/hg77bxW/mrza56lyBfjbU7mlYbZA76YoXvEBKSu3c0b8dVYtbfw
BdoNp8d1y8O44nZ+sboQsirmld7AxCPn1yYr/Cdj9PphD3xY642lsvIW1Fb62Q7S9Q9NkG3PbTYO
86mzuPDOqGN1z8CeA9TG/14/pxlFHrHkmN4fet45ITOJtfgR2yLy0I2j25ND4BwvP52JHMqrgS7J
vBjlegRy7nNx4E0oaEC07QYIn6p0UqYO1TW6DtYH8orrazfwoE7yku1mHI4t+XYpDDO7ZBeWE+Wv
WQJFmbO4QPyoofu2gNtUkb36WnKud8Y84sp1gBUPIa/nhSn8QCQcRCV1kyP/a7TmNY28IynPImzQ
mm1J2+FIbzLn5HlRXSyVqcFJb7OB004PnoqXvvJPCyV7ICQLFTzbbcn3N81r+FgJxGI2KrJ4r3gz
N9G8FVhgSNW194NtpWm0Mg5904pd2YGykeGOa8L8WXTuMMTUZK04wvg03jnRuNCC/XF5rZq5fid/
4ue8ke2Zj9jpwv0ydoznfBD5D4xr4e/KLudmPwKUXlQ7GT+E263tGPnkiXht5sEFWFR+npI0sHtt
Yl8ygSND8TvQKIuWClh847pfsL8OKEBNUkvLcJ8C7pk5Nhtrz0Rm5HzjYemG+tqvmgz0JpTajzIb
vPaoRubdYzYa6mLLghnGrLAyLwpIOP6gDby9mxbMNrvRDdwiofr+zs4qoIUFr2uZ2Esx3TMSduNp
IQsso2XkcHUoEJrDxJZVzQqQtrfHfsSJljh5OzmH0rDqLp50g9dNKIe/PZVbALofFPMuTynOKVAR
8vSYUdd2PSPGqjPLDQ5oLDBWMtLZlja3G71Jr7p3an3CLrl9Oj1pgoMYZLAkLt1+9fWwBN6yX3vb
NbEBRR5ZGt9pGsieqaei0iYY5/BdNS1eTp6R6we7lnSKNy7MVzZOYX2cN8O57llMaMivohcH/qI8
62XY3mAoBy59mhT+wWVmPo020HuM06upXibL5/tZbcwclZ4U6O2FhwnwyJlpN+/74oo+1tFOOtml
l6arOyfpeg3VnOPs7zmrFUQ1OdRPQ191P0Mwar8zHB5lTIFfjftVO/JnN+8d3zWLr29T3qwfLXLi
PVNjOkbBZobPvR+Wl/gipzeOrxRwBdbc/+Kt3D+0yqOFULcWEICiV1TG70F9u1+3J4Jy23k26paf
uDPsn9o06sfJsDClWy0GgQOEHvlLDGPLuYww/3tX6ez76lfumz9lmPqWaWD+3VjIEKZdw+vR8Thf
pdSA4uwK++C15kq5WfDNiAjwM0FDon9jHTVjtUE8Nu2K1NymwBb6K9vDNSug84etMdeRWfvq3eu6
mZbNEov4gZiuema3Mp/BO7DQbsBL3PeELygosuH07LS78GkFWyEjf9jWC4tHfnbATjqDgc5Mg1dP
xfIZWwaNnsbmsGNdnEG3CU5vt08IhBjfWb2Cwuk8WZWJX/f06LFKcudjv6rxQ6FP/KRpaMDSMrf4
s0DgAXkQ9mh8T5d6/uXROPWM0YP67HwccetKDvnfyAb34NE36OfHcPS287alDocFNr9Z5GQIJVE6
Lt6auO6o/QNua4nXIDX79qzcTZA0nleSUZKdHNxwoxzD81j0ZIo3mJM5i3fO01FflKSQXHy9BexP
EdQHzsfGczqk4xxZhlCX/CPpS4cdjuJFzlmsiZsGOLNVAm9JMlw04mahga8+9+HmYUMzKjDRwtPe
d7QwsDiOq4FVBJoTe8QagwaGks5iddB10X4si96ZmeQ12C4EveDIuoa8WQzPKd5oA2jqg3IWXj5q
1ObPxZiZAHWuBo+nQz1gRk+B/UaKDoQ5geDp/OB7VvcWJa+vPR2vWTRN/XxrGGH1Ix1tdoX+Fo5B
Moogf8mhwgCZ3Ix8u2K2pMOACYydelOm88dmFjjeUBEghaqhG7MjtwvMaJoq4Y/a1bzHx2iPP9iZ
SSUJAD8yBsEiGCBV6q5NVFcWW7Oqq7z8KJa5XmPYqLuRykY6wYkFnvocoNTl0CFHczzgPyH/JSae
NcfBrQjA2zLbRSs6E6n0dK1anYZ1wbJtWcCeofOAUnA9cm/Uzq4h8UQBufhQ2dvU3xoudv4TxUD1
jc92yT4WGWySiO10SgLc5VEWjxMr1EOlF0sep4aIb+SjjgxJ6WGlAyVMhepT5ezkaMfIGEnhhcjs
jILIa2pJPbSuufV0carprySA0bYWoEIHue0CPgOW0awBcZuw7uSFbqIRchbHzzvFwP0bB8PyAv+f
w8zwbLB5LS9TLFAw4GE98MgoLVrdK6V4ymLmc+FJ1w65vGw2Hpeao+1poF2ENa03leHNtLYrtSDY
eqFzz2H4u+gNpaPO3+dhJGGVHgmkeCB5cJytlyUhEXmuxKi/dVU5GSflqVAfWuCn9qWdQ/r5BlRi
NBMqLefu4K0V9bRQxgoSJxVaXcz9gpqyDXTpxP7SixI4BK8hFqQybE9dxaV17D2NWbBC9+LY6VRc
vyAmciseKgt+OSNhB+zGTdkO9JPWFr5bHBCn2qJe9DJ3Bjy4Qw3k/Vx1fpFf2D4tjWQ+lq69TWG6
0RkaZIrGhjqV8sz7H+I05c1enhABXkntw3VoIgpXfe8wdvuvjjib8yNSA1+z7dKbfM8xe1YHNPTO
/p06vlJHsiBNfZtlYmsi08iq7nbJHd6UkH224lS4c52fFakDK+EHLNsjWl/vgPeoGfTHyR37pByG
VMUZht7PwgSZevL313uM841imJwfbWNx37rB3cSsXt0aPj0n8bJ1agemr728CN1VTHFG0bNMjG21
5VHMGusyiK9aPQzaJkeMtpq6RxUUvgXPw0zbE8zyFA5Y2HAYPEhsjaDQnWmYL2bU5fluVaupbyuK
jGq01nmpHsJW9fI5xRqtopHYyvyqXXIceGoRV/xHvTFsXodO5QqSZOWwHPXKI35Vui8uZ67qKkJa
dumrCGWaPk9KSyvgLD0VvI6nrlmPOGd0z5jO5iThgiKtsRT8+XH8YX5B5enAg4Pc2bAZLwIQDjM8
ibiu9sb8bCMNWYldjQohp9ryLgZtag2JBxKLJg3VGj8CnwTPpaKLOojZ+bUgc/iI62MAP2S87h3M
QrxRCZifRnbAa7IBp1cnz6mZMgOxFWyjlG6syLb8ELlVSNNM5tnhy7CRDPJkGAdFBInKI9IEJW2p
F7zgJ640fLXeY+eIvHicgPOyWHc3VZ/80uksiPYEJpBwZGPHqDkZb26Hj/LkhItzbQTLBFJdjqjc
ysskLl3b6R9JEhRvM1UpxkENtAxHK/A+9lrDZtSQLtg5xJ6qhtvAa/x7c8lqsn26mn4Go9WftgWj
5cnmjvKSpd961H9+4jZpiX0es7zlWp8bsT7hnCSNkRJWQ7C1q45vZgvUs2e28JQRqkbzwPqxWZOC
haBMCHc3QSRpjG4TIbfqnvXA3kxRLd4Fq7d2hg1deDsOqahfg2Uh4mDM4XgraZUmp8Sg+0P2QfgS
ahznh83jqo1SIsU/LSnK99VaAfx3RUCCLYX6zStCS31pCUsiZNt8zjwt2SHyOq+ZZfHygiOBR7sq
XBg02VTGSK3DZnmcViwOW7xKij0Y2Pvt8Jub3+jj0O+79VJrdMnvvWQ+uFjDbHmZpprEpfL6nqkR
PwRH0VLPU8s2LCun4oabqaGYa9XLON9WapJTdZJtP3CQQo0Za4cEQZ55sWfUNCpRfeUxt51IYC/9
eeQqmW/ZbhXZM2oxR4v73vJa53YAo6SNDJyCAHtNwa0aj6Y3uexqDTcb1BOOvw3Bm4WSl2BdL+df
U7DZFmAV4WLIxWdhGhzcU0lFM5GlxWyerbZ26Q92kFbjziuFRLRnX6SO7dqbRMJQ6cF9HYbcVsI4
Ci9l1ZkT6ZBH3Utj4g1AGO5c+U4Kk79rPXXJLKi3BNKPzZbCmdiKn0RjuUF/gia0WW+6WkP9SNNx
HZwF/USCL9vL/MemNNflA6JVygm1ryamyqtZ+m57YjFgMsLUXeby5mFAznlclGoOpl/YZyiBMFXP
ZNfjJSNH5NMRQLqNUzvMl13RBtxNehrnxnta9Gv6c7S9cnouqUNjeSlNSD7YklsavZnB22Es1oPf
YFP8wYE6H57dDK8QLV92kP+2JW4+gMmcfb0nX4EyjEJq73HGiDGUNjtMoYu7jEujRcni6NLhKS4U
qrDVjYnYqu6yQPL/Rmhqofg+cNoRXtHk35r9vuAtoMcQehLbmdG/8zAOGZMb8cXVF6DFvO5yoqI5
j8d8gZ0/A9b4MNe0+1CttF5Gq2DTg8XahCHVoUoxTHh4PWaGRQXoe6fsh3AdjQtRyqaJewNJ11dj
b11WKsSNPasgHaLZEhChIdgHyylwpEUXS6Y4J1vM4TzFDLU+DXSF1aj73TxeOttU9YeAz5szbFcS
vMAEbNUxSE06LobVGmwijWyTWA+Z3Y/QUvlvo6hgRY04gZ5UjrMGMUDVdrKyYdqisOTGvkAgz++1
zb8Jg5Ex3rAmohtl7maD/21HBDHpLu59A3Y6QyIbAxjhNFSj5eZz9bslWfkybOFsxLIKVHDQBjWx
PFcGtXFrp/LTYgvKH8HPjd307S4sAewFhCTqRYYe3gb6V+eMWNHZlsH6CFLiT0kBAvLHjnXjD1xp
+7GYx4UemHG1fjGmZXgcqpJqkyWfoxn0z4H2y+4blPCijrB1+eCfRntgdrB3bYWgbRHEpgqy4zyM
IP64mpnGF/JPAP3U5v9slxkum5/Z/Yf2J2+MO1OXD6tvjlkSbD6XmTY3dS65/h/TPSGQrKzYHwUD
Shsz5OUfI0fER9YhfDp67CERhjSYHXiokYTXxuDeGzJTRJm2JeWpW3AnR5weCnnEGDvRL9/IHC3c
aOfvNV5mZgwltpsQE2hNucbGAdMgHYz8jE7P5Yi/QMQ1rz+sVWXFuqMs+uAN7MJMgNFU9WebVeOH
djIZpyyJqKvjQXENPY/Xt+zh0hxyIlW8yuQKyLCug/JVcBpe467N2PbPKN7PKdILxSGVkc3IUHLB
TAfyf47owptvltCgm34sRPHBHCVdPt02uK5LvB5Jk5pujKnKsyNMK8ZyYSPDdwj5lfx0G5OGkGIE
KQhMzmW/IpyCc3JBsfcWF8r0eaZUe0m2FF5HnJYtiZWAXzTyS+j0LUfkkQVSW1LZBKqsJHzY8Wyk
aK8zrOcsq7R5IBhhjsewDob0QCDSEQdlZJz00cKact/QIAcBZWPkVL3B4oOh13tKZ8d8CcY03I71
5uQPTm92XEXFRs1JxabpN5QbYqj2HND9Th8Y4zhrDKrpe6W6X+HSLd8s7iSBaccabtVU23Qjeq3x
UFGrItmLt5h5s2FE9ZoqO33uhZVOLGwdqGFObzDMdzgs5S1HwuBBLe0k4qWFeMMuG5fjIWPv65+J
flLdM1XU6oVQaSi20w4lZqmY1TEI2AxHpt11rHK8FYrkqIuJVilzsp+Y3ACPZhyRkwFM2xKb6V58
BAvUYzbWdJdHBTRIL4LK2hevgOzHz6LTdXkwYZ799sVWg/kYhxG6IfhnFj0yRQgKgnZ6HNVGw5vn
N84tIVGCpx3Uzx+YHM2HmflrPAklenk98PNdd0ER7s6ldHsRyE4K2CP2Z/Y9jfoUqqVGyZxtThkD
ZSH4530rf9SA3d7ovsYJtZrd8NKFLfFXU1W71xZR+n99yf+5l7b+z/L8Yeqn5rf8e2Py/g/8VYM3
/xIIYPFgrGA7+f6eFvhDg6czFscy2jvZCpwZ7q7O/43nBSuev8YvA1IxCYruIJW/ifDiLyjmUJgx
zgr+6xIu+TdwXoRt/qTBu3Qy84NZAoMALgHb+kcNvugn3HiOelldYT4AWU3qkBdXaUjzEtHwnK+V
uMw9Xv0zkddufnWYVlk+O/ZynOiw8dwn7TwtzrqvzeJxrUKcMkQpQ/4B3EeB8ThuT2qlUq+vL9ua
Ytb0up1gvXpLZn13skvHfrSMt2r0zvaYJk7Py2OatPHSWr+Vtihyuursc+M7kTu8G11/NXErXTQ9
qAXfIhcLvxIBDNtAbo2Jz+En9dLY8YKPlBNtY82cWAZqSDi9FPGUFkbUYzfosruicsIEf9JFJZi2
qFP0itslwNOzPSKiM5R4+ARQUzM9X3bauGS2p46SeiTNqsUqW576I6+5iawuNlFx6AvzkEtQi31H
2Hs69TZ1Y7SU5a551eFVSPVP7eseTNUAzCI0KMjIfrc1u42xuJkF3UU2dRQXKB+cDky2OSEHfEoz
LgfNzz9MScFqAMcldEFAF4VPZBURQQbxNFQ8tVZwop9GS61U/TnlDse39tT234Lwdw4VmeMYj9st
fNTCuh0t1PuBs9mJTR9U5OmmdL1v2+J5Z8fC+bmYvOdDKgrDxj24OBmdKf/I0SaF5cWwghlW/OKl
QFYD+npomuIcrIE6WOTGoT34kCclrwYIY5dGfW2Lt3Jxf0BnGoCdGa9b/V6EC8TPG/xDFxowQuKo
kWOZZb+n09acKlNOV54jhttpgwHZuKzKNdUfbhRCLshdzKdoDXnmQhyl+dfP0herqWL2G3aSu989
uZ3aYb6tJw0DRvjD5epu9yEA3pMMruBPU7gUXlSZAe0gc68WwRLs0FXOjaNFsuqZtQMvDmtJ8q27
aolyZMX00aUVV3TbXy5ek5jYS539hJP3nzsHiIqyE2QDBj15JHbOEpBTDS5D9kLZRptOGtww6u7b
g0NHKsSHCwEFtzdOhj/RZYePdq9RszAHGmsXY2I+++TC+ZahearEqmY0KcipkxHPQRFv5cMU1h5C
I+jbjaV9sJ4MhcdWyLvU363T+lhr68EWTmQStZes4PoZKEwfUpR0EwjnwqQjqA/cM062jsj6pdQi
oomoMuSxGX4N7fPgJ7n5kuYLxFsKiNKKEsk0vLfCobkg3RPBwIzW1bhSCNBTga42/VzY83rNwwSE
wM6poWjMBM+fusOrDm4iX8+LOT9Oi3uytvaOLUfkmrTa4pIGUTwBCjAf5/Z7Ko1La+CIXbmxyHWM
yD8caeTC2cHfARaLW2mAOejPn8b2nTSuPVuHCh3/YabaSrUg7sxpPtrGdbNcjO5jOVCYUtdiOo7T
g1UwXps1tt7LRcxPU1dcbMNDy80vdT/GdENdF0t9lvAnUv/O1lDJ6cSa9hz0Rjv0Wr6P1Ajks6ej
FOSoLVWCPe+UFt7FfsgGVHvflq9ebn+mBDx3Ysmkn5dU/khpOML30nBVvWOiiXBksNjGHTtSeLe8
j7AaMOTjE+ROc60g6ih9T+1v9TyyK/BZcGNc7eZo2T5Sg5K7li09YAj3kYz2aSweiiLlEXGrXRle
/V/2zixHciTLsltp9D8DnIXsT53V5sFtcPshzMzdOQ9C4byDXkqvozbWhx7RaFd1S1dYfBcqUchC
VoYYqUIZ3rv3XIAEz06cMbUpnBnhmzES55Sph9J1ypUU+hqj+UUOX2FCxQspaJARp+MxOvNQEWIE
XgZMl5zOPrjeAutElOyI+thkI+50z9KHTcSpm07+gobfoul4NeltMz353qtP8YJOEsJdABmGTvWk
9+Hdd1tk+0Q3DjbdHE2mAbrP7oeop7PJ0y6m4V6P9jDh9DmJw7aqL6qBnhrWXytbbCl+71IDskyZ
F+4+KyVrPDCP6cIzasrzdnRVO3FzhbKAfC8ZZ2+A5m80k7IK/IAbkfsv3N2X1MVuUX3MoF79q2Kv
wbQ8vKAZIAWs8I2LMFVrGK1b3yJ6yLVNkn/K6DoHF27WZGM6JMnxYPE5zZKrOsjHF3BxS10ae1TJ
l/1ExqSDg75q4u6qLBHnG2Akz1Kz3SAZ1XfSNto1ln3KNqG6k3lEFBjAt0WjA1SVPUq7ZaI61LtV
NDy58DO2oZ/VDxYVOitmk0W8pL53vW8+GbpKd/UATLvDPI113Eyf6wJNCBKTs8DRB8BDcO6CzF53
1GK3QK9B4fjGxi67nS29dzqG4TmGmnDvenq1THoqmIukbc8yLmwPgeM1K6+eEMR7rERl7ABJny8K
Uec9RRb10YgUMPp3j6onFRkb0cYX/a2T+XyR0aUcjIdAC9ZEU4TJokQ5gGLq0ceR39f2HVKYcJvW
0003eT3p1OYKkslTgUS04M46VJuhOefi/sPWUR6LUi/eDFmJs1AF+rTwXIC2Chcy+HquOAu02vhq
IYo8YIAAItSej3a0G/zpqamR+03De9zgGOAJ7A2S3eXouHt/Jl40XrxCb8CS1+YrOV+c2JSWlkOc
Lc2ImLJhu2pk9KQX/XPpmGiGq3UI0wR8RLePcnmTV6R1l+oJr8qWDm20ck38UqaBKz8ka7UkgavJ
V4AbtgqdL9vLotJnHg+dZtjimrajeAbnHJVCHGvNbtK56U7tOX0870fu+fV5VhVqpZdN8Vgh3d2M
Y0AesKOstdFqCrZh5o/sq00MhhKHTXPbaBYJA7ayrzOBj2STxpETrxAptF9g2OPrQTn44tqSIpBW
1LWxrCKMkAtFq86F5I0CnQbFggiral8hLl851QjwvK3MmyKACOLGibos+pTgDHu0b706pZJSUZZ8
DCrXjvZuY1e3gWOV1N2shM0fsEO8QwSAyacvtikZ7DXt71BkLKEzNg9OFO3vQCv9M3KtOVGKtkdr
1aqUWGTJd4STWRPnfNVIJ4iV+WrD2oK1ljcXdk6yEUuYcl7AaZSQFVASvvm+V29ceCPPJZNhDVgS
bX4kAwO4mE+4LxISW5x5OIovsO8Izopps2dNdNZ2F46bdCI1eNGYgl00Hbe5lk7njRWGtzMdbNkY
Y3GpNRO0ffu99r+koj93OF48trS39s18ZRzBDi3KyLUurCFALkno4VcS3NWVi1wIk0BgrYAti7Wn
lHtbTqN36auhvOVPmdPrhjuRBd0KMTarVFI/pqPh7xMfUiZ8eZvKDvXi97Y3Mf4ZYk99DpFM7gU3
bMb6RtErWiHIDzgP6udpZWlXrVEWb0WsF48RPLILp29cPr1kjr0nTzouphHQv+JmTWztGvJUhFY1
RuZVyS2lrlXmW+tUIyI6sehGQg6T5HYTcK856UOY1U+joQVbP4BT47lw4ZN6rZzEeBHVVJ6FmUn1
vHDGL9qUlq+56TvEoqpgTSxBv1M6J2W4IGoVtGOwMUfPfaBoGeE2Lk1CPQKDQlxPdavOOVuNnhZt
/DS89ROSOCevBYlUy5Y+bZfc2Zn7HpfBWV00Tz1l3di7naT6GoVfZDn1a51M2UtkZfs+iTHBTVz5
A6ffB2EQXVOaSNc0lcj5m6Oja0VDErLHhT3YX8j+JftZlwSz9VyAAo8KO7mPRRfH36k+a0uMZ/rC
SsWFKYd79HdLez6QcDZEXs/LrYxaXcR03OFlv4cxbvkqcZ+NVjwmnU5S+4CYN3FuqDOoM7ezL5L0
R8ZvuYLtcBck9OR0WGsLtHuUOmMtXRO3+oS07qlwBo62GDnOmwgpFBES3EdQInkhVarwfPQnmghW
f+s6OpEUzU1jKXXWqJbbgcwWoQH6yJfqYezsr+V8bzG5pIQiPTNolc0YYmLh+/Syc6lNFf7cAvDt
AUSwYKK4/hk0qeyexZRDcW0QAa4R2IJtw9nUmvkYxkN9mRO0vcf14Sc3wleE5TFvv0Oxlyuw+sG+
1maBtaGRsxCMRbzRMETs2WTntNnA7+GtOeoyzdr2Ko3jZNvOugAK52XKl5H7q3iQYH1r0apVmVFt
ySRpLgs36mjx+jjE8gZ32CrycvOCJIPS5J2o+lvXoxVYZhWW8pz5verrMnpTjeRtW9EZ+D6lLpoO
YP1U4MUkM6LeVVQZ202FHSY+d6FtUtN2rGp61nB/rCVNCHc0vid6ta1bKVZphLalMkB3NNS2tGl4
DcsMt4QW+vv/rqj8bXgQGA7+c0Xlv/53PTZR/V//5/uvRZX5v/N3UcW2/jJMmODQCtikhT/jn/8u
qljuX7Zlcb3HVzxDjmecwT9FFcP7S5+zq7DrUT0B38p/6Z+aCnYIou1wkztzqp9jG5+pqMyehf/v
aRAMiZlBeExjwuv4P4/IDcSUZGxjHsEPnmZu+tBw1/AqmhPAjJlfcDAKthv+xTiWABJrHsFsIgVH
p+lpU3tpJp8bPxt2gqoqx/oWgplo+s+xxHkOIqp83g1cWpDOdJT4g36hjdDYk7mYUtotEqqjP3Ck
amKaKsSjJ6tffuybv5/ifxRtfsPJt1G4X35/NgskLY9HccrCtX841Dg2SVZgTV60Mi1eFL3UZahV
0Zc/jzLX0I5fIdcOssYAUvgz5/twGMMlzJNThcO67lc3hQi4u5u9Vt/jKkUgjsbze9DkHYqm1rQ2
A0LvTWao4hmXtdjYxpR9KiPw5xtm7ur8Dy/YNu2jiaOsuEdixN+TYBbsFqYItCUdPvUatmbyKRDH
P2M5tjXzVvhpnaOxUOjkeZGADlPUJ4m67tsvlUhxK4tMMxYnXvQHc9Um9nLGKPi6h63o8EXjQBjh
b6CmjFRinRm1H3xxSU9b16VWXiLMLG/SyZFnoAWGZV8bVMAkXWcORRzWO3rcZOd1dFxKHJTnSZOh
L66C5lPhdj9fiGtA2vUolwOgmQu4v05v9MLdZKQUVmSOgS+wQrmozLL9/Mx2QfhS2rXJYbCPIRB6
Ebci8lIimCTlTxRp2KIFBKwTb3z+Y48WB2YQq5lr6eDQjklXsQ8bKk85qbmzeN+FcLtPIFy8l2NC
hTEfIYBHAGG4rpnm/Ykf+4Ovig7qzDxigYbsBFHj1xdp2lUPjDLCLF/jLMeV44qdT/tcbDoRGNcO
US0kfEEGX7auR7El9Gu1Q2BpgJ9EIvm9c3AO//lvmteLo9fBrBMkivLuBcv/4Z+Er1+6ZYqE14Mi
eJtW6bCqlJefWE8+mOUe9l5bONShKKjPf8UvC6RGPFth+wnrvqHluz6fDNKo41nXmLvwwCB+B++f
f645DASxDkxJtoHDEQOZ6dQbQ2cRohde8h7DZWc7zurzo/h49iEeIQ63Z6vgr8/F/cMQU0jKt4/8
bV1N1GrRHHmbfzEK6bg0NeaNbc4v+XWUKUfoNeTSWZCh3t2gbonXnpzkCQr+PPmOZwIrEZwxm0Wa
XIfDUTRzMmDcsrNwsLC3RkTKQjBq5YoIdPH5B/L5CEy+BEyDvy16aKQqV2ugA+RiDJCHYk4scAqc
+NLn13L0QPgxObow4UiyPV62dGCheaM3jKJcqsk64O7YoEc7Z1rV5n00xtQiLe+mi/wTC+YHr9KH
Si7YQ2hqAXE5fJUeFmepVcgv7B4PXOWoHB4MIVNmXZxKFZg3o+OHxB3qGh40HiBVR7+ayFPRzBXE
RZeUm6x1qQwjZY50Tu9aYZ5JRf//07PRZy/QHcGJh13h6HQFZhNUSQaA0RppbI0qVytKHJ8D0v3c
c6AVESsC4su1SRY4fIWmm8vJ7AWs0aLDxhLYkMYJDbzq29Y68RF/NE8c6pzgt9iCaSgeDhXaed+5
PVjTQXfDPexkwMvUyrn4m8ZFYuXa0tTS7AsZZd0GS9kpGtdHkwXQH0Zky2Oi/oQj/bI2lmVjF25j
sobkdGWEZmeXrl83l5kRVidONh9NFgf6noPE3OUwf3TYKHp9Ir66mwkF/fUQFHcjAADYxNMPN0gu
PGANJwacf6XD2YmLxmd3sTCJQos6erUQa8zY6xAu4CexyIEPzPM4po362RkpODpxr+B84nHnOdrD
hpRWZRAUNkLVam4sNuamJKTxRPbE778To6BxM925uYyf+XCaOCrCuhdWdDNL6d4nqJ3f27JvvmUB
0bJ/fiBn/mcdvzfWLs7dPuZZ8i4OxzLTCOW8Nwtty17oGHy8ql1ZsTVZKzJRnWu/7xCVRl5PuC+h
MZZaO/xbyiHUzZuVZnfxyxTwT1m4xHgWSLw6W1sSL9D8iPUumzZDT7lwmRgoSRaWledf0x70Jn7g
DHRV6dfx5YhzPl1BsoLQgslBfvMBe1rLOIL5sxB8sgPNANP5EowNyS1pAbuUGqaN76+JY+ctcI3m
B65E/doBjPJUer2LUqbir+bvNV2qhUZhf4kKhyN9gwRGbTAlmV8jbSJ1wUQUdgEvPeQRXRmeBWTr
pSumNSCKHugXhW5yaDAxWFiSVnqW296JlJ4P5i3NftCOrs5B0TwOsyBKUoAD1nG5Kse8zNvqxRuN
YH/iV/79RzYMl1XHQfzA8n20S2BMKZUwHGuRdOl4nlhmsfMqn2yAHJXd54eyuDr5OgFefIpH8ymR
MfYXJ7YXwIKy7WyWA8s7OjCMujFzTmwQH1wehcHWx1Gej57b49EOAW83AgjDBaoQlXjvW4c2coo2
8aYeqp5SHrYnNRv0gJvXOiaDxCMnxIpUvA2HNLmV+E1OvOqfJ+ujD4o3Sb+B9otnzbqQgyNUW1k2
YkBOHFVjZmdwrJRa4hpydhruR7Eg3tO7lA6zjeLuTIPuVThckQsE+6espmYmUzn4QpBTcg/LRES0
6+Dp44nl8vf1md/bnis3ACiI0jlan0vPLFWBBZBXlJtvimCIFQmazg8u/eb3fjTcK5JG2++fnxsc
/rmNgPizCQ47fDUCTxpdg5FXUzrWRZ4gDsM6YewmXOgnQoI+ej6w2dA2wGvAkzme8UaScL+alRNY
2hZg21yCnobbOi4J+E2usF1PJ97oB4s2FlGfapPNBQRE6+HDQXKCzhvO5ZK2lztVOeYjOcSEa7YD
BvPPv0jKTUTKcZgAG3r0IgsCsjiE4b5iGwIH06Mkd3qrutAkUod/MRRT2bd8inN8a4eP5bHbQVPg
yDI1Rr8Tuc7syLi5NXRk/8VIzEXb4X+Zvn206/VTPiZkUXCUHWH2l+yrSF4NAFsll9P0xGAfLbtz
TiOTX+jz0nj4WJEAKlsELEi9qNLLEX7fhguz+/bnR/pgFLRc3Kd8WC4CosvhKEaYQ59QLE+RNPLr
FJUt/UaFHPFfDMNz+PB5xZzVeDiMr/eJQqlMUZCyxp74I+uCQHZ99/lROJVwKPG56OrG0cOwkFEB
0y0+qUZ1twNuIoxCvnniw50XnqPlExS1ifuTojK126NncXodN16m0SvF+7To7PxHYLQ3RiwuSo1S
yp8f6YNvllUIOg+FanYPcfQdJcSCB4PFYGww1rNRCm/j61G/rSPz85UtSqlc3kmexDjhGUcL0mBr
npv09HyFHnoXahq8jQf95MR194O3B8UbryAFJxTBxwVFhyzkMoFthdpcFztAjO0ev7l9Lxsvx8Pf
myeKpT9XmqOfiwqai25Sn59PP9pHBl+JkbdFnamCtr0UBYn3jmE3ZxoF6dupMqZvcToZ92hgSkiA
Ydvtev6+7Z9/x48e25q/L+alDfHuaGpOloscnSPeQpKNvpMJmgGR0B2jJ5YsR4y0Jz6Fj8abBaOe
yedgAVc7/OByvpEAAQVGh1ov9rVnuhuSfqIH1PPTggVbu/3z830wT2eRqeW6hOyZWIsOx6u7gWL4
zzoxCoQNUWPGyuhCFwyh+/wvRqJ6ZlIqAc5vmYcjxQnCbZENHJX1yFz2oMJh1XXFedZ2/adLF4Jq
Gyl7bM8/1+HDoULc4gTB801L3b5RsHAftVBOl643nOrSzD//0SRl4/IBXAHU0p3jxd6BLZKYc8u8
Nrv0hl3h3hPaCLMD6dhM2MxXnQ6MAqejOLHAfLABUOKixmVR5RfUtA+fEXFZn9JcIfcpGrwH9qIA
KUY0nZgeH0xHe25yzbnD3Em9ozWTkoaP1Zq1xRNDRjzY9Cwkp9/QiL6roP/8Ak39gsWSAgIpmsc1
DEyTXMxM1kwXpg97ga8vHRiAUDf0fl1RTTkxTT56hXRa5k4iLS/aeYevkGwA+Hmu7YC2lQMWMJFt
+zY69UV/NIpg8yKyWVBNO97cOGzNITLMewyfDynco3WfnLwbfDiIqdOC4YzIYnl0wslhiSoZcA8t
MwiNbtU6V7WOS+jznzBVf6qrPI34bacpSrygmvScxchtdmvHkAwHiROlNBLtX0xvaiGORfuTju6s
nf+1XBzZjcvZjAP9VAWwh8PBv0hazTlRLp4/kuPPl1M8tR26cdRYj1bbuvZSzrXMgDn4cxfWDmYm
JUo8xtO0hzPrrNAxXdQ6UUpj6Z6skHww+kziMy32LdaPo2cMYwO0qN7xCeep/phVKnyNW9+8Lnwr
+PQVwuPYY1G9YqkXv11a9KTFlwucZpb7wWfV4u4+KjGBDhbSyD9Pkt+XRIai/W5QhZvX36MdpZdm
NMXORMVa6yTYG8vB1CWl80quvWgW3Vwsh54wtww3nx6ZewsHYhYQJqlx9D0D8ZxczVPWgmzPYJty
Cb5PsaQ/cAdF2x+RvLfmtBevphEj9on5+vs+OuMXOX0ZLJb0nI+e2i+yZMy5XSyamMDF+WKGcTYJ
92MJF/rPj/n7t+5jGSEHlRuhgK149K2DUq1helDSIo1M3KQAtfdBAyTk06NwGkcQQEGXb/542aLI
WiVktoA2HknxcUYSOvhbTokOPngWwo1olXIo4Fv/WYX5pW7slcDd2BGsmaLT7FyJdc8i5OzT65bP
1GcVoe/Otf24ieK4ZW4ZlWctgEWChWw6n5jmOlwqZU/7P7+2eUM8XFEYyrSpqttiLkgcrShjZPYw
AKm4YCiLv4RwAu/GqGlfcYXot6zR0bqLTOPTGxmD0pRkM6NRw+J8uFgC8sJLUg8UOaEhv5AOQMwe
zuy3Pz/aB78VxwwkKcSVwEYR5uEoxghZUpgTM4Jr9Aaajg1kH/bJvxmFJZnrE3e+41GqEkZm0jBK
DYRvzc+GhCHPphOjfPC5skDNV7O5s0pv5vBZFK8nShsM2bRNpjVly2lJMPC0NDyrP7H0flC2YzXk
Iig40nDC/slI/WWO93TNxpFCGSluJQS5GP3zWhNpi1+Gg+V+YAf4Gvd45BXBbSsc4vk3rqr+DBy3
622mRdnarZ3+LkHcvOqd0f50nXherUmvQAzAyukdL5tuOWKSCWmo9G2+s0tsBMqIT61av58kGYXv
gYIP7VJe5uEbJ38riH1cWsgTQ/fJEqI4SxU0hCXprTmCc6z+n55INs1sc26ocAs/LgmOXuOHFY5p
EhZc/bLPrGkD6eVzYd5zi48lkmMwBQVubdZxQ8VEWNpOManGqcitB/6M5zZoT315HxSj54XYIUAV
bK+gS3T48gC0A9Bs5i5GWdmXRJq6e5fc5XtVk5e4EHFYPOVpWsF0K8rLVA+zb1MawdjuOxTeJEDk
J1a5Dz4fKg2zUozaEyXeoykz4i5KiUjix+RyeWcjw9yWrmzu7WYyT2zqHwzF5kPtbl4OfI7Rh49u
Q37XaxNtR5I3+DYSlV3A7VFw2YL6xIfw0VCUoZCioBLkSnU0FPgjrEpzC46AVfkGl0RtxySQKyJn
Ae3+eXZ+8Dk48zmdYiCHMsoch4/VYiAPEMJQ3TCCeienIblCGo8ktnO1jRrjUw3aDxZveqYUWlnz
5mvh0S/m29xAPCO3qcoHzjohnWPn6mN9Yq07foO8MzLtaZdaFC+osx49Vd84shFo8hdjSyNINpG7
wmsYfyGp4LMaQks3MNzOahybn8o8noLuSNtPAUSEHJ+WSy3Vk/WgIFf9+Wf6aY79dT+fh5kT3jhm
GXScxdE1G3nj1KUdw8zpJU7ubMGpLCwsWNMANKUW6wn2zwAHcoFWnkSZ4GG2fUzQTXLzc+FafGjz
38IWT1Ueqy4hJIdzBjxhN+mC5q1TZCWUOJsYx67xtqVvNZ9cPGeNHO+XKgqqjBkgfjhU7wI4BSI5
K6qq5Mx3I3WuTJBKf367x5NyHoVeA43Wnx12++iBYIXKPObTX0jlDi8GbP8naRcn6k4fDMKUJEUP
yiYf9/FbG2UbVa3SbXjhoF+j1FRL24k/e2yhVGewLvsGt28KT+7R9uZWfVMM4EoWqeXJtcu59twh
m+bUz2IfrxvzOIgQCHRAbcEVZ37aXw4Tpurynqa2tSApy3kvUTS+dLnIXia3JLVgMkX1owGg8pAC
c361ekO+4jNL6Iv1SRtjKiXXYhEYOTRHolzGGxY8R+70PhPYxAZdfElzXL5Lt6hEvSXeSduHE0Gj
OxFXzQ0+XQEeV9EP2nMGLi6wBkMfJUnEeh+JRZrWpOlqu6IrLfhd00gAbMGnAkGPoDi1HnKU/qva
7OVF5PSSwGk3ar5adcA5L8+GNtxV5JrUS/YQb5fVSntVrZ8BB8E1YC8H042dTaFnKVzfjCzYcOfN
KbFY2YSJM8tv0yvCnsZHHNCwKxundK4jPly1ydIiMTdZXk94mPVxqve6nUmSqMo8fyqbNrr3xriC
bk4AyWVeS+uLDoPqtepNPDoik0O/gO2W59uBowv4bGcAx01A5wukCzlgKxtsY1P7AwkQMglY96IY
8Pg+AVwK34OTXbgNPMhfG8sDCoLZyCQYSAP3na+whhUEAGOoAFaO3Cp8iCSxX8vaneETod9l5/lA
Ix8POVlzrN0tbMlK0+oKY4fsXyu9Mh6tsZcdKUsBFIypKPwvtoONcB+pcnrHG47kTvkDCTwsb/Wt
E2Xpjd3VQIIUfMpnji1YAvukLqHb1g6ZOg1kTbl04rrHSuJl8tLULPvRLAuMu4Pjpo86/5553nTu
TmmpCUp+8GS7mZoE93vnByz/OF5UtmrgB3IwwJZEPnLZ9wq8USU18K6mC/yoMB9JGIdoGZJkNhOS
SvJhpHDktyKsI0xBpjMRngYI+Euop/qwNvMkeBJy7IKdAN1zJ7rWu6mIj9onY+vv48iuz/SRrBmc
rCBa0GK/jFrgPlLCV1g9XYHBFKow0KtgshJaQICn5NJKOq1cIEvLh62isvFNH6Bnrqq8H5jsngcq
wMtr7Y29jeQVPfDxVrYSnpmH5IMgGT/q72qnm2PYK06cCyWkzM+onsFxd425PMbtN9UBmXbisVPl
3yS57L3rhizfToE3XBTY3NRCNn6yy+B2BAumHkYZ+FAGuSGeHL41Qybe8Hs57N2DHtQbq0qip4Fi
Q7GCsEkYG0Ibb5XpZW0tRmOYc9CzAkbWYkyqNlrTrpguakhJwzU6Cvc1Ikw6W/UAAOSmSd2mWZeN
i8LBJjTVvUhML+mvSeu0rC9OZkxwmL0x5GOQWRMuCzvJcZO7PqAAAI+iuEUngUVrblFtsU7EJnoc
wuO/JpbS88t4ivpuSVYVflaS+CqQq5Jg60LG41OmRgkPDdNz4r3IiUxpwyei6aJwc2xlFcrDgm6d
6r7W0QTTSQoSfpYE14BVTJ0KH7Uauvq51YfuLjQcMgJ83sW+sBIvRtSnvPisIoR7WjVGKDAfVpmN
W97m+IxeBzzfQsfs0WOLDWNvYRZ1g4hi6oLuwon03NglpJVdlLIGm901CT/elNkvOYCZe9Z/9VI1
Od0SzyImDn1fNcuXqupr1Y3K3wADlj4kHVP3uFbVaQ0HsG+ukxGUz3LQFRhOpKP8hw7GjscoTsOb
bnTjZjHCGcN3Ros6o+7tjbDU+trBTFZuQltkr/Cowps0kA54r1wvx20wzBDLEO4wcGmuB7g+g8jG
Vzp5IG1zuDvBuglj67rJpWmugOyS9u6T9wMqKSZwY9Ug9g13OSiLMVwPTUVoOXXRLIQy5hf9l7EG
IB/+DZuOas9+lHY3pyY4jfESgLZ7qVuWgrPWcAbrFZAhp5h9F1i0OivPDy5Hvl8IVEVtftWMDhZ3
bcb4MVF8ps5ajU56Qz2NuQlVR8WblDhsXrbh5QG0H6jvMRZ1hcgiBaFpKm43oByAea17IxmvgNKS
Qe10HEdn67Ac1nIo7CsCgaov8UTu8AIhnHDO3KjtviPhmuRSj63+PgW1GpdPpA/JaC+b2n7I81VV
1e5Zq1v5jzGsCcUIImc6S6HokQbgB9g15kaTuebTwKnbcp8nygLjmzWj33ETdpaRnlkR8rSlLExv
7zSabqwKXeov/cQqsEq00XvTIpT7PN+Qfa/swIR87ww4rRXFbozQuY2yNy678VXzy+ghc0qY9r3l
YfkO+aCohWdZTJjAhPeQ6ZPF7hrpsbiDE93dwlO2whWS/ODM0vQ0XUodKviCJJPRXzuuW73FAAHb
rYcWp1hhGubuMeVtvI8br482FukBFGehMlCa9SdYeTP9mgi2IUi3sk/j2wbA5rRmC6vbReONzq7z
pX/v6SmJg2p0B22h039yVkbIkrG2WfJuwSdDpo3SFhgqhwKNb98XU7e0dUM7B6DZQWGZZJvtHBCa
t1PQDfZST6W8asGqXrWNsPFVRxNZd+jgwYGVysVIWUzDkiw1p3w3AK8GS5sqfnc1Dqj8LtWQlsH1
RFoJ2X8NMRk/4DjDUWmHytOvAcmCo1dYTOyXIcMUvoWhLppr8AQxaweMa9Kj3Cgh4XJyI/cOhytr
X+ySubYh/cJ2n5WZDuPahnwnt2ZNoCJy9skBsJiZo3Hn+71jbrU0iMw9V56y3UeTyKqNEcW9s8EH
Gs6pEFn/WkNcb6/HpLXuIOcSUL4YwEN4uzKbg/FgqTNVuRE7xdc27qwffz51/3ZJI9aYGFsE8Ag7
Zj3Z4RHSSlPFcj7iYxh7PLQmaBwyWdJrQdjOzZ+HOu6vcFqdmyvzpQXhP52Hw6E0sr1EZAHPEahM
2ZdcEJPEmjAtG3+ApBu0Z3GozL2qCHpWqj0V0/3hoyJaoMA3CyGPNQR9Ss5clCuuMfHkb2TjWA8y
sIaVl9XyRNvjt2sGj0o3niu9y077e/JxWpT4npEll6A/V5phj1tZNcMnSxS8UI9qk475h/YKYrej
FwrHNyAlDli9KnERC05fbWs3iKZINf30b4eec64XIGOi23BUDZlgNk/NhHwX2JxOOdtCHOvE0F29
yLWuWMjiTTJV5BclojrrncB7//P4H73Qn80cJA8mBaCj8WWiiYIjHJJyjyAXWAnVmhSRUzrPj2YI
theqFliHkCAd3e8xywM293uw/nVZre1BU2tbcLAg787/9AyhOE8zgw4EUqrfroh1Y7dpXXhIO2Kf
ICG6Apeucrzvn31t8yj4GtjZqC4ZRzd3gxBJcOw2MyRGV2123rDqh6Q5MTl+r4sAFNN9xPD8Cwvs
bN399R4axx7qg5BhNJX119y/xTpx8m6JApq00VpV3tWgBpgWMGevyJ/T1uWYghp3EJvsPUWip13C
XhSaX5xohsyfwEHFhr+MKjuiCJpxfCFHnwhgVWWXHKAxebv6a9gRxaGzAW9A6lUrD48aPPYWJs3n
X7uBPGiWClGptY/u/yQntSVb6rzSGfC5c8jBIFGt9b8YBc8dLTl6/e5xI4vsor5h5bQJEMm9jcr7
J10fTjUsfi8x4E2lMIOHGtcRj3P00yrCe0KX/QH9vr+IGqN9BkQ754Gl4pZgr+Hvh/pvrOD/9Jh7
/9kEv319K4tf/e/z//vf/nfD/oulCDf77N/lAGzyG/3tf/f+wt/Iz4NsBa0kyxYf3j/+dzzuBl8k
bU4Kd1Tl+d3+H1LQ+gsBp438BNWGSaOVHs8nkILzBPj1C8PBh6eAFZMt1WQTOprrduYJYmQE80Mm
t3ZZqlUVuxXlV9M6oQg6HMmjCE9FGfsIvgJmIrbBw6nYVJxv85GGvgG0XMhijg+fOJ1FQf33JHwf
/lf4vbz5+6//z5b0f0aa64Q8Ghb44yadF0fkpTm0baHLrJAHNKA/x+FE+e6Dx5kN7xQJBScFOhqH
jxNCnZaEsrCNCrlDpRZeK2hRGw+rwan+AoK6g1+JJ6KpQEN9vvfTYhfH62AAcqoNndkqiDAEonQj
g0ufeivAiwEO8SpwEkCJ4aTcdRZ2Vnvu2yCX0TlOVrdoAzcnTAReuLmqilDJhRcSl7zkLktpxU/J
07n321i31sFI+g5p8sSrI+xX6XXaW2a9bXQrfJdG4Idrx+H0vdBKUT75TjCiFiV31LjSZM9/CKPO
/QG6hhKlohHYbayyc37EBPuIJf8IO7kdc8nARqwZ32xtIPCAwngJiLDvuUqnVeZ7Z0Ei3GqJiZ88
EB1ewUNLiz9cW9A9IBkYedctai737wKbREbiQADvbQCQ6y/TVIxfB9IkniP1k9RH8Bt8xqxjxyQL
ZWgWjbDysy5yZL8JhK6+F2mfB+tMH8a3LgiGJ+I/8h/cxZxLsCaQ3zQyrO6GwZuSTRqaIWnepR1p
S59QrmcvJ4tlORWl9qYAjTwEdp4+EMVWw2qxA4IGzNYImznYMmmfvYSADn1lRDnhrh7XBS70vOnC
S6sXDrvFnVmHIKjMpk8ucs3w0mVvCzr/0HCb59rJ0jci6uI3vpr2NRpn3GMyldyUg9IEY0blQ73i
yYa2C0SnfCIVIpYLQMl5SEljTHv+wbL/OmtGnS15XqNaTggrvoYWFFvTUv5tXYddwsu0Gv4I2aVP
g+mNWE/S4Xqq+qjEntCk90Vbw/mFRmA/Gt2gaQujHeVb7PvN0xBk/aNMNQD+sTvG746VqnuFk4lo
7rHpL+u0pyA4DG6mL9IpHC48f3BD5KlZrhZRNejf9b5P3juKJQmBeAgkFnpXA3cKTdmuWrtQGtGN
XpdugyIxzmQMLZtYu3hOOs8CQqniAk7h4DcB/mCCU24bHTrDkhQioEttPZrkY5RhMWdaTvl0O0xc
j4rc6F5Iw47ewppy8B2Q5PCZsDoB0qCJiLOopedFy1Fjo17IVodfSMhTOa07mWKM7Jo6IOMIxPi7
ksrijBCL9hnDX9mCg+it9xQ4WL+kMJ5NCzcA38f8K0Wy0BMtvdImfb5fNC6V2Aw25F1BJvQFuEn0
tCTB2tA0PWokM6d1fOmSmFJ/hvTJwvHjpHDAINmjQmTEbE3TsfoGsElHDV9z+wa/r8HFjFRbPtRJ
Nz2kLPv+qtbd6FtrZwSXRSoSX8mmduHmWXN0UyYQ5vHHpBRIyJK81WklmOd0NTk9N6mRVgRg6Mx/
veKwtiIzjTq6b+fOV4X87N1Tbn4zVkS9EHBRMW98RY7TMk50okTxfwEvtNwgqhdTOXTPUw5nHUOF
rt4HJtCdlZjPpR/wa6UN4QTKGMbvXhczk1oZEICIYhsjoZ8G3joNS1LuvAp3FGg5NIQrGQz2Y82S
+VLPAcoLp7V6kuLIxcr3sKqK1zgf/y9757Fkt7Gt6Xc5cyjgE5huYLtyLEuyOEFUkRQSHsiEf/r+
UGz1JSldsjU/IYVCCrEKPnOtf/0mxWHZdxLeqHRR+SFtdMrELSGKYCdlm6P/aglTZi7gLNdN1fVc
pmuQR5Ia1ZNjYLLOpCGfibo15VzFaSqdP1eLV2UmMAPf1YZYh3jOEiIoayyq9D4rl/LOJkqn3NtU
r/cpF1AcRtKpo6BFD+0rMuJiN0k7cdC+OyVA800+Hxwv83DbXqjGjyN2XYR05LYz7XzmyJfM7adn
iyQjInSqjHPygmACH0Q+xmJWNsWtlxADdbJNeskQF/Qgdss5BQz3sPIFITUbCAeWauMskwO+MHPR
IzZnfRYJGTdOd16GgJyY0RKENeppNsOdtXTerRqJISCVQxEUxtua7YQ9hFlcSqITYvxonZEYAcgm
mJ6G8rls4SZezLWXfoUR6QF2efl465ZVPsZpDnk2CjAOeRh8t6QDDdxu2W8MCPdU1GGIB/bcEHyQ
ORgORYU16s8JXiIS9fjgVDGhQyy+mmCNU0j2Y7jLpjrrYqZb+BO6dcoUROCFL3FI/jokTcfk2nJN
grKEf3KChZBCiqDKpJfonZOx2t25cOsAKMry5dVIdNBucBL3chm88tEsyhADY099soKZqZdr6FTH
k+rTaw+r9ZueHCkHQXbajPsmyDoMjyX5kHGlyuzJEK35OjXZfO9ak6oidnejwOi2z24r5A9N5C62
+twWk/UhlSPxUP1kJHghjx0WVR2TlwK7DdG9mqxtewKHnDoe7KR5rcHm7xplOrFbKeuWbUHc6BZG
a2TMNk6qAm0jv3+hupe4OU9+P6gTjmDBO+xdt/c8VWwyXe7VhEKJWpMeVsl77JTn5aCgcn8pwDH9
yCJUyoqFsslHdQTrF17CrbowMswFyEFGmRKRscruo+yeiM3ekupMprDx2nE3ekZvGELsRkesJ2Fn
JKxVqcpwLNPeu9mqN6c3Jrig7BZfJE4H3QOzFPGSdZ0WzHKI3GhdX5Ea4Nq9B78vr87svfpYQf0m
8CjL1w+8m9ZLE3ZMRNbZYgPJhwXndccaeZ0IRyJ7I2jz/nldihQf9SVjBcjUqMmGC935nXB7t7pC
YLiyp9gL88i2C7tnj5evIGasKe8WqNl/StNpsTWeIFMtfH1pFI5p9snut+8jd53Bjy0zVSISvlN/
oH/NPvm5lizsdKknt029Q+ZUiY4N5UyMPFFMlzvEpewOcAr9J0iERA2atRhAZRaXcUWl5qE9COgW
FdGzC9c1UU2GZDGl6mpRziatNpgAsxIh+OOeQlfC03vs11Bau3QyxzvC8Zrijg65HC+1RY6vcybZ
xL2zRYcRNYNbnh0QvWa+4aUYrrLCd68jbAgynLESCgJlbU7F5djExSgx5JxMOygucTyY/LNiBsp4
kRAUZ99P2Xibp7bdHAdYusblvIREOsyTwKEz6FICT/BBUY9tRt25y/kRxiMFc+d+qmq5D6oAI7fa
ngsmyUhfd6gtGQ+pweXJg5zPr7Ux2X68AM5dIPbu8CeXkBgit8Av+52T88WxkRj2na1tMt/QOS6K
AZLI7VsyWKiJdLewd5mrHVwpchbGA5FGuR/nKXDcjRRtucQLuY85aLLllzcVFj8vKm+w3fPYF8u4
MBwh4zwPxi/KdsEZAtljeOr2DjixdCsmf7bYznlY0oDA7ZDELQATpifuTMLPxhPEIdhvGM4XKQGZ
KItdNpxUKz1FKjTHNjK072sCNlmDGf6Y56ks4QxWk8BU0pBe290Rk6r1dT86OfY/OnFChirmeCrH
Sm4kaOLTirgcAUxRQPrOq5gs3KBJTC3cfVKGtiaTxMPF6V1Gih0mmziqnKtlLPgwpM8OtGZ9feGE
+WyQCTaYfXUgJyuzWHLs0T0lPuGlbazTsB4iAdBbxQ01hf9CwDrRuElCE8K+bKa1/6pb4aApkShc
GA+mRehed+TccV5J2X60EnyE9oupc4yqp2ZuXzAQxPYXm4RO3La4A7NNtSl7MHWdX3x9a8T/C0n8
B/LIrzCJ65eBTZm79RVGwTcnv7ef+AZL+M4fHqYRIBI4jCCI2wyJvsESnv8HNie2DaENFjj4NFSe
v7IOLPMPBxgOncXWhiJZBeb4C5iwTYAOpnBwwJFA0Op7/waYeGP4/w8ysYmxPSxdcLoC/dw6k5/Q
3DXvypqWjvlQIawLoxPzk9/lOPmSLoVemqHLQWuijPKuZ7RGE0tCmTmJP7tOLufv7ts/AAobCPLT
qUAI2q7KchAB2xsW8B1Rpw4XkokEQQk2gTEn4JwVsDPDTrSF0YgtvOzvSNlMPkPy/XdUWxSub6KZ
TTQJjRFy84YMfHdo3CaQ7JJAF4eGJLEFOy7i4b/m6EJV2jm/QYJ/hOnfDgbTiAe3QYbMpH46GGWw
j+k4eAIxuKyPcnhxWiqXX9/Mfz4I4l3gE96xn1m2DCXpdT1jy0nLrLPRUBnSjToPvz7Kj9MqLgVU
Bu3KRrMFYUMT9uN9a/XYN7U19OxjzZ1n0EvPaffIxPIrlmbPxdqeg7G6LVW4//Vx33hu378rHBiG
IVwDxGBA1zYfz/cPDCtWZaQ9kWdsxSRQDF1G0GAxBd2HJCiIf0/sdTYjiOMvDj4t1zMGy4/Shfiy
68YmqeIhr3LwHDzSd043BU9494dO1DL8/5A5xFXvXNswSbcAhl+xX2WljiE7senq2XnsdcBvU4Sb
TsO4NpHCWSM5E3W4MlP1hH22h5VcJZtds9k1OMOK3TikQXgOtRLINZRLKhjTION9nTvv6Yq79OSo
wS92Vj8Ia+/lHibZTqs3goLvYYr/m7vHzfnx5sFeBw2FTQsaaf2s+mkIajUK5L9xVevi2jCTYa8y
MnR+fZQfQfHt3YB+jZ4JWJVB398sBHrSmyurt/p4MnviiHsFfcJMsAmeR/MAJllHvz4ea+LPV+Xz
UUEqxLAH9eb2/7//ho0K5ooktwCAnidHYPhu8qERpCSO7zpkTTGdVvDvLxKTo2+WgoDOP3OtoTIJ
3DSTPkadcKtVW5x6CStgcsLbesnK31zi3z7qbRvxwClJ27PYOn4Cd1dejlFZwRDD8cDaTE1WPISg
i7++kW9yqB/eD4S5iOzQ5rI+bS5OP97J3mrtbGLhQjqB2WiwOeXEddAW6CuaLHgMRswtBgWwtKZ2
UUVLJ6oDJkCwHEC/xaO/YFWUaScIvl3+f2uM/9gmj/p/n3vcTy/1l5fvS4y3H/hWYjjEKYVMMSDT
wKS1UIr8VWLYwR88G+4zM3a0b9AXvisx/kAPh9oDmTI/waNm6f5/JcYf/GkB+d0GD4c/TWnyL2Yf
DE1++DI9diAkwQGSBLKbKFjs7bX+7stsRmLh+lDgmy09GI2bnbuZJuG5ayf13rZ7AsRCugPpBw1h
7ljCT1CjXk0IK2AzGMajxijidHD0jerH+dnejOUX+ASPXuO0h2HSyxkYKH+/LtYjMvb1ydrM6mep
07ukHNZLtze9PVndM5SkzeTe7/jvejO+dwYs8MVmhu9kMrio+gSHfJIPnPSQ49dgxu1mot/JfvxY
BGR773KwLBFntfA+eW/++6m70syXvqPf2aoJLnPQDJ+yXVcX/rBZ+avOp+uc23YNDhXSXZKJypAU
AHzPjRj0KzsxoCIpgJWN1ABvCxConNqX594chvcaimG167awgWqLHeBU9HW1RREQImLdui3xBD34
R0yj3Z59wtfRZte9BVnZxOmmztO4b60LQMr6iPHRjetL8zJ3Lbx+2vl2Eh9DZ7jt0WosuTHv/K77
s3M+edKY7tJpuhh18KqK5cqp9T6pLtcmu5jG/gnjmcgrBrWfSGYzTUVkSfLFSMLxolPTx5b99Ty0
o/0O8mLkCuzIlKMFIyL/1Tbn4Arj8Qtu1btAug9z2MEhGIcDLN5lvyQyfc1zeJayDT57Ntm8Ev+l
F7Pqv9DFFdsGbT3Pnn7OuvA82cZFpdJiJ9OkvJ+sJT963dx8IQ7wwa/Vn+5qPWG990AUyGmBJFQo
ddCUB1Ft8G+drd14yBwgXzfjV69Jow55G7SnpUrsvTLceyjFj6qyOtid04vnQKDeZcmpG4nubYcB
nKpYj2PFcOXSGUg9mpvsUefTMu2gr2JwYNHWE+auzD8bTDU7mzxzX+RFRJiltHd+CR+ObenoGRUa
luFMYGX+fnITgD1BGC1Abjl+HMvSH75QBT+oVJBn8tx5PcVDP8LQQUkod80SaHvftTKIZgMPhRgE
mBrD8xTQrgedCPlcsgwXNX0pgCSktfGKyEX9YpiivtWbcUXgYIaLLwNJuqrFG2TXz/TQWV7HmdTV
ZgRB+vqIvQBzFWLChpsFBHWHFfmtyLtwNy36NLn6AzPYvXKqe2daYpJbH3LQiQ7MJe7t9m5IiRPx
GBuBVBf6cnDQgpRu9mwu+YHtZdiha612yFEvdMn1DO1wVWtJxPaQXTkDLOSgXxd6gOCqgJWy0yNR
W25tHqT29E1VKPNidYogKuy0iRHVoeof6YtnsfIPdxWEqLfiiPzlXWeRawswm1zVJtw5hJJXBFow
QaqBELVRjXtBCE6MZzjpbU36UMkMF59lth+NykvvMFpLopYwG8JzgmULfCklE5LhS5mlH6pMnY3y
T5JRrUfCOLo9eAc1nu/qs9WFJ9l2H9ra3Yj1oBgkhZ6KSsSDHwxHiNNkU2EqAtUO7Hn0FfmYOlh3
2kDqR2wO40QdDD7pZ+7JnZPgYNWTdXSYwL1aiFkPmDCMkWpX+3mZw/u0qE8w/eud1+YnWc+vaVXc
NXJyd4h9Y5nHOX79D3pcwohQx3G3IDlCqpOQN+Cm1Lj554RbFzOxZlCdeJ/lWJwXwhJLKd+nrf7s
LkPxWtT6lCuXsGWytOZuiKCxZ7E7EyBjs/+7ww2hwfeGoVsC1Ecnst3hNAfmR1PxOZphc8qKzcCa
Z5BNGJ6NBNbXqjzVdUJ0JxzAWy5HRXOzZjeV5xD2ZuXJyXCHCSjYuUj7Jd37CS5YqSWIIc7em/SL
TW/bzwT5EswDJyl57PFuvKAMlYcqA8qe/YysqD5JnyALf8g7l6GrdGLHfxZBAHEUlVt9ovhxkj2L
rftBsn/eOk7rPLXTwKoekB+1cbV9WJZo132GRXm3a1YxYu2QehG5lu7naewAfTb9PNCqcW4RGoO4
S+PSMUdzeCmLvrp06Zlem9mf8Jaj2f9c20btkoOGRn2LbcOjJCjMLq7WThwzawtSylQRXNtNYz0N
BWKD2SWe+1iZ3k0Z5sNNRbuHrEQlzu2s8Akn98eKWbnDQ2os6gwfOr8UhIMGu85BONCEurxRNSTW
Cd44UrCJgaGnTSi32EHOY+jtLIhrJ7ztl+McuOJDmzJFrqobMLoTmanHtjoxZSpPlp3XJwcoc8CJ
tthhSzWex2Y6OaX/J5Tc7tKZTTNOoY4CFs7BcMjAk08BE9hDYxbJQXAtOhzXS1V11q1mnpX6E7eA
axhn/z2WLQyI56y9X7WHIaZ+GVfybZOxFU/GFpwyC3xocfvtYzCD6ZRvAStJ0Pnv0T80L4ZTro8p
mMJ+Tsbq2umK/L2RTZLAm9o4uk6WXkx5IwmnCo0bo1TLnQGA/JwtPlg2vp+kw/RbUEzhYpjpIia4
75VRX1VboEy/RcvA4F8fsi1yxvRnHddbDA2oa3IbBmYZ+7WZnPUWWfNW/P23Dv4Pvduv6uDrlzL7
vgp+++P/N//iD4pVXNcCE9nvJmKG5fMNaDOIsrCJgyALdgOWkKoCPP1FAPK2wNGNGEaFSmO1Kbn/
CsAw/8CQAJDhzbGQ3/uvcDZkyz8UwVBQN+dd6nT85+EaOm8yte+K4MAyeox29cHVs+mdSJXWdcy4
N+s/OhNnBp/BUEG9z6pwDaIMbdQUGwVb72VIkFx49PyuHe+dubUFauZe5GdK6H78U3aYR16KKRn3
YSUwINSMD/TZhihdH1Iw9vnsBmkrd9ZKlXZoycEb3ovC0KwhzjpZCGlVg4PVPMjwYycIEpJYhGb1
9BB0lld8CaYZdIwFTGzK1Lqq9JdcFtm7yqHbjWVTTtkXaEx9jgJLKcKaFtIi38lMZfA1C4h9g5m7
4i6T6wxBvl7LPNaetJJHU0yhOsKvn2NSdx77KfzchNM1bENmkKq4S1zjSuF9m0SOUebMmjwX4WY1
9JYtIz74luTGJgzeU39+ItnKSs+zmzgmtAYKztUUT24mP7hdH16sHSmN+9aDjhAb+Uo2JYJzPF3W
1qEqrFOhGQTAHHzvNhquQeIYMwF/zHzTyyksOoRJ1EHvXSM31qOvJbSODOb8+xUDZZZ2rkDV52Ju
nHeNIZKrAURXH5qCjOoSmQibGmSFs7b9UpNApKxHLDSQPEgQOsKOh4TlZQXCaqKkc617p3Kh7Vso
eohttRo5v+bBnM2HBuKMeZwX10lvVwNGdlSmoX61tZXcOAkuc3dqWiWh3Qwfy11VLPYzlI7lpdCB
upuwHSJBUl5PiefHunAIO8hYJO9DY3xa694+L5nlfC21JddjLtdJI5mbfSkP9Yyx3WeXRJAUWYEu
qLDdZR6uMTph0mn04fgx8zeFkokh+BH5nio/5dncIbKBydTHea9aMkT7qUvuJSNo4uCY8rPHMb0Q
XzNmwNbXYhX+jMIE8sx5UTpUN+VcmYhtxrZ0yJo0LXZM5o7Al0CxjbbWwjlhOZSD0gk7L8xzS6tj
f/ZFIrqUxFAcGPcmruHyQ0sSongW5mIyE1ZeMnzNsG7rietypFp3oxoJsjuC5iUNhnjkIblNbJdO
ej2sdiLUwSR5ShFsj2XZvmi0bl7DZNqK5XHuxEM79yp7clKtzYlyOUMbA/GFpNVdb3e9vtVmmJU3
fVCiiIylaZbWKbFUYO1BeeDNedlgEdkUOSJPAyMaCV4DOvSbqbkscj84Ft6ojvak65ugI0sV8su1
RDRX79BTLw+MK8WntujSyyS37EMqPFg2NZMuvJuK12pi3p11wOU72sg2stZ1IjhlCg+4HNQnoyiq
Yx4mNc2oKQhQXAoaxC1c1Y4SdCCXkKDLeSeWungEXm7EDrkgr29BR7oMg6KUcfOT36/+RZ03RUxw
1Z957qY3c5s8liBU9w30owuzFNz3Ju005wybfDdOfA8Kz5l3VQuOGpQ2CtyM4OKjyUp4MeGRwKgv
yafDYozLIbVm/wlmxXoXtou+wO+mv1KLGqNFKz9O8Vk79qUj5wgV//jBrdx2hDXkYC2chSymGB4o
89jZVBA9aNSlGQwDosluqY95EYyntV2aZ7tGvDuSJr9HicBcWAZvDSHNWktMbWyh+Ij6Fn4DY13j
bJeZcT2M+taCuoSoUZvkHKIOW7sVrCIpfH83Kz+I6IXmR+Hh3h3m/XA5qznclxMUsdWid/bHBZdT
Y371RmM6eV6n7nuN/ZFhZjTMrmVGxojGyXYJBzVcw7p0s6C/WOQkP6ZLISIDd/A4MX11EPNAjF3V
PRRCJQffpwSbApIlVw9UMC2H/CarvOYKLEPdZ0QTnEd4Y8+VMjdKt2MYj51sX4H31SGbp+EjpdJw
h7xr3g1p4+ysbim5I9MRMwl5aaIJZqRshlFCm3QmouUlXUcKaos/vL3y1jXTS/5IYNN/wmGJZzS0
h6rVC4Ij+DIg7DRBtj+dh1nY15TE7kc7t/1LF0TxPKqsvSCs83K0lY5XBJbbluXtG5LGT64Oddx5
0BYGP3Uu5tFLrtNGJkf8Qu3T3DbqZUlGtbc0FBu/zZNY29VwCtf+VfAI9x5V+303kQNclfKqSCla
LX9xLl3EpM+l6YO/mIjdDy4Z31VEkYvgD+bwbYtJ1ePk2+6znWWMXkuG7sc+8+pzI3rn1pILRgpp
EpjnIHUGUmnTqX6PfuqugdEUKcO07w2EIsQMy+7gmy0yF7sq70ZhPozKEyenyv1PCjuFqAJxPWQm
QMSCHv5icmvnQ7gIL85tRSKMN382yoGlJXPgkMRGjwQ88kPDoQdZ3BEFY+48mBiv7+xgZkhPNTTc
Q6MjtniCK8nSFUSKSc2+gxDFC9Qa130aDLtOmSueJKrpb6S17eKkq9cyMvKkVId6dcRdl/rdFRqu
/M9pTR19NZgyzzxycQ1nyCxytZoBnzR1WKbWQqBxnCQx4jgu+AHbDky/IFVWeos2egBC6Mhh9Y09
ObbMHQWYV1aoCUpkqbDwTJn+E9o5MCEJcumY2wNX0nwgWQZKxXymBUuGCIaXHG7IW9TVVwxV/OTF
RmyGWjhIvf5Tr63m3K0dM/GuDg9zSWJsUfWfsE1YIhFO+SnXXnYb0FejB5flY4EzRHA0oPCaB8jV
PrQuGJGHup7yKhqgn973Bk+hLhLrOg/9fq+UR2xTW8HmwXt3PRXrgCwYXDGaBJL4RcAbdEcNn6oP
HHW2smE8G8aSXa3Sq95vU9WCgGbRfJ7shMLKayRYQNY0cVLXAlFh+VR7Pqwr1xAXGw0lUl6BWk6k
+UvbYZhjDO1koE72BiLeCRsrp7UIYaitAZ9+uHzQmta6aooKt//V+5ojW4t8OzOO6SpeJmJKYzMV
1l0wlqQZVn5/j9CMZYNfyGuTD2I4h3kmwaoCUVOeoQrRhf/Q6iCIYY/gA+bh5f3Znsk5D/tJPBE9
/hE5Xv9QU9cAkMlc3Gl7dA7dtmiZht2RzT4k5aEkm62/bBtN7PacKvsBrKvq2HTKOj+ukGSvh26V
n+Y5fLBgXty2VL8HhKgbQ07mt6ib8G6eRw1bokraEt5sPeTQ/Pzq0zy6qKZz3z6tDLeuHUwCI8Fw
71hKUZ4aaFr2TqhgeAwyfyaUUvRExa+gRJbhjecgH5q48jqfDWN9NUIoav1oQVGB7vaxFws8+mQM
W3i6DWKq1W6gZdYZ3hunXme0+ehrnTt/BdoYnG4Es7HaAT54OvofGEi6n9fK1E/sjGMd9bB+uIEY
L8hasoYDAp1zP7ceJRyca8+Y0vfoYPLXQi0p8cVDMz+NttmdxFxtW3k1yX29GPb1kpb6WvqzeV1Z
FZG//IqQPN3WvIJ36z/WVt9dugtOEpBEC9eNrZU6pvUW+YQfR3rt6mxeD6tj9A+jNZGZ7eHjCGMY
EjYxktCpPqU+Uv+4sHHN+zpXdXDPmX5QBhhNTnh1ASutzSz7NehQCF6rTqvl3ZKYc/oBdrJlv8sx
vggC8JZgRSVqYpP1aEFwbK8No0lopZlXa1KtBw3LC2+Dxg13kCvz8SKsOvbzQc2Gd22N5qr3aeWY
eBqU7WxduCmEuoMYccXajVCmMLTwRry+Ejg4hlWW0awBaJVVnTeNeTTSFxAm3X3guggunogfUC1f
lDTYAHfUa+25gsh6ZWAtdDkN3muRFPP1snrhncaF4LIqtNxVQM5QB6cWDZQHfUy4JAFYZGWSaZXG
AGyX0gPyxU+/ZfaXVWcft66z51XPY1HewfHp8LZl0xfL+JzYVOgtX3U8FyUAhEc8pj/Y8gsfqPOQ
snRHbj/Zzz1CqCcgw+IinKzkiPbBv2Yx9Sm5PVJHDcfMXrTflZfAGs6L2bqiv8EAbf48ax9CoKuM
RdIq4a5yHhfawdgqfZXfUMX7n5gHmyswvkXAjZuXffeOoXNeAl4uM1N78hIi7MqD8lRZ/tidZZlw
Zpib2ADfk/iEK2ZV7x03CZODW2WDeTadcpbxgh3XeWoZtl4aWUMLu1bQGffmtEB5L4scNBaFRINz
ihO0zj4QTTbQe0leYcYJwXAecqqMC3v2Jv1ugRY/v7gpREl4jEPyOUMD24PaNtMWrLyRgINWVMHV
UC9Cvoi+co3rRAaiujPEyK0L0hSKZDE4LOeeL+eLNcTheMecbJZR02aJAKhsnQ4a2pCKuzJJrJL8
b92md5YHTft68/vwYj0mco2qFS3y3uCivo6+Vzc3Aa2fHwXYt3gHCAA6ORV5GbjxauDfGRtCulcS
1RcTANsXNKva7jCssjKsCYCVB8InhvdepsuLhLHc3lmG5ABTy3xHMkhGSHoCvxgji8/m2stPw+hI
QvFK/4PR5ysqa4tBjpG0x7zGEYHiPCgJDEemsZP4nrzi9EHaOJYC5QkXXfsymOtw35n+xxLDDd58
U1QXEqOYi3Sy571X4B5ZGIWI85ofI7K7eR3tqkLWQFnwuYISDfRvl+G+WiqoxEVTqpPhqf7LUhJx
bKJhfW1BUFgDvdYJY8jX7mHBp4WsmMDslqjuV7nuU5cmMIfoeSQ9lvEbOAjS97SxjggP+rsqsZLL
xUrHI9pG+3Yx63VPJIR1EGn/XjTLchBQZQkyLtTl2MCN7tfavgqWwr5OixyqP+zc4GOYVXq/2mb/
6jTGcFmStXeYbcHSUQT2F7K11aUEo7lPF4wod2ZHhG+yCKiFFrvNbvAGJBEzWDk4tUP/zgd/8Cqf
m7LiOdHZyZ2zKDprsL7LiXFcTHtdnJFq636PniC86vtlY5Qk3kOzpMVTn6bFudbcECJ3k+HsJd2y
awbbOi9Ll8flMCeXcmqm2GbucuotBAVe2rf7dsz6a7MMguSUJF37nBPdXuQ0BPUQvjN1WfcXvWGQ
aGcwY5ovDM9pt7BKGeKzBfkxpCcum7D/5vr7X8SRyTto4P8+eX/4unyWX8vyq/4ed3z7oW+4IzQ+
rHsDYEeiWV2fmfpfuKPL/zE3hpKJyBA6zMZR+ovg5/wBFxCDRUpXfBrx1ITJ8df0HfKfbeKtDP9i
Cw3gp//N9H0jzX3P5XibuqN+9YUABIXM8ePsvV5QEyWhneyG0jUOSxPQFyZMGXrmRN/oGf+/gkD7
7VAYhsEj5G94fD8dykXXhaVysguSRW46ZSK/BVX+d/f/9tup/0J2yFGEQyFOZBuHAbD9SRHYNd1C
aVIaaHZQK/hKu/vaSIN/SZ/jKEg74GuGUC15Chua+x1aO5hcAy1QGnGf1lOVOFaEQVN2+PW1vFkC
//h0cFjDkZ6xIbZ8f8suALX2prWk4QrE8qUbrjqIzBiy7AboPTmlNzX7RUvAd7OUV96AxqoyY48R
Z2MqlrARqc+t3bKDrvLh12f2M5kKUzbUzLAhXfSQCDx5d7+/fkhMCDBM0Le8spKo66uHhvYKYwE5
xbxJC9PJ7HdBOm8vyI93g+w/HJQR8dK42T/nKY8SY2b6WjQAdR6cZ6JwIUFgPrfMQh89fPXiye+m
fVAgiB/D0YwU0Ug1ZfARcYA8S59hXLql6P76XrwRT386LxB7CDFYc3t8rz+9csw3l7DXNbGRtbEs
cRMSt6ss24gFnYO/o9YFYkot7EzWcn7wZ1h/axY2H4LcWCKEx9NVgEjyuAqZMkMU6VcjS5nmAzRm
9m5om/TTsHrGJUTL9X60x7mODSZcu9wAlUo0iEEEEI5c4deXtX2Of7sq5posC1gsWD97d06+6Cdm
EUwyxTpHDs3CsUvdKf71Ubb15W9HgWbsmyZEMu/nqBWwWhiMmQOk4Jnrvmz8GdZY5cctzviRzfb9
m0Xo7+sdnEOGPXy+/PU3YqjrZl0rZo8vSpYiwuaNSoNJLfoUKvhfX9o/3UBMPqAOs+yzWDg/fiOq
BHVoO0uiTQGVhadK05fbvzNkefPT+OkOvgnRsZE2eVQbUev7T9EaWoJTTO7g6ob1TTaZaGuCHi1B
FjC/bgW4hZU5h2Gg1ikRmr97A4RXf5I7xinJXo5iOrfFA+ny7U6S6nwroblGmTa8U2fnn+CCZUxP
jeHgWsm6xx1YY8Q4m/syR9Y8pl0b2SX2uaDk5W/Wv58Z36wyZD+zLTnwDpDg/7RjmCMd9QAbJgLG
LaJMBDqy16KMMee2o4F8DTINh2vcd7LfvCX/8Oh8+K8+xt+wQWB//3hP0WMyqe6ozeXiyFPYTfSP
m7Dy1y/IPyyibLuw9Rkukqj+s/UM7KhS1XYioxGWLPvVMh/xQCX0dgxpH6ZFHjCi635z0H+6p4Ki
wzT52nA/3U7qu52r9XpzZHuUEfZIUEfmvLgywqB4KEe7OynIBB8GB1gXdCc7//py/+Gmsi9TYuBt
wufgbWf23ZELvpF12tJ1F5qcyKghlGnRDb9Zjf/hA8fXGDrhtklQRP20MwW9C9wiTBZjpqYQfuz5
JDpzwRLSSH/zer4VR99/etRvWLnimesQtrbRGH+8IntBamP1gJmFsj61WNhKppU+I6TjpOx65zf6
ASxJH4ygzW4XVT/KqgQKQEN3rLOgPLadQ+YT/VPUBHX+L2/3t5MTBFhhj+CwOvx4cmHidviecHLr
4Mk7oKvqOtGL+Zsv5Y2c+fd78D+H+empNtgdQXw33V0tw2VvLYMVybH1ItxK11fMHeVZe4m+MjFh
e+zKjVwyeBDaBjncZfPixei3P8+wUHdZ5jpnFVrDwViq582tdS+CKb0bwxzpvMirvYNp2qHKq2pv
DeHXX7+cW0X9w0ZETY0rsb2t1Xz6WIH8eLtYmHFC7DDW6oNgH4RZ9wWZfPieDxfn6EwMr31SZ9Q7
doGGFwG5F01QN0AtFuqsVsvyue2N1IpcPl50gJZI90zRBP6beLc+lEjnMaxsPKuLhrAHI/o/7J1J
ktzKdm2nIlNbkAGOuvEbH4g6MyJrMpMdGJMF6tpRzuiP409MC+STxAzmYxjVVufavWbkRSACcD9+
zt5rp/EwdL5GJmtItnuccWJEnOKZ9AVDv57TS/iK31Tb3OCSFQ5jBAXcot99e4P0DTC1teS/1B3N
yzIuhxduK1uPcUSn16Zq5BzTMx9UmzUHnOE+NlH5uYWFtFPx89Y0LqxE73zj2AsIyQKrIaiezvZH
uh6hmxqTTc1Tjh8yU/+O1Re8Zo3jFWfydOFyv1uZODUxTMER4ji6xa789gvIJU63gpfZG4bRhwqH
VJAA8G5MFb/r8mabUlB6dGssv3HqdE2LHIC/O154LcVSDb59YXglWPSpX1l9yTt/+zEwljfLiQKK
pcgBcKlp+Cg7S/qU2911h6poNWqzeRRZW14ps8z8wa1BdOals66wTHi00EDpMibaVlWeHuKmlhhH
DfcRqna9kqbxDcT+X4Uc864tvBgiy3lFLNaV86gBQKA6VD1Jh6yZiE8rlC9ZqA0oiRnu/vk9PF++
f1wJwAoHW5wMCGLefjuyrqumrwfFU5Tie06raVuZ8BvcSFUuXGn5nt/8DgjXl6OiYLvgwTi3k02V
MWlm44Z+jJBl92k/upa5KfNhACOAKvbPt/Xbs47P1sUK5eCsYevFlPdm7wP42tXuUFLJtLPYwoSM
fDcztgDSnExeOij9fmdI+m0iYznX45cTZy+WW9WjAzgl9ANrDmiF9iWTzzKowUmaDR65bL7SIppG
f77FHyfrN18oKwyvGOdhG88Afdq394iOFtmNgmplLNoV88XHPh+PJXyNpHGvkng4IJlEPjJcU9dd
eKl+e2p4nTASERmx2AhAKb29dDaZHeBVyJJ61OvweaqAvj5KbtsaLv2Sv325XArbg2kaiznzN3NU
ElSyxlFPfRESHtI3LvrysbLXRYVeP01MAJ9VLTcXvtulann73S5BkQuLCt8CxsCztYuZd448RVIE
cyjbAvhEo6sV4QFDebgtUwECx/XtRK9uqlAa13UTSNicIJzRvz9d+Cxo3n7/LAtCEO0HiRTnL44T
9zXmuZ7fWY7KStjtyKgPMgsDkKHySVivtgyzaFdbm7yg0FQL2Apqd7zwMZan+M1X4ujkPXA8ILOJ
x9w6e6XUwTDod+Y4uKmub1lKqqMlqnLTcNxa6W74NUXjvo2aIcZaMGo3VlC1W4kNYEXnwPwy5vr2
xyf63ybovxJl88uPs/osP//DzXz6nH/7P/+67eLi//+/b+Ab2vZz92sj9Mdf/NkIVTT939lzdSor
1eTRoX/5n51QRbPod9r0ADjn8S+4of+rFYo4k92SThv9vMW8tMSF/rcCk/M76zfm0qUf9zdt0Ldv
Nd2bJeyVBM3FN8r2fG5BQu+PAyRIbkJVsSbfaqW+UCkKFc68Dh0Nb/6TinDpUibf2Zr587pQB2mH
gspcsijeLlw5ZP+6r+KbCPm0Vh57/E+4KGAwDKQCI2DIxLoNljGtnj7/8hPd/nxRfu2TvndpvF+8
x2yCS2LE2aXBHNfZUDc3PZKRqzyp6n5N6Pm8YbyPutrg9BsenTkuN3PYqXRJLGsYgMI04uIx6u2b
/ONLQDZCdSlMneP28uv/ejCElxBaxhTdxMz7hCd457NVmxn4a5GUaHg/2llrwKMXGjyXpkVtltdB
TcGUEdATQmy6EgnaLw8LUHWJ2frOgwH80uB5pbfHMeSsHiFwQrHG2T1hqKTgAdRXNCuGf/nTxOrH
eYftvkSSJIvqQnmy/I//e3n7+aUYnJX5jdjBOTG//VLMyTHyCJ4dyQritTS78nUsXWsVoKw4kJ2g
fexz075V3LrE2ZCE/p+fjuXH/+3qHNWXO4Y0cO5bzVWjtczWPSXkBnxAFCFfhS6iTSjFpXBD470r
cfRfRgKcT87PXfCmRzD1wSlA0YMdq613Wt5pP5fmfzp6eO922Cxo/S2SbeyMb7/MvqQpHgb6KQwM
bPVGOD6NoaquZS3l05+/uPduZ1GSmySgCpy4Z+0HuiimjPX0ptOs7rFmCH9ju0n9V+XOz2eDBjzL
FRFZzAeWh/aXTkqXmmSuZPFNoblwvmqMV3vVqI37pJTTBfbre/cDGhOvNssE4OKzd5M5J9PXOL0x
mrkDchOFjZ+HXTdeeN7evYzNpMMmfIh7OnvNpDtMtkQ2brvp/JjkVXjdxsWl0u3sBPjjezNZPXRi
f/AA0B98+70NtNKryYluylilO1/bdV9siqBFUG3YzXOh5/JhELOprsAUClbeBK8GkhCh2Vsr0Ma/
Az38/DhgRZm84TBgQHh20wztSzPPnFMriwa80qzueiX9Bwv2nz76yz2dvcksrUwYHWGTomks1dwv
z0qVZ+TB1NpJiGVkgLIdRXrxkcySV7jzF1ja7/yK9BaW0ytsQJtz9ttr2dLMGZiNpyFIw73dBdMK
4KS5+fMbdjYU+/G10aHhMTFoHDAfPXv6kyKiUM7ECRCyOOStVcBsqqIVD1fp19SEfh1gNRQlqjAP
oYT5bFqzsm6MRL+eOyXYizgLHhEmJQ8iCXvcp2rDfANB5r3ZucWFlWf5MGdfP2s4DzStJSa6i+3k
16/f6ERVC0CelmiUm7nsq1crNCuvmZA0AcVTSQpSzfs/f0PvbB1vrnm2BslIHbtEGqeEMxOQiyHB
TjCO+VXloD6L9MoKYORJu/fRskzXVmtdikB/7zlYDgZgzmENMfh+e9Nd1boxi8oJMvS4JqekRcwb
xRcetrOG1s/nAN8MJ1yLLgoOnbdXaUut1gqpnqgrdH3djaXoViLSgDaKGeOBmbfRi1K17UPnTlQ0
SAgdqKUWJhojAc65yjGhKV6n5Erq/fkHOJtU/vxovHQOi7O1FK5nL8KM7a2CjHbiOXZWQVNG95qM
s9dyCUJAHBR/qPWhWGltq+M3hPz2DKtPW0dxH/NveArjYNS+Z7m8BKL+UU+eP46MrJmO8/7QDTt7
NHq0a0Prqqcuht9pR6VYxFd9f2gxDO9Kc4wfuqYtX6xiLK8ajk4f0a/YqDbrdtK8jBp+bSHN3I9V
kR6KXKke//zFvffguPRIEPvTLGGDe/uTWlXXqhwTThA0iy14ExSnqXPp5PjOimhzeKUSMCx+o/Pd
M0RKFKdhf8orDXJXLY3oKVfJ/4jpcBmbAsjkhe36vX2HtojgjnhUyUY/K7WruSfHTGtPI7aTK01y
XMcqY3xqrEHcDk0x4jylIWPhsx20oxFr445mQP9AppL2P9hzeCXp32qOyszJPuuUwOss9cjBQxMq
1nqOu++qGLMLNcO794ungmpugbvQN3v7M8pC6EEaYbxuBG1yJ8l8NGWLmSvS7+MJ7zKHCwxmeRgA
taRzIxV/Bja5LppGvfDdL2/a2QPPtIvzHXEHKG3Ot79GNvZi0jkBrqv8XGgv1dx9Gxz1NcBHZc3z
trX1SxvUO08xcQQ4n3j1abr/+Hp+2XLTyiGFoKxOEAcTT6mamtwpiAwIKqRXGtreKKqB2xbXYzZ/
xKBwsvXuzpzkGs/op3CpOf76raL5yJPHIw/3ZjlC/7oHzeTn9a4sTi4Iwz2Pd7FyJ9O+cNe/3zRy
EAAFVPFUALQB315EIWFsaMr6lI8ieorVuH2EUGf99Z2AucC7+aOVuky23l6k1KYsr83hlIMo/KIP
VnqY4RleuJPlk759ZLiIY4DqX6JoWSDeXqTAbKeY1nCS6iAeKsz/exBRBaOf3swviSzORojLTsGh
RLeZx3I7rEVn9cFk4eo3ouZkZxCqENUb4V00mvEHvR1HZI4jkl9RJfqTGuSMCjm5fJ4wOB5AXx3D
NjMr5KQExPmZHEEADKAF0nWrt9UlmcZv3QIUDLTLmY7QH2GF/m3dMOGMwz0/gcilpQz2TZtXcDTj
K9O04gImgIkxBsxTTo4i5BL+KadpF7al+XeQI8pKPgnnBN4wTLc0788etBTEoRPV04mctNmnDE1X
sxqrF3bw82fgh2CDUFCSL1jHuO+3zwDo0XDx456I2Up9LCjD0VJHgtuL5AKPX1u2tF+fth9XWs69
VDCoHM4RaV2DxBzpBe+NbO5mxWKwSFqNfYgJpdzELegVdbLsbTNEd03RR7eFOSjfJEFRB0IF5wv7
72811dmnOefpx3YYWgKzDzlN7ZFNpLjFH9fdqupwrBUCtesQj0Bm0f3upvlQgZrdTM6o7WwrFJlf
CiWdLrzy58Xs+Sc6e0GW6PUExPdpHhQCeVhsvwZZm90NA7bEIEXdKwEGMmqNYJ1WsJz/bulcrg4C
DTI3M7BFtvj2OegY03cxCBE71waIqlKgizHzCxc5PyP8uAhLDSHwtPaxgL+9SNArdZOlPAKVFPfw
v4PNUE9H0YxbHu9mNQ3FeGGe99sOvVwS7QLLNbJPivSzMiBTimR2ZX1qW0dFOD8IcZ230/zguGUJ
fB7Jf+ELtQwpD5z4PiHdTVtxaDZMT9dKIhT//C2/+xKYwCURZKlMrs6VMHoCy0nLWk4soXs19znN
vLg3SCAIEuWZ9U3z4FDZe7cwVJ85HXy+2FE3HAyK2zKv6s8XPs7yhZ+/k9QtJElTJSHpO1tiZJ87
cP3lSfaTwoQD4OqLFrc2pgWqysTvCozo6Ezbej3SCoLLbVfWtyrEonzARIlXe8ayCAcenPo2iSd9
9JQM+dfByOt/cFX/6fH+3V+ShZklkcWQMudspWLXwNhR5qfeLsJ5racQnHxHnR1+r4H4ErKmpEIT
I8RhSGSCKm9xedjf9Hng5MsvidTuz1/eeR2wPFl0M1ikIYcSjnK2ezYo1zEHVSdNqefYrwD2by0t
6/r/ySODFhQdkQW5m8Xz7UuTweNORLzct06GoWASmvipq2cUVWnh+EGaE1uJ9gIbt9UR/rbQBsgk
rPXsFONxzP2gwKp9YbF6Z9tAXsDJ74do8rcPhewuFLPjHltncq/DwsDKqUXRp5j4hoe//poRw+oq
8DV0amyDb28feA3u30w5lpMNwYEIzfWY1sqFZeKd94AuI3NVxOnMXoyzcsumKA864RwrkNDYDcZu
VdAuvkvTCpqM2xfZ7s839U6VQaI63ElSpmhX4XJ/e1cFgYVQC/tjG4sWEFAlDQabwwJKdzqj8Foo
EeqmnV3SRtwE9hWr0TB9LfpAXlIAsu6cLwLUZMyb4OhScrjMSN5+Fk5P0dh1uAUjg8FyOvQ1IHbm
DM9jM7vPJqm3T9R2TCOilOrri2H0A8Zs+krt7UjrCtdsaETmMcmBvXlLUjZZwkHkdvvcDed0K7Ry
Vj6qSmvPh6nO1IPS6cRruJ3ku+0aE5trNudhD7BCjidtRqEJM77+wjwAYjkoPSaf7exg3rXnwsjx
KylRvzZzW3ntii696yEC1V7EnvhFAhw/lUR/fMF2HRrrsgblQFBGZu9QYE36HvzTCOHa6sdhUyPP
+jJJPVN8STM0WZV63t23htYEi2QB3YoGBr/DDBt2MDKESL/aBVIeD8uYcl/PIBP8XrSEfKgUL/s0
QWdUFeSfrGKhAEMt0xTcgd0TJUy8pqi8XjEZcIXz7NzEsV7WPhcXqV+qatEdxoQAEeKQ9W5HjAd4
DC9KIvJ+ptqChMGxmSVt61auhpLGmcoSHHsTO/EXmTJ19tuQXWQVNQb7iRimqdjoqYPmunQbKB95
X4KsTPo+Sk2Pv2VD6yg4NSu+jXfZ2TVYOsxj4FjR7E3uQtkIOsUdb92id7Z60PLHXaOR3Q7Hmfa9
SGKV6Fd9GAklmdOCsMwgHGpPXZZn7GgDMv3AaeZTDmaIzVVaNa7aEnn9qoHCwg+YZqVJkjg71ZNM
hqxbJYaRPorebMAE9G1sEYRYFhnpxBw8vXq2zHpNVMyUeH3Lr7Oa3bC5U3KdbROaiLizhkxoJ3gy
8N6I4AXklJutlq3nFkTDDl8nBF4CNB1figiiBySxAtmEIAyY7aqD2267sfaNQOqQA5AyfsKdlM2H
Qi0nzMJG0HyBEt7OJ1KHC8Dqs41UKQ1l+SAzwj1Wk0FCtyf1BPO6hRv2lhze9D6EWAXdccpgPnR1
5RRe4I42+seG7KYVo1CeapdBverrrTOU3mDqZHKUU6GFdHn1Hup7RSsV+NOExbJjmu+uQwKym3WU
K4Z+LWAadIjHk/CzISMJfkEv7IfSmsZHfRJWvjHiJOo3DLwW3Ewypo/qiHXZb9Q0RqlA7OttHwz9
nVYymPM6tv58HY+u+GqlY0Umee+KNX6//srGWLXVs5K3FN/orgz1SN9DEkxjHLKB5eEPS54se9II
fOia6DGuC+0aHalyVVtEkXg2nBLMo07VWftSKSQaMDcGfxK0APkiYrQBNHbyg1SdAjTaGLnZupsH
gzUEXEa4qox+7H5uqf+rX8DERVX0z01c//d7E9fdt3/52v3LQ/f1V/3Cj7/4D4yqAwqKvdDGBKgt
gz2OAj8BUqgXDEpNZqU/ZQj/5eIS4t85MywqIbYzlYKIWuk/XVy4v2C3u4vMDXn7D/fXXzBUkeNx
+V9rVuJLKbzguKKoxIfCRP/tdgWjEr/DYmSPLS0Xq1Bl7TEREdqVh/23exGjYU0stkVrXzNqnVPy
cGuoTeSRmC29Km22jGsr7+p81VTNSDaPYUxK4utEEJ8MI+mcuwF2SojBf5ZhcI9tvOmvi0TNWIXU
ym12M3ZIqDRGGB4EsAeZeVoBNWoFXWjoH6xZFUHuTUWhtyywYu5WoaSG/pxpmj0IL8tFqDmrMVDC
u6Jr53EFdmSyPoG8kJXru9x1uE2T0SGUakauMd5QikD28Nj9gFuR8JLKJxALlg1KcyEojc40Zzd5
mWdIO4vaSQBFKGZ6L6jG8teWjffOJDVBvTM7NMEHvMftuCJ9xC5WQhvJTcv7qi6JeWh657Gb7NJs
4XA6KB7dfiiy1xw7ZrKTDroztLtEXuVY9ePePfalbMRK72fbno46E8+EuPSc8Sp4ArLCw5Pm1B0B
19xeOb2Y0lXwW4+1rL4hZXDrDLoALtbPWVSmcLEJaqpL0nI0lkXPnIpW7NIISuUdOI2k+RSZdtye
YktxFI+Vf1D2eaUnznena9mZtK6c228wYYjdAu6Zxoa6sDF1RRBs72hZiKpCFjhtogYZ8LiS1lzO
O3IiNPv7qGaWCcp21pRNUGolP1udU9cg5tIqN7wpBmz6lj/piYXgSvaBwpLq8GHxuAM7CgAC1QTx
tDcU/6V+6t3CnZ9BlTEe98cxxuC67/Http+MUWuD51kgBPhQy6Esb0lYWw+ZW2/nNn7klGZcpYOe
gpYEyRsOLgCl1H42JovArTIFGa70/TOIShL4KLl+PLh3UZqS8GONIQyyAftGDsK/IQQnZHsexzEj
NqW09Y/k4QXdSy3SbLgyRSM9DCFYaFZtrCqJ5xCz3Tkru+sLk2oic/PHbCwLct+MpNwQ6jXfBYqs
NvyoCrF0zN1Uz8aC76A/iwhCMuHi+KPGtMF3wU+8wOXSkj1Uk8YtCJIfYvWUjsBJbwfFDcLAD8GW
NCvViuOF9Y5AtbuOMUyo21gR4/xqYcCRwdocU3rGaeKW800mgI1+tAOne0mzCdCrAQvWRwaAuq10
s37DGxa88EfFNqk6vfKkIWqSzEHK10c3i0hoxx1EKxxMWi/vlWpOSRqKZCQyGk/E7/VQmUtDeY77
qe1fJ+a7w1cH3I6zV60ch5BSQXg71lNViu+NClRxoyldHBysgRildaSCgyIeSO8yedO0VSl3M2CW
e5ytgG7lVAe4BRoCcuj/t8BlurZR12q/MBQMu89JYJqU8kXpo5oUmFSvEvKtWDpOVcA7g0cwxt3g
8qVyPlCI5XXT1NnZxUxzm/mxsjZKCKu+a8uSKsEpTV+4XVb7Tack1+mkJrCJUnBnV8Es8xmTNbmC
uF/LIvIIQnHEWgxl/tzn3QABC6HnlaI3/W055Uq20pPE6jyzMoilynSzeCYvaP4WlIZ1pVnxDFsi
Hr6WwunXYTlY9wBLnufAnO4DdPT6PuamNS+NAmUziDbd5qiM1oE6kxc11qyfS8Ch4822Wu7tOta2
DI6HNSlOfLJcadsXQs8s04tzYt9w6yoEb/XhjeT/uUoBK62zSZ/uzWJxmKiWvq2DbrouRJY/hkk+
3LVFqotDYLff6UdKgHZxYWxqZa6YjbjlU2JTSfsqHL3vvdBIcWpMS/eUybG9Zo7tYZ07UnsMdQp2
ECg9LSKp2892Rs3pjx1nE0AR1rqReZIdOotopiB2zA8GLNN5S4w8Z5I8G5nMlyK9ptNCvg/xkfVN
5Cr22hrgL681FdyPV7T6+K1r+ifZWPQq7KEvnkH61o+sAIR0a4ZCZGnO8HbfOY7x1cl69xS3BmGL
ZhGu9EJMx6xpg09DFM3aNaCfYd13WUP4oBiSG7tO7Du+5nFv5W76qa06DQZiCYG0d7gprwhVowGo
jDXDH7Fx+0WtadWuElbzkfGRQwk2Cqve2r1h3GeKAx5Os6PnQrX7Y9hDHlMDzXi0orZ5aVRCUjRk
hxscX/F9BT9gXYN23PW2ckCOQgCeXpF1NtanwXCH4Gai5t41yQT7rcrh9g6NOV1JFIT8t9zFQgpS
pIKm3nVToR50BARPjRa/GnVVHLQxvE5x+zOtBafzQasqg6deNY620d2kk5M9VvM8ryaCAvyumSPE
sCCQCPq7liWgcpPj512XdeWVOy+lgI7R4CUOWvuAhVO5H1rOcbIoyxtoC9FKpEoIThcOXZ3b/Rps
uvI9g7Ew+m6ddOQjktR5N6plne5hqY0eZwLL8tuxDzeKmsTX2dx9D+OEsOuYXk0dvASauLWHtH0w
6lpZJ3FjfKwVxgt6XDEhkcdGq7t9ElUx/oAyV78HaZ8TRBpdGQ1HBhK3og8KUC1PEhM3Frmxd0mr
xtPRHmoX/02u9iwsuqEiFBkbQQ9jHoLH0S3NDTvfV6aWce9bICXgN3Vbl7PrVTUgESqapF71y7hl
X4kGgFNdqZg5Y3kD1Gi8oshxdiyo7nU+J1B389D8QBmkWJ/qsulDjEQTLVM1K+r7NMOp6UEnmldu
rKBwws8sPyZxqeuHRpbjo+mUbb7qaR1W1coOG0aGjkmxtsuh3eX3IM8G+yVztf41gs5EMNQUTbs4
6YoV+Fl1pVTa9yqEuLVhkcu/pWz5J7jQH0FNJnDdIpbnsp6xUqrQqwI8jlc6RIldIF1t1avxDKWc
tMkX9CPCK2y1PmajkvqMeEDfuZyiSfBNr3NEVM+8Gcq0ThTd3PLhOxxFUUYEGKXmhzHrY2VPTiCr
dqeF0Mo7MFdyYzfT9AWsGzGFTI5KeWMY5NCHDS0KcyzEGogxHQVtyD71QZJnvlTJaQys3uU3VoS7
SVq7XQMQrdZBVd0IYsFQzTp2AHqSw6MCTHzyGo1UOdpBfJ4wkX45zNdmMNThJq+K4pqkNXhDBYS/
UvRl5VuKrW0UbehhdCiK8KicAUdhEzJ6xljhsBln0a3bHos2tL/Gr+IRQx2a+uGrm6TFQ0Hi6YuD
HO8ZIKHxPAaRvB9ds8QAZs/1plcn56PTtHLX92mxGbvy65zb6o4ApYwgRpXOmlbkx5KJ2cZ25uxr
Pgh926WGuovSwfJqt2tYKPX8punVaGVanG1JQIzve/hvfhspGg7RPH/CDjkfMBxpH8lUe8piNaNE
dtRtmcz9N2Hi0B0z+1vJ07DtXTij9OHhF0YIO/AM3VMmtGymMXbQunZN1M+1cysKnHtwQ8Njw3Sd
wm4M2WvV4Ajn8lucmQmmqVi6K9Mw6vuGX1M/tASQrugt5B8NPVdWZaFm277MoteBSnK3EKwir4Vm
8tTCVNsa5KrSlOqMTwNNDcD4uTF6nESg6CmjYm/lWFGe2gW6YGNoOsQnSUreGRozAP0yJaiYw1tB
bQZr1TcT8b2IzW6fzdQXkKRVez3YOY2CNLZpHZgpWRECjHW3FhUhelWKtAKceEHNoAhjD5e+SdYk
wGvENYeEmB7wqiaMH0BSb1sZiKccqq3Lw1lBknbCjthsRGbPimjM76Y1Za+i7oZj7EqqxdloPk0C
c8ictwHpPwn6XA8+QPUZdXt+0AgR9jDmoKGcZkNdh9hVVrXS1P1dntlRBMRgDinp2ttMDMYJE02z
1dQUxg6CoHtbEyaTaY1nuy0w84VZ2WMuD2IUBQJAmpcxszpYYoYAAeOGJ1Fv7MJejTLp0mOdCBxv
Vd76GiGBTDYV/O8O8RnmyhAZrSU7mq+R99nqseTZzlbFJBpuiZmz7qm1zkmQJ3Y4uZjJH+HlqsEK
lFRQXY1mYu8iDKf3taJOO4KbjeTQN7EdLI609mmosLZ4KNE04JzGZPpE1aD1bmnKjx+7djoiti8D
eGtpFlFoq9Fuigp9TQlj3uoMyLagBywSHwZVZ6JRdrcOy/DemNLkeszn8NVuyQPdh2oobEis+J0G
A5qZl04LJzKNS+Z2JOylXplkzXxllibRzHob9xD6u/RFgRVyFcDAegyJ+tvYJXUjMXqm+t1wZA4/
LEiIyNL1j2Fnxq99osXrUib9c1O2xU1nsD5pFioPzKUIBBoZKTfd3IU3g+xV0gBEmX0I9KTxejaY
iTzjKToZqdutQeGZ68SMSofiQVdP6IbtkwtS7bNGSbmmx2l86elpln6RmBDJMigRN9Ao+z2KTuMa
eVPxSHRqAZ0+pJyuDEyC3ljJ6r6qXHVTF1l2NalS/WSlYUugSWDtVQDllcf2E3w1MDKtoMNBctab
4W4GIBR7pFIP9RadmrNSTaltUyv+4sJt+0CAV0IIsx4dJZ0IKK2kAaymWm/vNaOYd3SbO0JCCju5
huvnHGRbDttKIRFlUAvzUAN6m1amCjJf04J9w2DtYQqU5JslEQdNhIxc1SQyeJ0qgy9QyMg7Nknx
tPIxvddYFNl44o6wY05Ld5FwMx6wsSV8tHLv4kANNmJ027WlOXvTUrvrzMpDAi3MlCxNbt8viqx+
QE4ffJKyzo+iajhwDyRHRJDal3NbOp1MnmKQSbssQBDstTFtRx82KmEnAckm0CSr60QnP7HWy4d2
pmih96yVG5cQTGvD+j3RkU2meDtkQXzAeUW+OoPjhoq2yT4Yczvo5FKyQdtFVq6YJscp63eu3bmh
aD8Wtd1avlVOBDalXZgaPqENM39jsNw7JvLYBBOOZjZIQ6TeCd0TiuoQtCp5CdaO1FfM5nKxja3s
Zuw/101pPHdjOzxV2pwjPBqRq6/DWnM+aMUMDRSNm7snJ6Ryr6a5jpPXuSRrcJfU1PiDm5NXSue5
HjeQ0fN2S6n8NWv7BSnbDrd9YZiD19fOd9VJ+pc2ztT2apydLrkpNZN+EkRwUjUk8csY/9LX1mzG
8THpiVbLRhGDJ66H8KMbTNauHY32gcZHsK3jkbb7IELV3OtmDcNWbcJpN4yNCYsrN2MMyNhS85UI
JwJJiBktQFsZZeEN2Cqvi65Qk/VMBy7dNrOub1zCMVZxWZtfrVCttwGyt2FNOkXbwH2cyXW3A8x6
DGW/WQvEPytJYhldOx/8Fk1guuF4Og9rnnHN2FfW0MvV6IjpmsaOrDwCT/LHku0y8wsIvSGyPYhh
vVrVT2MDitcrJAkhsQv11s7j/EsnNfPQRr30Ott6iIOuXzXdoHxRyf3l3KvTCpj18QFsqoE1ctRX
9Kdsf8wFOsgkTu60bC4APes4OZvCPnaKMT7YskhP3CkHMSVPXwh0B4rLBLrxmzaHIIppLj1NjhKt
82au1uyrCTQ4xw3XszlNx1rWQJtd2oyBXyYx0Stlk9xbwN3RN5CfTRqSIVSfI1d2aylxSkBqUJrq
UbMDOoMMUiedYmDU7UMHwE29bzK3p+9Wyym7otsROqs0FlECKRBwmkcBoegPTdWW4S1ouo5zG0/W
kMeeSCPD+mbkc1e8dmGemESrNrXMVtIBIIlYt57LDwuK3Nl1SDwSvEAgGINnaRKTrfIUWoGyFXkf
dS5N/yIKt1lip+YtdN/Z2Aek6UhkWwMHGRwGLkQ10U/z2lFjrhpJ0742x8r5PiQycT+NThuYhANL
Fqd12epWc90HuX3LycFInlJ3sCQCoCRu9wbwdWcTdWXgHAPOtcGdGehBCROeVsGeyXqZbGaZctU4
zM2vBWflejU7xEqXuBNmGL0FSdy+ZnOyHb0KMLa7mkwRaOsA9R7DGp0u1B089CrbJVqvdGuuLTeg
G11tHXa9vDKGSMabIWebAVts9/MmTkUebFXeJvPYt6ThXDVpOhk7Mw0gmNAfyu2rDPFht9XHmY6k
N3ezFtwrDozJFWwCxVk53Gi4pVM49Xvg8bm8nRSZT57upNG0TRxbVTZpBOMfrqlQlNskrtx8C/QX
QZg1kWW4I9fZCq4zdUFUNRyj1Cd66RbLbpF05LI3iYFnHC2DcuvOI9edCU0e/X9r7cmp1dGGuYlo
DNzmXFAdG58JVK4OrRq4sz9FDE1XTtCW1+SUjEAXiex2NpbgbOUrAxwQyE65dduO+XAddHDObWCa
q6jm9eR0ku1mI9hag9JQIEmL3Pp2zrd4RIQvU5e6gwH6a9zKcN2D/nyijZF7Qm3sfUf3cJ+nQruy
prnZB10AzVxwik/Jl15HBIhbUsRw+oFjl27HGFHUR/qv9iN8LLx1GeUFwze7H5jmqgMDnuJrHWA/
cnLJtZznZspJZp7dQ1y1B2ZvAXIF5rYmEdVrqi4ivCNSHms1JR0xRa0dSTpaURZ9bGYqjj6pcMPV
SusPUmk20phz0sjCaBuN7X+wdyY7thvrlX4Vw+OiwGBPoKoGbHabO/t+QmSezMO+DfZv5Ofwi9XH
I13Ykn1dvsMCSgMBUuZRKjfJYMT6v7WWcrDHjqOwwRas6l0vz6e91G0r7B3oh8ZcCTgsVWrKqScK
EcapMpdtxOw21pl5jU0SHU3J0NtLNTVHVGEBX7Y8SqcS6YcEIt7R18SDnhODgfcY47V6WbuVQqHC
PiujjA+ZXpehoSTLrtWKe+mYH6lV2Ng1WOLvYicS+1ElBdGaDHlMlkZ77HOr+bkwcL2WHMo6j4Ww
uC1Wh3dXSwCt09TDRQxD+0ayAq3dUiuO7PFV2gj4ce+MRTk3mZUelDxT5zht559O5dKwYEoebCvN
x33UCOszycarcZ2L52Ls45exUayA04b9g6IE+1MltHQrq2lebcm+Y5RJ+kCzV+qJWYzXQhRL2DEi
It+kqcKSXGeU/tH1HSWmD6B2jJ3aJC8WGWDZvhetyiLWkmC9aG58rwxWc5BW+m2QxH9M2+VGR1D0
8tF+ElXSBCJXWKrbVEUIHUem3tFPoILsKJLSwQJI40OJON5q5dfS6BYaM2a2dTVfBkvPPIH1JyDM
2yH8u43Oo901t3Y5f7ClV/yKLnF/k2e82sxJ23YWJ7CYNNNLaQ937ME+Sx5ar4lc3j5zdlswvvHY
pEw7ppTV61rnXRUWhujDJm1Ik+9TfPVpNhf3a73ciWGlKX4e1HBVJjJzh1gJjALXdx2pImBQK/xK
zx8yRrRe1LpdF0Q8stRByOaDuO77tdfvl355Al49YPJk2tHXr4rd1eestA4pBe8HmnkOSaZPb5WY
10s6LKdoHtfQImjWM5LG2EdYQc7j3NUX0ojnkzCReyb2tccWJvFC/9nsUZwk9i4kLyFZPd0njvhu
XebVgF3aJgETfWi11nC09e5H2jG+ahG5TjY2Md+Z60NdbIlkvVvs1Jb9Vma4e46NBn0Z8RKMVjz5
mrReWUPHt6GZTpS/E72f00ZA+Zs1hkNr2EwHMnno3fq0FBjQzKQpUBdLnVS/SJgUCWijfgP6mgMt
6JipOEEZ1YmTW5UEgudl2heRlZ71KLKudYvbtqFq5ODq5RKsY/HSqBnv1C4SeJWZO6PPlAHjpQqj
B/DBQsMFXsHqqYut17jjzszTfiZljiJUmLyXUlsNn4u1ndgyLP1psaCGpdJJyWa1XkQhGPgnhD5v
7WTSsMo9e4EyHNPKvDKqQflyo1nxhFZDfVFPD3BVPzU5l3QeGHf5Ah2PKGypnawxo8JdtvELWV7s
/eZB7lIbJwyhN62fJhbRyMwPQ1KKybiGxfObjGEbB8fMvNOlnEjY3xZyPW62F8ESf3EQZa+hFcKb
6RhJWAcb7mPMfqcJ7Rfsoroa8qh9Fl0jfDtGuM6imYfSaauDLQjb83RbmUM1Nq3DEA97TjMpx+K+
NwIGhMsUVlN6NZTWcEIcZA1PBjIuCnm30EV45hpW38ZK3r6WVxxS1DR5MoZBXk1ZkT8mNZsNeIq5
4lfLSJLdxOGfSs92uqZ18UmjeyQYjNxBNGF0FNA/MIEZ6gO/r1Am49I13LJH0iHeZzTkI6mZtYHN
jRbZcLbBX10SY9gYDtqDxfAwoHTyM9EUdw0GpYuyMCJ7UA8I1FUbT6sMq95PkA1wNV3/EqGknuuF
l2XqJM0d0+3Kp+DAZouOlAYNMbmenqTKBwIGm2g6qDnyiIum98XTGmXLTgfO8vs2/XIWMw4Qpe5E
5d71lFezHEWz5RtrvlINvsYBFmuEbIJwPSOjLhODO1UeSMxaoFLlmGZky5SMI6IQzqWlOZbzPXUA
BhlzvtY0PYa5GEHYIrjPZJLGrrbUbkZmrwhAhtyN6YAqNJNH1xNIxZS5a+gIWTXWoKzQxl2zkBKc
qIV6qAyIeumK4ntYq1NmzwXKu7qcUymUG9Zra78svJrZrCpB50Tqo2XoPU0nQGn/DjG4/Z0m/ff+
+7+gghaeWiyokIvEVBiCyJQ/z+vbMp4UvaIjLtdGKvvY+RKdxYB3+QcDUYWj4y0A3xObw9TAKPfn
HxRNJl11UUndhF4Z7am0Um0+L+Yq1P8L+flnqw1QOhQERnVcGUI1YR//YjOJnGXKmrJKgVCLyQ7r
0e4zj+lK9DbW7B0Dlw91ZZvmJo8itsxx/19/oH9h13/9fFhIHSO6DRMKtPjnX3Rqt54ey03DtFKM
wouQYY2tRce5MxIg0Z2j2G7zCj+RjRd1KMStujYoDUZrRgEDdSW5it1GdS/Az9L0f/3P/UNszWPN
sbD8n9uf+VHT4p7GSf+L+fi3f7qkP9CM6p/9f/ld++96C96Qf/2mP/2X5f/+9eX4u97yOv70D2HV
s5G+G7675f5bMnr9G3myfed/94t/JIA8Lg0JID/qoeq3/xqiQ/UngMbgvv/75A0gIwr5xz/tPmT9
H/7Y79yN9ttmo8JzQu4rx55fdPwfxW3mb5D5qLxk/dlbpt+Glf+RoCwobiPqCzR2I3b4Q3zpD/TG
/Y2GHN61PBU0DuNosf+R4JBtG8V99W+0ONwGDd7c+JSL62A+/yFcoMjRcVjIfHuqUX160nGu9dLV
v3uS3r0R5QR6g8GtVbkWzGGuvZGlvmvH5KC47CO1ErzMaxfsn1EfujbdNJOScGh2lAEGwLXPUKM0
vBR52GmLsbMWNz00oKGE/iLJ91GnBr3M0AiNp67rT8uE3F9oCVNgx2ZESHXyuZbZA4UW1IjKcYMk
opu0nskUc60dugFraxRfUL/a0BHNdOOMBgiBq/AyV9KCwqWuv+9qm4nnEt2xkL5E1UgTpM3Kb+/K
JJoA8SMknTSqONMyZBFUwZX5qgbTammv5SyTfbMC9mktBaArY12CqQjNQ056KsfMRCfV9GOhU6Jk
W+VPRHA3jNpJ3vLaWX+aSvquOUsRaKsgFoQWCAzcTFBLfugNdKhxrpwpv6OxXBzLRO/8ypXjU2qX
NYo4NtqTGcUky5LYYN4bMUl2bWzeNekULI317o6F+Jqzwu49mXF0DChjU++WmQlw0EojunI0sD9+
qrGimaz6BatQVYdTnFm7uIycn20iqI5OqKANzd5mB+kSx/xWO1LbOvE0eRvnmv1SAH44zAvX5Rb2
trymvy7Fd84cjVB3Wz+Cbk3tLcxTdUk7+6dLw7ThRXyEY6j103JcTNem3K2yltSTvZukeyu2YyTF
rGIoPMgxhdOqJubDA3pBMMWlS3MSb7pPKWMketmSxkQjn+H3I0zoY6vG6vXY2XeVpRjwjCJtfavA
KeApmUVXU8xGboja/KpO1y6sM73iBQyjeiKr0roZXa4GHX9UZvTpehN1zTViEVubVq/ma8B8aAHq
dE40kD3bU6WRUacZTNyEcWDmxsZqjejuqrR39jpBbanqVnuSvqTbgX2tOe0itHqNau7b1dS30/YW
LbveLJ2VnHinhzHfosd3TBQW+hKqa3jYKyNXr7Lc9sZ09LJ+eUWz3NqmoD7ScwXCHoD1hTEpOwN9
tn4az0ipCjMpjkx0BzaOzXa1M5HozfbC/vtGH+19UY6UOETBXMpHOthgrrViP6uwB/k4X89x6vfW
kaPLWD+0ZrdvxsWPtR+5voYzuyckuVfVzOT9kA830cjAyGj3LEfU8jBOUyPtXHRomwtFVXrFFJ4+
Nd4ZqEFa2FfUDFPzeEhTKm0Lskw563NVFffspE115FLtxmI+03niQ69r+zE3hT/MAAOTpQNfJfI0
GuZ6ayb83CTL8Z+UsR22tOY+8Nhciex2iTXE8fc0d56QdHx9NfcLTFpLZJhO6cO251z67EYjU6FB
jl2YmhgUxSTpT4NVxcavfJR6Oj9NnU6PBcXPJVtEo7YNhJcujBL7yUYJ93NZwgi58j1SNXGVZMvo
z3n6sy4412eN9NYMV82gtq9NO20V4ZSp8zQe6QI+k1gQDHNxXbUwgmm6FwpJ670uPmmdm+NLQbRd
MKVy2C9ZFRV3NVmjSLq1kXoqmDmhiXtbXVJEU6257mdGwVmdxkdZrZ2+ywCIAjTp5IwGu7D1LLIu
fordUYffohQXRKpP8oBRVrjI4iHOE5oB1U+8NixxiZPflfTlrWMeEnS2hjQ4EzdvD8q9sUTyS1+7
e1VRo3v0Y+bQsaZcwxzXehihkqLZYJu84KbMA61RugOhJLblEcR5jONGPLt0WXl1KTkA0z3oa0YX
hUq1uvcVjaAc2cT6kXfSvRh6uosjrfftXlu37Sqzjpo5I6mAxKCpD0nUVWyVnVfYFHq9i4x+LJcW
3mJUr7o0S08wJ8R+xs7gG4QVXEUaE4wE5TdrHF9SbC6K6bZoxyDpKcDryKG8aqMqu4kqWhsVeoIW
noxa7V/asqYW7YMBsG8m8YOdLnQp1eo3VUqH2IpOlayZDnF06DcwTbfmczzS6a7k7Q8htIuTDz9K
yqL8SBooy3V+1wnxg3EoY6F44OUj0kM5C4YDZA80W/0WipkXzcx21hUSwLGzOaThOvWVBNXRXSoH
HgvWHSRh8pOIw225Nj8iJqg0TFWnWXWzr3Gi08usqy+3q08TAB5VIhSBmIbflOPgV2oSZlF5vZTp
TdsSQ5V1i+2PVRLm9kIPZxM0+ehVxrOYn9f1TZq63+ZQPHzalCZ7201H/+QLmOhV0fFW640s7If5
YCpvMB97pnyxhw78Yjv5PlPe6Cg4DO0EoTOj5iN7VV1bbeZazkdoKKa9H9TqrgPmM+r5uMYWjwOo
DoDcLQjqjR4P57Qh2YNG9k+bniEvdeSFAfBxkN1xojd6qYoLaRRPUZu8Upt6GsfhlHMT10ntxX12
riwXT5tAqYjV96jb5m4Ns1XO1vZltYcX+ldPmqI/KrilPbtTrqmT+V7Hh1bayU5Qa+hNDSm242L8
tCITk4y5j7QPY0A1zBRBkwtJlLP5gOP6dZE/Syq3xjK+UA/puUzgPV3NrmvKL5uoszBypbfZYHja
kNy6+My3nHY4s0XlMacg0pb9znGSS6KfJ+Q6ZuI/0NiOcWOGmmyCrGlABgXeC2PaufM7o0gAZgwN
eKr1cNHExY3GfVsqytFR5bFwckx64Jxi8dSs8BL5kszxWV9elinZO2W8m2fkZSg4L1On5qRqWDnS
eLwfW/eAgng30tLqr24VDpH7xUMbJFLf40+NPdWOlqPZ6lv+ivJlNc0xcd0dH5jPrYHMkhxrpHVn
dfZVB0YzKmCfj6bSfdBot8dmFKwsG7FKyVbSd9eROnhq1d9rlNDbOnMnpT1uxUl2SduiwRi31VMc
M8Kn7/TiSDTWtSjfcvntFNY1cZyvmlh2Q7scjNzcmc0arMlUUFdQBzAaU58dY3t0AhRqyg2TDmGr
0Lm8dMHTkRSYJqRXY1zBxF9RzF55qojvBnt4qgGJg3J6W8shKK2iPugjUwaU54xf1F1OffnFpTzm
MC3Q0cE8lBceLW+WWTDS5WQxbwEEyq+7lkjlarLvLNxfvj3Qz6oP5gV/c05Rgh3KRLuPm43z1eR9
y0Zj7MdbJeG1OAtEtOkIx6Z6rioD6lD3YjYDaxpQ/xguElJD6fsmVjrUQ8iqHQLDmOn2lMari4Pt
kXEmdVVEnZ2pBLU8a1RVr54V85F2tFdRPzKouO4b/aGuAdJHbTco/V3itGcLx6zdT94kQQOx9gZG
J089ISlW3N4ZnXZPTOaBeef7pDq3/VDuFPdKm5SAadleS6lb4bMvDHlVTs4jRNq4W9X+a1vQd6VR
8j6ox31hUuva9U9tpR3h9beiYHWXN7ifVN7abhIhRDNfB7qxR+Cq5QVlxbPxh+02FGYvnVPBgNRp
08M4JEmo2qkIF9PkVm+2rr4ypE3pR9x9Vsk2t15R9eib0sNSG56JwnoTi/OuFXN0Mu2CQGyNJQBp
NtayF72ih9q1jgC4XDfIlIx1geZZcrRMjTdHip9Kt6OP3hz9YSyuGQN47E58IuV9nRamSJ92lAZ6
c3kp9eiaXtgofa9qNiTGTZHL/VgpR2YRbxK7T1mgdmmEfDbqux4Xuxy1v6eDesLsShJ3aAJPNGul
INZ2pPc6AbBOTgtb8dFCvmZE9DkpF8RUHu1pPVZp4zdWusfIfABKDmKNhNSV1NKyIZK9UuhSq3lr
ZAaApmlBktjRHjERISq6t9v3rISMrRx6GFfjXndKHbUeTnfKnV1k65BDCySlSWWfSpC2bROsb+0i
BhdpjjzlFPlzyyQ5XewDlqJrc2kdXyk+XSGJBvmQtnG7GPaniH+AeFBZAuQPUnAaxIteax9mvnLP
6I+4+pJdudq8tZmXUSBSsbGUrVdXrf6ekNX25sQtL9LKYSzkTdqyXzsOkqlW117bdQ8dY7bnhA7B
7d/Fy0XODfBj2rCHsHr6VIaYFyaEsKfRlh2Q3rWyTFhn3cg/6ZJ6nVifMTZiyI6V7ZZE2MZkd6st
+mcJ3Ep0cvsgZntXA95RTidftDa5n0yje8nU/Cvb3qURhQMK4zXUbHjiLfdEDbUmvY4G9Uu2yqlL
S923Kgtoi96xqPtqjclfuIXc2bmQPnJdGEYoC1K7XckQG3/dnjd/OMbKVcyr9JamNFoqIIku1dhm
1zhT3MMiTY3dadGhDo1FNrjCy7Kyu+akq+zGytWPw5SbD0WvyZ3rVMlrb9n5O5B54hV0kvupockr
axNF+0ZZ3xWcKwzHRyW0yNm5jKviHlzHrGtfaIyiPElvw64vVuUK4quYAl0ZVOEpdlrWEDer8ZPp
WkM1agZKlWf6cBOb3YZZrg5kTVW3FjKZHGLaakSXpIEYoqlGGNUacVWzz4XQqXJlqCE26McgYKrP
IU5LtbQ6Hw9Q3O2VZqHwzorTPXcakeHVOkLQZOw7Vrbgt8005psVZ7L9ZIjSazfVJw7fSn/suyFl
5jVCpkJiiZOjdSslR+T2t9DfDAw85GcR8GEJwJmR1PhwRP5A4mBj8TKwjqZcN42jqFEo1oHoGUoV
Fxh1ShFXSY9o5FbYRERsUJSTFAZMdM5mgwEuwG6R9QeLqbJxbbdNoeHPs9LjKpXE8WS8xIeFLJ8z
BL+LzMabgBG9UrElq9fSV9uYO5rEdgrbyK6yr6NeKn5KAy5XkC8eBna/HnWx1WXAfct65OTNHRJS
sTjhJBWIcEcopkVnqlzXR9NI0zxYZma8MYblBP+nSI8lPRJRAHe+PLcVWUY7y+BZ6vJl23bGi2dl
aiPP5PjxArN/bxunbVsRP5xfNeT9753ktW12NJRnaw5Q55mEmFF7OepVjGPf4YM6RpVbFVfZNKsz
u12xjr6arQIEvrVnu7suiBmYAB1tWtGzXw3pHOAS2tIrl+VnkpVxSszIml/LdJ2onTPWA0P4cmAP
Nk/+3DnpQVtrS9y3xoCnl5VAnCOhu6xMv5rZK8aB0d5kHJZ6k1EgVOBX3dazpnIumbW1uTPzHsxg
nGeaGWr+FVsCN2bElBkW18JaM3mx5Lj5Y+lAxKyZ5ybzS92IITeZNjO7q8xqR9cfKJipJ9HmRBvN
PXlQ7PUWxk+ClgjVvmlwezWB5WIstmShf1eNO3xqCMB3i5jldw0gHBQu8GJPAOB+rigBb9SxfmuE
qFJmQaa2Hid1USmLcSM75WWCRaYym6rfV9ra3idp1pxGGqXusiiKksBpVws2c2aUa6WzdqQSQvpm
m6SvaZFJxosFqqqkH8GAwl68hGUATniNOD/ksfgmucOl+z13SQ0ynXtAuPqigVndMQAgJSKvJnHq
cBpAhZWm+9JPzLPaaoIfaIcsn2gskTiQLLLWEDaWbDmBEzbb1Z+Ad5rUdG85P5n+TFThUYq49NrE
rpG4iUExdrOtOi/A2/1PtXO416dIXYjrTYCUbV2/qdJO2bX5op1LI+a8IK5SNUH1snP2EFRx0ktK
YQcOjk5lmGwWsfaQs1y+kmvYnDKgkIeo79iPGMTHIWWNqG0mm/HrMtXcVzksvL3LNMoAWaI5/oC4
S/Zjydk4k1L8yO0CQb4fRfmc5YuJzBiTEJTRZwnDJLpvEVc33EfY+bHU/YTGJGyFduKx3mu95BXD
5wxk56TXTHAQSSvWFzbtcTPcZ20pJkjO2HjTaxnBvGKTcK56IrhexEyRKLoH5p1GHwXSj+D4thoa
DFc9MEBgGjqvaH59Mj2hudIdCl86HoTbUXZb09eZGDc0PrNcFbqxb1Q9sj19GIodbJ08IMPpR3OO
zduO2SyHNb0+6ut70t1PXZz5BEerVyifi22Da416emp5Ck+6tRLrgyPJ3DrU2T4rIv0W+coWZxbR
ctIolbsFoDIeJqZD7IhWydyONC2auDj4IkHLXTyY86UYYoNja3O/5sZyLUzQjaqnxd4cOV/xefd3
OisM2w4m9xPuZzANT0NiOOCro2G3rxU/TkxJowOSJNdCnc+5LtBfnG7cFTrjzFYvNwq+Un3q1FFU
++thSuie5HVqZnseqyJQu/y1XcwHLC7eVO+V2T3PZfxF8MVeFow92drYEkjDXQ6Da7CpIH6UmL1Q
jdbhagK4oockE35j1Bo3JzkPjo3gLHBNXIx6ik5Gt5gcfnL9yyp75SXDZV1CWUzWc479e9JFOGq3
Udunr5bMzsxzu895LZNLucz6z4mNA0wqg8dz22j5a0FV6Hdh6MUbLbbGKVqUwJmTLuyqKJ94iha7
O4yJ04BGFgputLLJq3nP/Vkmx5Foz1fYleyLuXxyk8OP/zBWq81YlJU0ZGJfPKmkDb5BfmCmleSe
+lMmlY+4a+0hYLp8TJJ8eBT0s+IrVNzxZtHi9W6y+wjZXe2tz6wz8pOWso3lm/aDOZENimf3qxEF
jl12SCKctHz86AgsDLOpb2/0qigPTmviD1wVmzOXve4ruAfminc4LLlP6E1djA15SjR/pEjrdelK
QQV7qWGoJeKnrG9iXoFB1KTwpy6D8ChO3aMa6TvJYtqqlK7zIi+9zN0eyTntd8naXsYJgjzDU8s0
OwacdjPf0WMrNPDy+mOMxrsOrvU8rXM4VzqmKSX56vHBekYtz/2c5iHJOP2hjiwjyFeKZQD+r2wX
xZ7p4AMONw6zvRwPkiEaewU4bgRRkoNxCdfRE5UA2Z6uzeyqFqW6Ac9WCDu73tqyfpvT7jsb5yAr
JWeVrUnVqKrTgBTv05xXB7mIT2NfPiuFQk9Eq3/Yy4CwlGTKzsKXAqqwj50qOjYOwDaS+pOwuPE7
EK6bAYrtnColxfcSOAus08N1S59PPnQ3VmM+jBMOVdRHTMnSjj41pzozjAgms1/3aq28tfAKh3om
R6zkNnYbLFgK06F+0O3QGb8yCBBwbu3QVLIkBWO8i2ILN0rF5zIWpR0OzvgyxzmWkNi8RrTJntl+
5vvaHMeQ5X0fpRL/TiwZhTvLvaNnAXOhXYyReAeiVG8J88uh1kfzqDqWOLqIvYel6sa3BW8gW+sO
sUKPlduCyFyn3suhO8VIuyFR8TrmYkCf3O13Y5ydh0WPDz2+TtCDfF09tes3YjWPg7xw2P8a2o3e
WcjEqdgslhn9Vh2vtyqwEOqc6YezTiaCh7rjeN0cSdMZIc81b7JzcV8kBCGqdhlq8TiHimhDpjHv
i1MvqGwNO6ahfzHyraLXbbG/aMzSIJJvFQfYrWAf5veKlftqZPMEivko5/5QGGiPWZJ2xIZxx+TF
fM1IoWets7JdUQ7FVQlu8OBG6sV1pThinXqEarvS4vlrnu1T27RnZ7WvsiZ7dn9JfVP/wA4eRxn2
cpzY9vwVI9xpGUFuEsDjPUtz+8ZS8wKNohsOrLtDaBbw+E5Jm31FOLE/4c2+s7T8sx9sEiJ50hKm
iwE5YSqJ91iGBxmToAlMgoiPVxWyD6lfaQCUVPyyMr9jRHgoHXwXCRD96My8nSa2X3p5yGUXSmW4
qUyIrTl77TGj3y3t4OvdUt1lsjU/6nl07snjKlYmTdy2c64WZ5da4tKbNeNx5iRAXeAoQ+ztXmfV
ZKdARYclU5b92Bf91WTrJ7JpsLqq07WM5PDsunlyEylyZ2p9eg9qjuTWg1sMzWx4YlwIH3adj7Zl
rOi39aJdJtrLoTEApdTaQBATQV+o7yDp4rAFfjipqyEETvsJ8n5XD/rjwFISzPHcnYaq7D/nDFrC
6iFFzKG612m8oRv6yhHWvSLFp6aDA7Mkkpvgc0VPOtiJ5j5s7F0f45fpJ+2ICeEc58aRqocjXNZ7
s9BxUI3nSSmJfay6PjCamkhFYEm3aQqkdRZ2t5ih9xv1hz5WQVPw22RZ+0XB333T5edaT28wVgeg
wrOHxG/tOS0tBytRk92oFc9Eih3HRNOfhtI9DQh5Fb4kDz53kwV5EOZEk8/zksmXuVTCvGXq4kDK
+d20aDuRrObZ7tq3LMb0WGcMC5hwr37bz8POnoko4r2c+uT1gS/aL7KsHzjOFk/8OiV+9Kn1G4ca
dgBYA8V4xjI/ZPGVbgJKNWdc7cntNKjpbljMmyz90oopSz2adIwbWnV3dlX5MwfCt3TU5s+um03K
I6b+K42nwSItXZ+Deca+4JcpGSi+wiNoeDXu7dEj1tG9I1+GrqPcmd3nmCOIcmZCrtzoi1O90R5r
fqib5lbwfwkU42zPk9OoHT6zUnQypDugDRqs15gAKrJkWBcLCaipir2p0b9OIM94Q6owHHOTQKpb
FuhRZzOQMigr/7FlHaPBWXgiyflhjgiA3dsFKUtOIeL4HOsMLxGDv9Ul9iT7oLTHwaKxMQO5tbI3
fZiW6RIZ+oK4KbOOtIUKMxO24j8CD/8hVOS/x4HcNN/VQ999f/eXj+b/BRhEB3L6+zDIw0f9T5zc
//VfyK9Ubru0+pE233+iQrY//zsVYhO5oolfqbaE2Am60f6WxvIrjIVUVVLEdAIJ3S0o5W9QyG8A
UEThA4UYOF7U7Ut/QCGK+htdTjoNHy45KrZFuRPkyt+4mD9wLpCav5/L9+fcSqgQ8FvDMkl7Fo5G
iuhf4sMKQ2Ng3w5scA3fnfrmyNIkZ5/QjINapN0ljzQWDrT3taGSfYiOdkk6pKeviX4aE2UsQCjs
8gnvVXtr8iQJn6in9Z22QSWIcWA9GlbMU/DvPvD/BEr7T1gWIRwBLkPTGwln5l9gsdygSbqz30aT
WAkvGoW4TVISpqDkZXYX67QSJs5Y3RkkXtEg2kXxDdWv7U8a5PSLzinppEttflbULrspZnZO/obZ
nud8WlP0pXF6G/HhPm4NDXAHCAC86VPrihAsqnWctFB+dJE5favg5/ekXs47c9DHz4ySxIsSRzZa
E6mQXtdV2RUnzl0xDszdVBTOyrdXlBvPiVf5E88DzGham1ekmGE1hOWrf+e5/u7l/XNkp6PaNGJw
31ECtuX3Wn9N9O6JjSvs7XOy+4Dg6Wvq3Rh247sKNbuHqRdsRn5dmv+/LPzzFiv491eF+3/9l2b4
LNI/Apr8uor/hIptf/r3NUE4vwFjWkLlL/6umzzefyQ0id8gLG0ALaLPuW4Gt/Ufa4L+G7oIcBAM
GVXmmr5F+f9tTYAho28NuMyBIdMwRf8jCwIe2T9xYmRC8CbmxuFZIL+a/smNCP3xcU+rkfxf/yz+
h6ZYwsq6ZmeRRoayDr51cRHO9SsKcNrqauwUNWciKPMinNw1maFt5u41MQam45aukYznDopDIuIy
LVkwcYTKgng1C9WjRcqqeZMvGDFyty4flpIOAMz6WVuHuVzSZ3LRJpfKupKBSK1xAAx00kd+VmbO
eXMRg/EoCRuxvSGxh0uvEzS3QcirfhgcwrL3NuvCGBpzb2uADmtMR6Ibz89tarvlcRjZK7847EqW
k1jwoRBfUMdWQHCJcdBEXcQICDOZwVTwCjSAtYveDcihJpiSAZEwa+jvYJrf1biv0jpmC2RyQPKS
ykwvrrKYNOlqQ4MdRCyr4o2Dkn+WPKDvOGExqc26udBsguj1TFRw+tp2QwVfNLv9de5UTeQ5biF+
1lhrhMcRn/mOa9TWcZqnPt5qUIvbpBZOHRJ1UTMtbmItDVdDqZcwnkSvemlNG8OmzTePOB66jl8p
XYzA0rfRj9Hn68NEXs/mMjWjHeeaGj6s45cJ8IqQ6qLjXHX2KqrfPq30/h3TcYGOY1X2rRVZ3XU1
WFoKbLZyyp6HzsWdK6ccKkNtoEowzGQfHZaJ+xo1f8GY2ltYysmcWzCa2/pVRc7UsCc5Jja2lAVc
5/ApWMt1yhPIq1PtttxrrUXsynbYye7nbuyt+7Vsp/SQjuooj/+HvfNabp1Jr+i7+B5TSI1wy0yK
ikcSJd10KRwhhwbQaABP78XxuMo1VfYT+Pb/TxIJdH9h77VnbYXtsdc5J1jl48gDqIej46oacOxt
FXPIU8aOtUPJ2xfdOugswUyXErDdA4bw561IhsXag3G0h3NRxno4Z0FuVbs0CNppgzXapihzvVqd
+sK13lQZWvlXxD6/36b8OxRS9Ri0D8FfCoOtUyCNTHKP3r0CeB5BXvGWZlsOCs9Pxc2hz3Oe4tzq
M09hjWIo225JDZ26g1WZZt6FY446ZIRr4cDQGQA/PbOOItwzcVoasnlmuHPqCrA5WUXdvEszRgu0
OHmSnbOWVOmnTKtev4iSfm7DeGE27xXa/Rbf1Thkz4Rnm/y2wCd8wkQ/VjdZNrjjXTKVsbnvGHBj
OkFpGe3YS2qW1brwcCy6ceH/8u+2mn08Z+B5ex4gwZhldrJN2LhN+yjwW9brxJ7dbJeqecoQkhkB
zpBBc3Z08qjFXd6kfDdVADL0TnRVGN2XdUcHntaT5Z28BRfaxpKCqpg4ZvEbinowoCWzutjaorLL
tQ3z0duyZCsbRKhB6mwLYaqUdehg53sAummzjhagA7cJIY41eY66re5cZuLtTibO4P40eT21sFSk
Hh5Yiwgb6dlUpzuh7DzZDszRmKza7J7XKU7+AbzhEKTbFotusnW9psgOoOWuPuzS9PnBoEBt7lyH
k+cwcVigK+tNyZhyYIuNnsGq5KlLR5CbNRRdh1xPoRCZ6SvxssgcQBNsEFIHN4U/Mf5tkE7+gVaH
u6DNkNVv+mmOXv244J/Dt89vqkM242wgCMtNoyZ/L9yw+1WQQX7nYnLaTd3PzcU217+96j3+g5WO
3byabEnbrZ2qQ5PikzDK+Wbzf8eAdoRnaCj4JnwVb5WM0Of51jTcu2JgNRYvbXiXjov90/qigeQy
w8/l/GZYsGpMyPjXVeFdMfO5rkpXN5c0aLrfwYa2ceh9v/ud0SP85i7eCpwZTS5QAvQ+L2taNheI
FZG7FojKf2Tj8vgAqeElrWu4lmg42y6npBSZYEk+v8eY8cdViuaSTZE70ZXnU5KXm0wsSFExnUTR
0dW28Vcl3vXs2EVRrndLLadXY/upOjtVVjy3Q5MWeyM6YHMgHjAEc2FY7cajO3oTNkZB65C47HsA
RmUOCMGq1s1Zz8UVzFNPelkTxYQtP7Wr8aXCv/A3M+g32fPo+QmFj8INNdn4qRJWws9pKsQxkFBM
dszLZXwgSEXejq7v/XS6pHOenQAEaucMkDMHycZ/I33NtrtB+HN2m0Ag2Yvnqt6lfdQwwtYuNgsx
e89NUnbZevTwdK1q1/fdtV9XHXQbCXFBY6p67FwiXfZDFut4FSpZcBYxWA43RIF59Y2ScVpgarfd
Z8VfX+B1qEW6W0j2uJEJWBLW4zGjTDpihtW2VS3PLRjxx4jK+JJbGKSJl+7CUyIz9JPSG9O3onY8
DrNuSj6wyrt831MHiK01CptrGCtU33DJy2foHsU5sIEa7qwu794Z/Ce3gPEcpjSlLO7UrOpLO1Tm
UpeW+2bZE7Id6bvVg2a9lIAaiDGITUpfa2qJIG/rZl314gwqZ9LnFB53TFSF/aaQVnrs8rxR1h4c
pG3RTo85fBk3VIDixtadky3ibnElj+Wo0pTrhT+urBt7N5lgfARL3j+3uWC2TwFUIHxLcXOt8shE
9xQBQ3ewsca766SGI4sQd2HdAitdQnNydXhHqhNMNgSC3dPgyuar0HC/N2kA+AAbtYdOE0klxuq2
QtLAcxUyXR2czLn4JDd8l/X1q/Qx5T8wL8a/lAzQldZjk01PIRioLxQQGbycOMs2NToRb91OSOlQ
uyxolrzYaRCmeXyyvUqx17sFQ2WJ1vcjyuz4a2H5+uwmjSBNefJewe2hePOnsvkRocuYsWJ3GrMv
nzzQIPzBahfEcJhWJVCDC47eXG2iOrl+yYHjHJrun7OOyAX/5F4vjjVS7v47C8M+BQDbxEx12H9O
UECiwD+QFKLonshJhzJgD9MfpPqti9gNZ/kGw/qITxQ02ZbnKfkrSJWfT+U8pngPDGNui1zycd1S
SVEIzgh/8QkCjoO/EaXf/VgRy5N2lv8wsITm0U8aZI2xpSAjQCqIUJmOPgAaOyn7HO74suDd4zI6
NS2p3aQJtEu0IRcTkptqJeRwFgQPTQu2bFeSOcoddL1OEbQJBMxLUBNEL8rgBuaUZ1ZdbGUTgtM5
j/YdKxykP+zNpx0rgEmuPNDt4U50pVtsPMFAzkrIIN8R+mWe/LhGqYSJVD5UZZz2W9JMGUAhi+1R
yFGpsAzC7PdmWYn329kp+mLbRvXPg4kYhGGYVb1Q+Jn7mrJgXMEdnW9jNNmYLBhM8cukx1Z5TtmL
rRVyp3LXtxkSthQLIjilztSfWalVdfS1Z+CFlRCMQThF4QfaNf81b3KNyi/Na9ZtfKJ6M0VetMW/
19Dr4+8APjFcl6udM81/80ETc5NrTbZLkM1P5Kj0314Zo8SHpDa+hU3P9YHDjFUOjpDwCu6qqFOz
wJ0UOxGdgxnpg+qh64EEAj8R706UT2bVUzOwdeGApc5O7LzdThLkF9238t2bhlrzMYEgsawMIav5
SmN58ddYX4PHpE/Dd3dmlcD1HqQ/duqH8UaBwXxxbMyeS58Yn7QzgQzNTntwp0Dq2h8ITLrcUkRx
CeFqh542lUnE+nemt0eXV8zoqq5rvzSqQXrjLscFKERdPSWaa22V2Pbos1Cxi7uJAAQ2bjZgMeq1
lNF1NOPzWEtQ69/tJBrNAqkZ3wYFkns15077bQbCQ1ZGFUECmcdt0DlxwSEetrRh/a0Qk67nCdva
WkKbhV4ibOvS+IMMnnoQNF/svEcm0iZ5iAjXWR4hqLMVrRfDkDKVDd+oRtNPuS6G+pEkK4msL6ux
maZ2F9t4BjCRdJimPAbZgX3C6TEWe1lPDBA1QnGNsd5NHslFBmtrkqbM144xOZOxyf6buugPVjGs
RxAlSzKdB9BpAFwLUO4r4njM7RCRlbsLWO7+yTGHfGe1Q1Myy9K8Bm2nL5OTqy/2Xnh5cm7n10Z3
rlrbBIn/6ZtSLuu45qpYeWosLvlS0xBZYEJJuKBQffTr2L2bQy96r4pg6tfkfTmCjXw0vofw3M1q
YnOMZcPCab8aFYWLIhic0PXWS7/ihp5hZWUacXQyx+z+RuEPn1WfZV9W6uU4U+LhjWUWg6HScshq
1ywIz06X0BHyn+unCoXOB+1NCa8mMvpedH7/Fuf4OcnnjHk13vSYJQSFeLRvuP2qrltZflW8FCSE
vGDTsb7QUHst2USZeFtcEn1ogFkqreYJuNcOVKzG11SYjDTETNzOpqp+FzNNF/iEy1c49aXEj2X3
f3UqlAGRMlYnRuDTgI15zOHyIU7Dz9tfI0FMb49vpWKDwNRRhFBmBjIKMifV0S5yqhHDK+sfquaJ
65YIwDp4wfTUmbs4D+G1Q/qIo5OuhgxwuqEUNcB0meVnlvOTOXPLGslL/PwxXTJ8V24ziusBBqMY
8y/1YJUF/IfawMMzHTbouymtZ5TCuNsvvtBU660jYb9c19LffTE6Hfi1tLinKHbdOz1IPmOpMxuL
QjE0yx+Aa9TSMbILRMLBAGjCcwF8bFyO7XrdZQsvbhq0gJIwLzgafxn5E1ItUbrKdBO2CGkoFFGS
Lo28xUrSo40sBj96YvbYX3/RlNrvkzvk1FJWry2k58lQlssafEEjt96yJO4lI43wIWmj2YXOD8Ct
+q9wi/8fqP3HP8e2//tE7faz/DTZ/xys//M3/AtzLv4RX3Mrw4CVDOMqm/Hafw3RPJLYSXeLQgGp
2glFiL/3X0M0K/6HR2g6q8nId8W/Upz/e4rmhFDQGZ6xUg4FRT8JNv82R/+/5uo0/f/unA4EiUW+
7V1BnXb0z3/H/5yjAR7L88VdADlOuD/WMoZoee4Z9+9kIZvXtLYNkiBbmG0a+d2OuDBxTOuqf6CO
D6jz3Oqmd7vyORiyaDcVVocyx142dYIoCmc48JUrzIFBMh2UP6rhRGffHDGhz7Qo+ZoYipsuMDci
qNy/bjy/V+zxAao9DQtAEAk1sGkQ0wcGeIs9ta/+gIsojbiVXeWfSv72VjPMN4YVOf3p3NYKVz9F
QVIOemUVbbwz83hDhU+x78AKcOOLpsZJCGBGC+kcZ6fnDoVJrJkQbScraE+tQfAOQKrZLlfxEgCg
zVx015TbzxlUUzFl4qBdqqgEbsNNq5w/SVUAL2vuBt/y0Z5Xz1NQ7pOW2hqNQivVYcgHHNvoBRy2
6frKH0RbCB0xTe9rizJN9ssmdRk6ZcGtbxUv0tr2fYW0oYzvnTK7pGiPFFZPUwLLA2iRBO2HDGaM
YkwDsPi5f+2+T9/tJMDrMrAgnYWDHApi2VqrEkRyQlDEJOP1FEfbEEvjYQZMtgKBXDzVV+Jrg5fa
9qqbgjX41tJUyTXV4orr/dtDIgPF4idtg1NqW4/YmShKNgR3jYW+5VQEs2DMZyeM3l9liU+R092p
oj+1w4VgUznHxSa/ruAZMjOXMs3RDA5uPlPDjBhv3Hh4qt363BoJHWl03X2pg4elnv92hH1vvL4+
xiMmA9FMX4mZDwUsqE0IS8TodKG0rX6yTH8nvrhHQXTTdbhQKpvpW55ZEp6F+SVTr1rnfn2sGCl6
FcK03kY21vg6P0xgGi2uym1Hq4sTkftm1YJWus/tBLtUMpansl/Obh36+9oYKFEeTrSAYrWGCcxY
bSXJ8z7YbX/Xm0wj71HfUjvfNYI3Pc9Hr9BgEQhVljFdK2YsuvGhBRiU5A8wuP5ymT463fLrMoCm
MyDgt0HB5mOqi92JXQwjaLhyM/jm7CXyhxfGTXdJa//xLX5FFSEzxiWxcV1Vor7ytiGY0WZRpzSo
v3ocslumy8Hn6Hdf/jgS/eUVxXrKnXuyaLn1u+e4QZWOBt2xSrECIbmGn/uTDMPaDVnJ2vDVuql+
UFdAHz16A8RcOwDt8WWmQK9TCz4Oeas0jE0bYGQrT6oQn65hIobrsYPAsMzHeKGeyR6W5EZg8gz7
fkMMHL3DQRYx/YnzE8zi5Mpk3+qTxrnhTKtxAoABmjzi5b+ihkDJVNWx7vZAPcC7dZumk7t56j4c
EJDQyh3ST3kXTDluJnSCdXnBrdJM4QZ9FjJamo2Mfzuv/LpQn8ZHTVdSV13GKPhJqSMAWY7QZFwy
YZZWrf3E9kgO4ub9MINxAOR3lD8AxiW6wlVQdDlactJlNPOK2UvRBtmzNUOXWShJPG/OxLfIRz/O
dj6nDirt2soi4MmMYdIPO68DZCXRHBb1ox30fn0fohdV73h5K+eQZsBHTzHsceCTfVi14UHOLkp5
PRACe7OUM06PHrQfpA8b+DxHappeJcSJ99W1VXRvI6TsNo5ljY+AVXxr7Qq/PU751QnsLdUo1kNO
MbSKhjwCbKV871Ki4EEtNNttt++VF3wD/kT1wFoQyUmfjyOnc76oAbBNB5Z5zYzED7YlGEg2KYlH
h9yT7FZhyrNKUG3cN8wJXcx2rWoTyTRo8GyaK+JdHhaqua3su2iPWj15p36l8i554SOxtp0UxVzg
j/Wt7HCT8ZbjZkBoyFLms1+cuzov74nBIaWrx7rRSLQjLXMKtAvB/IfRItpdsjnemy7CASzlK4RD
ODZG/7Babg9DO1X3zjDy6jBc6gSVbDwdarc7WVUan9Sym02Pd7q4GYQhNphJIwoYoNBrAs8w3vSH
EQR/Uox88M2D8frVGMf7gvVyZzkYamQFlKgkpBOUvqkHuqhdHVrV7RhP+aZoh+cMETxuAPmO03dL
/ER4xjfAkKD/u/hoTCN6EROkhyoLDwZCrwJDvJlyZjrrsNhplCPKw9NZWmbYGqh/JyuFMNuZvadH
8QGzlJ5o8tBpi2DYLbxFxyDRrwHz524cGRJmp/66IyoU3umRV/JqJQkyeRu1yQ7c0R9pC3vVsrx7
Tua0OoOmhhVjWziwpkfmLPTh6K0QdtEi+JNcBwKR7mjknm9zrxtNUTz3f2VZ/kYFgnOvw2kKVA4M
V1yUBy+ZS6x64bYrQUZP7YyOindvMXihZFo9mGrG+lj9dto6+8mwlwHDss6+i9J3z5/R6DbZTdW3
D0Mt1p5HfpinMYbme7CwdYmkGXbNa2pN57ZdnrDOyRX1BVzIruLSCZCmtMW+bJdDaHe/9jw8hF5V
3oNkxkXnk1nsdNHWmazzKPRd2A2wXQqm/SsdNNlz7AP9MvcSXuIKTHO8N5XDfLpax8u5u0YnQm8Y
KZe4ShEdNkDi/TxnORdy+A/4urdWhQuNidYuTDF6tbN6GcLptDDBvpNWdQjsLjkH3rwTmfswCNSZ
dGO0elP1UIkCwrSfPy/pZz0OW1Bqu3Exx1ACNp3xMMq2ZfQOiXyxCQ7B/tRc0VdX07mDDzVqWCaF
fAItgD0g0ZzH+yDkXJ7s6sDwNllnbRDfWEX6G+KyL33rq+yaQ9TwIMGLMlO5aRHWEY6Kb07xAOhZ
F/sim19bV+1mGOGJ7RySsHpPZHfbNumBCcc2scPVbNWoRhEMVtW2BHpJGYOftikunsCSIngXZX1f
lMgrOzuhowNXDqcUcTABMXM/7Uwaf5FJsmHQ2MtzmvFsKUVmAs5YZkBd/IzN6rxMNvXNy+hLoh6C
/WAuyusPpLuWr7q1uQXv48WO9xU2LCWtg+taq8mKr465Nbidi60+x8r6RmPH1X9uWM78xU9045Im
7iOkFtOwKWW815nFUL2S2yRHLlgXUfXamvjiAOH+wzuJZJfdCXD08bZBOJyUwW+Qe1t7oKQBpcrp
i+GDq3Ja1yjZIQmoedODKCbq4mKhDV8LMJWQfmr8076khgbV2HEURtgh7EKueouplceP/BGw7Slu
+uyxyqAcj9jg+owgPZASyQOm94tAz69xhTF69Pc8auEqSVnnwke9YUVJxdN8Tn570w7RXVw41lFl
rICnvDsUsBwW1mT4UlczJ9iWmIddlffLm8kQ5DXdB910s0mUk2xj0O463CeY1NAp3vnDVSnietFB
ukq+5EYerjSVenpbquCxdEgAshr/PVZfIyF12k0hVpDLjQD2MbwyQ2zP5mRAs8tYJyWFBnJZHsgQ
7h6yQTEzgOb5QcgaNMEdcdn7JF4IDRK2oiaqupcGXwSOtcBfvtuoYSTPSzeevWnMN1pNyy5iRLpx
rsC6vjblRrX+c9dxxTitIOd0nt4Xt19+M4YEVxqy7UBjznmGGGk9sHV8WWbmYnl8Chd1LIVUqxwA
eucU61llm3xG51eGu7HF5FSbjVDDVvjlsLaIDHxcZuimcZWOr8Q9PVcuFZY136jBwI2WKEGB+4Mc
di6WDG66UB6wBkBx7jZlZJWrKozPKOnPeRaj8MzvrDq66Gr6bvv8Lq0fYy2+JIxZLpc3hWMXmuFV
/73NIaJuDabvZ+EA4yDPDrqJXx4hKR7wIt44+XLrkkXE6W/4OSQMb11vR2H/cQL3nlik3STrDQh1
+gQaV4Cdqju0ESbVnv5unRDvYkT40BLGkSKijOfhm8l2cKB7wIU9tGuS2A5o+a72A7Mm7Ak8vcDR
mozFfHCi6YVVM81chUHGHornmEsWUvq+c+XRM/qFQvCkG+gHkAsYSiJ+yK6jbeeiIh2v7VS413SI
b9jFJ8P5JevqiwF1utW4q5Y52w7ikWvlWfCbOl+bLaEsUFY6H9uEwL4zSn1qJ31hm0Z+nr5bWgJO
Ref8mi77mxCDqZP8Vcf6rLF/Xaemb34/3frzyLuNrJuvJZCHoZypOD5kuMs6egJsugs+G+5XezsA
gmHFAFGhLOuLanT8ykR2OHt+dPCrcFqrUu8gKd0vGTdyFiq2Mzk9YeKZS9B6HzU4yA0JgXflYH0S
9YqNonpJFTbfvMIInDk/ekBx4qnwhDBTuYATwu6gOmWvbQuaSes/RGHa/VF+vSMOwawIgCp4IdrH
UkU7s4QMnTLzmzAjPWvpNhwRGE4Hl3MVhIO3jTWBI5P7CaNR45byfmQasE8VqVh3U3WwiqneMTZi
Kwk5t27GlRfRfHjXfT3eMapE/9MnKmiNlo4OX8x/osX7SrrmmfaeDAlCIMkKkfFu0HpXlaqA8xgC
YEiejG53QrpPmLJwn4RbgdsPbfJP3XeHyEx/Atm+tRTuJdQAjUIV4vdaRTdkZ+6ASr7I5oy8/5Fo
OPUkRbjJxvHQ+QDO0eO26Zdeyn1mLsz9w9tOKbEaliD/INcI0xli6WZlpeopCUZNp/Cgwzj9TtIM
tJ6blenfxNPLLSpeFBt2UztHniir2V75kRdFQcLm13hHmDDxFgWCi8TdbR9sIkXORcGzp4DKr6HN
6EtVl3ot/Mg+lmEwbzr0Fhu5gECqKHH9lkCPHpnLjnoeSTPqZdiLuBeD0PT7ZdE9d4W9M7H9Jf10
ZhdgJ86xqJx4rYSaDirMyj2Gig/LTesXx+osGrrE/SqnUl360An3acdkM4bpsa9li8bGB+3vF7p5
oIV1HqVnGcJoA3GQQLT47Cvl7dI08l4wu2GhIIYLboCVzO6TgFLIFsJuaHMsBk3Pkqvs1NZY6Ber
xo8EfZ1jHlInVT0ibS6NoGjOXC0F9Jh8KdnSM+ZgE6Rv0zZ17utAmhOA0QwXkinmH/Sm4bqb1XTk
BGqObEjm49gk1mmBORHg1Fk3fZcwMMjc3cyeYGun4XQpCHU74pKd3vo2JI8MoxsXAP/MpwCL5i/+
T8jRRAfumX7LAxjG6X6S1fxTiJim166A0hCZQfxrjTl1HeZ0QQ0/WXMuUIVvnaZd9kOaTOuwS6K9
xfPwmeg+2MdiLr44yE8j1t4tSa32AdEaCFBuqumvL6IWn8AoYjiWgfcMcnomz6n2z543AY9spC8P
xN9lB5tF0QZzKe9QdxWVj15BSm9L/wsXPeI+RLoFuGin+fChsfY1i0ILLofDpmQ7hqNwV9f5YstR
EoAFF0YWa1xAd4E7hF+TW+XPNsTl3Rx4LoIUu7V2rWvL59GkzU2Tt965ysYC0KV9A6yyUCuw+iAc
LJ8/xtjN8Bj6sAISker3NHRtztRhWB7DTNGQRKYqv5KsptiYetx3LtXtIVQDcWv57B2UP9HEgpsH
2m2X47xiJWzAImCwPiqRdTC1++IkrCY/55RHb0Nh5mOuPXFjZVlCEq+Mwdg3ritPHn/raokG5e/K
phOU643yLvRPzQpLAEEmdnjMshq5zHIUcfDoCJ6BuoufCIn5dCWJSp28ommSfeq42PAiJxwoOPqo
Og5yQMw/95oJQBM2uBvKioCoNis4RuTI7b+avDRf1mkd76PMjBsa+fE5sIwL0tID/BrS1+PFwZJF
71HLXTxYMIdpp/c+A1xvkwehfGpMne6R5DOYm0eIN4PeF3JISmCi8LU3iYGWQB5Evuui1tlUfcqu
KgrNZ8TSgR2h84DqwKcOqG9KNlWtBZTEJSl5U8QxTPtlCW8tP3xq/GpXRazOQNPtB28htLBRakzY
/erwdgoHKOqECOo/Sd1+II+4vqnAz49skMGZsZYAgG21XXaj2LuwZiw4UstoAcc1+V9CsnZkShRN
t4mo2Z3PZRWcqZCdbQ3bnHvDc0EdZOOgTtCQ1Uo3hBEEXcwWy2vr9qd0F2aeSxgkfKMTuVa6xkNk
U2q7Lr0UxYge39O2gsKw6JJ8M2JdohVhfUpu4Baj1VR19wJ/DXlNyJ97kgk5M+xwyvMS+uOBvHts
J2EIOsLWt8Zto63njO6z5y/X0mOJxqPxnZKZIjiZE0kqDtdr0fa3k4R6qmFxnt1WQiRbRifeeYYO
kXdrcRiqDMORocw2q2gDa9DMY6LtfReO+osMrWzTG7rhHIHeiiiAbRyMO7Zye63MmZhf8+QOFd29
9uzpOyQdAUMwdQgNcyEW+mt2pjmXONLBQv0VWY/oJerh56BCxOaVifR2qtLpZgl6xiWum47YTnST
nIK5eRCRaCl+qqR7LIF5fiT0YCyUtQI5YE3kJcocAs81dy4Hnnzvhsmrr9ULsUMMFofk0RmRAdaW
i74UzJeHS3TPuMPn472a0R0Mg6H3Z3DBXkjzHkurOZcek7YyLE8uZy2tTfbhOVZ6MGX3HlT5gzMN
zyMBzhwja8NHSVlKH25d+Xjs667GZt83G2X3b4zA+CUzYj5JjHJQRiCf85xnqSEtpQnWFhHlgpIN
9zSmKiOrs2Jh3qBH80pnT2AbfKrSeyAFDrEVdtmKRWFfNNYhM+K1V9DwksUfHpkzPWT1tIPODHn5
2Vuc8Ay2+2vi/HMASrkUiL46ayBAj5bFML2Hkbglq52c0IHiBHzDPmLjC4vxEdOw2aWudD/k3KRs
d/1gjbE6fMk6cjRAJBTafp6ZzxMlEt1PPZUD1Jlv3At3tk9AFhW23ugIEY2A99sKu/kWPCstp/IG
rP69XeAQS5XcAkPZmND8KQN/2C8oVZ5GxCRb15/OioRKvGDf/RB8DvlLL0n3kM02W0YPf9alKdlA
kAbKzGkgUiMp2nnjiM8lhoIhs/DF2PHtDJuRxLeEuxY/vE9GgrIdhik5G0j0jQ2zMZE0D5gDtmPf
HqYWwFju7wQnAjb4bUUQNH0zrqqQe70iAUVCVolNXQHNQgBC0PYTmaOSsWn3bDS8vhjhJg302Sze
HqM8sRisnbfZXP5N+xFj0hA+jbbKDwV12pl5w4FQqOy2cCjyosjbeVYtH9Cao5SJu79Az6rD0jT1
AwPip4mqH84QvbI04k8gxGluGW5ftdTbwXboks2BnY7/pq+hj0X7Wgbpjr5IEYpR/TVZDgU8JYaK
mym374F+WS9QRuoj+RYwuWFivDM5uNFweVZOZF4jEp8WZFEHtL6Pam5+Wq0hJ0lDidZUv32SM96y
f6fauRBLe417h17lIyACdCWyfRelxY6JyoshQAmUl3pM7LY4MX5ebq1Mql1lkn7nl6hjwwCnM8qL
czNPHzAKCd9z+OSYhqElaZ6ZxluoT+wTCPNh302wvfAYszximXEUrKsbv1chKhvR3DYg7WFPBdBC
0U570t7YjuKTI61kRDbH5yyY5UxvMzT7TT3G50Iv7q3VAwcqrMg8Thpi3GDTxaKCBQSNL4POABEn
ygd+wiXizl3OrSofcT5H2ylxn0MXO7OT5+6HBil1sI0NY71OAP/HsPzvETQjYUCngeQEfeU0/ERd
L46LhfRihgT4zkU+3TRN+rVYMnv3lyS6k7081JrHJbEC2hN1XY/AkUxadaIrgq+Jy0wCXXSuKngP
0d0Wctt8DqBm7DzPhaHfkGVR7zUJLk4Uf06KgR1jD4uRFIux2JtvB0H26WT+upzLqizeUvYwDesh
AtKLw8IUhxMNBZHb2FBKYWq5Ae9pOznb3i9+kDfv6pmfmjJvFRq5K73iRXVQLUunhUnEoBop4NZY
Fl8SVCWLPk56L5llTRgFhp559PCLmfRtKeL0DLp2MyehQ047lwoVxspLlnzvYgEGgHeqlQ20QjDV
5ohO6XAzyCYf8JM6FIi9Wck6elmM9z2G2Q16rJOThwcA6vu4oK4q4BQ0/SGFUoO5R50zMnjuDDJB
7A4JyxyXozoGKrBhpTGjhU4a6OUxh1rOD8nsqmnPSi9Ht49KqlYtYDycyTGqDn5bFidEjsSEIM5d
B23xPMvqYnnTL1ssftzlHn1vw9F+rRDSN5BhG61L/BtVR6lv7D9YDoj9sZAO1unRV8txnuSNrJ1b
0QV7nEu08jq9yXxz4mIERZE5OZ71a2MpPIB1ANGXkO0G6bZMHO34pnRAx7qLuPQL2ayJMRHZe8I5
sQ4BwId4ETvTWlnqXbLd3oyh9G8LfpJdE7QW+EL0UZGgbkPrk7/35lf1LDuI4FilzoK+eMnE3yEJ
PrphWnWhf2gqz2GBVTPw9b34BdFudRJwOdnX3OEsIOYo+2zs7t2eWCtUst3qHudycqcA51I5BDOg
udTf5Qm+y5gOE1TLyvU0OQ+UZ5QNJGZdZc2idx7RaVaris8hJ1ZCJqAoBYwJ274ZEr86ICq2qJcZ
NRSNTQNh+Rg87a1wdiZQ6z5fDnGF+6xvm6twWA4b2v67asIyXAqHTVeGXQaD8j6t/OglBD7MNeek
G6sI+3s/8L41246xt/bXFedI4tc6cAG+gO+tN327fIi8eczzsykmHM6tvVlKnwambJ4Vn8J5KRwO
cCd4dgiVLrDmblMUuLAEEOPxQfPcidEmTfc7HzvzNbA/3IkQfGjxYAdWuOobGd+FYfTY/Sd7Z7Jc
t9Fl61ep8BwKJJDoBndwT89ebMRugqBECYkeSPR4o3qOerH7QZJ/k7QslSJqUHHjD4cHtkjhHCCR
zd5rfcuJ1qlnX5DaomiJ5LcpmkJEfDDy3f7aYK9xmEHhBUH3pBlfyQpHwa1NQTZZkrmm1r00regw
t96KH9tTU6WpoSQdcpb2kXncFFcmPhsEGoDzdPIB8D68wsH+4s67ouEbAzsnv5ycpHtLJzsomHQW
kZ/NOc3GEVZyHc1XIVsQiVfZzmmRRPmXiFxfKtpwccx52Dsd21aWGgzB4yNIoL3tO5u6I24zGMH7
JOFJNOQndp1z/JxdyBdpfkgK+wiDR7NKzSb7xIKCISiQ1a4wmn0ZU11vSOzb4O+lPrOYl8O8uODV
Sjc45K84C61dwDqrsCRnvdWy3ECPxcntDTdUgCl3ddUhVDSDxTMb/0OujLOi4myfeNlz1Axnbqbv
JIFgPKoACMZ7OkLrnpGcCiZkcp420VSfFmwK87ts6I6AsECv86mpuV18m4uMlAMiwuKWtCQUaZ8G
mygbuCIkr5lH0m0pPsYnQYVgQET3qUcHvxLVl7xEjjAZ0b5lCVkLM15aZRNFfyeCMoOdMVfiY5e6
5ZkFhGmFnv/EjLqONA60DL1CujpMj66Z67t4bvv9YFD88ygKbdgzHtrJeBhlui1UTYnOGTboQAZy
JucF53Ms82eCAs9b6LHBpFgdxxu1pCKbwzUp7lttteDHavqZZsiLFU4fBj+JH4k4fz9xWB00BWok
0GlvcBwCdOi37YlVde+L+QGONvbxHO0AVIfMu6Rst7eV3IMQ2y7KGIuxGNp6PwqKd6U3MTvjgrEz
aFVAU/b21GzyPj5ve3+FIo7/8NvzpmJpRq2PXOGC9sBRlYjdWNqfEBsz++kWiBvAWub4AJxd11z2
FkANCtZVEXUAUJDZ2rcEzqASNVaBhHVUQmE0j5VatgJyIM8Izo9QJlJrVkTfuDfqnL6y6E8aj3jX
dNoLe2Sn1JwmZbhjld34fdeApLBIlT+Yfs4mkrEX+/t2Up+mZlq1ZUV1DZknt28Jtcwi76ahlp+W
YbbvpLOTFUt6kF5ZTX2nphrvbETUo48AkvQUFkj1xY6YZSNE9qObHnHGX2n0c8Qyj+BYoyPtguUT
MW8WOc91Gt2ZRn+cCkor+SXbzWGX0CUGWg62OHlydLGKpHHTwlU0e7T4JKobYJdMm7OFFrQNrJNO
S1Ls5happr1EG6N75WOSnJTjmjFJ1OjjA+aalY0hxG/mvcDZlCcoq2Z3FWb5k5PJu96bLqi5ZYiW
yRsqTnpdH4qAxcup1aXRFKFB/2catx7uJYJOqukzcn0sxDBhESMCf+NGOdWVGaTXs3OMjJlcIOsa
1AKZ13yfVaM5UVXNdgzidpukKbKIck+rEbFgj+lg9hnZE+vjtqjTc5sAyw8N21MmSEXBlXKKjOSx
MxVbv8s4h4r5U8PGCVjidZDN134zHHDh0SfPg7Nk9uvT2uyScyRJ80XZjyejNbPVCZ9f+FR/YKYW
rw2fjotQzcJTTp0UaazpB28CMaqgn8MUmBtTl+dcAEwmL5yknPS58HR2V2Mec4FNTN7piFmNHaAC
a7AdMlq92198ktcRBaj5FuVd4FPDgzAuAvON9TSO2WjnrSAo1nKapyBDj74S1ASzVZYXKUxVw3im
bO/fkPzdXPstgE4al027MWY3/fz1w/xbd/kHbacXz2UJ0/iPz1+jNpa0jv/zx9lTp+P2qYi5Yd/+
/9Ezxt/ll75pLw35zrfZ2AfL86Kg53v/ohoYqChNF985tEEORDiJcaR/V19a3juOkgG8gYCkC2G7
/NF38aWQ7yhx8r8ty7P4c8v6He3lEqBSZhNehOWDOp4twABKUjMAKLjMgG/gAJbbBmXfxVCVB+RE
HnYMjH/mL5z1y1D820VgOviLupM36M1LI/Pc42QXPQ6kDh4AfQQciA3j2KwQ3L+4+z94P3/4dQKX
L2MRL2L7y0vzwo8N2jTIgikAdJtBkBEAIq/aCTfJ5ncvYwlpO750Xcvlyb25DHRoOJa1c4/InsZn
YebdTTnRhPnFfVvuy+v7xmUCj46DcBzHE28fTuwDu67t+5ncyFVCIOVdhEB9FXaW2ATKaCHUetUh
RRf+iyCjH13YsS3Tsf1lDL6dW1IGIAuMeW/nRJfY8KLwujXYrgit77ZumlvkhrjJ+WTE9cXP7+xr
xMYyHjEcLPMr2mKP/fMCaXjxAPFuk78t5vvagmL+YeRsEa4Ht5kdWEGWYR5au6BT4Y6hl+1Kh+7C
tvSrofrFMPr7gF00yhYfhkFrETfz+lNguyCNpbLu8UzILdlVN3VlsM2n4fXbFwqoBtnCdF3GEtFR
ry/EMVxNnrLvUYMBvuqcekujGhrRGEVHP7+x4A3ejibE2gv1wCFtjiQn7w29hFwQYzBrdT4D+sIy
LWPFiQvqPoS+ssoRWQ5YrLVKA7nGERQee0FEkdV0c0ouzeTO2Hsw51OabAc1boj2Tj6GHrWWVadd
+ykHe8K2RbRkFMwFhbeNi3Gk3Pa8I8SfTpg1VpaOkdgZeMygD9cFIh0gi7jjkc/CraQvt2BVfUmJ
tJ+x2ckQSTH7uhRHCDGmfb7CNu7hSnchJp6EtpjPfAfoYDzP07hDqOSjjK276snPpS3PGiMIi0sf
XOwdxEfwyhnl/vKA/CBAsZgkeJ5SYfcXVe12NSrJwR/pOwWo4QxfyGu3LzjwWJZsqy0pOSFG9YGi
yNrM8vKZVOTE2WYA5vsjPJj6ZuJwE6ww6NCkz9Lc8A7g85ujKgRctJ7pDtF8104FAXmm3RZhbiKW
uQvZXcFRmPobrFCzfTITB5Os8jTuH5VRqGeNnw4fDAmkKQdv4bnhEzIxM/rYcXy6mnvHaM/7zg3J
rhtJsFRr4Y4GN3ZvGomiIoUfRSHT9RNl48VlnTEuKcM1FBToOxdNQDUWxMOcvg+dONVkWsJiygL0
LHTYW2Fsp6rSfbWS1VAgAjJmYPb6oaoAPNqXRAt+PTgMTt5cJaZm74EWOUNNcj2UQdmOe3oVGukW
QTotwjmh09rE1Zf0Fly01FGV49PBN6ISQFY+eYQ13uRZVJOwxW7XJN1hR7uYh782hKNGvQE0gXMT
SoMVefVd2Pd2J5EBel0VrbK6jGR4hBDGD9SqsxynvcnGaU6XKIJcf5m13S3aGdNFOtoDQqvC096O
im567+CAoU2Q2pWtYRAmE9b5FbZ6oyg+4MfDJruhMseecFXWFeUdaXMpuLMxNT94ew19pa6tzfxc
BaTOnfR96JqEssb6yzBBzF45tvbPAuVG1VEpcv/O1n1UrVvpZp+TrLSiLxU0OXneTBlkal0jybzA
0GRctD65jfuRWU/dTr7C40WWn2ntPT3m83uim/slTtiJLsYKbvdK1EXyMJZtAspNY7GAhSZnwc2w
hhH7uSWqbq9m17dPQdoqIjiHQFPHctAerhJAxckJeaX1vZsiuSFeoyHzTcx4FdatCAoYdXQ4qo+R
SkekFxF5wxwaXMGPSlpo2DZoRUX3+N97EmsDTg4fpqHtbdiYfUgyVdtx5vYnDBz3Cf0m+2Zyc1M9
Bznlpk8NHVmOj1k+CYHOoMstXGelCCjOYsw22N2btYvgOCTRuUXJSkfBRvjVDiH57I3uCXKeY426
IdaKAsJklyBQVmW5KK0NU1jOqdFEnC2UgqdRiMR9P/lVxrHCNWjsFUOfXaIRwvsm6AoEHOksdDHC
6CXNgaShmzaBqDuFX4DSrRI6uxSuGt93OKhReOiGzOM2q+JxIx1MlyzTsfjS1dzQXRMnCnt508uM
1uOiuoBXRTpdPvTgTJlZwGgLaEf7Km5YYWNKX+neIm4ZKlM23jZjPYFCKRxel9ggd5Vb5LIMoXuj
clRQhrwhJMX5UBp0JDfkYFERCMpZD7seyLa7s2BGoKAquhgjpKPVWVR68UMzDXT9tErG90IqnHxB
aaRLqA/5rZxcIgCIfuHkF4PNmXcl0JHfgjOOHv22owbspEb4YFJ//dRlZn8zOgNVJk9ZyWclZ0gO
qombR9cwzbOqpr+4ES3R4auua4lfGRAUPpQ8Pr2pncQDvWE3hrPyRBk8OkEBnLuQujihMtO6eMeH
5q4ZcJNMvpN/VNZQDawfRf2xzUtjRD6Fg6MaizLeK9cazgG3IcBIDWl2O3/MfdLM7Dn+6Hi5Q5Vy
yhCldPZTkhskWPY+cUNrGsTxtUAA+qhGIT90pjF8YoZCv1Z2ceBvWOYE/g1PW+m6QqSPg8ecMfPM
yvsCrtAnbpvLkMNT48bYQLUbGIGYeQ2Keh0BuJYsRi6iKY1X7BVRQTpzBgxoCIWx40vT1s3nIG3R
nQvoMRUeioE3MafVn3ekwm0KjB1omKN0ODfnZqD1arnT+4kD6pcuTtvTBvbWdcYTGDYuCyuCsbSz
sjNenfC8xE1Vb1zp4wctAHLinDBqL9/4vlbdamaVDKB8++Mnu6i8FP//GCPantPo05R4BUyHQOHb
9iaDudCi/YcaeXLK84xGH0LJeag+6sFpqA+InufSkt/z5Pr4Bcj+Ypuxs6eCbgAIjKLZzuRBowsB
9BHu+WlCgJTfELOU5mV3qlKnd2ELNgXITyNM73llCmi2YWHhkA+bHJ9g1g4YUK3KubKbGEXl133R
v4+uf1guO7x/tgxum+GpjYtXpsGvv/LdNGi9E0tYOvtTTlKW5Jj5p2nQfEduI4JaTOVeYFII+dex
1bCcdx5sPIB7eA05TS6wuT9Ng1/PtB6MPiEFew2HQ/JvmAbF1034i9MR5y6OzOyZ+TDs0823ND47
6m0QDBSpcIrs66q6kaNBXlvRF8a01w4AnWUrvA0iMqS6LikuKha1kyGpcXPgfXsciSD8ZCiNArwO
rIQ4ubS2jnDAXICjcrHkw+hKi5aYqkTd+W68gT700YcWunMSeVxAuWOb5G+xCm6S1rnhWs6+LIgy
nPRu2ZOhyg9OEgtPs67fk8HhYjRTCpqENW6tPr+xO4gY9qjlbW649ZbqJhl82J5ycxsaU9/t7cxv
1U2SW+GzjhE4ElnRZuU1tbcMgqVgM76SsHmv4dWqrZPN9HINatHsU836PCq8fA1jo31vOCRUriz6
7daeMAKyLADz19GtVdoF9GoDNM86ZqeGgmPgfX6Wdc1WDooxwSZL4ClJckaA9gBWg2BhrYQAnDEx
O56VStTLdsLgu2Zu2t910p6CrYvXbB+nVp+tqipCyGVpUnNWUdVFl4ra9plqiHRG/wScTFf2EG4s
e/LzbWWE0Q17lro7t8ei21tsTpFemXBQUPOOtxaHhW0J7/NsQHvBtS87p5zJ1SF8L5qwSw2m0Ryw
9kWnDJ3tQHEOTHyCaB8EwpFhdjRmLPq3Nf3ZYQhXRRJvok4dJOyvnfKo9w+1J08CR23BCiFHSE5a
nd7UXh1VbMKvA6OtdnE/ozwTWNhMI76bnUCdWcB69zoOAgOdLK3FTQugHCnypDQNeE2Hjzw+9Nd6
1eYKx4IXBfhOESsurJPfn81+ihCFhvjfiKZdZs9//dj/jtRZZhMf+ie1KgihFAmovf5sdvu/H6fP
r6a2H/7+t6nO4m/65odmivKp1XmUdqmu4TXiDP29IifMd/BlXeZCOKPgNB1qBt9nNpzSktmQxA1m
S3tJZ/ytiW058/81rxHcIKUQKNsCCoaL2PTNOZ30gXAwqvZxAsnlbmWfubWm7o8fENdMChJxDeuu
IHysCVG32JM+Zp9AqMea1BXtXzWpE2VQVXSfVfoR2obGiTRwvMOImFHKJwV1oXx8+h8eeP8Lh9RC
Sv3n9fHmk3qiO/BXVXf58e8Dxn73DSpLVS4wfesvQ72w30nPtVjjGKqWufzKnxVd/sQxPX5P8qeu
a7Kefh8/gG8R3VO0NBk/rm367u+MH3719QCyfD4WqyJ/KX2BBf36uqhU0qOVtXABUae1QXVHhPlw
pA0VVEf43AQBqFZucJrw2zy9sWk0X8YhyI6ZozNnZzQsawUAKLgJROTIg+s22EsIcJpwfnbFaJ6w
yNVXljeTl+lGCRF4yZK3vcrm2YCTaqZ5XO0ajanxgxJdAC/WiAU+4qhPiK2PqsihpNBm7pSSqNrF
Jb5OjQ39yBlSsurYtqMeH11CO2QcUVtZI9RHG1tJoB7A3QrotYiji9zsSmKyOGrDjFJ0Uy20qCyy
q04WmPpTGs+4V83oHCFHgUuI8mq4eGgtnLlgo+4RaAdA1bNWuPc+0SZPUUuGHoQ3qlUm8WzvXc5n
22DSQanPK88BPJ2FHzqC1ZCv56xMjcNZwBHGnc1fsaFLPNlXQ4cvGNc5R5R7rWFBAkoJoisIGw02
Kz5oRbWgaDE4nULmzB2UkVFOkItWvroyDWILOECGApUq7v7kc10bZuKswcvIcQO4T0bXkQpa54o6
jCweKqwNixJKIVSxx+GZOVPYM5bF8qOqvekLThHEK6ussz1nqytifuWUmYcmrKD5uHaYx2Cvne4M
fv2cXDiuBI5gNJZ1UTcxZrXZVYbaJFEhpg9+aQ6fwdURsJSFLvlIdDUHDy0gFPybOg7g+RmTtzEn
3z2YoH0voemkh2EClee00zQSxdyMKKMsZV8DZWkQn3uezBFExl4EgSmrKOrLNSQ+unlBrYIw4WSe
Bw26moI1uybHdMxbgArKMyU89mDoerCVMaogOmxEba/oBmjwNJD5AoVswrBbuqMebgPub5Q7GDew
RnnbkVwSuoYRW50N0/o4HUVsPZttBU4SiV3s5gQCh67/3gpbtzvm6JSoY/wfOFbrsO1Q3qiu1bvQ
h4B08KhpFUdNidbTHWq8jMY8bogVbMDpE2C+yuvK67dm5VanU56rcyPPG0RCErF4F+j8vMOSClwr
nEn2UoaniQC2p+sJmQgRzc6kF3pifxmparpAv+1srBRu4Lnf1N3lgBmEfIYGsfNCmopuBZyug6VK
h3tV8EpsmykH8NZDlKCSqrNrqwwIAlOtqo+q2pKXIwqrp6iI3IeQoUXMmGfMybrJMPKtOOrODilx
kbGogUq7OnLsIif8M04Vnnw7KKhJNGlqnIJlbO+ICFU3I1qDcz/lTuveqsOmPZos1eRYTUl/jMdn
ZY1JiN8nhOTg5aT7YdxDyrrmvYTN9YlZQdrdNpzqGi/HmNiUB8gnz8eO8cnWLg0yi5JiMfpib5tA
Pr2tEkQGPlrCwot+ohppttcBVnFIHPSQqelRGEtI0g1HPZcUB4IGaOEXoF52n2AeSUNPEaeRd/Fw
ao5FUsH9qkq/J1ynwHqHzHnMOPzkJ6HfwSldAcUe83o1IC7G9lNos44oUA1yV6E6DYhZgkfvACc1
U+oyJh/zzB4A3w+3ObKuyV5LX3sCn0SlMtJdKKhapLhVMiKnu180Q0R89uoDBMNFjVBY7qCeZBA1
xW3QdoX7gHypTG98KxvGXSe6Up9RPAA67mJnwcqdstnMYE92RfdeqxEvYULtki1nOuSYEMTgsYV1
3Keudkj1MtPaO+RBDAnRJjW6RJ/1qHi4KIVHIga5+xvlZNUxqCbjmnLJYh3NcvRCkAR21JjVBoTP
kijIX3SGXkAf+6nrX6mijjZTP7tbHdsaoonvd8Y+6Mzi4EE3ebDtwVrn2grAOtlztyG0N9/FXR/4
9Jc49495kN2qyfEuItp22CFL9vEWgoaN3UbeKleePCrazLjo3GqALGSlh5BYwf1URf4R7UQSa9Ew
OY/91BFlDwJ1k3fDTO5ukx80ec2nAdM5Ftx6nm5STVWZ3AfiNCijEkreAxBB2T5ae6toPFgBkxXs
5FIUBusoPjhpfjWbBNyWUY6Nr0McJg1xAxnLozPigzQstEYUpariNpsSmCwYWUnNtb2PrUhr/agi
ZuLjDpRB/RxmdlOewTNHtpkmHg+cblhzO1q4n1DLsdg+xDkHJAAZBfRsHAC5DM8AR8oI+FqDRoTO
pHHvjl0aneqCMLcdCB0jBO8CLtgeGDKrJrI89ELEYvgY7xvyg7ypQj9hZhMCK7c4pymCfVkWEj6O
5XsgTxfuQ78S+KHPspga8EakzKUEv7f7xEIliJAU62YUJMa6DvIJq/gs5y3HSDPYjE2aBEdunXES
RLmOYtogSQWPFu69GaLjPrMr/9HpZnNTD+RTIzw2ksscffBpmKTuVatnNK4N4k+9sqmdfcwMeziN
7bR6GkYaAlBp2nRHlRI08IztiSBY9FrrLlTtU++aPPtDoVhmVskcp2hFlKPUeZhGg7ebqDP7ROnE
04mduRY4ULqtAPtQ4U2eob5Ms4ymfTMXmpdetV2Xv//93fH/n/kP7k9PYTjTi//6z8//8V//WXdP
banjp+yVUGL57W9baiHeceohrAGjN/hEOgF/nsmcdy4VJcIf2GZL6k6wpv7cUwN6X36aP0IJIZYT
2L/21AZ/H9oKfo2zlInKwfJ/Z1Ntv+4I83lsx6S+Cul0qW2Bvnq9pyZyU1I+Iji6wn6/ldDV3L1v
zzT0VB4X90ZnJI9JUAJ0ryYzx4qG+WXc5wX90LOsirwBvjPbsJXlDMimRs9RIEh6N71nqoEn62BA
YocSGN2nuDSNJ4eCcXaCZLOBom6bZUN2tGN0WwCe/o1ZTKFL2Ncg210SK30RyjRgYbF8nKlhAVPK
QOytdlg1xyNZ4Yc67TwDSpBRSd0dvTgU/UBx8bqrzI2RLo/NDpZji02V8M1hI5Lz6NDJW3kBNkpQ
7929EF1+NNLNOs0SQ+yTIKEtEuZldPfzK7/Weny7cmACKXOZG3nCb3rnnC3YL0AImqKIacCt2vMJ
1vOvlBBvHzyOLgadw8ik/uBTEnj94KehnnQHLqvpEIOuba8GRBbPqXNpGmJKSQtMGrKFvNap00uj
N/vLhF0N+nhldB0hQ8PMJpWY7IpJfTXpasDJPkf6VBKIRv85mXL23FlkE1OWWX21yyeJFFgUHr1N
NTSyxaVTex8ElM1u1WrofavZgPK8hoNNnkjXDi1Zv5iECYye5HVKlOszbMGaFHDlBPZwReM7u+rY
tDzo2lPnqVLWF12C7t9QmpvmY0rA5pNteiWnPtr+ekWsOBzs0se7NU119RHcQfa5KvpqJoIosOvj
fMEWbgx2ogCrEAEmZ6Nro3eWJah2ChV9EW1radYPaTLIeovdQ3/23X5q15wqfWubziFwyTJpvAzY
VEZjvZzgaB5knTUTVmDANgEBZ9NiceiTrawscW8RKEWuqdEJxINRX36mRTKPh36ox2sYl6bc5xVi
4/XScoMenog4wExSASuiCAh7dpizHniqr0mFBw3Aloe2BBtvp/4oKZdM6KtV02x/PkCF/eog7hMM
QbWIgWl5zGson96MUINWP/2l5xIJ/DF7JOOSzrNTcYoV4wZM1GquKwS5fOGHgcYqB3L7HJu2SRkS
UUYGiejw9QP9u9fxBw2AF8/mbzK9k8/F9PSylvP157+tPFK84yjmobPiLZfkDyH2+U5HpMyD0M6m
qEebmEmf5/u9mkOMiMUaxePl90yPBeavlQd9noT3sTxx4S51mN/KGHkziDybciPiTh85Fkuc7y8f
76UiinNhDOlcfIRPEwrrHvwrLy/C0rYd7oMxq5wrYu/Atht9l3wOQAPSG0afZpyGoNWHTSf9GWCQ
6TkdwqI0FO308OJW/mAFeDtDLh+Qdg//eh4C+aXm9fIDosYoedG651G5aNFtI5T52skztOqYkCpv
//OrvZ71fYHIhXXYJvVFUBEA8PD6av1MXIfssI3EkYg2spmzW4oq1eXvX4UVbakAW4GNmuf1VZRi
alcWsZ4YCbhrkGiOssLrz39+lddr57fvssg8qTUj8vOpG7+6c75ZQkQg0JKeSp5AcRnM82BU3aFw
neiEg3YAW6D6LAnK/sXXe/3Ivl/YRnhGu4pkHX+5yS9UdnUd9M1A1NxqGqJsP4mJ+mBjwNyedP2t
I/GPqUqvq9nfL4VImdwsKWj+vbmTM0Vsp8a4gnwpKVDKzO1KzfDvjPkLpMff09NxNZRZvNsBSjq2
hcJ+MzqCPM7wYrFIoKK7a2Vtbn3ZfJ5cCJQ/f3TLx/6rSP/1QkREUZ0nSogUwK/7xRd3EMZRqiUp
0qtQgLi0kjjfFnKQ2xr0+dohauKEkJXpF+LIv419Eo1MOg8+zVPJfLCsNy8uGlJYS8aMTn2KpSPf
0obvvgg0iukvVIk/vM6Cp/Zwm3vsn19fpwcKHRDaTklYqvIe3SkAnbhKPv78Fn7doL25h4FAdrz8
Q2nybZ3aSZLJai3YwTLhuKoq4KpJ0Mt9HKU3lZZnWYQjI8HOhN2xhgPEcDmkbn+EUepsCkDeC12e
E7787bD2jyP2R99e+Av0lhMHLe43Y6iPHYLgl5D5ZHaKI4FJGiQnOoqff/u/vYI8S8t2aF7zzYkd
ePMscY2iHiGSHjUQysOVKUr0+06DGQ6d4gT/5ueX+9truFxOWrQX2Iug631zOcxSmGgTNCdGEhm7
QfqPovdPGt+Bk1NGv5ijf3wxErgCD5sy3/D1+HEASHuy5mKDzItDTtXkUsSlJALSsK0tmK76V0Pp
768jrgxifNBkO6SLcNh7/WY4QMQGwevYB0N9juzqvhH+MenDA8I+F8XK3mjvYxCmFEw3c0il36b7
4PV1vYZ1BBM44tNORXKr6BX/4tb/fTyRXk9ymcshwqMns/z5i7eW8ws9O58edRctnrphMNcWSSS/
OIf9fTxxlcWbspydEUO8ecBANJTPlRSSONOdTkYChugZJFk47AkjAcfw8/G0nLrfTIBcz+VovhzJ
ec7L53nxreja0yWBpbpC+dTkx33v4iksZ5V+kbqUZG/bUXSPPBHPkYFIzt/Wtm/cEZUg/Q0Yh/IX
57Qf3WSb2gAbLtO2EVO//jhUSCM/13z9PA265jCQoDUeRpTOv4xT/MH3fnmhN+sZgQ/KGRQXKuok
O5RsE7YCdu4vZodlvL6eGlGdk/khaS5SdJBvxozVDpZ0e+5uQU1YbHRhm4SghDYB3GPSxYfWisHU
oMvSI6xF8qN+8Xh/NJo402MBQI2/iFtf384SK+AUt8yB9LWIDWM+3OURuYhB1RuHn48kEjzfftll
FeCZkQnNNfmP1xczG9AKlPvp+ERDUx8yASdtJTVFWybHIjI3XewHN2AnckSgZUNR0xonsoRn6Yjg
WYTC/xDnYUFKArSUngqlqkoU4UtMrV9+ZH9fF5+0ioieCTTM0nhFZdCG71sNCHFToLLhQ1tNnTg2
sqYUDOgU0wEthZET/YA2b93pbDKv1Biz8IAKb0AkEY8WFntTV8jxVpE/pMZGTA4dp7A053NVjUt2
GxwHeJhzr1tAyh1wvn50IYIOerT3OcJ0zN3gG58jA0EIGVVGhCy+DGaMnVgu4NkNLezNJqhsMEF5
USLmtCcbWEZchnrTgqzJ9zpAdnfMe+48siGy89NUZ9ra54Rydyssuw5cEmlTZ3fpZniqW6uedgTW
eBXF4J7PNLiqKLsknJRO54mJtFknD0lFVDP69EyliOR7QgkCeZgC6KRqrWBbT2S/QfQjtboM2ydZ
2+37Ks/iS89HxbgGGV4iv9RUC9Z1LEF/pJmYr9MgraM94SSmR3xnkT4S2Z4/Q2WhaQcRmtitZvIS
zPBDGLynahFSAU/gLTZdCcGk422Ljy3o3/4RwBQ/3fqjjt1NDBYp3kiMPkuXzo4fegOHIUJ6NlGk
gJDyQq4d+0B9T7mspjgcZQbsW1zFHq7QJHNzlgxk9KtWgQMIh6jApe6F5OREQVwQE55r3AdZwTZr
0xG7DWDaxxM6Txk1+6RoJyyWwo6e6PniI4WnldOESSl6ozvL4upE9dV0i5ff73ag2PJ+AxVFHqI6
xiGMWzS3s5UoB4STQJoF6Fu7gjzd+S722UR145XSBZhXSk3+ReLX5C0H3ujs5tScYeAOMhqbjR6s
akkMGhAhn9FLMDC30oqHmc12yofkEdZgkhlx3qDvok4AHCjatro0yqw3QLa6+rRpAEVvFlmDd1PY
dAWuhjzRKJXtTgX7Soo5C1YEiffF7Tg2pNeJqDWvSX129da3Cqp8nERdLzqWsoQUeVL0LhE1RwlL
VXzEiaZwDznA5my9pEPm+zHxzfceve2Pg0hadVaOcaBxNWcxIdZG5p8rcPjITzkk4AIuCxIBmPoJ
rkDHTeiUQ5wGMYpToz47Uxbmq1Q1YwALmjMWlneHdlFiJXTDkEnM6FxJDME0VRgu6XJ9Bbw3sFpk
wqqePchHpH/Q14r85a8UEnsuoT7cuqXlF/LCjbTeqyHHaOz6rSU38Cbm08QANYZqEKnYBsa2ozfV
HDQXnOXKYFt5ePTX9N6w09SeYEA0OF5OSRKbQ8LSIlltwgre9waA9DByuIwhQIWke1hrd4x9LMBx
Oz+JAF5ENgk5bEfVZ7Dzbcva9EWVoKo2jeoBPukQPKRzPTd3OGUgDZGmlX6qM1/wFszatfZuJJEg
IgBy7GOaj5W3FZ6X65126dUgrM3txz5sM7Grq5m1xg7G2thgX0g+KQI2+30+KfNgceoAGZwshu3a
S11c+dLCXt3opMazZNY4XhWFFXfl8UJDkqi6icydpMmRJbhxfd6IUt4TIZl8KdEK+uuh6VDmR7R5
bYrnIr9PA3PO4clYFfnD+L8jHOh2A1Vz6Hsc34tHaW20Zd7uCalziBCCtrzOSMiBlTBXiRxXQ1Ji
CZgilZ0UhEpO160rUgulC40fuYdWVVRkTrW0SHfEXZp62/XZghIdxvjCmD0KuxHv2ZzeDm4Q+emB
TT+b2G0dd7paTFGe3bXtZy9BRv+Qq8ppa+KytADBQZOeN6xblODvyZixjoxmLh+HKBENoCWnQFZK
ZTg9pjUsC2YcTCnbghJ/TPi7G3go2TVhAK6z4SAyRHIfWBMt1W97w3/X/f6wJGfTf9ZwXXTRU/H8
9LLy9/U3vlX+bKp4RCl41D/o7nByoIb4XQcYvMOKSHWJHZjE3sn27HvhT75jN4aMCyMdnSAqvOyz
/xQ403LCLEgWuYM80MNi9lupKNSz3uyLkDjivRTOUuViy2ktW/AXW+yBLnJDWfKKN2UujvAhMzeY
U6cGFu/ROJsiSKvuUDCyyX3SaG0d68xBGkNLJCvVgzFgFVrl7gA2QZOVFu9bq8uctZqEh6nKC/Ab
ZAkSCghOEVgAw0EsuAEyONyT9OlMR0AkJix6ET54DAExuMa27dEuE1EIYIisoidsPBHCLppA9elS
8lchry7OnAFnHc6fy2CeXU8Qc4B/TOzsb+9h6loaqAvccN7Q/8femWTHrWRbdi7Rx1uozdBMh1cs
RYqkRKqDRUoi6sIMNWaU48iJ5Ybr/UiJel/6ynZEJ2KFJIJwB8yu3XvOPvXpdR1Pr27stU6oBr/k
jfbGmV+VLa30gWRk6Z12Y19TcNkz1o3TwjC2dp3smClM8SFOO5WE5lDCmSHBoHwcScB1kJxVJkuN
TYIW040oezV7231U66qUT2WFOsuOWKzInGK017X9ShxeSD8PgUFotYdKxkI3a6gAGwzeLIC2OWYk
wrSNeVzzJwcY8Vn+OROIzLb6tIiOpwV1GE3nk5PZ6qHpyWZMZFzrvVwihV81tm0AT26THQrTZV1S
sm0QiqcWbG99Wr37dSH3Tmt6cVrf09Nab6/LPg0gSArZaTeY140B29S6R3Sl97FaNw5x2kOM036C
ZIO9xXRJwGJyue45o5dto5GYpq047Ud56eSX6FLYpfK/d6x195KnnUytm9p42t/0aa/LT/te6c7L
pTjthuq0MzqnXXI47ZhVYrF7Qglc/SOnXdUX5CVDEaqwzPB0WT25f3mND/S0I0NUYHemechO7WB4
IvzztIOXp908n+ox2FkVYjVonmz4VlkZ2JdOdQAzQWoCoId+FspTrRDEHj6uFsDStbbB527GwKCy
oGdOlVE5Wf5iUdreUJFQhRSTkX6R2HxsSkBmdrCE/OE+LYX9fuzA2xNKkqNVgSqT8gZAxkI/Dpo0
IRMieprzOChe41IVHnSk0V/6sziNeTqY7mB7DZfe8wkO4Q3Pr4wil59j2SPB6eFntoeEx60LpTXM
7wpncfxdvMzauzI6loMwqfvhEaanf0Xqt9WQA805ZV9ZhNfukE0NkBKFqyG9pTMFcSmnL1ixBcKX
vvPsD1gmM6oxgcjoWNErBWcG4OTgNFn3EnWJuCdubOzCpS2LW1LVBxB8ftEhq5dGS+iEMPp0R3r0
dLQbOzah9QdpBhBkupZT6uf7Mm+yo1vgFeUAEy/3IyNKKEaNHbyaTZxfBySGzVfCkIq6lP7B3XpQ
fTKHhGw8UwX9vNOo5T+g5hIRUUNw+0I6RRCoVK1DK8m6ImzoeV+uElP1vh7xWm7IB/ShzcuqefI8
Qmg3rRqcp6Tys4+qZHAflgWRE7izfVFjKDb9mxEskrFh4gY3lPZzvG0DL3+IA8rz6wxDACkEgS7O
dZ3KhlKex3dfkHUOKRn47BwyO8eIZ3Xd/NrgkZjaS68X/eDvhZPXxBFFKBPfQ/1lislcd3yOgEq9
E4VH6lEM0Rrl0ZLM6RbHXHmV9S7qnSlpWfIobWaETaualRRcWOe43hwX+r5umW16EohYVKW47Co3
ydoV2OQbCKncGceWjDheZPQS260xtmV2ZG7Nzyk7gJqfJoLomk07yImlHgnP+BLIDHGA3yXTZ8U6
/7gKL17MqrTe+1UCv4cQ52IXoItrbwAtuhUCc0fHxxqbYRX6pKd+XnvY3rYWSz6ey25k+jzH7Zro
WGQIs5xoaKB9KW8Bu7bCpz2M4DBqacPh7dU0gwC+9MunTpS8EiCtbdJLYvKjt7aPlw0cli36Hf0Z
I97brZvE24iYTcR1XrA61iyjQ2ucW1bYIjz90ATdRIvUI+TZWT8CCnuN8cMPrPbvAcJ/SqV/0UL6
7wul/1XE/+d/A5n/vlLiH/xbm7N2cgHeuN9sXfS8vtVJhvxrJQkAKUHt7nvWiVPyd6XkiL8orJh+
gjGB138Syf9dKVnyrwC6McKKtVu7sg/+RJvDLOmHQknYOEL4rr3AswUdM0+uDabvCiU8SpHGNH9e
j4ZidqBNIravBnPy8gG52mxT5m8lFCX6NoAnadytIQ75FMbr7RrBBgGn0TnXBL+ZT2R1xQ7jCDJ3
+hZRRQvY6bEmEyvASoZTCMuzmfH/6WfO55Z5K0CbMG8q+zkd7U/eFKiheko0AlTiW6EGj0AFkKK5
DyDSR9YjK+2nO+LEvHI7lr1HVtQyesQTLxzsN42s1EVHpcIp1CqGZD/TTbqbIVSzGQVJjGSvW0lU
LggOwrBdMjOGeki+xI4s1KHOMjM5c1FANJfUe4jjBtemkbC0mUd7alqM9ChkhbRaBdbQXc1spYUR
um7lqezJ7aZmSsI40Yt/FHbvZx+QSsPIJT1FjNad0ZCxeWhzl/Bk1ZfjfRE0QXtcg4yCG4WdHBxl
V0Fe5Vv32Z663qf3Lxus9cCY871dTfwuRWJ5PaZkaiUEwGVBdk0NDmQDVX5lvDK43siiXIjRoACz
DtbsSkTAwqHUcp3WB8g7dYZf7iW9B3K68Ge1Gr6q6gna25XMH0k+UkYKDG6TdY1rnhdeOp1h9V5l
ybalX+g0JWOoCMIuOd+VCdLFDZvUkiioZj4JQdvZoKHbnse2mxWaHC60iHczXasYzBx/BufQoEAV
AWkEiK4ALfJwDZUqr80gZbvqGk0ocmkEhPQxqM4bCHgW7uJjGQ0gLauhHGRYEpyNqNmQsjmWFn26
EGumyve5P4llF9TZkIdpy5h2y/atxnPq8/ZaedB9D2YPJ+4w8HOm49j5nry1ymCZiXygcbpdg7+R
wQzSpnqm/WfR7JirBx9Q3S2TnuypyYOOYpjoxwd/MSfC1nLR3Cx0XfAdx3V3aURaX80JZ5KNSFGv
boLWBUrRA6/oUaEhfAAUl1cfOjkk7hmbdfwqEj+rGCMLVmkdxa6JotPO27DIpmkVIrWFT/dk5rNN
ojIItm3tG+98o1bk42ZjCt1MZ0EFpLJIHqesGe1dl5ba3AnEX30IHhA9lYchPNqb5dR+BiwfW+Ey
GGiW4qQ0bixO5BW1fNyDV6xQ++4nlGd22FmN/4l+V0/GoR8T3RtwXAJSAjItD6Uka4A0JcZfFKpp
j++9TEBo1Fns8nslwgDBTVvjueWaj8NUGq+5zEixcRCCpVuOhrSoknLEPYlpc9Qb3dIU3au4yt5T
uQH+g0dSQ86dpuSp0HSC4N0t3RiaeK3jndP0wbMxCaG2eZU4itB3VkyQ/LU+eGYFTFkMffHBq3MM
XznE/TTkbV0uKr9Vz7QC7bggIQSHLPgUPt94RCuwuEDl0oWpd46oN1YbhK2+2hMfnfWHpQ+gO5kB
4TvPiRzK4JxWRYlHszZri/9yeddGsmaL1r/vSS8w30XN2Ba3cgamMTAIIO1kGwR0bQEOyqKPnkfO
YeB744gMY4jrTpwkX2AWTMx6+CVg1bc022AS+Aa9rHcySfPJ3XrQrp0jtAg7/9gW5EMfA8OGom3k
XavvJoNCeJdEpDdciIWIzE9JnsmVcDc1nboj8E8UW5APiKPgjg6qjM94P1m9V+U+ouPdFNg1gVqt
Nc/jeclFCmRfyHrJXhct6/cuqlxDnGM3iZoP4Cp89yA7KwmuU4Cp5XawOy8nI4AJwvxYjpgebmn3
BmiiuyAnj9OIpEuQnW114qNImV4f16WXZKZeGmkWb7KBDLQv+HlhiW7GZYZhMZe0pIn4sEnfopvb
VBCB3VyQD5xpokzGkrkoxWDdnHVVJaFpp/bTMNqGcUdwA/jAAJ3jrRv5/XiDhdd6TuATyy2z/zyl
jTUN1s7JLTt5tOgft8THQYcKR3skSDvB8ppsQQSPxbVsjHk8gGDu3ftA9mSNYSL06Zy5Y3zn2711
X5gWM5NMzq0Mp37CoMsV6LwKqSa9yW2sKmijRXQJaQ4rFtrOEv0NqYFsJ409ggUg+13xQtZwxNFG
5LeNayfQq/UyPgygmvU+mFyVnuX0KulQjwMvGDTKNNrZfUIf27XzARaB1vQotxZZR85ZVNSBy4Ok
TYYEXdRYTxhZKnnMBsMzDrHi7YFNXygiA+eYo+PU5RH8nb6K4K4QyUTieVNGNbEVBgJZfNPrETSp
i/dJkWbe1nNTzSF/pIEwwgKPQ8j+8SojxwJ9JvLauvc4QrlbSxkcxwB6IsoEYSCdg+MUyytNfQXQ
J9IW3okqJSqhJTRlW5VxEr/rBwv4SypIj4VKrporJknzg1FMxL4WfI759TygP9pFAtsdmKWUnjc8
Z5fP2jThSJwvpZZ7uqR1dYBQo2k14lKD3h6vXLK7KrfhZDMjMDUJJh3nRtomzL+hcgzkhmekZ47K
hUQiM+ASqVFwnEXK29J9ZIzhYg6JxU2RDRLxUcnpaK+meLhHjRo7OALS6m7ItP8pURZzCuUBPCGx
cZ5ytDsV35GYGos0MhcM21rd+AlJR675nsxSphLE4Zasb1JPL4sNAnoFkTi3Fvn1uB+aStY7i6oK
qruN9PmCumrS74JyYSPf2stguecqUBNKctg6bb7rsC/KaJNhqBgfpmzEjpEDz/i8MOdYidBtfN9Z
wWxdxGJJK0Ckjeo/k7o5vroghKDSJjaD6aLI8awQ6QqWAnNkB+6TQiYIM4TWR0zyXnNoSyjZ2yZz
OAwlMZDY28idc+OYe3jU9nKoqfzgM/n1Owu57rBnQjEJGh0V57jO4LwbpXDReIdh0TKHnIha4ISO
aYWkGpor5dgr+gF+/Ex0uFlvq1xrfcTBZwjiItz8qbHB/b8jJEE0720cF/rOSIxWHyyn1q8B+a9q
51Y2lt907KGh5qNMi31T2pUA5atHmghp7c/hHLRFdp7SugueU2JRy03nzBahl5mT28RUGNp7rJy8
LW5saWb9nUe+DM4I2u8a9Bik2rKhFEgOCW66eiKsDxrK3PLuGk6fWryFjPBTjx7cEjvtJWnp2Wts
eOYMWt8UycGeLcY8jDzh+Ruq7q4bTcwtHHMOf2hPhACMK6cZX1JQ81dGqJ/deeJo26FCz9LiqFvf
vWKHJVWXygcjM7jK5CPklPyW6irq2Kud3tpEcUSUEWJDx0fxMM9NOGDYfJI5hJNw8mobUK0J+nsz
BVTPqLcb+dxECZNUWXckWFpxbWQUVzRUNmxw45UYBv2uJ90rJkzXGp6pWoCKpUlCG3LBRwkYedb3
jHZyk1x1Fd/mBRNieCcI7je+BTFpi99qeWJFVB0NJRz/O+Ax0T4aAJszSeNz3cN9Fo9EihGbODYA
+amtRoOMR8fMXumhDc2hGUrG3nXmaiZtTo5mGo8Q6X3FGp8jY52+Ik1iYeiVw67EwEtKphWCpJ4F
aN8LwrERxy9gMRVqukywIeq8YrEmzEoU9Ftw3YywCYQPsj0s6piRqClS9vdYF3UZJom/HONyzfzw
IQwVhxyZe8oekutHUNYVuT92DcLI0MTehX2iXBgjk/k1i3BEbOpU9HqXFRllqoselQ5B7Q/+BigO
UoLT+fQ/B/V/gR781VGdr+y5+PGkfvoX387q3uqjQdkpsagEKLBWBeS3s7pr/oVVhgEfAhkS1rFq
/HuogfmGB4VjNAaO/zrF/7+hhu+jQUFMCdfAs6CY/MlZ/c1JfZVoWYijV8EbT6a7clK/P6n7dTC2
2CxsmFGzfklHh4l8b5Z/Pxz/rYTvx8kJrYr1MkhKmI4QuuaeFCffNQTYL2EjLCgzfJ7FS0O2EJjH
zsJDHTe7RMzi7rtv4B8k0Kch0o+CHaZBjHw8EKpIvZjY/HhjUd4txB7ylCsObyYykHZmjE5NVJKG
m5QkExkbYaqepWAsCd2jVmgg9KW+iCT8JVZD5hdV6Xe3OLtLee5ak4v70B3mWh5ymaAhDgGr5Qty
hs6IjCFMSQ3pvC3SmLhLt4abOGa0nSB0M9bI40KPAWuMQVTFoSOfwKWvvvSuNTBv7IUgUafxUjFe
rIv++NmyGrh1ZIbgq4ZzaKJqH0CskWJpb8ndBM4XjjLAwfREIiCNjq1KTTfGfmyaRk9OaVsEvtoI
VwhtYaVIZRkcp6qI4U4lOc37R0b23fJBKKQbDqZl6AnHTqf8vVB3TMcPpqt8J9tgvhfsWBW5Gch0
hrGaMSjSoplkA0I+I7IJq6rIJ6o7byI3TZqjyM+KhQ7T1tSOX9m7BJnLCAogLb0Ju1WQBnYoDdeh
6+Emune3ea7WKExXFoa+lRrm23nZD3SBwDYSAcr0vdblBSfn4qNLSKB/BuKAUjtrFlLYVla7FX9q
Y7MEWBDIGR+j0BDrXues0/fIdipGwODXCEqeFltvZ+Uk1qbyQNGG9Aikfe9abcPMrAI+yAbhp9mX
Os581lvTEIAbncmgZ2VhFt4DjyQLcMxt6XytIOWTxcBjZgGlhL5fXnTKQXq8rDphd+OwWsuXHI1V
vm/SuUv2LkUEvHXirvDxs107VnmduiMeNC2YqV9M7jSU75vFMOpzX1QGnv7SRB6BaCFWRkGEadX3
dzAGTB8HW1+p93M2c0EEGrl5XYzm6FzUlhWwuXqpMbGb5DZbDcqTxtmVkgpv2dB6G1xnU3pIlvZp
S5rNBSHhyn834Wnv6e6WVVMTDVIHaH9TzpndGaYqk/DZAcqmu5tGfF2kJMbpULKZZCgEOOGrQtT7
WE/t8sTwyAZxoXMX5FqZtxi1Os3x6oqTYRbcOLWyg2sUPI0BBEjm5Z2ROgRvAl5xrHuXWqPMQ1tW
uCeipTzOyJQ5NzQBdKWV8F4h0CVtwR+jorpOB1mmV0M6x0TYOLPXnKmJYGN1NcTu2Och59oAUIsY
U7M4SLk08xn9F8c/z/xuma85iidy04vGt7YoIAaCGLx4WYjPXpQamdmknFKhhtKy0ITVtu14Gw8m
PuHtgqd3uNMcnosEroFCgrhhgJV/qr2s7C6MgSTJB9I6TuLPxYq6aEtBoSg6GQzZOZKv3i3V8p7D
utdyJGr7Ka6HO7d0Dd3czUHnpME1axZx9iFaIlzKtxyXqqm/gF4wa/mydAqj7xlItkjf9zjMjPlO
IVduGJwyO9n6tW58OpYDE1IE8As9oW0N/LPdCU4izONENlCVjHRXaElazYjbjaafFbxDpJVCsZp5
+IJsYyBuanEAm8yUS8NZI8HhYeqDaDthviOLxsjOF6aGxs5pOxlttfTAVEzk1ylqL2wyfDpm35z5
LBzWg5Eb2K+rIsVm1ksyVc7pneoL9ITgoHOXr2MjiGAgScd1bRRtc7QgeAyXpalQu9VOFqN9c3Q7
oYRbvuni4m8quWEGd1ncBpXUKOjg0p4EdeNJXvfrfeXH7XJ1GThUbYEjTDQFsDnfCPF9O+07XM7E
7vRerHdl2dfzpvCX9OP/x3Uk9gyfvdL23DdyT/Z9syP7NUG61kA1YFLMIRJo1rea7X+4LXM76yZJ
i55p0/o/VrrS97u/yFKpRMRlDGUE/tlSTkT8qbNWexgiE3ew97++rfXn/aiixYIFQtsPUF4jRH9z
vagW8QQ1kY9vmZihpRWegYWU020lmKPFJQPOmojE55xO128EvD8LaE1ul1UEDS1f3Yri+/5Wa3Me
/CjnGeu8qNhlY17syXIz96apx+2v7/Lnh4SbBIPHdEayQa+KlO8vxWYN4M3jUniNo3dzYuckTMn4
Nzf082e53ogNDVxQCYIY+vEqZOwULQntmDXGpVXsbuTBkuriPbouvVdZ04WvyJQ9Dg5Ih9MN/qfU
/xcS+u++659si/d1XH8/kTv99b9ncjAYMXNQlq++ZExB/9YuGYDKYEJZK6Hqv+Zy31f61N68zqiK
eGBOmqK/K33/L0zyGHH4j29hd+cU8gd4Rix5P7x8WF8F8msbowfTHuwI6y/4/WPZmAscj+xVEGHq
H4g+Ny5FVrnzVd9zgAy1CPTy3Ih6JpGtDKxLJJyrPjQNoOTYVslMAf31hpFMdBOXU/Qhw4/5KRnz
5qFOq8Tc2TbwHGbCymEmHZt2tfPpTT+Dj1fOxhgNYqxMO6HcDizFAgpntH/XUDkvYUu/jZ4JwAuN
YNetb5wCW/zRVnQZd7OhnCcLVcP8uYpmbX1E+BslB91yoj/EuO2nK1/m6VmwqBKjbmb56qGyGox8
oRFb/oNj2Hm+axAc7ekejWTZFDUBVIPofJWFVd1Yzg6l7hyALcQifubPNBQPGacGMnJ86MTvWxfv
U9jFnPqj3nD9SzOOy6sY3afeo+7tqGCHWSLnRlPwYmQTwVTSJw96E+d1/g6ZoXMYW5GmN7TSsiQO
Z+aezPq7ySkXRCMa0YnuW1RPniMoOzu1DMF26ZNUbmaVe9El8PsqCl0l+vsC4GPKBKmSwX5BnNNS
WNflgKU5KiERW2QaPnjt5F3TaUp7b98mKecAStK4v11PaV+gj0RruuNYvbJMxBcDKeQc+TSTBppw
khRtNx/rfTNYXsn8Jf7iRhEuHVhHtP7wgsHYNMvCkgxC6x7Bc5XpO/BlgXfw4mAgxlrVkHOGNCco
2LADwoaCyFvMw5xlkCmXkiypeCDnFpgjdWvozVH82kdt3GzAFvEUaPTDlN6eMUwbH1JBC+R7UV+Y
n7UwxRg4k2JDRx5JOHoPthCzBXLfqjZ4YDaIdLyeUwOtazlDA87i0QdvpqLHlv2TyC68a88w/i7S
YKqaA28koPMq6vM7RTMRpn7u5ioc6STXPJ6iuEaHbn60JSq8i7wY2iQcOFhNG9sZxQONeyi44yzs
FoASp+cQvUb5xVc+YXBE3cxEWhMJ3FDN6pjMXL/xr5dUpV8XWoHEBqE5veVMlDq7GoHqSyHj8YJ5
TZDvIqxuJdl3XtfuZpTij5Nndy9ZTIkU1kkpvtpDmrZn8xJkL5Bfkps5r8qU9PhxpcDkJIZu7MQw
EFE1Pn09plZEsmaNmzrosv34bMhxGhSchLPsYkzTxNxYnl6MkIOh8c6uPLffBvR1Z4DN3XiWLfaw
L2KdkNlMRme3QYs0jRuONCvkrDMN4lBbvlXV+cUnpI75k9F19domW+POIRPol2J2SgbKJFFtMyhr
lJeiFNFR1kBXUeVPlR/K1A44OmGlZl5L7uydk7nAWFETdy8aDp7aCXcgtWoJKD+DaQBhwz3Ad5Uj
CsRwJrKlXSOkCfmbus546MhZhxM7pNHXAvGo2s+Uj/pyWUzO3ZXl0G+moC5vl95IrtyiMaotSeTZ
1ylx84cErQA5vDz3dEWbsnwfz20AvqchW2zJoKiGAN2L555u2yeemMncYT6VNS5hha3LiaPmnGE2
zQ5niv0HO8jUSMHKfBx0ROXbm9KqjAt3iLyv46nhYsWDf1lbPXodtygaG5AX6Yo7kOi6PYpFdPWm
phtK0EeAaKkKkmLYOsOUHAoPtM+ZX8NI+VYY/meH/xdV+692+Kt6eS5fUtX/oLw5/aNv+zxdu/UM
4JgM5Fdrn/tv7Y1j/rVqgsFGspNTkgX8yd/SGwNYqUt5jQHTWWNMTu2o/2ro2f5fEvENXg76AoyU
Kfb/YJ9/W+fyS8FJ9ZAjkkVE5+tt8UkMhnESXU6mBYnZqL3LkpnTLeuSrP7w+LBeCxEsqAHXJIDL
4oa/ryiYDmJbL+CNSyRn5P1qibwnxgD0mTTG4cKROev6d9/GPzT23tbWXFJSClkBEnE0TG/bekSK
EJpm80IZ/thtB4cBCbDG9Js+/398LlqvgmfThvFgC5Tebw4LBVJ0FdEio5BBiHomqM1oB0kPjwpb
L2IEr6Lz/us7+4cvjmQpzpWu7VLSv+X2JLz5wusEIa09xUjsziUn4WQhI7gT/Z8agtcbDAi6sv3V
9IyV4cdvLosg1Nq5HDdDWzUUfIH3BaKzOipjaM77FHHxb763t6cVznuUxxShHo8J78+b4hMVsDnU
eY3Jb0wuzHYmaDtqLvre+4AWKrhEXHyR0J/49Uf69mFZLwqEiiu6XNN7a8FNumiq/TWzc8rAzJil
P0FTrIvfPCw/X0VSolNc+y7YK/y3P36Wg2pKaGjUBYqm7XUqmvRKteLl17fy9ulghswhjwMGQ0BB
EsWbk/M0I9ZuNKHWjWfph2DM55vc9mvSfvvy+MeXYrDAC43k0/v5fhi4ZUk2eqhbY1xtIX2/0UNM
sopWcYstv/mO1ift+5YAN4aoj8w8mxEIi8ibT29Ma1XWLSM7Ax/fMQvm6GPSDP1HrbL4qrTmBBJf
9tsAtB/nEVBX16vShACkz4fqvnUnxxT/qpEJLFaLDj+03ekik0F16TSNDue5Mr3fPP//8JAgLQdh
wDJpssSvf/7dAASDnZJmiUaWOG+5C1KH+kfM0+HXX90/X2WNjmN9JJjpzWudei5937JZNoD47U3H
1HY7Bc7vUtD+4cNbI/AY6ADBYa+zf7yXqCBMmcKbYbG2ETnmnnEdkax+bqdCveItVDe/vquf147V
0870jK11nVO9+ezmtStcN4BzPWc58ikPG8SZalN3/WNTWtgwdbfttHX+66v+wxuHvhaQCGd3+Axv
CQZrY67UFZMN2c1ipyHb72ugMcfIWPqHX1/qp69tXaNsCJGeYOoH+efHD1SRKt3DmOBQI532alzi
7FAhiv3TRxDx7zrpk+umjcn6zce4GPDzXavkFDADMKK5a2Ck7Drr7g9vZl2l4C/xlLND40L58WYy
YP6B7HKHZjfcWn8MyOPTHJL+8CoMTpmPUnCxQftgjn68Cj0YFDuQyJDwZeBehgh3Nr7U7a+v8tMz
wBtrMrVFx0wlxaf341Vm+imDJLyMSZo0znW+LDeIr6cw89ts/+tL/fQMnC61Jj9SUGE4euMtI40x
nbEyuRsoqHDl57I33bO5SYW9+/WF1gX1hwU38AQFC4l+aBFh278pEPUg+7qzF6wvjR9ZrOlzJ46p
W7ZGaIt5XMIORxcgcCWKNeVtgnwiR5Jp/vh+GQbzZln0vvgKxZuPlveVE1kqxCabhik+nxmtmQcw
HE39m/v9+TsE90bzjak5wA+xlv/fr7xGlJWxxm2xQelV7ZNAMT3A74pOsLHvf/3R/vwdQnPxocpj
OqTKsd8sv/5iYXEp0dy2w9K8E4ZbwaOQyW8KxX+4Chp+DhkrY5G1fr3h77aSGUA0PYpZIg3klAjw
ot1U/Zj85mNDrv/mQZGcYYh34I6wDdjibXSnl2bZgtAc5zQJcNOuYP8i/nhM1BesZpF+ApiYEQEu
FPXptkubyBcbpQkJPsTEiVR3vm5FubcnhcdOG0w10XszS93aUZmbl2leLl+ENzgNrnjmol8RrNRZ
6EYucps5bU19h55pEPuI3VjvlkxNFYCh2Mr1uQmgO3I3beIoGARtQDMv2tC3o7+5GbEkuwHReH08
yzNlZ0F6myWTO+wROsS+s2U/U8OtN0XzQP5cFri7pap665YZfJdvrCbrB2bxeQArIfNmcaBzoJOL
PmubD15SmwenHvIyVNxdA+czMATmAryRV2ZbimWDhg1o7sCswQzNue6CY57itLtZAq+ezyZECPkt
QLZU7a2WRsol9TYg8g14SYbj1Zg1AUpyPHykCFvErZzb+ep77ohr8d7X7RQl+4RRmxs6i2e4t3np
AbMk4F7dZtZikdCYkpK58Rowl5u8pbiirSYbb997cMkf7RgO9nmNotZ5QN6e4Csk6y4tnovERTKI
2cFxNsjISB3AUNuXiOek6o7aHdApKYtJ/0b7Y/wJjiTjjFRPNqjzyUofzATQ+pkMGsPeok13k1Db
mLluxJz4D0TlFfOxXiQZ5YMWzuvSDqgIoA8vAUGBotZ8a9Au9LZF/o+gMuqT27jPRR2WAj8648y8
IN265KevXAxG+QYmWhK0gMijRS18+lF+XxYdME2EM+cV4KqbXvWOf49boZ3PoClU5CEYbjkG5Y64
v4xkNpyNcddvx6lNjBeZoURwQsiuU3utM7fUtMYMzyECJxv0l5R+4pkmEycKnaZoaSHB3R5AovBE
bBY7hRizJ+MMiWDTqT59QTPdOE5YVabUWLGcpnNaSFkIq7G+ASQhGqEqVQyKPlZFgAvFVrE5fAmc
2uwuXQl38yt8Dd1UIUhx+CO0rh3r2ixllZy3TZzQv9a+pY78EqjvTfLhDlEg0htZmurVaH1cWEEN
LuYiHlFz9hsK7LK+UZZhdS5HPscZPi9ZlPGt9qThGGcBU7nhxcTxXx3iPii6rR2o3EYD7oF4qeqs
G7cB+HKkCuYSy1CT2DCd6SEtRLgkKeK7qXDQsCDKHoKrqUua1VNJLKdcpWyHBHa4+blsybFH+qGq
i26JzfmyICuq2I+SMLczJ8ktczfz8ozbIvGG626EV3QBa74r3ktUaxDey8xGTmIoZe8sZ6UpLWsa
5CYKIkk+YJQPOEMz7BA7hU9UHpIsKpuQlZQdDO4hH4MxB7R2/TpC75CP1gdc2eZwEPxId+e2Bo99
K5IEkglKjPqICcWJw84h1yJ0W9rIocyGGFx+K/KvSydSCuCkYJjZoIywjl4/VuOTlwM1OUs48QTH
1NClc9Fg5nZv+oBm9Ed65n36nmBS0mJ8ifj5YAOIB5zDkN/bE9gefFRel16ZTWDEO/rV9VfTwq98
lTQK98rSoQTeMRytmx1sAlncKYT/HJ0wDKxfUD8+u8QxInHN6+S+HrMCjQuDHQjmvP44rKtRh70l
0/koYgbqIQpq2yNFlgP/ccxxAgG9SYh1pfOpH2thtOtnVpS3ba8rbENTYVznc67uWPgFOSAO/oqD
Yw+sGlXVdhpdVZPfN7lqEB3F8GAOMciFdr9ImTXv5sgmdJCUZL8liVF7Jfkb+G12jZdhocKphIrS
RaypwxrXYvQYU9VwdEeHZV06QWfoazQ76RlGcIEcACJEFtJ9T6unjsyoDBn1Ejz5BRtnaEs5+q9K
QcsgbAUfwYUgOHTYYC0f7a0iv8C49JWZ6i1BI4V/TlAi4SHoMPuAlrM1IxPrKoKVXbvv5j0CbmvB
KNPBOWpAI1kb5M04p9AtdMt5wtti7bWRmashuZq6c4VYk6gCv/HKHeJ9JztTJoPZTVygl3noOq0T
ZGFuHJybbOUQ0EaM35uJphA1ij/TrHYqGje73G7EC8uaMq98Buf7nvAXaNYDDi4URRGS30TUrviE
+WIIwskozfx87mPcrXyTyBJMNCk42OaFOxnjnil7485pFnpo/7E04d9/ZBRFK22eCHoJ0djiIliw
dhWhMY5Q1+KJfMNwQR+yhPgz9Nfa0BHin3QuxpAHyqfGD5zxOA0rgGlg0K029Uja0b5jD/iUznq8
A/wLMhn/Ba9iUWjjHZliGG/sBgXKpihE3MBqHILsHLGSgTorMFIcFjXQo71IBgVgRU35OmFjcmmX
ti4R3Vkj85O+nF9ko9ohzFxnlLtc44HbabgxxCUwDZCgsay239lmYRdHs2ywCqQ21Pt6gBse9hgy
7JBFN4hYkYf/y955LEeOrPv9VRR3fTEBmwAiJEWoLH2TTbbdINrCu0wgYd5Az6UX0y+rau5M89wz
o7PQSto0g+wq2DSf+RvxIRqarLnOYbOPe5Xhe7JpmwlV77DNlyeqfgs0XNVBaZDgm6JDK4rqdoBr
Hm2FUP77cNWQz2qFWRo6//gQU6EHFb6tywS/g7Brh6dsXcuQ68kCyFMltqQblFrqEtGiMkb6rlqx
c1CTwdLZgWg/QtVwmPLNSj9V95K2yURv9XsWIoxCP9WjrKV0g1dexE7ggmfXdDzkymYADqcADIx8
SvNlgawFfsSDOqEBJrIVVG5/I21Z4E1sFVO1F00R7sNUq/DBU84KFzmO5ogAqeq3FEnSJIZqhj3X
vkNspji4S5f0jykyMynQBmxi6Iyi6uJtZKH1dIvp7ertkQmy821oo9t4X5bV7IIRm4r52YXfFAC6
94PiwS/8VR9LJNPmK9oyjJ06Qxf0NoG+WN52xBLDS1PEbm20LuFQ39BxS7sQ4o7yw2jTBslsr9D6
8si/pkfYDumd6+GO+k3iYQGtr3b7EK6TZCMVG42IrY9tqOX5HT6DpdvuoFoDm6A3kyQ736rHq5wN
EZ8YkQoYCPisQMSASIRbEskh7clmxItAtI2etz6Z4MfeWtLxBn0IemJNLR2qwm24PEW0ceJdPsbI
HdHIy8uDhCq07NYIOsCOwo/sdgRdnt5kfeHy+HseAV2wMbgZlKfUccRT8Mm2WmyPBKaJH9oswFOn
SPux36VI7b6V9aRvaMdCsUd/cLxLE88vtimqGMPWS7FSMppsUu6nIYn1R3hd3seF3Jbh5sajA0Zk
aOAQ2nU5HADPDemez60utH/adX0qvlPrF2LTzsuIHa7t9Y8Z+itgSrnyjgWQrXFjjY31YEs7xFFH
QY1DXGmhRK6pKaR75eTFx8TOWEEsK6kX0PQEiRu8QrGZqp1i/CLZ1Kft2Ft0c7ULZX6LldP0oce0
Y2UZdoGLGtjdi6InV+0bh9bYxq1KqH5A4nMUGRBs1/uFzqq+WiCGAEHEcfclsFycdBeoSMOBsC98
FHYqbCAL1YxQfJ4VH5GgkEhTBHr2NlFUNVfYtiULZ6c5s+nHOXrr0EStd35dAGFDkRwuVZb1+kc1
uALlq6VjGhZ9ATNmLEY0HlIvHN4r9JW+taWkZLpGCMZCsAumn020dB9Ak4orWujEUnYJS9iobrQK
A65S3S2hZK4G0jKw5GGAZ1QDqIs2GkxivRGkQ4jyDiHSaQjtYeyENtoejG32OLPSde/iXPZiO2eh
YiiNSxnu+th3cF0PbesgM1GKAxbmdbMNmwCiXNE27rDFB4hdr1yK9WlsCoTUYjbTu9DSaXqToY73
DlpmaL/rIsN4lrLUb9be9x6RGEPWIcp86y3KlZm1FzbqC3E2jne9rX2E8IOlB6mJ2v1Xv0nbRz2S
MhJi44a5Ua6Ae+iPWbKY1ide0WwHSXJ0/bGYr5GSGOsnah7Tj7Rvmp906oNgV1uK3RNaC4hdZO6a
LzOoFp8t1wdlum0SvTjwSdJgIA0Olwb+6aaTDcs0wwch+1t64XP8yVrgbD3BmEhXLjErx+UQ5pFd
vgPhArlw07lL6hJjw3YZ3mSNVTErrc5WEHYJgPif0E7C97Wc13dTyPSC0ouN7mHsvErtwHoHH1Pc
jQxslapxRBbq7Zy1aSOGUoGeSItIAkAJy9G380rQvsWhjTSE2Zoz6OxRZLjNu/6Q/ZC9pfwTY/LL
3Kvxe9EPmd62MbsO49RCqrSzekizXp2WasOS0dwGmIZnhxoawbCFCCqSfQUmBieW2vXet7lnv9cF
qzeLbWXXxzisxquigWe076vZfsDqEhnF2uoEoEsi9e/pmLTxMYyy8mMXVB7aZUNTHUqDGtgKd40/
BvNodY9uCfaWzEt4Qfd1zEnkXqqaJtlnnu2Cc46FOwOIb0LvTTmP4l3WybjctZqWPhjDEFx8AlVL
HxAoWv3bOhyDFzgJ43ycCQWbinW6H+Ini3JGcdugWhLuRIiH9N7VCii2W/ffEHX0WduAsQKZH0Ys
onynnPWeYhMBOWgcJCQl/Ed3r8HBXOHugdIi/mmI51kw7l+AQ4+fUxErD2yl7XyETSvum4WDoI04
sFXkk9DvgeXYislh9xi1Mfp9TB56vFYjnMfbDZ4peN1RHu6GXS9RMDz2qDaWkBt0862O0XrbWHRp
QbAExeRsxyFUN17TjvN+yeAHbwlAEdqexnb8Yk2ZzO+moMXPqljQPDnS/oRTRqgxvpUK7DvbdDQ/
NI6qjfMSOE02+X5+u0IiKI9ro1HAgblp5UfKfoZ7BbS2YxhOaAaECBlQi6DwvAHJ4vQPbZ4jNphH
SAPe6dpJPzYyapNdLroOHldQuy9WiyweayjB7kbNwsRuVSFv83qc5124WsV7Qr6FADRjD93KBLTI
pgfzn8IKb9AsCgantjdlFOP3pEdffgvbdFIbMHCaOk+IvfdxZq8GjxxVLIftHKfO3krrON1VENbK
bTnm1ed+MgK5avGNWIK9Vu+sPlrfJEU6/5Agp5nlMxzBmwmSxHfGZertIaaH+c8VKEx/tImNrZvE
yVEeRd88oz+NNlx1FclxaI7YmbJz9k40egeyXtv+XNc+LmhGjajfSwylvs59zroz1pnzWCHe0l6X
1io/oe4gCZp0LiMMkVa4ecm9tUSzWz9ny+gzv/pxKY5wPPJofLA7uAi7sl9dPLiBlctvFA6K+rNd
CPzQUumo4QjsiTLVpi/I1V9KwjiEcLrJFdbHCqBV9kxTMYSThjpyyTzNcKBRbyuvCuJtgDAhWpjl
lHf3USKmn9NcWnANm7lknXYTsuWwJF/J4TPcYfKR/Ah6Xf8kuB0/dSDn3A8IMozVz2Im+j5gxoA4
lCNa17leVFe0z1kGburonvyOxUCzmipAX3wY0uFtUy4w+gINSRuyvrzFsJxgF5MV0iLUFxNEz654
zp9V7dxB333TtP5P8t1yl3Xhd4yS50+IYCoICWl8FOF0o0zIaXXOMarnYVs6k+ujzeQv2e2/I0W1
JiXmCRvkipxmp1VuPaLT4Kk9QDCwwwLrkGJbWGr4RFkiIJUJKcEeXTUFb/49ameUE0j/SNAbo4oG
D0jTKCrGN/HoOc9kZk7OjM4IT5cpUo9dbCS/CbTKd39dF/6HSmoYAgR2IFqhqY6y3au6cBPDG19K
gZ4lT3uL1nK2nYEX7ZSN3OBfn+p1cZjEkL4LPSTa+5AN41dthGD25mHF2X3joJx0n7IN7vxhmf/F
ljdnoSVi0/KmLQI45lXxXonAH9qssDajH8obkqDmDmCL9zdnOcEs/tyq4DQgZg1sm8q97zqvesMq
HaTvDrjaIwdTJQdZsutsEu03wMFUuTzkgx89TKFNTlFCkXkXseH9tNGhFH/TrPjPXqBjCwrupuHp
h68uRAeJ71gWL5BAedxOQxhvLRsrzKa3Lu2K/4+8+reQTtM/Fzz6X/9zyHK83H/8GV9tvnKBXYUw
IkGtgK/G3AG4BW2cM43Sc/H+JaymkAejAHFuXt4FduX4v0UQLrElMbKSPsoA/6EN6f1GIR6vGExh
XB/SD3L//wroCtLln7tq4IFoqCIbDwAVAJchGfzalCkoVdmDACKcQoYPb3Qtg0e3C3rEizM3lTey
oEq1IeVgf92UNqKM4U6XK9LHUhKaUHJ25cc+k9h+NrFIXdQx9Oiy8YZV8ck7qSlnJ2VlyPmoLNsn
xWUnM+rLw0mJWZ5UmbOTQnNhxJpJWpNH1a40K0BAo+ZsEaNjcQSW+/tg5J4R/cOwVJVKpkf0O9bn
vHf7ZUfkg0502ZSd3omoQz+6Ql7iyesRlU6wgULHTaTBfLQDSV7KQTATW3vUL3aFofO4qBIHN8WC
y9WmSmGOHVGl75x3NIsmGFonVlC1xKRXumxSaKD0SJKd9tF5oIRup+UNVKnYfgMy3ZJHspk+PZRJ
g+vhmrqI/gnqH1CTHGqrEJWm2fPiNwWFOChMU2TnYos37QK5CY06mE4T5Ta1784UqCbEX3QfnMlR
IWJ8866fC5PbL7g2rs9h0abqRRMVQq7KEchQ0VfXzmeIV9j3DPb4pKkjVnhfaCsr4odxsoWa3roW
9bt+WyuEAvFZu5C68jPHaz0zvvSZ/1WqRpqIzEOdiRJWmzrAcGUcHjAjo1aFXU9J8Vb0XndLVRQu
WW5oZc6ZYoadaR89TktGZWGdCTk29omIllbMl71fhMSkAUoozdu2pwJ+76lBlcew0ngueARx1k4A
Isp2Tj+CzKUxkQj6aWsb7LwcYNP1OsDEF9uknLpwCxgszq+WwB2vMWlFDGQ0VQJqVW2u4XYF7gQJ
UM7hQSypz6iCGufduBRc2/t2mXIy1TxvXuKGihjkyXJ4TLXmmw7SKPRfy9DfKaui3DKka/SI09fs
7NTExrYRHOoO+lrxhuyv6a5iOgDOhmLH/DEMC3QKN200mXErEp0fhA2861oDN3S3uRgdaLyY8aKa
U+jFPc7BEKQ8mZwEaq6ioEFtk6bVZ9caemOdiwk0vDc99rfx7KJsvES1SfOdJO3kk0Nq/Dam+JlT
4LSpD/drkpDCgv2VkNlkQVrlZvkUHHLGencoK6tFc7JKMvc6Qay5IudWa1Dc00RUdKvyPPHFRxud
g4ZqhMgKd1+wf2UfNcXN4c1SiaE6Dggu+p9Ne6RDFZ/yonXIB3qM1McRsUzerLOevPsAuXX9kEGp
TLZtMwTtN6x81nnbp5l4tNE7i7detqKBg091hpBVTem87PsHq3cmPJ21Ez0BqscuGTFGbW38Vlm3
JCar3k4todgmL8fO36L54bTbICjtJzcNKmdvW9mCLnJazoY6XaIpEq5J9DySQl3FM5W2zejk07pH
KJYGHmIJR85aU6aMV2LF0c9IAfy+VgPdOh8tNRun32vUJlt/A34ascbCpERHIUT3FZ+KJcafeqIc
utpxAZugsOKbaETbfdcwRp7EkoRvkb7IxJ7VNKfG51Dk3+LJq6nlhzRi9nXQkuWHbZS+K1q9fFG2
Z9PdQQ2F1k2unPnQ+wlzQZZ59SMlNUJWh4j+67w6vb9DX8T+LAYSp12P5Mm1n+HFCz3AKW+SxI5M
DmFFcB0WRIk2xFj9uE1Uhp9eGyeuhr2sacK6IrNvKFeB3GOGwKKxmupWEte8003VZ9cIbSdZ+6GM
++lZBGYdWdBv/GHCr+AmpyCLsXeRdC95tvgPnWP3856cBRtzb3LG1QipLg+CMkOJZg/4MoY/ON8j
dhgwJ3It5NMq6zrZUKQUCGLBnswP7GTZeley5j02ZVgGe281ztWpq3Wz86vY+SSsYWad8MfliUZm
au2XBeN3aoydO0ZvFlqwuqd4n0DmcW28aTeIocVDS5MAiT/SxNLjFchaiW5vV7XPTheJKf7Qkb8R
vw0sXpvQtehxOwNOfOS9Mp31tqc5i+pVJimoLpYQT+SA+eAdfFGV9DTsYI02pFD2B4lI3nAjloL2
tnAxLNoCMqrDbYzG1nfXxl5+H4SZam66asZY3aA1uh1g+r7a+4RuFWJrMGEaZa/y6EoyVWoV3TDK
zVLmyXDw5koKaiNNctuVa2P0ASjqog9Teve922TlQnbut3pv9RgcbCioeeO7KfbH52QNqIiqquof
mQLcK9CixdTYLH1d5wm3HXtO+2GllgkNZs6ozJPW40pZuGk83opxLalgBTmVhp/o34bRNWMDNF9N
WFqiuFVpc5GLLFE/jjMQyETO1fuwVIuiapiN6YuVBVb3YBMY918LZRc8XQQH63ZXJkFh+/thlWW0
LVB5wsm4rtbCZPJD6u5V1M31VhWdZe9UwTK9rWFjUHCdYPluMG6Uw77NBsSLgbqCPeXhQU9vLQye
rWSgGBeQVZYUgMrqC59b3ocYrkNQt1bGCBrrL5OtwwfkyyKbaL7vP0LAR26mmefQo/8GyWazopBA
87rAbqMsx+YBP9X8OV784dGNky7CjCReP8RD4n/mUvWnwpLrfV7CnIbwn3dPlcjki4crpqnKglo6
1D7bI5o/sTSlFdmS4ru55qqzNoatFcG92GSxium6gPYnlPFa1P+DOG0VWCHEm/bgMNa7RE3kpQ4i
UlfsqMjFUTTAcpumd33MKJDcGC0BtQ3xH3trBRDkaWvaGFtTumz3WRS071U0yQedJoDgxrUr3tIM
Vd8npYK3ZZnUqFnZ2DfsF9ygesq+PbHfkFnJsfKDmIptMzXHFVW78Bo7owDS/dQ5VKnmoG4Otle1
7+DydzeWpDeAF8LUfafiEXgbFKLkRyI0xMdgjHjfWGApws9+gAwmLbWB/mCUyDdZ2DXZNl5ps20Z
J0hTOXFiUaLKxulqaJBQ2tIcLe8W0FLl3qH3+E30WWlB8ZqgI8uARvUGJUF0bmus1l6omXvN7QzZ
H2QXYpNAJZqW7tAopFDHGN91i2Rei0+2U+LYsHitaO4yJmhHL1EWLPbWKJGSGxyfWiY182YHqzKN
diocauC6vtKfRoQgPxae03NYekYseqsoy61NAKM2TKQaH3MLQ4ztSMHquxyj3N4A6TBm6j4TZiPz
JRl2daNSfyOoIL8z55/2Bl1TIdjl9YO9rcKGhi8kIIRd2DEAk2ym1Mpi1jivd64oas015dEVJEGC
MeFuQE0OI9FiRuEha2vrfgTX4hyhsQX5UcRrQoEaGDIkZwQukeJIkCdqVR3t20om0aGurentBPYp
PS5gomBVUWzniW1A6tGPbYox+NGePD7Aq2D3UYGGeg/qwNiAQJnMQQ2d/EFATK72W+o1TvgilfEQ
ATyDKtTJWaQehu7JQpyr5vawHonPNiT5yZNkORuU5Ge7EkSL8C7pz0YmU5MQACIDYSxO2LPX4FBG
WJ/INY7eGJ8GSorGGiWhQQpVyetwTGkcwH8bmzDS2VlQFLFVoa+Edlky1EQLJ+cVMIfxeIAOuLyP
Tt4sTWl8WupsohIsamEEltsuRTXLuLrAd8bhJTdmL4i4lgKVRuMB0538YE6Z5/9LOXgz5M2PZvgl
mfYBav/zBPx//JSvaU9oEv2efwf+b5izAG+MwfSyzvxBe7Lc4DdT2ILadFYVdvjSH5LDpN4ucMUT
vwnI7n8k4HRaf4voGyM/gCUvSOHgX3Jl/bVCQ08LHSSEVczhmEb2a4x4Qswxhzla18u8wGTe5oUb
9F8x9WE2o8UDhUn+TaXN1Lj+KE5xRoprFBfMVw0Z6bXvaZj6ZMhL92NaDHV6G840nL9a2ubfeCIz
PKZTpaznP72S/4T+9A8njfFNj3kJBn5uJJt+LTMQp2i/raavUnpe/3Xo9WA9iwp9+Od4lCvhUw26
5l8/qeuEFErgn3BWXtWvJxUAr0Y5hZy05XSkeKK8T7KUFLOJc6RdKFMbu4K/vtN/eKGxx50S5jI4
PGCor05aohmD6Lr/ZQzQqEC+CYOC/murJm47qccUyP9fn88c74/XCZGPumxs08mOQjhRkW8Kq39C
1aaDRtYHhq1NJEnsJJBbZOCcXmeG2Ar3V41Djkd1xG+0c+EH//2Y+vWmzQAOPSDzrM7mChz7Fe9M
WnQxsF6iZjTgHhgi/G5ebQX4ivMDwkQU/29G8avbBqJPOgUG+zSkgBO/quRWflFIJKj1FjnAtsRT
CW1Vq94HEkRmex2CKoVvHmX2zI+Mpm9fHOwibFR+/OvH/+vANpym0GgnCDTIXMcDRP3r488aD+Zk
85mQU9MmDRu7ODDqPCaWzDHVIF4Ltf6bIfbqnCxZyIbRqwNc4jCXXkPQU8tefJR4EToqGm09e7Ug
as6jpl5pJLQgzp4X3U7C3v/1rZpi8R8jjYWQfAOnd14v5cKY2syvt1ogUy7gFoOotfLJegbCXHJC
9EkWXjJquLxxlGCFHoBtmuGeI0zGe0dHueBzf30trx8BjVoWXmictAwgp75eT2hGpsj5Wt7G61jt
5Pb8DGYWMOvZ0h4Y1X2RWIIJ+NfnNa/zz8/AQwbb5ZRBEGK7YduvXreLBoXqgexv4IDDat7acPq5
uThY/35SncmFfz4bwhoYa3jU7oVhWMavBnm9hHYeDjCvUWd1eciIkUrurFIjKmkHsM+z9dyseuBv
ODfO0nlwWpdU+VgsQWs/eXYTJinaIBGjJD2NlSIvaJF2YKxTMzXFAtha34F+9fjNJo1n1NSK5BHN
Ksvu+WGjMRc4N1p31JpAylINnfCKsd3EQcEC7x2+HzSxOevvJ++CmcMEOV3k8UObt0PeXtFZXdvp
ysWHJ7pH/wuYwy7MdcEAGSfqe4yTfAUCemztxAZoaHVDDEEAJ52El5i5BfYtIFhhMcptDGKA03VA
G0t1DRrMhgOSZrE5WIUgAQtgpsQaPgNvLzqmYO057vcJQMNY3GX4yoT5y6K7HJADTTOdqwewBp10
d0LGLcdwq6HkbEOsEqi0qD9Ni3hz+aM7u2a4SyBd9OB7bNM/uOBe+HivMmZewgF5akU2VfytW5Af
xcK0CBOuu+0pdfAWySh5fedZdLmz8/hFlcJsSN5QgUc4kl36NPMvS/rl4SKdxSjfDRYo2u6I7HWN
m5nB35ABrcIzw8MF5xv2h1KNC0+pdNfe0zdIJadKvj+fh/681967NYUhbNp832BX0bVHQeMWIQ60
Ue7cdfIBfpTnRUX1mSvAYmRmb7kMncvzEKSjXDLt9Ib7dc47Kp2x3npeW8W6ZDAuPAIVVM0YHovJ
O60Js9Kl3LqdgwsVJoadA1YZQ4OpAs0QAH8CREKFNCZu7hZLvY+J2JdPl0OhSGiOsVB35Ifu2pab
HhObiugNUiwuT/rySlJEXHmDl5VqmINJBnTn07r5Ec9Tx9OhVNnaX5cR6TW165LWTIPLx2OE1RnG
qJ20fDAHCcvZWtCOPNuuaZB421ta9lG06+vBmqcdmtgEFdEE6SgCgZjXpX/wV1IdnEDPnwfezZp0
OL+EilYwjxOQrhkiYbP6xXKdsqGU9w6/mCiJIPArzFoEtzcDanfoClNN7DL0GjZwQUo9vytFWnvh
hxgvnsj61kcLiPhDm8LXU3u/n2FRfV1iGrfBDRJwbinJvYolib4vEvxZ+jxNrqqXd6x1XmqgHoFc
xreKxgZzzmuVdtwvMtOLzq/P0RPKhoq3eBnI9dSaDybDaGalahFXXPYOmhP9t6C2XJ1u4oySDFo4
mHPywctEPw/8qAzYMC7/4/hVUN7rzmUG9edHvAg/Z2nRZVXx+NNaWFK+z/IkA649C2Qqlqc+oyTI
yI2d2ryhdDSR3WTe7NskXKdwvL2EI56gx8WrLOqZoXKOeCMVo1l7mAmKOvfGATWVpscomah/XY94
G43rwVRCEm+LxwSkvSNNVjPEJwwhibMWu+WtYWZmZlygQ5f7EzH2D8MnHwfL6qGRrcGGxh4T66Gu
tNkf8l5wz8Xg0405BB6+oN19EhIBN7shGGwMoBb6b0N5ZxdTLD4b3mX1EASIBdT7KrddjjeXqV8E
2wgdd/G5YjTwXQkVkKOnGePwuXUBCD5g77jyJbuPYDYdisFOE3jeUIhCxoUEEVtfjbmJmncVZTjl
7wu7m+Pl2LtBzTTSFUEI8sf0x/h6VzIswgdC7d6zN6gKeVwIVQEKCABL05mjxDCH+SN1ZbxPjpg2
mE9GMD5G2DU4JTY7ulqICeJyXwbic7BY5uO4BwX8yG3g3WDC8HvW2S6F8wTn5XwIOZRNAuxcjX10
nzhdGBp5ojpAFlRnFVhL5JcKyeHryIfxQGiS+TxGaMvNhGEERR7EWhvpd3N7Zct+4U41zNnausqs
iUF6lThLzxWfn2cdNObbgHhkn+3ioBv1Y55PGNtvfr95SVH0mZIoyBiAhpk2T7lZ6XZSKFNmka/K
CTL4McU8vfe3QG6S5soT8yy/+qSh+mVKlzz6WdhJVnxVY0RXNe6dVd4WPYZPV/lcgUTbhWEVYje3
YH2O+dJpGMzT4LF2FNSTqweQLEB/9wBG0ZneF4sYeQerzehpdhAA+AQlGhbe3RDjcTDu5nZeuVlP
gdz+fH4FjGxt7gE98ZD3ODkdS9qbnDxj7m6XtcpOq6ljBgXe6xmLXkYHiLPlit6RhaOFssfyrvdo
waHiBl8db4DTqCztWvO48dlosjcAmNq0ukqGdGHYWqJAhHJbrci3Nru5ThSHj6nmjhYE6ayr/X0s
so4XaSaCOe75CZdLYgYbqt0dla6mH6LB34K5Y4fB+wkfqZUsY120v1sEgcpyrCfLjOOSFb/0r1HF
VizzdpX3SfjkTJk5WE3uNjBW7c7rAHUD+22oaI7o3XxQY2JueKHxxQcRozR/vLwAgW4td0L3dwpQ
oHLpFpi515UZwnmBJcm8dgh1Rt7e7yaG+uXOz+/NIuzgNOf/UVQYODyrSzqk95iQrCK/CiAwRA4R
NPYn+Fgvs5nt56fbFISfGrfVNIgSyk9WJmnwAIQKtnNDrPX755I2QL/vcBmxU4tco0Xlv6r5I2Uo
X3wOlWMuw+jUi89NJmc+UFSjmZLjIM2bz/up4e0WrYvpyMv5fqykSWL3OjqtaLBfNc85UdLhW0U4
mWPg9WDeiM5hkRnV+tzlj6hSUtDeWiq1hmsEuxqerCNK5cgv6dArPlhaqNKdDHLM3h1hBeK/E/Wq
I+ebwnPGE4+pk+dcVea45jTCB0s17BwYXwpTAZSzbPlFQe7nnobJoad2YFravsJprC5ZuXAxsBZw
+lj8dgFMuPMCRomZS9fzcnrzHSWJ/AZhozj7ZPdWavUIGeGhwmNCsZeHu9YOBsUgrkQ3UXSPFNyb
raftQec3dW072kiSoufuXlU4q7B1pTG9UXvv0GVlj5iyzCZibpqpZLNiA2sI1/MkbXR8oAVBc//p
krh0iw2LfsNbXkuciq08QX6kYBot3QENfY8wgfy+5dA9fmdsSbCUHA6NuY3ZDtd8NTsmytUmnA58
bcIHG8EYONoenKQovdZaBU2G7mgwufM9Dxc4MbJWyMvzMmhBTVBJaCPxdeZG1GAdUGHCVtyqGAx/
jHWDZ2Yx7sJw3bZZAVAEYudEaojVB/LPbIUDbA3Xu0tA8NHz60EqCr2BQIsa1K6BucfXL7u3JiLh
mCzX5nt24xJpXh4ZFk8kLolFNgEhZeKShqODBjH3o8Qygu2bI1+1y1tvYLwSfSZ6IDqhAGOi6GCG
NYUgDXEOYdY5pOqribjkxg5tpwKS0ajQAbdyPnW5xIU33VhWNwOJjYw0Xn9Axz8n7KNQHXB1l2vN
nLiJk32B1WTr7drFM48v1W5UFDt2nGWsDgmEvgFAb2jDNUNcrjf3WPljEoYg+p3B6XcJigNNsaeP
IJMvNkEadL/aTwb7e30OmZ1FmhtwPUVsZDkgPcCFyBKuO4b0sUkvMiT5GWjEmrTCrgpzkV977IF5
/TBszIWzKJnlaehmcwG5iVO+sv6bQ3VV4JjXfq6/0U8lNAGpagoK51fJemre6ATCOQ2gWpajhDBB
44MDnjP8VhbmsLB2O0YjS7MpCMCBHov1ILUc5VO6xK0JGE8FAQV/le/Gp5JYaY9Yj9y5DcCBDnJo
Z25BFJZ5da0UJgM1rTfewSXDJeTzmDK2jBWRHW1Rc/V1AI3T/boKcOjZpzlazPgs0ejhbXVJaBLY
XupMxi/gEOZxuityfFUtMt+sGBJXbkh/wXbuo3Owfxma+SJiDuCfn8MlTdXng2P1I7lZy297t76z
3KkfxW0k26g23ranPFqnIdj+w1qj/4YXWx9U0bTQ4G0CZtTvVZF4tc3iMFY5z2c4Fwvp9Xf81lHS
NKMNzTjmegtsyHwE6ZKYVtDaaZNrY5lGCnA36Bin+G0TIUrdbnw6JwzvPEeG/DnXiopqd6p0YqGb
cQzfClKWUaTAFM3nHHPKOju2gbAQKC5YpRhLDaEu576URs/vzT+XDCU4MvNYF9cUHBrs6ri6KFt0
mCBZaa/gWud1BkC+TQCncp5+jp3SuXYLGlb+MfSzgS/0ZOFRvs9aRsOyn9zBZFeXQQsgASkWCO8d
AJhtDI4Z+D3yCCoCn2sJzTGnAcLXeAuRh5V6A03jNLmTOOK0l7UhI2wtM3AFHcJm4HAkfZ17hAcE
Py5D6hIxl+dMcvbXsC2ufZFSJ0TW0BSvLoNfn6L9y7yvxWqeVBWTAg67NEZkfjiQskBYQOq+0rzP
pQHqnu7Zlc3UWWib4kQMuQnuNm0zc2CxhAX3QQPQrCjqVA/Hwb7i9YwU69vs6fy56ZQMuZgCcbzL
MmQDEeFLsMVMgUvAuuIHSpsmA79UHfV5JGk6bVyOa7oJZGjuaj4ZO455vMD8FX4sLaryxvaPdYf/
u4w54Us34RJEif3THSyekoftW6z+aMYPJIG4q+UhOPMaau+EXRC4ZFxTu0+rngkMjwHRPY/5cr34
7HroG4bQ3ZV7n+Bem93FXZsB6WiAQkTxdTcG9ZgdKg92bPocYFhgld+aZWpVcp0qN9TyMZqHevGe
/Cz0mf5uTjfOeUDMHfWG28ttXoYwhj2mvqLayix9tnJtIlqMgqT/vW0g+g+7pg5NLfJSwrjMbxBo
JnCP2Wd4Vpc3iBEQJlnblFw4eEpO5fS/riT+WjIHEkoeRtmYTgH6USjbvK7tibgVLq1+6vKn9Bm1
URMEXVbAhbiAW/nrUyLD+2v50mUWCCqKgm4IjSDfe3XSynYtPSU8nEvVobWtgMc4nUeLCVV5h/m5
bTCryu3W5/FcDQCLChXoCpAanhhPgJk67yf5tBDWDuvaWUsPsiZQArLgAe6wvlE0hRmBkQrMb5bH
1swQWntWb2pT2PRxs1YXJIYfg3Vx9F0m2hHj1i6XoYf4fi6FwaY09VXq3Q4H885b4bkr1pIxcTor
BGvJa9Oio0tNAmSGQLDmprozFpmJNlOY4/y41Ia80javeziPkkuFwE4hFHaHxAqrHJvFGdRBf4Cf
YGaWiR757Vw2WOHsMkrANzriOFmd2dDWPwcta92bLez8tzKkcMFDGLVEt7ZMFyrWph3PdV9iN2I+
Wm4ktCPoyLIVKx3rS1F58TtzqhTcDOO4XZVZYC7X1Awda0mVeiYMaDzHxBWX0HLOPbMN5+edX1e9
w65zaQW1nprN42HIYVXW+BSBy+OSTOYuMgAnnOCyhF8ihtoHUUILxwcwiGtbzWrt3cRq7tC8m8/X
x7s3C8hlSSUyt7noqEfRAyX/8058OeZU0QtDSzVozOXCiDMfKSEFtlAKHGjm/h5mnlnXR9suXQyK
qwYJlA2YAVMiw1zqdLepNAPrsgNc7nZZXRMquOfQr3WDqoSHg7RBVXxsGhYCii9En9bnyyw/Taz/
C33344/24Uv9Q/1Xc+xvbbfIPM2G//7rr+r8e/qjNULev/yypz8+LE/jD7m8/aHwIv0d/G0++X/6
n/+FBjtHeaHJ+9/+7Vs7NoM5GjTe5s9td0OO+Odd9//N3pksx41kXfpV2mqPNMABBxyLf/EHEAMZ
nEWJlDYwDRTmecYb9XP0i/UHStklRirJzkWb9aIqV6UJDATgfv3ec76zX2mjT6d//ofmXTPMPxC8
g4xhTAcJnHXuT9G7ZgANNQybXwfqJeg/Mtj7U/Vu/qEABEpdZ3VE5G7jAfnJGuUfxJPL5NgBASVs
BTT+zw/+c/jMPftbSqYhXo5xJNgmZmeAvlwHrBiDnHWd/GVoihmY1T3LbsUUI7nGMq0+YYWWt2bO
+0/BlgRFdW1hxHLvnYFDJkkztXuPKHz8tlQZqrVQV0RIVCrnKJKp7AFrmZoYWiTuWdaWJi4lot73
Zq1bvhvFyx0vNnp2vbLG6LxuNEe7oAWnJ4dx7uP3fafXnxpjVMN+QSLS7WQTtPVlrEW6zvklC4ng
gguIXVtHPpqSy+hPda0+EY9T4rGPw7HGMAXUGFNQCck0GRY758wy5pxxcgCIGzGMbQheIbBg8SJL
8VSjkZ9D3zte1cNuFmyrpWi6Hf8kOrSK7h3R5rWyNop5zNd2yahjR5E6LnRqDp3bsCA6D9By78Lc
UAad3snC82nP9RpoZ3dB5gXhiP1Zpu1QQ9QesQ92w5AUW43d4r7SO+uKw9pibep6AX9EVr3leovl
IqJsZINsMDfqafaNrtaSM5NU362mK0SJZufmD2nSOZM/5lb9gIAfZy74Ai3e0mZjIlw1SWxs4Qll
hW+aTGM2jmqcKwoAxDwCRV610cdAnw5UYikM5jGSSERVk04HLSsBYgcDUT+DtYhv0oiscOfSPsz8
MG7AetRmiahzoF7UvbkaNRxdECBw6uW6Q+zj6gL01aQt96AkZt340CK1Ru5VpQN/a5FpdzDwBi3w
iMBCb+hRZxcZZqdu50CXCr1edyp6vXk93Q0M7c8JvDEyPyPIZED/5y5q2wJBi7w0MSJkyyUpKz+K
hP8Ha9l19VS865qnp+7yc/VyBfv/ckFjnv3369l/4+7OPv+6nvHHfyxnwiJ/3GHgrOSaT27Z/M4P
Cw9xZzYCANtFYST5MytC9edipll/mBYYV9iZK88YhQJrzJ/kZGLLOffj7cGbxWq4wo5Plq/XljP7
pJTUmXKgvcBkxLJqQmM+semVkd6ZUFh2TiI6fd9ki8uWnVc9RQqu3Ey/ITBavqO0I6kUzH93NmkQ
4j1B4/tbqNl0mgvmiJ8h9RDS3Lfp9NjQGb5G0Kd96mKSv30xRuNDkzh0tKHYj1dWZ0fqiLAEronl
DjjcjbzRvg4WpQ30iMSdUDgWReLVmiNRWyZzBkYl7d13CX5s2O7gRieGGOU8bMF7SHMfQOZyH/RY
g/GwGL11X6Lfb3YWa9Z3cK5h7qdhPjFeynosKHqbxR/mOalLgihjruDEVXLv0HJGTa1JWfolKdb6
BiQXUjucD1PiE+IOfwxgZll7qsL+78WF0X2wxjiczqsRFv22Je4AlWlYImDdONM4hpda2mR7gCBD
yXozq2rBrgP+Id7mlZkU33955H5uVP+DbJgbkiW69r/+9XJbUmjJhLT56K7lYhyETv1yWxqrahGz
bZ/FDO6vU90ZHwKmvdUb0pnTxwV3JQBlVGBgtg0kSjy0v25+blZ0/SCM63FITdPXSqwNh6bsWyJX
woW4h9c/E0Ojl4cOiGs8mzyVXFCuwpETayeyFFLC4v6LTeMo83H4ZI+F6+SfY9dty8MSa2V07kJ5
WM2RNvACrAfAaKYZXTWW/Lg6MmLCqbB00fgxIZOLJGK+tLoFbtEro3wMaTIV+yozwht6VCXEhLBT
OmnMDDqPRJZ2UNZaMjjxNAQ8e+HkcljBFpYRz9xM07nZTGSVBXlGJBhq6erSNYA93Zgdknf8vCzf
aujM0V/At2yXJbQML9Pobfj9wggJcENsqPtgNGG8ZI1l5tvFWUzigFXV+BasARhJVddUBxLrxvnc
iZlQUCmgSdjJpOy/EVroPM48W6mHPwYlMab+ITq0sW4f+qUhzb6OcaruJbPqJ3wH8nyU1Rj5nNtT
jE0pGfVut61biuzZFzX51kPvlYKpiJdAxrpunFmLNw2VRUsQ85J/wdvNthvWRKNvsMprg2+Z9Dz3
oFXkzQQQyyVNMMZYbS7cArQnafqlC4ew2NmDHSuPUjvVfVCdQe1Jq8zrTUB7+bMRhTNwlDSfDY9h
bbxyDsGo7DK87eJuWQz2d5VFzsjtKPur1sxbeWF3hIB4OofS81YGIS3NrE/dY4ODW3gL3oSHyHRh
DaFVBCpXIvZ3zq3KXKBB8fZfLIDMcoYKWn/fZHLV9IeuJXaEvJoPyyCwSQVNj79cJAoKRpS3sPlS
CyE9n0qheKasG7vzTlPcCvSSEyl1gUAwxumWvBDqMguld6HAPBhWDChnSIKWaUw9koTczKHDyDx1
Lsouyws/IsFMO4u6NGGGuVTxGsbCLAuMCS4fLxlrvdhi9EJwjofB+JCGQ/3EMDB9iizVM7/S+g7Z
C0Og+pysvPwMXlOPP5h4R8JAEPQfGBA7F8qNAVAtjc5kYJFXNHgK/CLQYQz8MUl6DmKBCGdwjfLB
VMv0ftRUdZ7rY7etpm58mhzRP8TcReHTTkkqTzJmL/1wNJEGMnjvc68iXqTdZoLWCwE1MyaVDNDk
lgjFRGzo3TGi7YRU152xWF9t7vFDpkHuP6rKdSH7NAZGjXmGZrPHPrS6LuueZl4Qh3wbmaAz45Ph
1xC1J4rxHUkweb+rTEVypwXfFxNCWBR+oPcQ3zI1gyHqRvwknb3U3zMWGGAM8K1wNnWyeb8obTK2
hSmaeyNKpyfOezjxRtMmUnEyYLyBlCUCcGY/fOJbBDUTzCFUB5cM5wrGGX09v57t4LZk3JkcEnqr
WF3yRWu9cs5wcIV23DX+IEr1RYk+A5swT8aRrp76PpnSvh6JAX2KlpJoQeJ+8OnpTZaRXlAj/sPw
kBWLZ5smyRxL31w61TJ973MWvQ3Qs+CxygdYyTwesfJDo2KZWvCWvHNh9t3N1cwf4yUimkj0bjz7
hOk41yHH4hU4MTbOLuscrdgB6wm/FqFVPUAiJIunc5YVS6SJjCweZWL7kEPA87eQOXhoTWKxdyVd
vLtA0SgB34mqgMd66vlxZ0uv/QJA1vuA7TEFomgFT/Yi7YQerEkntnQzffasbFAXnTBL1X8tpoJk
YY3xRr4JeFz5MyOT5wvkQuWtTpsg3kT1VDcHN8t1rAhhSPgkJFI6/8uRrmSnvKjvnmEZJOec170h
y02miVrzJUh+UOD5AF3OIs+PJBuk/oydGZTB8hoLz2QZGCDhifh6ceRYeTYTrMspiUNnW7mMXlPa
G+oACLB4iu3QlDs7jOb3Ta2tBlKlFQLxQBPjFmmJIzLtNCl8EjSFavZFy0zYnSEa+eRyk8O4acDE
7DNyIfCV1KVdETVNLeAHUVqG/hjEnJr6SOkfxrYznhpY6d9kLrmrHQqwa+IutMdpSGAuWoEWf0/C
GVRyYGd1fz6mpKZ7TltbM1P0lkAcoXrZezmKvu80lkiND7W4L3fgnPVmY80MZDdZIKZ6m1kwdzYq
jsFvAJxYWmzFGINRYdmEuAyBvbo+Xch0m3heivsIR9xXGm/WR3fpuuvFjpyHsml08qkCHDxu1K4w
FXMBSpkRZRn7WWsQ4mo0cAr8KtTrGUXHWNDPbYLkIXE0zfJsN5Sxb0FQKz2m7IG+xjrJehtbKI8i
OxcIjsU8UsLN6zRf07vrgOW3QLbbUWOtSmn9KPNSfgj1Ln7X8bw3XjDL9LZJBet+lenB9dQx7fLd
ric0DsweKN6IzOyPVThIoqO1JSr9eQxwCFt5lZ/Libdrg5pgZaXCqLsZk7Zn02ESRfhOGnU3aIOp
J13byL7mUECajUGZ9L0e+uIxxe70TaUAS2j7hepRDT1fPrk3ug1JMQc8JZzS/gbps6WKnKqZmapL
VOs2Syf7fmky+zN++fBj3vHSbWBLpkSLpW3NmV5PSA8T4YKsjvB03dzEyqWWwbw4POZFYD/SpcGh
ghvNdTQcQwT0ZMd0RG5Z4sENS8oDpr7fiRZwDDaxVlxNvGWfSsCHX6VDKi7ELy3AVGYvUegnuYlV
OM+AqVxUyska9nSQPTetcpPHgUMAdJE4TQ65scwZky4obWfOEBWpN9VD1nIc7VPCvlI1kHMWpE6x
jcgXrrxA1hiEkXEuxoU0pwVdFGrF7ugujPAe5tAMLJCOsTbcTRH8EC8cx+Kd1MxAXHFYnupDQx+e
J7JAwQw/ty8BIk/kU1kdicIV4DjjSxHUIaZmXYSzBHJFeUlhZtdzIft9CnuOSX4vHA7l/Bh6uDyk
NDyz81pW+UzyMLBkDuhFOMqR6S1u5hGqaLPEX2IZRdZhxnWOY6wMAnmRYUjj6F7kwkmIbwqHIIfS
ggl/RlNmkZMMskZGhJ6TGZ+MXk7VqkGVymKh3ZCBvKQXqne1ICS9uF2ib6KRmbbLC+YJN2kTSfsb
jTc+jwqKOLa2tI1ydYYECIrqxogmBqDeMha0GoSrypiQXgFir6TpAbMuRrfoeGk8AHJm3lXH7zEj
RzLzGRon/YdlBhz4Pu6jXOwyck6D+z4hInb1my+oHyhFRHMI3Tahky7zRonbODLBjW8MRzb2Xbxw
+ACEHE3U3psxcdhFtYKf1p/SJSW5ghWybN/PTde7tddGNt0gM9QWZ2voCCUvtaiMiouCyep4STt/
DXqqNJU6QOdIfsb9aTW1ft3XFqzP1QM63lbVEIh3oq2UfYnxCYQlU/Phg0sACa9fiigFun9OeaPG
JfeMADbmwxhN83dkIi2NsxT8O4e8WmSHIjTHRwQsfbCVkzscaxtBFRlowUh5QpbZ16JQrXZPFnCP
nSvRFxs7NngJCrxOhBeJ7bQ6C+W86IDK0nGPrAPkcaVG8RgtoiIBtu3B4taRlS1bVS6yOoMP5KIR
HOtIR7YQ4490CP+NeL4CmzWqc1oOrda8MN/Ip7K/rjtIZOAJkyFF+0hJ7se5xpQ7gYNGALQL7aU0
ONFvIrUyIZBVNXe6zOPlMIOPE1sixCjtZyPrbiZl8pOVx2SAxsvWTerphpIdZFgxWpTBKMRy05fK
yu5GQ/ZfAYOb3xbOveEj+u34Maua8BbhVoAfGwA4FnazbSaPcd3IRJrx5k1QWizYUqB42vCI9zMf
vey3uW2wexc82k8NjwRkbSI6QFEty7BJGyU5TOgzLj4CiRpIBpHTv58ss4M1rihxgbdC+8yGGLZ6
GbfjrSrLluBspBxiH7Vmphj+VNywkan4tZE4qUKtF4b0WO3840K5ZG9cdgjNnxKodbs6Qti3RcO8
fFmcRNGiRGtUI5Oij+cN+hRbZ0Im6iv6rvA2sOOJ5iT0KQIAmzTnXIadgU0pIb6NV8Sg3fZ8yP1P
0+xfNm2rv++a+Un8pcQ+9GvfbP0bP9k35h+W4YCOYrN/7nLRz/jROLOMPxh54sgiSpf8iGdG/59T
APEHekroJ/TUhP4MuPmzb0YYGbT/NRMB7wdmJ7A4/6Bt9rLZ4hAaabtrFgcDafotjANO2iAUiz1t
ZLGpjTE8wIpiMuXk7hv+oN9ehbxlxq6GTXTFSW+uxh7irmGLG5Va80UYttGHDLHxj6bt//VEw2GQ
goeBTiP3h5qQltnLT5MNtJnFCJU57TuKvy5qZsOvqkDdqL5X7R7OJmedlC43XmoBNaHqKJ5da+hu
QCQDO+kof+6ZvINAyXVplJdDAIEVVJsOJoWqDGQKZ11z3MbPKJXuGavSPCNWppW2YiVGEB8W8pH3
Bm194siR3s493ISpdPhRhrbieAT38C6OMr0+hm5FwI+pJSwCaIl5a8tCFge9ByqCM6Swja0dTOZX
i8pCHaypM/ZOYMLqyBCkzZBc0+SapYtWTmmP0xERq7yTUDLja72c9A+zECx5yk7S98OQu/qWuMby
yhJjR35yWPfFTkMN3u7rLsjz7djrLGvWNGK2b1ypGEvSMlVkK5L76PELBLqCvzYsxMoTHeIDluvg
Q4EYRXlS4LXeVwQpVts4c4Nk3+f2GpQaxMVw1CSBEZuOeqVgQDvDDRLj0gFOzC3rs0WjMeeE0ZXF
h1WkfMRIblEiweO9CWIdrIfRjLA9M3fuoEYKKMGbJizqzwkUts8tjpz3RIdX34fcREfchF32CRla
9inWe/kV2IX5nRGYLD5qTgCgA6rEYGyNQhfq4EYaVgiZaH18IIBhHLedGqvkUAGzTu5ctGsQBURG
GRZyKKmPegLlnJHMBC7JYkwvPnUNMSE++lAONZ0AX7m1cH+IPdn1eNJnGtYJdJ2e8kbSfQW6/8y9
sSTuMgQxKNLTTRoa46PqV05O9MzMqVd8jlxBOv9Znrv57Nt//YsJ6mvr8z0yqPblmPb5b/xYnxlf
rPnpOBTRMRsA4licfqzPzh/wwOjY0pJmyTId8//MNUx+yzKEgdUTip7+7Kf+OdYwyZHEySwJN8Lz
iC9V/JPlee1C/9v7Rh6dSeATJkMd0Blvh3uyPCeIsiYE7WBFDD3/lCUMThdkmJzC+uEdWL3Mn5tl
usFxOR6BarVvrNsvm+Tr5W1stexMCEukxKX9cj0lt6KrY5SJm762jauyWHr8jMH0jsTc5kfx8LeL
918uRawalkFy/hgtmQxwXl4qJ1ZlakeHErtIsvsJlis2oz5A2529tRv95aZaKI4IBTMMuI4KF+PL
S5kNYQXN5GL1k0DBO4OD2iZ1h1yi6SUnbOGS9/agcmNH28J9asd2fhOOeLIj0rDAzMgzZ9Au58GT
Jx+3jftw1KnKNkswJOVhdMeo9WSR9SCalhhBlFFXzY6+93LeOnP2UYbs3ZvBTKsP5Gt3yQ4e7/LN
HutWbMmFADn9yxvy5hCGb57AU55h02FpdNYkoZf3KJ4VTDm7grriLO1lRY7KuZbX+RspbSvd7+Xz
bTlIsHh4MdkwQDx9wCAtVxg/gJqkWhEHG1tNs9xgyYCyLRuhf3SmML7Oe61NPavIx2WvY2wImRjn
1rcxD5roNm5EdAt6dcAzRxC0tlWMqDPwr4n+Dr+DQzOefzqGjZU5O+YW7RVtNJAm9Aog1CEqIvxl
jkzW+DqprK+v30UUHi8+HmRVZUpqK/p0DB+ZcL4YMiH0yGdespzuZQp1hqyXXc3rthlR6G5bRjlv
jJme9XK/rhdckDkh00RUIhxv9ZMLEijdj5zW4MBE+t5iKI9w2vaHoCe3Kf0EMuZdqSQtebq/pfUR
zsE5HBkfueu+sIvLcL2JLbij1+/CWt395YeyKfwEVTBO7ZNVxIFeTF8Ty3TUyPhdxUq2zYP5aWlT
dcTmRBRJ3Wbe69c8fb+E7UDZ4pLrG87bfvJ+LTRxptDiWEnzpjyLhJ7uiqwdLv/5VUBJcCGEPoL6
/uX328dStYkAqV1nDGZMzEkeGBX7jfv3u8/CLoC4EL4AR4KTTQD3C1VDsV5lyMIzQ3a2X4IEv/rH
n4U9juk+dTOW2nW3+3UgWkP706aVs5TG9WdU5uMno0Yz+sZFxHpLXjwMDnwzjjoAZFjr9RXq+etl
JsNuS2Mg58HtWez1aJRgCzgeVE90Isneopn10IZTph+QSxNIlaW0tbehMYSaXyPRHK/6zizFlaSb
lCCRI2jqysxl1x5aO5npQi1dWZ91FrkWHuVaRyd5wgSwiVv027d4sursKOxMmRehCPm7Vl/P9LED
SZIZ+iUDLXAbJD1TArqmmOairoKxXlig9Jn+bZas0ml4E1lzCFOCduFj0pYmuR5bIHYtOaR+EybT
l04aaeI33Vgws82hjPNiVWN4XQ2heZjmZsoeCKiaHRSYBPVcZFHeL3e9WS/6+6CMQrEHFtYt29E1
mq/uxGhp1zT5orDa20l+cOLMTP00xnrnF7M+oh9ywKv7XSkqjBZDO+e7upIKHpG1NA96pQ253+tB
2O3yoJLXNK1SZNqNUv15wLxnAccDxBzDCmbvS6tqMf5hiilnX8aW0/pWYET3yl56nayAyDV2ZDHZ
amNYqCYJWhMKanPXE+CIVQikuG7WGts31iBjO6JVCL12MMyDbrSIGcIlK80zgMPcn7SF1UnLTOPv
4MX/VM55mW6rGIsIU1qp4ZEijir3ITpyB2VGSth2tmV4200TW17Mnn01C+bXhDs0hM8n1QqRGsqZ
GI2F/LuP01ylT+vpoSUkJUldCAGu8b4ZGh6CzLLujG42tGv+MdjgaWDYZNCkQz7tBQPkeRunAY1V
Ec/65VQmUYeivdDdnTtPxW7GDxiciZZF+FwgyUL8hF4ru9GGtm52RirS2JdMjWsKjF57NDDVI96q
agbFVdbkH5U55F+ClY6xoSaN48u5nsJy4yREHgMwWOqP+jRkCksnte2hiVUi/FbP62+DCeJ6g8l2
OMCQz2Y/rO2l9ICztWflEiE3IV2pmDyeJZj+gQWUyRuUA2FvqGHbUUPgeKNslPT7ingyv8iyVNo2
6joXqUiuRcRk0wrNjpUBA5EfaEzORw6aX+qZXcsrlxDYfWVbTIsmHACpF5ZaybrH/Cj1YqKOPs8O
WRYHu85A/eezJr4wdCT3odVLLFxNPmkMc/S8u0LfVThnlRkWzTn0tHm4kZkreVP0kamUIBiPjJ+6
UZOnQ7gl+29wnWBHUpEdI72rBFM9IiaKjVgqrbuS0H6mfYHbwLnph1bAQayr6ibA6R68N7pWxuca
6TdnYS5IC+irIV6prwP8NLQ+wvbiMbKrTUiu38cEl1Xr4SwfSj+YHAMxn9sWn2Y3Hm/NKMPphYKO
GMWtGmvZrV1XmeysFh/hthpop3t1OafLPkorgMDYgUCDiogoQD8ODVJrGCU55kEReQVdEDXNGVPh
tLhAADhRArFmIhFQ5OQgBwzJBJgW1+m3JrD/Y121YHNFlnOOXvqhuCLNjrkPKUERRAWUgMsNczPF
kV/U1jc9MQNjb01zHO1IYY4eDCgxulcFafUtNjvnUpRmXG5NHCJEtU1uwrHYBSJRJKo62kbNKEc6
wWWQtLhqCrQpAazNrDV9woXqQ5w1A69t0qzBD7Kw38VmY51pqgHMYOuZdZlWTgF2IHCQh5LUkoZ+
nCHK9ADeuecCk2RziRiGaiiJzMY8E2AK31mIRmCB5mb4jVAd40rDlFKf5QoqrQfrodV9FLX9sk8z
d6l8gOJjfTPApLTPpF1ZoYeXzyXs3Z6zABJvW39GMjof9dxgoghblJnRgGP6gzHlbrmFdNDsF/RP
1iYrIrPexaDtew90L5YHk/EoY2QDaCtzp22lyXYkuoZ9bRNiD/ej3jLOeTdz84JkQO1Y1CsREYM7
LMO8Fil0hAZCQQj7L/MWR2ToT0l0jv1EJUThNJPQvvMutI+EV9ify4p0rs0IpEJunDyyeWWnrtMp
4yowk44KYD+PEzoJD3ofx8HKDl0iKt2cWJGpcuQn10oNJrnRoFqCjocu2UhIHAWWpJwxDbZaCHsj
AzcMnFP71SrGNtjVFhKMDZND1XuENzY64N1qFNvONEMIfbNTnFuhiAxPamVNz6W0teswyF3Xz/u5
fEeDma4HFH6wzCzy8X3aTeq9Cxv/e967SbtOxIV+wWmKTFUTWQMkRKav31vEE9YZKZY5/Smbo44I
0aj70YS2YmPHAfI7nKcK1QoBAJd9H7QXGi81TafUqW4wOIxUjMEg3gPrZXS+jrc/Ll1d3UqU8u8B
5iFNSkUkpEfuVYU6p0Qx7MvAnuctFDtT3TpVkk0Ho58sdP/j3Gj79YZcmYVTjucRIufBZybeM2uU
9fg1B1nPN2HrdcruiWaJ76BG8lslcjEZFpBMZ3d2scmHnEaYAEPATM7odZzmVP1sUz2Pr4kywEl7
4nnX18qN1291KOr8CjYGQ2bbJd5PYBZurAn9FJCW3VShpb0xQ6uY3mmGlWSNR+Rr55yX/Bqa4tkg
IhWkMyY7Hq3MDplgTsRFEpvalpLOQCnMgFUWH8r3PsIMilw6hGSybdPYtnP/ubD7T+//X88cr79v
/u/7uPhf//Pp197/89/4aQJw/kAya/Gdo8qxGWEqyuof3SXNkM9y/ucmAHEMOhODf3f/aYTQ+Icx
xclYrlHEP9tLzh80/vlV/scUgN/5R6LZEysUnqv1X7LRzpLQrmj2nLRCkm4KyfeKLrVmbD5DqAVu
DRBoeEqIoYBTH+fWjTRatK9powf4oXNnKI9xkSRfpCLD7yzt2rH48Sj9bSfoJdTsx89E44nR8kri
gJX18oSQ50Wtiym7XOa5epdnmvxYgTByfdviCAtNdHzvjhmRRrI3jDdOjS/P6z8v7WIQZ1axDhFO
bkc2CrQDTnJJKIq2C3GGX9BkIK8Pv90NlWL05fXT0O8uJ+gh6kSGyzWf4uUnNfOJ7l+WXDK3BLga
RU3+Nanj4lOgSgD7lGxvnL5edlt+fLxfr8cT9+vZi5gXu+m5niGWaIu+gxjTGucZcsto+/onW09x
/z7l/bwSIy1mApag03ZyZGU6XJWEJV+yIneXiZYiT8Qie/36RX73oAhKBJS8QjERO7kIsGG3t9v4
Eg1WuZ9xEnxvwDlfzEmbnYmgq7/QtRx91Cj/LIT956dDDL8C0Aw8Jyf3sU0X2ARhdMloSDE0J45r
Z6ZjeAdsRN0VU09iGCA+0iNt7S5IytrZvP7Bf3t3XZpmhlyJMuLkDXGdZk7Rg1yGaYnhvIlHaJXA
q16/yG8eTsIwWGKUw1XUafJ6KhU4exIgGSbJr70+a3tDX5LbKU2jS4Hx9K3W1cvGwPNNpelI49fm
ckIZJ10iMcFCEjK85NBeHpup0h7LWMQ3pW4Gtwre+EfICkzwbBNRTJ/qiHN4bTC4Isncvf7Jf/Oa
8Dqu//FaYng4+XqRIrFqBuFlh73Rg7Vicd7ntNO75fDGPf7NlQg4WdN+UKBL1pyXL2TfaAjuA9K8
RBc+mlOcnDXuYu/GOkkOr3+m55fh5I3EIIEInREHImNxcntz1LoBnuuLWI8NbDl5+8lhWvelctMF
+Z0T2h8cYDwrOjpPP6NiBJY/Uw1+ev3HeNl6f/6SLfYbPqliHA4k9OUHBqcsi8o2LkTVzzgwaW17
FZX0JSqFionrslxS1uQoexA05+Cij69f/jfPNJ0t3TbYV+iRWuv38YvjLV+ixBlM86KEiXYQs9uR
+xA5fpLOzS4wivCNxt3vbjqzf5MROxk3Otvsy+v1SNvYeMUFJT4Bizno99zrHVqvGD6d/nEczOmi
ofx+iDVlHEDLmPhLuv6N5eJ3N/3Xn+LkKWOhD5y+EhfN1FXXgjSAKzcJTCBqwr5lBKLfFsk87GFm
VvuOdIE3nrzfLFa0FHXgaTx0mAxPVmm7SCNiJYyLbsqX87QT8kAvD4bi69/sb94ker0g9TBHsqFa
J1tpB6FLryrjQgv0bhvIQYCKyJGAEx/9xszC+N2lGOuhFKNCk5RjL79UJ1zIKB2MC7dYGFIN0exg
5YlAVGHvVs4Gtm5ziaJ7PIsFGXKFBX+dETNQmQJN6L0zluWVtGrzCsgV+QYCu8P8xs1Y3+WTdx2M
MnYTGq2M0k6nAIoYcM2S04VRNfPFCEl8PdhnNyIe7T0jLeIHnSZ8CkqneuuBXx/ol1fGzGXBJdXZ
GBG9nDzw+Ba1gd7fUUOzfh1kcYJh0CIaZwAfD7KLE7SDWJS3UPOSIp6ROzj5WWGLcufYTUHTT1fj
G1XCb15CQ8dfthKusW6J05XPBHhS4mo7Dk0JkmZO+8swj913cV7BuiQ+866Bp3ZwjXnw0QAYu7iX
w4fXn07jr5sbw0ZTMFy2QRU+j5J/XXiSqF4w9zhHzYzbyxKyz4UIg+BKtuT6NNIp7hDGWfspScQ5
ExGoQoVZ3Njw19/YcH7z8D7fCbqz3AxsDSdvY9JPJnwm6xjkbfItsGXlkwZ1ZqSF7ffD6k+byfHb
h11TH/Dtxt+Rp5iPFs16z4jMBQAi1NdisJorYC7WW2/Wb54ejuTPJyVB2Xj6ZhmxyLmB5lEKEpw9
t4+k388zorZ+6i/r/HNAmOSWIgt22DQE25kV11ujT49B2UU17HpSYt744tYN6eSBZoREEgeb5vMg
9OXLHlrdpKWzfjTxERL+6uTVzRITIFx11B5hVWV3s9s2Xt+3nyMa5hvYJe5ZQAf6NmrCyHyjMvnd
s8yPIzkZ8jVSf66jtl82sGpsicxxzCOdoHDfOAHdqAZXzgbsbbddyq66t6y5vJsG0titqrjSTPaa
12/JXxcXg2VPKoNxPSvgKdobGwsTgVEcdRC6O2AE+K1pdqR+h6ftYz/bzdlotB8RWllvbCTPi8df
vguuqTDRMd883U3jwkKG7hjHpGjrg6V18J3CEsOnzPTbrHGNT8akmieAOSzIqR4HZ8z4z9BJWhtU
1kRG5G73xtry13uBXIH7wOQaJrJ1urRkhUZI5ZIc47JcPhMsxaO6zHTxbfiUrWd2Nl4UhxLvYAdN
77/+Pfx1X2VsDkMA0wnFBTvfy0dBi0YrNd3kqIwquevGaN6DcEq/vH6R53Hcy3u+DudNLoAIBjn5
ScUk464S9RIdF2cur2a7Hc6aXEu9oRliPp9j7TIeBwLoArKB08na5EDvvNmJzMnPenP5SKQvY7pC
wcZ4/Sf7za1nq8G3SeHMpu+e7DRZUGU2Bt0jd0ccptLIr8DIxLtgEqGnCoz6cxkUHi/tG0v5y2H2
WsECMKV+ZdLOrB349svbnnamipiUnis7VTTcSgWOtgKfhTWgJyDRz8aAYBIxhtNbp77nY93L74Kz
7lrhrLIgWkMnHxlSEIj7KTo2jiwvGLHpm3yMO/rVxoeW3Cyvo2e/zZfpNhxq+ziOjdxJbW6RiiQJ
0vQmvWlq+uCZDLp3BHddk2a+3C6GbC7zeiDBaQi/Nnp/34+JeT4nQbItqpq84qYlMZz/+0at8Nda
HFUJ0hd7rRYo2E6qUlJ/6Bn3zrmo1/cjaxrlLyAp942s6c2bYglvX39i/vrCrBfEV8zCyanLPvnm
eFxysVj2+eS4oBt6BYAnrYs3NtjffCreSl2saqn1hHNyET1GcK0l8jzXjOBmcCzSu+oiTMgFM3Da
jkv0VrzDX6tRZ/UVIxHW1boen7ygRTo2VB3NeTfXsQ+TZkAfbtg7TTJCe/3+UarwbP/6ANKjouSl
Xcj3xgc0Tx7AGnkSwH17K5bU6nZ1KAmRZmxbPOiFPRee+t/sncdy5UiWbf+l50iDFlMAV1JrMiZu
ZDACyqGFO/D1b92qfGZZ2VbdVvOeRYQFjfdCuB8/Z++1i8UjulHU25vNFMyB0mYM9i5g/Nqc/FH4
N7ayKHk9Y2QYrKrNPo6rzeR1030+72Yywe4sxSQiLZvQP8gg0uJUj2v7jUGm/mWgwu+fVteuLnn0
neiSsZfOqxpkdb04U/Rz7Mc1TwNmJp+WdoMJRaY/qR0pfZ7aAXySP4duDgiOBwOnYsgr5W3H7Zo5
805jtLdnvFbJoGtvF7mbQfg6WWA/AfJt11A41IhMxhm2uGhHU7DhIgCM0SNU94G5MXHzO2f+ycs/
/AbdrK8qhjAL/1fhr50lWc0IfzVEdmf1f7VBWT5yQjV/j422H4iTlFlM1jpapQwJzVczWTJLjWrb
kB7QvvosgWQteGNN8cPF+aTxSkjppEKZ5KxXbvUwg4fGGRK4xjNNADs/CCnJZCrJSNRXsEpaRcC3
TV7yaGumcZmIYEsZouTiAYCKp25uT+XMUNEue+MXzFnnZWrdXOBk8SOe4G61ll3QSOTH0HxKfy/z
4c2ecRalEc5ygLx51veQOEVOaJ5TRku8TiW5h7Z/8YDWCJ5/E/M3nE3CIN4H7JIKflvWAguEqkvw
+4jLmcHgivrLAkFFAnvoqKuW8V+Rgi+KxmQCLbclEq5mGoBnx30FvFPFebNGeTw2bIXpiEnkODKR
Q2rcYwNLGW/WZCD2nrirhwXKLPr2ok8xi9v3AAON/DCUizpP5bBssbWufZb4doGwoeoGPk8PYCGD
NZV5LSOfqtN7T0DXTwustUhPxrw55EYV/vRA0rromieerdEpgJRAF1heeRkMTK4mHm2iEYZx2jEg
XU8Onu8Pyiqb/IGqF1+zl19uTJMhgqiLtTph6xpeWRq1hn2snee6sfJ3plJ62FWjdr79ht029vLe
fRykYyO6mNpiTutt1StX0twu/aqGuPsZMd2TMl3jI8wJP9vNVd6X2MukupJhL73DQsKOGQ/T0leQ
O4eoOBd5BJ8sr0pcTMY4b/gzMdgGsRlU68/OL5he97VkUkUQpnUoFLGZcRdsdcbQigjGNGu3zkws
I29AzPMIgc0j5w9yeUn8KaKFtm8OqtUO2WFghMDjDDXlErjKEss1CTYykXU9z/iRJ9FwGzDb4mKr
li+/XAISqdwg/xFsHpAfa4XpsQfsnF27ytwOEaYa0kW9SXwIvPJhnDWZvOsoCXNUCTWhaxmhXNeO
JL8uVY2X9Ser9dDiDKvfxsIzC7AGIMbr2NTNcNUCCeiTlpu87IrQFF9wEctuBzYtrNJsYMKWqr42
pqPddtOHAD473QVTph7JcLUlhqSCBBDMyGVGWyBEJd9VBVKZqu3deFLEy6fShY1PnPiMQ3HoHQoo
uYVMSosuRGE0FctcUWvB84+X0Q/qHRtm9BMqroUDiODOYBd1ASbjau3Aqa19q8jbkhYlP35gVPwQ
fr4y8GoUQrTGf25BZeOA78Nnp3ShgpH2PpgxmTFGfbAEEMTd0PtACKoqwxdhzd345PtFMKQSHX4X
T1ZYOjTLGtZp/LoNZW13KbOBG8848CosbpZq0Z7UVUldMlvNervVxvbihCOLT7bY9RGANAKmaFbG
76BwvTVRrs/82fe08VAKzfHKXym0E6JD3S2GfLbczKhHGpaftn24OLZQ/xP78GZai/rw7MG+4Up5
hM5CP3/hBiyPmQjMJ7uQGBRDBrNrUmeN2e6IxnPLHTYIiBrC0WMUa+gWzd7OiuAp4kyLca1llpAg
+rKvfcfbPiIYRBEoUylm9Kiw9UECWxs09wGBWtoWqkemsISYn1eXnSVRSjjfWCaKG3RjcJJXvmF3
9BiuP6Eb7N7GYrO/cK7qnzqoZ38HwLd+CWbBQlQO0avhu+oWzQGJpFndGP6OfEufCFoXFklc1Msk
Ern2XrefCmU+mLlHNN8kI+5MFGjPT4YLgi9GR2JtMWW5cd+G9sQGOEl1LCKnfLPdxfpFQ1bcS4Zp
OMJM7T+2ggUtAYQRMF2j0r6WJXcudTGKgloNXGIbF7WxV8IiExlodbP/rUxqRLDm+dLCwrLmcteF
0p/TgrjiGqN1F7RpNw9Vex49T71HavQ9WNhLIE+Qx8v3voyqJeW9mqfT6ln+cLWGufG8gsiBHjA7
+UGqi8MYfk+JNKBp5EtlLVGLhV74d6aBhimZ6y6rweqZE5CNOkC+UId1yUM/r9Y1pQtt+9JA05Wo
1WDtxr6KzWMyBLafi7vll2Zw06ALYN9NVrz0cwIgIVpOna6a81ZSTiBerO4KxWjll+cv89Fix5kh
j5nNfNaTY6PDKBwQOq7VhnfIbwrE5E7Gko5A2/kBlb7qU0oidFl946xI9cgv+agGvzgpe0Qx0DsO
AaA4UYzHBrkIwWe2XX0TMD6tic41wXqhRDkeD641iKRx6vmRM/cGv2dypJFcgKE/Rx/74t4NkPvd
qNVDo57JyD82PY51jPxUpyxo0vtJlnB2i0Sm+6mKAT3aAtP8wa0D46t1omyhodK4dToa3TDEWF3p
ARFE4U7Jmvc9C05UPjn+pG9rVnlmWlTtbAozgPQYOPsIi6CX5tnkTLIRrBso4w0fu64OoP2j+SRU
B8S7Ae6MLd8Thntjsf5QGRJ5Md6T+7OYuJ9kezGIRyJXROLO5UKSaSOdXdVNuENtUMu8sLJsMcjM
dM93EMDmV79FPBcvfdHRSmMotZO+N7yPvVWKNAsQ++2HwM/fCqyU375QBcajheIn1rqwv905UA8e
w8KQfHeQObHrDf7DIgI4rSQjV3A51tpEtdJwBQH5Uk1D01Rs5+G2dujwg8yiLAod7z03ivx6zfzw
CXH5+kSkg/fsAEzzTkbToT/m8BWRCm6KrtiFk148EiqW7mpCOFWkgUPH312r9ReRXVOXTovjPesx
18+kOgJfoZnJ+rchNsPRjj7qDoiKpfbIfibx2BPhjkXL8y4aV9+DQ6OcDUNDNobdkjRBiU7zUl7f
GNQKXaLL5rL3tMPyEBBD/qO+hJFM0ebehLZHyjo+2/xARc+aotQYYlMFX3hrRGrZ9qKPKhO7vWP+
IJB20Ih1IP0Rl1F7N968LAjFkCaeShNqx7FH3f5AokxwYJFB9FOunbvtMuHTCBB27hIj3cLUELlZ
P3YyyHedS1oDzvOwUqmpCHFJYPu6Ck2SUfsJUS09hB8j6CJg0pOR712pLGuHpBuNnZBz9BtRXRcm
Wow1Zn/8vZc00nqybqLKtbN9F7mZDxx6clE0zFsDR2cT3lNDyPdLl/NT+4otnyQFY5w+lpxkWhDS
QV9fhSJbtwQJMSwfmqPed7m25edU6BrBTsA9SX0rHL8od9FiRaOCDTStE42fpYPFzoIdtjPABjd4
vyTturHhb/Wz2dceZdpCxU5iCu3onemL7K0rlHXD+Hj7oVFLvrpT45xDOROJjc5xfYywr5MGtIwE
bOsKepDVbT3lz7qsB2RYtTgicX1e2jI6OMZQW6gOKbYODvicXUPp5dxoLs7DHBB9deyQrV+z3xLp
HRN1QYmdj9NMLYS9GqwGw432sduG5fmCRsWB7JvEnYaqmr5qgpM/IImsjzUPlUybaCqb2NBzS9Br
30xYAsHIX9KFLLNKtlL2V4xhhAFOZqQHIdZuAMyoXf09yInHIXdHfYOgtNt23TguHw4Sa0IYYJp/
6zWreKK10+27fhVcYGcSTwaRXjLJxrW6ZSItfwekZgDFwGr53treku+MwipRjVrYKM9FqQkkMrpV
q+OAt9rieEU+Vdz25Jck0M/IkTAkEMmjG2lE9fCfBje5AFywKuTmeo1abOaJWoRX7Yl9gG6yEZ6Q
en2ZQdLpgyVh78UxK0k+eveHcobvrUwBomexT6i7kew3rEcfl6HEbT6ta3HiLqgd63uT7XLb1q/R
wKuNdLe+I0QVofSAaVRdg8uXTyLjBHwM+pA0bwe83M1WmRHgKRGiRFz61eVQMmdf+TCaWeJ2re2n
UY6gIx7dzBuTCE1eEhKmNccglo17cnfRm/YZp5qUQ476vVUQo7AYWYZMEIQosI6wHT7wlVo3K8ai
x3GR1r0UXJq4sasakTnJd+/jzCKx78YpsIiNaIHsdX5eGwk2R+MdvRJgirxn4L1Xjln/hplhPPdo
Hrl2M7J1yiWsFMBFZXEpQi14X0h+S+TKjtxkEpTUajs0k/OyN2qvOXsoTvP94M1UzHVbAB2tqUov
NZ9LmT02ubfcDJ1Xqp1PukuUTHMe/XDtoSHhB6l7xbZitMTcZlGbDH1YQOM1h+52Y40nqWMuOFO2
2lg/pgEWWiJRMLZ71Zbh84B5GB03Wt+Xf7RR/k8p918Wk9B/L5SLW7Rgnw0DmH+Cdy/GzctP/ImX
jP64uFuIz6S5Skf3MrP8Ey8Z/YE9EzOaz2QXY8rFRPWnTs6wAhz0uKjg5NKWwp9Ix+pPoZxh+39E
zPqRyTF2Y17xnyXUXoyg/9r9QpGH8s5ykYTg5+Jj/q1hqcIpM4ep7mIPy+WSDs4wVl9GXpGT4UpL
mYlL239MA4Gm5M4gGssHC+uN4XyPp7jADdAbuNHJgS5xhXMRzBt4GBcpf6YyZO00+bwdKBM5X8PO
qaKzOY0yjEO9jNML5x7fPDnbkL0Vs6XHo79xQr6JVCY/2TJ7wg8WAjni2ljCT8epa9bWaL4XRIN8
ovrId5UYq/ciaME/KT+PiQaoPtwFrznC2PorihRwLA2C66JHu4UfV7wLDWQjsCYzRZXvvBmNh6V6
lM3O7Wd5P0gqKgbAE5JaDaLIXQeMDEOZ3wMUE0VysT6jUfUNI+GusSObAPjieTbcZxtu9h1TBFZS
2bfZw6yz8KqOCu+wAf6+DRpkNuNWTjIu5xHYSr44tyCYxiUJe+1/m/34EdmZlQRmM8VCDdb9mKkA
64QS7b51t2bHwgtNC2ePPsABq+mM98I6m948LSxWVOxjIIovPOAADwP5jPUnPzW5zp6jy0SPki0k
Ld5X4Y4VO3wpLuk2+BbGckfk0O8h7D5QclRwg8Fxc2vn84j3jbMGjR8njyj8cDIdQChWL76j9gYR
XHnrAlyDHQ93zJBGmvuNt2/FzPZIFOSBG2akmzOOL9XUW3e5sG6KtnopHJo4JJwPUQqiOUMVM4gr
zkaQDVqx1N9EehSpAen0iMVQI1PEDHDjK7bjmL5by2IayJhmsAs6hgPMHTusxk3K3dLyAj9suyg/
zWJge3ZtMoj9hSz5EdQWamNcOI3fEvmeb2BH5j6ZV9M7C2lPcRkuK3o3aE9LEfH7xls/gxLH0a0g
mK08ZEFnnUbk42m4ODfNsBmpX0XrddT7tx7HoSszB9BUytVI8nFAqCHt7EbYqntuQE/cMsstvzd3
86d4Hef6JGmFHDQVIV6WvH+l+2U+bg0FbR+F+U/afX06bk55IKneSydiVm973+IBNOyrgct2X9CC
YNulq5EbW39u1qrYD3V9DYq6A6Nj9THkwRLEtALvUtrgh/vK7rgJ5Fvgo/DJnvRWJAwDZOccPNgz
YjnrsTeUfSjLDONTsb7YBaZUl4UDXhbs5BQ6A9kWnnW1gdhLG9v6oRy3PE34GhAEgsKIM7L+krbz
q1TJTt+Fjc53Dvi91DQ4IsjIPGybWd9NnDz2APIcYt+M6G7Mmu22MehTAnIbr7bC3PK4I8Pru81c
5m4X1QmNwuKqZ0q8t4IR35FFLCrIi3hFKH5DaTUlCJZeM7Q6+irLIo7AdN+mcK+59efMRKFAFtva
ndbMfQZCxZk5ygHtwdLR79PWingrVmw9PbecIEL5I9RsxKLkx6ahGXh29HQxCfFuaauCYejdhTnn
LphjCjsd0znSnmhWG8NQngQWiZTyV74pf3bOvbLcq4qBe2KNlXNuLbEzg+HbXqqvwuqC+34FN0Tl
WSRjt3oZTdN2fNV1ua0HalyTODA34KASc2uPhiLKsImnylDz12hV+XLAopppyEaZvgpUIyzCS5pb
+lHgUJllWMeJcuYTQElGHQCmsy9d/0YsizTTUpp0j/Oitx6D8dJ16biGQ7WrlsDCt4OPkK73SNQW
zRudP2gMjLjjMtr6jrLaFADX3mnnG30hmrZmd7SH7gRP687YZkKDefyOdgZZzwJiVBXrK0y3c4+d
w+d3XJvFAkUj+HIv6CQ333cMXQFH2AmsvKMp89uM8j9ZWvk0OZMG9ktFI/vU7GlJyPwwWua+VoK/
t0Ry6TgM1p9u8WQK1rnQ++g3K9GZubeG5dAudNTsYd+UG4zSeufURUwpdNWVVF2uvMKWcwXH5HCp
+cSGdSbvT2gED/nY3IbUZMFAd3mJdnXm7KmW74Bb4U2fkyjKWT7w+RouFLkJpCPuug588XiGUtzH
lgNjqTLEo1NqFgf7WLERQZW6JiqB9Pf1Hqd2rCfTfWaBi3CsWEQjsou5cansIoctWmnggcyPHpxa
4bSYO2dHrusD8W0NZOXmjnYLmr/yqaqr/SCxfRslqXHE9x49nEq3Unr5t0F9vJ2LSlkPFhEQJ1r7
l5GP8F96OxuiXWVVL0EQ5BBsFYvgJQgz3vx1ShYW0/2ginrvRdLYTVXHFCmjneVN0W8bj8fhgl4h
H8O65kBFF50lBWkPZiFI9MkCQ41YKfUldDkRzG6OiZ6xQ1V9Lu58zcGqDxziuZz2rEMmNDqf5t1F
vrqPSvfMsshUQ/U2beOR0zPsNKslS7aL7lpUwslMPcy8I2zTnrCSXUsY1A7GNG/ytHyLrb2xCn0K
wmr+2honHdrornYYywkVYdR02yfPFE+eUePG741PmAwZIsaljz3pU7eTacYaugdBtVelcWtpc7uR
hD4lpVQPBC6eoa44pPKxmEidvdGWzlK9BGcSec+ZGB/MzLnGNcUiuchjODuC7qpZvynq/JQqQh2n
vmpu+mYNPhWYgrPkiHkQkxiha0e62DsXCJ+aZusj5ywJNcW8jF+yeQfAiFJogU86Wuge/Rq4Dd2e
6j3HlfOhgu2GnYS51wx4LBZt5P7iYHEms8M+TTS3d6yBCisZfSF0QT+wGoW7zJytnadMbFxzIBli
5OGHpTPCHAPxxICKdOqS1Y9Rt0t/YQFu3A6EDSjIwPe+jUMYju6+dNiYim57Y0KhEjjQd8z44m7x
IIxvI2ugw7BwcK5pupZnOQ6nRRkfhP7tQ7OfkxxrV459OSlH54FMe/u2Rs9bzwWqC9syDkCEWCmw
lY2dcm8IN3vczOpxxpFGlWLx/NJ1kkyG5zbVeVSRvsmWYWyGnwpnAoxWbIeSRuuxWpYgzSlT42hZ
fYq6iUZ4b64vY9G3hE1RiHWrQeyr5XyEVv2bHrK97+syPK4dvkH6NImq+ze/LOh1LS29NES38Szq
YQ9QwinSxYXJtg/zobvphJbnjbzkNNjUMwfiJfZr91OElo6LftxO1WJqjJ+EJyzWYz6Gd+RwE6Un
emtFORuM9yPD73015WQdrBNgbRKyDlVYtd/MbQeZWCawU8skpzLx6Vd+emMzxEsoIY8WWT06cWOs
163W00N7iYOLCrc3EybNrzbM8ZiGvgP+yN5Oq7Hw91n1m3G0qqhugSy71VGMnpGS6RNAPeKemrHs
l9U8S79fL3l/OY3dvGe+VDat8wBPVdIbzviF9hbeibIablBTdXGvtLjNfL3dozbfnCMOmE1BKgLJ
wIC8/2FqchOxyVmnKjBndiO9nKDw8aBBXSJM1givDfrnwISBbt8ERuUcatobewrvALlD+V7W5DNi
Stusw7i41hU5M+77uPYUPFL6MVlH/V4X9bgL8+J+y+Fdww/90mq2jhVNlOY+w4zYpfTRwwXzZGiU
h24SAYu24avzRi9XQ+Yo21sictcrfDmGB1xWr+aC9Rvd43godbtZ3+QMj0cjArl4Q/ofNNG6DR8F
gzB1jAq51pDC9fCShwSQxqS6Wp9L1IMKc8S2JHRqvOsuILEWFO4ygSwMsmz4dowKSaKqDG7+amEr
3UEOR8BiznXh37Rt2zRXrNV4/FjGCyM1CqbPMIXBVZP54U6YM5cJ6mpsrqaYDgNdSnNvQ6L1QPb5
ffTW6D4cHxl4c0tyPWjjUY8lIHMXoFqF+xLy7szL7hOapumHB+dtLjr7vdKd5R47ksENcktEgJQx
b8YfWM1xqAd1XQxptZRZfgrYdux7gjYmFtdtHZuZwxTns7jf/HLebfQYO17YDOqioNn75ZLB/dxD
qFpO+FyX5alfariiHDTZpoOezLJrTNCMFKJgrfqFbXZYPhs6dEbOzugWD3kd1d3ZyRmNnLbBCYfj
UpDOTdZboc8V3VOisATltjPUfC/HcgFtk2gC/mzK0qExOMiUbfFrbZbs5ExW9SVhnKZQI5cHYUze
KVwb/z6vQ8iS81bsuT+IfYMxJFHEZxxptBhIQ23k99pe5HORMQoN8Lu61ilkXpZW+ebT7sXqCxfg
hYS0O4c0Fbuy/JNwxuDYA7B2ILvcsW0w/mo4zdb58F7KsNv5MyqEtubpqRihBKPVP5K/OrV4f6Pb
Si31O173TzFeWGr+8tpoBw+4wZRzdlvr3hZ9/iRM/0nWfE6YOi/bnNONEhNsgP4c1VmUwFe5Jw0i
VYjN94xirqxqEHxc53m0mTq52D2tUb4qv+v2a6Gr3QbfJjFb92FtnY+hjs6cEkQCgsOMja492NX0
a2r9nW7XV6WiW7WWb2JeXVpks8Ye7pWv3OoP9Az3eQtk2DD6T9net1N18prpZ2m2x9pfr7et9o5L
OX74JTdAR0k9bamb4/n3FYbljt48U1Sc1sar3ZiPuL72+WLdzRH9WCQYZxGpX2bU+XFHo+zWNsYn
uJ8wX836PnPVI7PwG6u3NRwHg6SvbrmhbX4lAvseeWwWt+b0O2L45fXVuRJ6vXacnCp0oZhvNdkU
NoVxvzxsrXxfo/AHp3N1dCqB+8xZk8DnhMRr6Jvd4bIJNsWx7n+XAha9z7QyZCtznB0pB9hiWAaU
SeL3tF3ls6RhiVMX4rO7R8ty2DhuZDL8os9KTb6eQtv5uIhDmkUVH2s+aobtxYne/4cMy58ufvYr
y2x+0P84gSeNMxbJtF6zbWe39SsjQnM3u8uBOfCnIeh1A2ll5OUXar9cgBur00LxJUA0m26Dzl0A
cNrbJzOGPMYfyedeYGQ3s3uaL2y43vST2d/ISR35yPaFgTw2HxAgEUJwcEU2LL+HwtijYzZjhwU9
sa0SF5l5HQYGEE+LQdJGCC3wOSAkpvOogvKlqbyHsVzIjfSGhwI+exKEXOXQPwVRgZ/ePoaImzb+
HRBBQBSEfOqM8TgVUEuDBk2G/WRSups6uy0r/ap7JV7kfAlZF2lgb7dOVL04WKeBapzzxTy1nXEo
tuEYbP5xGHqZDoC3dSB3mRqbg2mrK+bUx0Gs53CeONtXL9I2Ez+UO8vNTk3UPNlhN9KykSTNF6m1
uMV1ZFrnqbMOJuxSZzSAn8wN483ilybGc0dIg3Mw3eks1maX2dEjPfXxmK+84OzzPbYLd9eTpR7z
4jNvGe7DzQjvFr+/o4+CemJ8L8fiW1AYbmzRaThV4rZw3PnaVIvFUKL9GPLVuYo6G+YiSpohZ8Uo
l8ZKsSuqtByM6F6ppouJbIK2ao4+YfLtq9aWk7jI/eNC6Sp1xMTAC2gL7YLuihkrIsaJGTsA7TuI
709wCHZhyVzDH2/CQjx7lbffVBQ9zllO38JgDMFQMdFWT58jOtSLkwR0ec5b554t8pSAyuzcajKO
NHjQbBDUarve07Tx3Lpdwt6Wpb3RX20kVe2x2dcH2h4PwgHtErCuazqUxw3YtBYG8NeF2X3dHHoz
2NtYwhgIel/MHN5HIzoHmLDoN/GiFJAS3Kq5dUonGczo1GcsV9U4kQUQnIMLErgmLLXpTmUY7bJQ
Hl1tGriIb4e2v65VX8Vq5Ux3AX9jDkqrKEoaV3w3RR+jfYmZtIRUE7BGBfzjIeuYHmVvRIbxxI6H
kS275cyIL/Ge9Zqk8yFVXpkGE3V8HTjGje1Vj0JEe9n4u3V6lF1worn/Ytpbumz1o80FRw+BkorT
WkONDlFDgWQg5AdixWbSK2T0DRveczmbb2rPERw1Q9V/hjmTyjV7HhRHcXAV/t666LI8A+j3aPbH
pbV/of49btb2G2p+Qk5HEZeDL3mnxeUXXIJXSPYqgoVEaT76iE7Ekf5jTgheHJYkV4Go2BvmBM4g
AObSN7Dv1Q/iMm4QD+4nS6e+3N6GTn5YEQACAY1+6HwaM02bzIa6Zy68I0L3am36G0XNERA427Xu
q97EFFdW8VbW1d1CoLM7j0Ap3NuC0emNV7N2eJfA96ECVRAIglNX72Md3LvKG26b1daxRfAcK76c
GHlaJwqJ164N92ZLKT63H/TTTtqvD4JsL7igmXMSQl2b0QgM2qfVaxscCfVsv2SiTacafQbKaNQ9
lb4pmfzEoPSfkOt8QICNUvCh+wtWL7YKs04qxztPXmPtLTtzgJPVn9JCUeYtIxI2uK0nK0fcQSHy
4WoKyr7L1F66tLjBPg4ctrrh3AGs2jU5MBfae18ztyAtIhUclD8eqQc/qhH0hZUPO9IGREpJ2oF5
ih7qUr40Yo7Ue8QxilK2cFdiAYhOIbaCBJK6aIWfaqbB3MxjWGeGNJ/qMa8lqPCw0+tsJEExQNKZ
L9T4PfkSdpfaHaj1vUIB/Djm4eqQN98WLUo4qOIHCdX7ZSMylNMF/ptg5yrfeq47CFBJ4Uojh9Pt
Bb83K1jYOllhR45cSny3gVALiuXJ+02sUvDYbot67FGjVXQlCQCJNdVTEDP7Z43IpDvT4eyMbdz5
2dB9EFEO9KYDLNFykgrJja9rVd0WfsdsIYKlQeWM4pFgkjFP7DVf33XQrRwcM2HIPYolAuHKnHWC
zxgWL7a+IL9HMTpIwxwV+Alg2U0cK0B81j5CasAT0SGq6A/IO4PxVJLzal2osY5GhjjONPRJaz7o
ta1/2KU7PSiY2neWrrI8aQAP/mns/7+h2395jKn+/dAt+eyM11/D9Neh2+Un/qRT2PYfPnYarAQc
gYBiuqjH/6RT2N4f8CAikigvqnL7gmz+/3SKC4PCR/5mexjQgVhidvtz6Ga5f4DUtC38GJ4N08Kz
/hP46T9Mm3/VmzPQCzC38AEwPWC9uJiz/uJ2IjXWVp5LG4XNxTtVbs0fxRj5Hx4r3nmpNudHh50V
HMzg2Lsu76ekiCqH7mNGkltrlXDdZtZIw2h5i0s52nHNAnfHUw92OGztq5klqSM8RKHgRgWJ0MRu
1vBdRFDByrlSRVrxiL6RSz9f4/XB7yGh05Ab5hwHKzLe5r4NiYNv1wMuZu+Llorx6RLUjJPRQnkO
wJ5sISgxUi7rKcDcmFYojP85Uf63wAz77yY1rDkhgmEHgDezSffvk8l2RWhRNc5veAw2FRvxFaPs
tTp4M+IxN5MglBurpi3oNT3qXn/+6TGfUzESM476RpZBmClKy6SraS+vpk96VTwsekBFl9+0su3k
DlXnAvxtGDJB/NFc7NCdb/8EFP9n3wPcLo4q7F0wUy7+g7/cbyQstE1V+7vv8vyxFuJXDjboIBmx
xdI3yELP2u+h0y4dXzaKbMl9hDF6TchaNphvdGVCeLP1JaADnYU3uVR45vVCk/gUZvlwVWFcvHea
vDxlVlv8L+bFv3sjuAeR5XJuu2BUXO/v+ILBMaUzRtlv/Pz1dWOG7nWYMWtZp8W+tiqnTf/yGt//
8yX4a0jef3MCYsKANUWUHC8GGJjLJP2v12pTslgjO/g1O/LdqLyXXG40KLtyOsLRlldC0Ywia7pJ
VEe/r9T1/n/+AP+Ak/zLy8kHwKNg4ySlC8q46F8/QF2Oeph0+6vYJLMePC8YC2ayNr7xXdm/EcrQ
SBP4xXx6AsWuX8wV+ZBNFNhWeOunsnqU1fWAghle9p3XBCbj4U32PxaxyB2hBQFJNibuM/CJRnG1
MIlrdq0VGK9tYewIgaaIzpyJoNRscB43EFzzsUaE/taA5ng0BAEoGC8Amf3PX/sflr5/+dpIEXAL
A3XF1I8J5m9fGy5mm2H2/ulggetjRDfrGe2qeh84PuXxRqrXHtuB+Ts3aW8gw9buZS0Q4y0Buf4T
ZC86eXoeuWSValdgltDWUBt285tPVXib+7SD9toLH/xw9F7Rgqpb/olgavT+HJ0wajTd/2PvTJbb
xrY1/SqMM7n3RhR1iIZoBvdGmI0aq7Esye2EAUk0AQIESDQkwYqKqEk9RI1rdAY1q2HN8k3qSerb
IGFzU7RkC6hM3hvFzHCmTHtjYzdrr73Wv/7fjS+RiPLulhZcVuiq/2ZlVgGZaFNFT+kc2eGCNGhr
G7I5IqoB2vfTmanjpODtB0iFkc8i4zEdD14qKNWebB0gGvyrYMAoGm+bnCfbS3k2bpkqsCHcNnv5
GaBxu48TB/dmkE7GZ0iFqY6GGtDpvMmtPx2gSwOY4UadC80iFaWijmrClY76WHPSg2DeOKXoH7K5
GPrQE5jyzLNmywLbo0DYR6mPjzzbKleT9541m98JCqJmZwZw/05Zgr80jfRcGbTMcxjvCcbPw1Tt
xtT1a522Hb+10Tv5xu5X3gEKFgQKsW38ZnUtY2+ZOnXZAm+NVIIAoWyN/UT39CVECQ8LezBH7DNu
9XJGrLMcx+45sEawXdjm55e0qBCTVzSPNFoc5ZYFiGa3qsv1PDNtT5cPrSC2zmyfwJEamKNe2x/Y
LxktMZM7jxJGkmm2VbF5dt6Oo3rSVOPkIbfn4OUigpRTQC5flHDQHVMg73eN0WJ16htCewCNPAAn
8di/zPHMly905Yn4dYu1zYJrtVXBRQIJizzQhPBNy1Xt+4ib6xc/B1naga4jvlYhNEQna45WMeHe
3PwwpsxK6zT1UfMzAdzFZ3XMRScMFrN3Sy2Lgp4CppRVugyHoEPaVgcFxjkKYnAun85n05iYbByH
5+rAw1dGEGfMVWkwMHjkhPqJ52dSuGs741voX6gApig9ZO3KL9XyVtT1NA0HMWYI5oxAwGWSGAwr
W/3dPE+RKAotkgscp5bSn7J7hsvYQiMepTKrZ45UqgFi0htCFWtxtYqWUJ56LtlYbmehg0Zs/i03
qGrktgdaCLp09VYHvHjlj3L982qpzT/OooH6DlsMTeWY5MFg5r1HbCxqdsyciBgFcRYD0EpHgAdj
tC4gYcnyL8GU5Gt/2mzeCrbft82V2j4H0JhdKAGR8o4yH5N7IRRKImUENuU9tYVp0rMn0E6+MILq
0xUqWDNMSOhhoDVZG/IIanNAbMlIdWAVb33Rs9gIuTYK8E7LnYD/TEI0OHuKvZycG5GxPDMRj+r6
AF3fjhF0Gvfa8J/MOouAco1J8MlU0/YNKHOglGSo3O50ShlWZzkysnMb4jWEOkmGvy/WwP+/6fxN
fxZe2HUmw5jg4PZNR/yNjciDcaRQv46hw2GCQkJs9/VFxzpCzprbtkEZDk6MIsxfedHRjqDsEQXk
rRZ0BdD3/bjoHGGDEIYQNAx6C+6+3xLhkbetiV61CqpQgzIFr5fjQ3y/ZfShrFQG2jTozVtZCFVA
sjqfaYs5PvfqJWor+agtn8SDGA3OXH3H6qXKYowQG1rqoYV+ujuD67Sjt9AXnZitexQLVP+FDSWX
6a8fKAhhDJNDHFin+H7r1VbZYOFCw95zXd8jKrpU0u44RdEsp1SqEyRQ9XeMuYoC4DK2mx+fN4f7
htVoYwiBFGsM786wDhaKF8EV3CMY0Qp6yVSP8xNdSVIUeCg4CY5//2mcnywgeP6hBdqxvUt3kIYY
rd5UsUL1E8VG0HqOFhbRzsU0m81foEvbN64WqiQweRkwTwi47Pa4ekruomgA9a85npzoKhi71Dc/
w6ndPhOcOqDbx9q1r/LL828pFsiPE7yYT0r2Tcq/DeBS/Cw/d260gbcAJ5kbyqi7msGu6qdGd2xo
D4M4SEDdYSSff+KeN+WC0YLlDo+BOpadcVXRsYstUpEKEsQk7RUw8ZTNTi99k6qEoO0rF/DS4bOM
FtkL7P54Xbtvy10afkY4NvgV/p6dFYSaEu6Brx7P0yYEcPkSro8O078IOqDptceFqQ4u3ag5AKY/
UMmhK6lrnBFzaN0BIRgtugvyyIDL2kZ+Q/wUIFkIS9BQSVfzD+2xlsLF7FF6zP3Vp9ApIEl7AQh0
5Hd9JQvvF7EpEMSRql83bSNGfllNlMkHHVlnEkYQ1lL3nMAZDip1hkSksYS6spdnYf5OX4znN5y6
6bJHYWr4HpWoNrdBxKEH/QCI69umGnlAzaDtUDotz9REKICUWX8ZJwO1t/LNDLCWF00pZZlxGzhH
U4ND7pha2XRyzKHWBngKyManMIbgAykoSnwMIf48QVB+uRzPfbC7oUHR0nwxeUyDePl5HDc948RT
PP+mvdIT4z2lgu3jhR7Pwt7UNXy95y5WQgoitGc9TYNWv5+RYEw6bu7N49OpCg4UOFYYfLSaMx/9
k8BcfZ2TEiVPQCm/hoDjVPtChcw4OnYJWraJP0f+15FhYGhinQUmKlSUD0Bh9PDEThJR5t0ETXo8
toKZ1k/UOdTjqxbpvHa+VPUuFfX6WQsY6tBN5mneT9EMfdQihfqG2SAZkyaE1e2t0R7PB6fjSJ/r
HzV3FFIXvhz54RkCx8BJV02C3F/IluekF/J5W/lsa26iknONwOFetcGLE2khUpxH/fGSaoaP/gSA
IPTiantAtCmdjqbvVxO/1TzPZ+OgvUQoOBmTtfHnuj/j3g/w+Th10fS8IjPRHKBZGVJPvLiCa0Cf
vfPVuRsD3aP69dhNJ167F3gWio9KtDQW2MIwa9m9vJVa/k0LPQWXAmFYnS5hkY5WQKksO8Jja/tN
HL5ZazwZXSiTaRs3mHpUwLCtZTNFc9edGIS3AWwp7fwLEIsgJ2cZq8HFYqYlixME1uazR8S+Z0DM
XfQ+RyuyqBS6hUwQ83Kl6KhiP7SyZqTc6tZyoFH66BGH70xnYFp6bXLxi8+rFmWAnandimc9GNP0
wRf2F/WKftZCCjo3U2CqE6QUvmWBrs4649T3bTg3Vgu2o21RV9NKTRz6kbGY34HrRSYW8BnF7MDF
UrfjG3r+2Z3bizt0hdtj0KUTdA1QqnYpxx6EzduRtVh8Rg0dOIHOSd1VVomLA2vPSWdagT8A9hYb
VC8lg5PJSqEYGgAL0fO8SQFvZwk+96o1TTLQQdESFVeu880UevLIcC9G1jJi941zhdiAsvow0YL8
oaksFcem8uWLhhV5mKk2kO4ZfUr70bgVXI8QU7+PE8t+9PPB1FmAAgLnEcRAzJbcasniZFRMwTdn
NN8b4AhRhzPb2gNlkVRLq4NQvw0zdzrDp7UZz9V4vPg4ALPqdy2y0mA7E9//pqkUGXcD4sOOmQYr
EMftJqo8OnGcydcZ0PScLCUZjFZ4Bj/2+IuSUYYAyt/UHyEtGAFqMgStrE+ZJmVJOrBqeJDaX4BD
RG4XBQMXhF57PKBuaNmafpwSSs67BuLuFHkm7iDsLbzpBHl4ZDM7SEg04cOdqVNoMtCpobZ/tErh
iNAHVGQ3tSmZL0v1mTgbIFwC/B+w5MIOUyZHUbw7MNQrqwd6nGx4DEfJ56nlE+y0XVgve/GgOWCx
z2zzJvXIYgCzmxHimOn65GsCosLut8iqTY71cTSikgr8Udpvoy876UyScAL1GOWJk0vLXgFYWCCe
AEc+xNyX1CIaeYec8gjfP0PHdMJrnVnmdOq+82ChWPQnie1Gfo+/h36oR9g5v57GWeydaVTfx2+X
kww++ZW+NBdvAREqxkmiwm1/vGS3DXrRHOLODgLnGncxoIyXIPgGgzt7gZbsMWVrwQTrHmrz2wk5
JQRMZwbV/jEi4Ky7RaKNevp4ATy0OTOWQd9zER7uL4Kmxe0kaenuaGijU2J/GE2BWF24rdxfHK/c
lR2cmFSQZOfpOICaRJ0uA/dR0ZN5fEH2FX0fhAchuFBms6ndA7G/mF1TwjvVz7G5psdGjCjiUlHD
m5zCO5BMH2zUOS6a2LVmf4A/uADX2aTE+py09kS/5L1Wq89JZi0JPI+oxeQ40SGkuvHHg0x9Nzfb
IwBrXqLEJ3gq8fzcSNRW/taFpRapVFBmWYLwsjYb3RuhiuYfhkBPpp0ky9sLkJVzYrLZPKGWk9pL
D12kFsi7KabPJ/NIGjPzkm8ovro3i4XnnafQLxDfjJrNx2SWJaeKNQGrmAO2HYNtc3U4E8TNmHOU
GpnOHPxvTlEujzoGswVMhHpeSCWs9gQmeQU6gk6y8tuU8Q1myC+mA4pqe4qnmw9zazadgci2kxPF
A/3fh44m/ZIsAv2jZ4QDt9tcxNZDkodUQ8fQcdwvXI7yvm8nM62jjyBPPR21KHU9XizDwUcjyAdk
UaMRCW4wuoPlZ8iYgBUpRtM/18aIDjLfi1VwNm250+RdvgpWbzn9PbRw0E23yEWP4+zCzuBnuVyM
Q0W51Zau9RF4O7gaC8KOVT9xTSvphqvFHMVeCDFTUvXeIrqdw5xmna10kspwQC7BOMx8xZy8JXow
n1xGIeIwnQz1jMknLx6tjM8Yb2qh/GYEtb2CYifF+0vbfCTv2v48W6W2006N5tVooYTMZIoanRbq
wefBzDdyQNzeNOqCZQMO4LaNSEPcMgKkvTSW5NmpBrDiXojkvNeNOJhWVJxTlQo8Q4GiQcfKB50R
22dBdWcuhrVJzVU3MWZEQ1ALHn2FGDC/JI2+YmLnOD8dre02v6pTQ71MAmWc4uC50PankR+hITQw
Vo/6apJcRD7VXMCXM8DEPlis5rHRhgS125yMrPgTkipp8zjxEs24X1q5HZ6YzXwQnIJsNZonqLyv
bAqGk1n6NrH8pf92CYjb7eJgzAbHrp8n8IqkOhU3CPbM2uezODGiO8S9rewi9qkzOG95S8xMB+ko
wPCTbETZMwlcGEdG+oiNQUiGq1FHXQBC7SkzT/+sY6sQzUB5z+5qKKsDp2yZlFEiLDNwcdSS0Vuq
K0ytm9ru9N5UVogXjUw1xyG1c8ja5xYcIgMBSKX+27ePlUUOG9MkhSKekl/PU8DwZ1re7IEczYzH
BdwfAk6MeKnaNU1tNPg21qJ5fKIaor66Rdhp/Glia1OQkNRxu9aD7RnjoA8mI/1I3jy6bxIR4nXU
fB53yF8SPYSBtuVEo1a+eovovInWhuuq3+bLwLtKF8rySwLV2A0C4ra2uPFAYEY9tWlPbMpIAYam
6SJtHy9DiPRWMNE0T81x4l6FyMN/hcMs/ETAPDZJf2sZVJnenFPbmo+8r/l8KWpa9IByhFFLm14R
lLe+ocgTvLebytQ/tqM4/jJT87HejfwFWQ5DT3WS8+o4f+fC3ZB3sL9UPedQOkIUMV2y3RM9EBoS
FPn2vSz30xO4S8Okg2usN3EiEtVZeePVJ6J4KhIfuek9WrPxXNC8zhBpQbl2cQl5Q2LyxJnlUBI7
u7X1WbPdYepbp6kSjaN+GgxW194kpMIbRH3rFFgMwQAKmRYpWvdK895dtGdn82kIE/QS1B3xbu73
EGbkfuBkSWZf6wu13dS72iSH8/WEs9wFwuVblBeLhBcuF3VLIDxicJQhhCl9G4/R7APCUSFoolB5
1KXubHKNeDVa8GPABJ+jdLL4NM1n4Sc9GPhXeGRKeIwjSn1YPI6/5Ca6IscaskcXUAAh0mjPhNSd
voBMBtrwYMyZROAZVFZz9BVzpU37tjZ3Py8GCuFdlVrrtx7cT9yb1IHxSaG88H2yWK3u0pHPIUlU
kKp9e7RE9YiopHrenoRt6m1iBXS8i0jNHXqzSBVOda5b52N3qZs9YzbwLYgKbPRAZiqc1ycDDvL3
wXTgATqFyfViouq62s00FRQ9jERghnRcp7t0kXENgFdmetWC2Dw8ViKDS1yoBekFKTcggaiQLfN1
1PvfUXBw09Wekzr9MPXS/H02jPObYZIFaVLqWItvr8lNpnfR6/7Q8w1tCpDv8unwX//2QMwwFT0Y
eZEUPCQntRWo+N6lor/PtRDAAJFmjzStHOmAwFGAJGQRROFo89saIUeCzLaBuSw+xFhAcGyNzM/e
/fnXWg/i83/muY4Pi/koyrJ14oYSqKTo0W+8elO1j2BZJAFtEGHfennVOoJ3uEVElQRX8Tm4l39S
xv67L28eCUkKTeRP1x8meGsImu0jiBTB2gCiWX8I3h3YAjBYspUWgNo6Ah7U0jgp5Ze3j1RBQWgQ
WFt/1k86oNUPeLbiyyvqUYsLdQs1TfnllSODoC1IRdJKhzXjIJYqvrR1RPy0BaHrxqrZvOP2qkdn
GyEkgRdZG5eDmnECv5WWu3JE/kZrU7uxWdWy1dPUI5AUSE6Q8y4+h7fjBY93pSGAb0NA0EiTQboh
PvKpp1hH5NsNE7KO9deM0GFtAaGrW2kEmux7MsZcBMplIK8CXT8CHaba37fIwR38ZlUjoGD2FVY6
Fl7a/fg8ZG7QQDDImYrPwc2+KiTOq00/vg3c0hp3TfnlgdK2yD0T6jg4s49qYeW3ZsqhxtFJCH6f
2i273zaPuBZqAB8Odea1qpavqR3pKnyKgqRo85EWP74wSkfYBZE/PCybh3hAxfm3jkwmVrz+evZF
Jnpr+pUj5Gpt1JY23x7gxq86/fZRW4UQHXj65h1lj5czoc3FH6OwWRvr5x2S+9Ne26U1UPs1N13y
DLj1Wlu3wcOsP/IqMI/IoSsK0Nn1GK1X3QGNQeULj3BvkYhB6POHndvaB7qK98uVABWs9efgVgES
ZRVNQVNVjhSIy4Da7D8KuPgC4CCOtvkcoBdc2QnAz7XxcQ1F+BPbC8AQ0SCA8ltjc2hnQeWXN5hg
akbwpTYzLN8BtTaHBbKMbaHbIj6HtwmEzGU1L1CByRC0EsT7mxNRvgRo+hG4OxgLN27HAdlAlmbF
lzePLFx/opulM7DjCBMUBDzG4jg499+ouvYJ7SjohKktOeTDhUhUUnA0/jgWDmvbi6q7SiseHWte
XVcQiVrvennBsx9IpBpcijd2//Dmfn0Pf737Q+iDkLYKhmxj12TTj/9PTQcHwlZk5LDWAPNTcRE0
FTxASkmRB0LNSXzkVaBp3IG4ClBrsTb96/12QNZvE5Z8/SpgBHSWOMWye70fofcuYl+6cXC3wE04
+vWv3lRJeYjCU0pQ1x+O0S3nh+uBpTIuQNwPdPbpW+UdoGPqKYos7tTbL08ERBQLWJtS7QNa81Xv
fUS8xFYHgr6Z1h3DJ5ibbSozxR8Sn4Mz/XrlWW8dmQQ/NGzf+hVhoZaWvjgdyQIrbeKCxefgxkDU
W1Z1AGziOxSxyLEfjUQoH3TUf2QEDuzcs6uee8W1n8h2W5HPO2HtRRkI6YD1Iw5o18PPUHXGMXXE
tIhqyYsdT4cQEGUJJkTuxad40CG9u6hAqrTamzqpDOpuTDK56498yWlzzJP5xh0+uCAXPnjFlxeE
+8hG795yuPKqGorSmwE5QEPPGVTx1ZvCy6dKEAHRHTOnHBHUE5e/g8vntdeu5usdO/MIs679QKqI
etgt14a7Hec7Ho9ycK/OXbTihHN1p4Iad14U4W+9dFN8QWEo5DRlvqd40iFZOUEXUsnKweSDagai
GgIKJr08X5DvIIJX+nyH9vJVD7emONMphTFB7q0Nmny0YwMF+QcK9Qd7mVGqujWg9AxT/FMmreRz
XiemYwm2DoBuh3nO07WKO0AjmWGqlgoJ5/d33N4IpLQ0cRyU39oHZwKtqkPA7Y4dAGalfEfZ+jdJ
7uIDEdXaDJC9fuAhGULBhVXJEBK4wrGhyF/4Tlvzj6eLm6OJYPb6c3DTX5BXVHp3JhiUMtUNgpFg
69211hHcNPoPv+Dg7rSAbSrOO6kqYlmCMWIzvztrH5cXCgiUsEsf4ODWviIIDyrNv8Bwc6//fn/f
ue2tr/fyEPG8A9r+0ElVHALFQJdMjAFJnOIj+wIEPmGqQ5OsvAsK1ONhjQG4jIpjAMBLE6x25U7Y
je1zL4K3RCT+N+fAwaV1qy8DIHxc6A1V27kLENkWtyPwX6WndHDzb1Q9AptgGiD8QGLFks9Awj1w
K0DntQmjHtLOr+r7CEgTlKjQfoBW2LPzVUJgkD1ScbzeXof07psuvf7aL5DMgLlbgtlROvn19pEC
YxoXg83d5+C8HnFZr3ToNVtH4lID20x5vROe/Zb3w/UQqlwba3ioEf0nTFm/W8FEiBOwKmHt8o4v
p/PIdJLPAMsnaLR+9bT7hQ3yvQAQ9fTgsSj984bJvgrBn/2Bsvrt6febyjdR3ib8eXD4OqBcQXIJ
jaf2naa4+IuiMnDdl3VNnPj536RCwcLJ2fqydHq2//rmhZ925buL9PQruYbv97/fekuuZUSgpQH5
f/5ea4sjdbvswKk3jJ34wUXyTZR9bjp6BWvbv/6tMwy81XCbuU3QNf4Y3idVmt83+HOtdqMkdRo3
3oNTtiUmX2Bdq7bcDxq3TjB3HqO4bEw0LWD/VZs+yZx0CMG91Gdxr67a8GkUPmaxk5QtFXWegr22
asNXDHDsjDKpx4pIflRt+Rq14IncrCgreb7Zfbvuz9lwhiGcJC6EOIOUe8B+bv7J22/fu29Zz3Ir
Svvzl77fjLlYM0XlcuX3wlD8mEbZtCYVbesrbdCbGM321NvRp1ZeWm7rpz1nhhBk8eaetIzVGrZd
J4bjISi7V8zMi3vj5c6KpSEZYhH+/zFTrzXEQTS5l4cAZYDK7fYfsl0TLCjjq3b3OB6GD27jJPN2
1MoFPLZy43DvBk742DhLxH8kc2zWYOZPsnyn14pA3VTt9i3EUxhjaWkoVg0NX6/PjrzsYnEsibLp
qj2+HsZZ2cq6UXzVqo1+iDMOOqmzah075OMwHK6yoXzq46C+1ON9Bv/POeyEGId0nrzCtzzAQyAY
DWPZUNXgLr4JR5E8tS9O7MuWuhPBRL271etodxh6Eg+KUECoum/gFs3CR69sqDitami26zqP220K
KHvVrt4Mp9l94D00om+N1B02uhC3RGWzouMi1lX1Ib3hJHqIIYp5aLz8vBpW4JocW+a3edm6vLwI
u9EkiiPpEBNV9FWHp0sDsRM03nyLuVyE38eobFlMg4C2VH6OMx02kEd6lM41ESyu2nJv7N1HWSqt
eFFiWLVdxOemadmMGAYRganc6IxLZ4TdC4TTEw6dssniATXYlH7spbHcrACdVu536sJBLJtrkaWt
2u4d2/7E2fVYRX1A1ZZPnHt5E4poZeVG3Z1jQOT9Kzf6ZCEUgKqqzXb/+F/psPH4T2fzyIulXUfh
cPVenw/DXFq9BYlX1U5fePe7XkGRX67c7jBBz1U6XJQ6vEn6uzMKgtylam8vnUdn5CQEe8q2hHlQ
6jhGLp08SlN5OYgcRvUuB4iSlO0U3RVo7Bqa3Wm0hl18yUH68CAvBoFhqt5Zrm4pXLdlU8UwCDRs
PS07oWyAlTqOuctoJezvLJPXhCjOrdrrKw8Xv2ymGIs6joyi1Z2BEPCLqr1dn8fNjpckTlY2V/Ra
VC5Ubf3mj39k4S7toSjKrtwwN5NHyRAXYKSqzd4O8wd3GARDaTGrAtJfuWm8NXfjcJatiXEuaIEq
N871fuRIwTpgheVjxM35dYG1W3IqsdO4GEahtFEKMrfKnY5IQ8hLmnxgDZ3OHh35glnHyX8Xybe0
ogiv8hD88T+ixl00+eMfDRGyu47/+J/hgzeVx1rAa6o+6I5tmOyMtUAuVm7XCVe7Bhr6xeoNfxg9
2eBCPKVqf4kT+MQZG8dOIp2EBSVj1cbJNXo7UWgoKqt3uk8chsSB5BIU5SZVO/z1yR2kqFKt3Kw3
uXfuF/IqFjiPqg3fFjb09sn+riNu3vHixh3OnGREoVus3us39/lQmjuKPixBY4P4IjQuGOqX71N/
XRzW0ArpXzhVdLhWGRDAKv8B47JouxWRoFtnEkl+RR3HaGcYT1i05VJaH/vlTxVOZ/S3JlG4L9Mj
ZLOq7rZu9BAljX8+HwKeCEf/su8xdVz7rqKYMGgcNi4dIkTY5j2JK6HJVf11In9v2zU4d8feWN7h
dbQ5fATQkg4fG7cp/0lEvPjSe4CHf7hzkls1TPYmJ3mNFNvT9msY/U37hQUXky3cnTdhCmBHxKgv
+FFyuetI0IF0mZTLRmw5gbKruohOh05cplaLd7h86EWhE5S/J70EbHTVn3juxd49x3/ZUnE3q8Ml
7LrIt6QTJ9lsCvkBNfT8arhodJ1g+Bjt3uDNGhbslbdzd68j4PvRCYlUZ9JQmDU4LlcO+Smp1Tr2
rBjgr0OgXOGj3HYNF4ZrL31wPDbqHmsMyW75vNcfXtfONHMa4hWepgRg8anjAaiElM0Uu8auYVFz
SCWuEwR7x6UOGN2tgyxF43QYDEPnPzXeJA/DMCGCUhibO7FjSVc9Oo1uFrqyQyH4Iaqat7vIByMg
jRog7TraDUdyb7U6epvNnWCnszWszE9Mr5cUA36cpZkM2FLriO8+cTLVOgKx3cCbTodx+t0jLOdN
LH5RXmSaoJKpJlOorYMks/z69Xv4Q+ht+SeXHrLGjXdZGuT4i/s2iFBG1iFy0dtIFNlcKAQp3vNr
9q+7+Gg29Ui/dNURqD7e4gmsUIafRA9DJ3zhz0gQ8L8Kp1jkxMt5EWtHQHF2pmnzyluVEM8hFL87
epINENj/iu3uOMLqnmzc7/W0n8WRHH7DiXuK+vi9RosbTuPN+opZvrEYWKC8TyFuv9f2mywRSIad
0B7I/IpDuw617OnzGp5baTm8EztB7vG+KEOlZ1yj8DTadTz3Aah3npL90GrCl/+lMgDWjLOzECF2
sHTVgqeX8A7ukvbsTeBXH9RxkCB+2FwHt9cR9J9sJpjhNADioPpQASm/3mPcf/Vxl2SPp1FKUFPa
tqisIzNicRAiWS24ep4u4VcM4qUzcuPhfdntwuxA8yz+sQTdE4XS6rM40199qy5Rhvt7FiC+p4g7
PAHJ7iveeWmR/HWnlLlnkKqG57bfRqwfKpW2f6uPhUrLsqlnvqqx1Kg4Kqq+lnwcH8RRWwZApA0G
KU65Dfbs3u16OKnO4s+ZiX2WrerEbC+ul9fbGjS48+ovIwlPhlE8ki2ZVUOU7iZLdmy/KgQqcAep
QfvZ9L3c27s//jeJqnxYtrTxFsoff9bw9kiW2/TPWRcU8nIB/XexEjqOG3PJLsdSDK1gF6s6Zd0c
9WxOoXU7otU6LnUnzsrhxI+96XbLimCBqNrhs1hOkyOrVEOjSewMpRyaUsfg0tdZ2bliwlSl/PFn
e+HlTfY2ineQAkodhVPn2cLx0rJ7RW/rSCNeDO+dUAZ3ovFZPub1o/BusrMM6sjUvsf9jsu+FUNQ
R/T91skevcab2NnNsj/rXv+iG3+bk37a7jJ80uWPrx/dTYhE9LnRR/FZZHLKVsW4qHUUIn8aJmmj
44S+1PKzl4BfHJQvw8lQspSqkFutanmuogaL7p+Sxm7oGpL76q2fUAsTNm6z+0eipWR1pa2IhlId
Zhk8zf2+CBehNeydXcMYvbnPGpdZIq3ITes1jNF/vunf9m8+9nv/pSEWj8jIPVn/XPSI1GkgFOCl
sQUb74vW5q/zPwCPw7lAVuXfhQvyJs7u5ZmtvuwJsnnUDhZx644T3+8CDup4wijzArnQTBC3VTUH
orfU2Up2UanBNxdlFjh7lPhLTddh1rtOjgXbZwH0OlzJndVRR86hF02AkMlUFUKSoOrkle3uL6IS
UhRVn3BCuTSlAWVD4tSsw8ACD3gcBlEmh3vrQD2f4v55292F4bP88fWexFvW8c78QRFbvV0ymgJc
uAuFr6PM7jIK00QgiKUjWKnDMbnORKZLkK/IOM46HIh1CvbcS9N1FvBqOPdkC9KqYZOvn3KRPex4
nbVYPorpvUfncZ01ju4JhZcLZe101rAt74DSrseny7oEKbYHKaCqL7oML1/T1gP10QtJhafFGxG3
baytAok3eWbqQKR1RD1L4jY+ekSM9hp5PKNyPF+/oT/cPvuEGry8DtCknSo4tQ4OoS4ZjwdHXlJm
DSbu1pG9IhTuqg/zrcBT9EmTAaKS4zOoCtfQfIHXwIVJ3T/+EQwnedmk2GjIc5Q/vn6dFC9w6fAE
+SoGgriO4tz19lqfAo1/PiYo9DD8l7LX4iXg3j/kiPS+fNSfewnYd+v5JdajlzIkG9epMNlFqrjq
e2Fsf3hjB8GK1AXxK/t2dcS0OByG4W5wQahq/Hj71xVEXQ6XOx4HWvTVm13vwWtRbTUsTrhL4Y9B
CVk2XSyBl3fhy4epBNmRWhcabVWH5zuvwh6sQ8EW+PMncIz/Urb9e/627K0Ymu+3/5fa37dV/5wE
yb4cfdXtvP024nz56xO1ghPSrhyDOTwztRdmo9TgooEN+hYFZWHC9po22qCZgMkhfafoVqEGU379
M19iez30N1n6P2d1r1FSVdfzAc57QNJFvqDVYO7fhBB7xlJEo4ZwV7FG5b4qNdh0uFNHXiZVUtSR
fOtECQNbHHanw3g1HEXzHW5EtQbvnM47O1nZOq6knSwYiWqlckMWbnIN3e0Nw4kTS2mcOvItZzHD
IBcJ1MF00E/AGsuDUEdlR3c1fHB3mq1hbI+9Jx5hHRjoYyeOhvtiH8/C4n7R2VnfxrZXmVXDjj7x
7oGM7iRo7RpuqicE5cJkKF2BXybUfdlpPaF+0gnlZusYB24JD8Pt0a2DmqIbR0QaJNNAhW/5lJ8d
3S8PwmlGDUUsDQKK39XbPXt4YhyUOsIWZ6kTyL2tI7L5dhjvLDDEAasPwluSOZAEyQEWGOqrt3zh
pDvkvEodRAYXXupmu66J8hSpnv3AM/+izbkNornj7yzgOjgJLzzsOjEs0s076Cu9jnHOlsMJlHjx
qJyz4mJYRzruMgoeGROp3ToqkkmPOHL6QmnXYCguhW2XOltHnu8naGm0eMtHvd60cQlayKS3hdRp
1WgExcw7Xg8y2dV7e03BerbDtqPUEVy6gRBnx59CAKR6h8WOHu42XMfl9bawmuSa5FRAHbeO2+kO
RBMljRpGgoLBeyq4y5aKsJpaxxAvqNaXo3V1XJJuF166WtcoyF2u4cj74AsUrOT+UK5SPub1m3kT
YTynBvAxkq+NT+vIfv94+ohzJShbu+Cry84W01gLnx8Ja0GlFcsLuo5bze0w3kUt1lGxTtJ1WDBD
7IA4CR7VY5ghLbt0HvYU8UNdU8NhdR4l0VwabepTkfyqwbH9478J87/vambqmiJkVWHhsYAcavrL
j/vrQmtFUeN/wMjatxG0skU9+/Y2rsGwvcFi3jveWN4RNbiYb2LAsLJjXMOZBG53FABFStztcajj
UnOJUgPhJKnZOjrsZpAQbLdaB5NcBwJ3mSZLKCFWdQHhJb+PHuU5q+P6dRt7grTGl/zsOo436ppk
woE67kZIM40a5+KX2zc35aAW16NWDWGUM6LZTziDlDroKGhZnjpFqcE+vHWm8vJV6kCEnufxKF8J
eg5pgOtgz1jXj59HOwznSh0cGus67z1t17Awzqld8t2nQ1LDvr5wduDCWg2+CH6OEz3ZInUICXHT
R6FjZy3XQQ3JXf/Rm8sYOKUO0C0NO/lOZaNSB9zoajiViWoRQC13zOsvHULlhzjmPmdPqaPM85qI
2JOFXEfI/Bo9LGhbnuAYn611/9VIHlcwZ4rZKMe3uCfVgdi/cx1vN7aiqjXs6ztn7D0dafgyy1d4
/RK5czxIo8t2iqGow8MQMFjhFu6uDhSty2e9vs8fVvfDPcNRR1DzozdMEdwq+7i+Qtdw/X9HzVU0
b5ylMJ5NG39v9BH+iNJsszO3H1fo/Ja/8fox2jzwHKKmxIXE9e+N8n+9fQ9FT7oGH+J2Cqg9yPfZ
G6g46vB9Lr3HR672fSdJyzESc7Sus/65X5z8om3YjNqt6/lQfISM2vf/XeO4tx8KUQ9MHzVcyYtT
xWGCYi/4P//1vye+kzsguXMggPTgFPESahz2DSqwIkOrQ7rizkNQqHkhat6239BEXF2ro0rjdsil
wC+Xe/L3nudEOfclr/EegSoZM22bbVOtAzfdi/zHiAG8c3yukZ4saWoLzq06ah7PnQwuSgmcgPQf
Es31sPU1A6/5QN6/mSTZ9tRsnlFDNItw9WhPyzUcWxfONIUVcE/jLx4Crwws7ftrW5jjDRLwIYCv
9N/+LwAAAP//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7H3ZctzGsu2vOPR8QdeMwo7tE2GgG82mBlPUuPcLgpYozPOMP7h/ct7uR+wfuwukKHaDbbbowxP2
gxgeGwKzKjMrh5WZ1f/8NPzjU3J1Wf00pElW/+PT8MuzoGmKf/z8c/0puEov65M0/FTldf6lOfmU
pz/nX76En65+/lxd9mHm/8wIFT9/Ci6r5mp49l//xG/zr/IX+afLJsyz1+1VNV5c1W3S1A88O/jo
p095mzXz6z5+0y/P3rRhXV89++kqa8JmfDsWV7882/sjz376efmL7hH9KcG6mvYz3hXqRBPKuEUo
uf7hz35K8sz/+lifME4sJZS0bn7MW9KvLlO8fnw514u5/Py5uqrrn77+++69vaXffRzWuXOzbyef
V+mcXm/r532+/tc/Fx9go4tPdli/5MqxR0vOO0GYPSHjuTqR0uImtcRX1u4xnhJ+YkrOhQWB3Aj7
huNHl3GY4V9fW/D766f32P3qr2f3m/Y///35CfktrRNlCstkkt3wW+/zW5xIRrTU5q2m77P9+HIO
8/32vQXjbz9ecv7N+q/n/Ooyg8Gr4lsG/M+NjJQnFlNKU7D4+oft8V6fWBbVylqq+vcs5DDX795c
8P3uwZLzq+d/Pedf5VX3n//2n1brLco5J0TfcJ7ucZ6SE5NrS1k4DLtG5nsWcpjzd28uOH/3YMn5
V7/99Zw/vxxrw76sb9nwBDrPTpiQSpjioL2RJ4opmH7TupELWZj571nQYQncvbmQwN2DexJ48ddL
YNtcJuETar7gMOhSSqLFQc1nJ1TND76eC4KDsXsCji/nMPdv31vw/vbjJee3b/8GnM+e0s8ydsLB
eISUd450J6A0rROuuNJSfY035YLv2efw8vajQ6fwD9h+89qS6zef3mP63yC8+TVJ4GT9p4woJT0h
FrW0qci3WH2H87D1XEPdTX3nCnY1/rtWdJj7O68uJLDzZCmF1d8g1Pm1baoQ+d1DCvfIfMo8QQxJ
TCKQKe1yX5xQQSytufxmjva4/x0r+QPmf3tzyftvD5as//VvYHUu8vGyTa+Md1n4dNyX/MQSXHPk
s4eCfIMh5yJwyuSrEAgC0V0pfOeiDgti7+WFLPaeLcWxsf96J/C2rcr2Kf0vR1SvLSKp3g/2uTwR
HAKS1Lw5CIvA5zsWcpj9315csP7b50u2v73469m+roundQICVn7GchQ9fAIQFUnBlaJf3e8y7vmO
BR1m/7cXF+z/9vmS/es3fz37t9VVcpl9vjUCh+KNx5l/yU60ktRSgM2uf/aV3zBPEPELacFH3/ws
w85qXs+D/ugw+7e3Ly7Y/+3zJfu3fwP3+6YPm+nqeuVPJ4IfiCZw5mslWULQS0TzbXD5n/93VN8e
dwCoONEWQM19vYexOYFXNjmn8lbSN3Dm963hsM7vvrtQ+91HS81/+zcAk7efntjwKAF3K6gWbD/u
NKg+oUTCJUAoNz/7AtjWRzXgMPe/vbhg/bfPl3zf/g0M/gx4P5hePk7bf4D4+0WupYVxw+xp/avi
QNWUaSr5NYndtzNsBpqRBMs/cK9f1/Mn/Ovdmwt1v3uw1Hd3+9cHOJurKr3Mxtsj/wQBzg+Q4bGF
QyDf/eVTisA6+YHp71eCr0WyND7bY1Di42z9V2CTMH2wiPUV2DTJLcCzqJRjNX/C7Ny8tTA5Nx8u
zc32b4BqIuwKn9bg/4gnvyuUf55XV0fjmv+93ojzvGpa/zJ5Oj/DUa7XjFqmXMSzyKDxQJvWLcS3
OGffs5TDAe3dm4vzdvdgeebO/wZA6qurJrjJoeunYz9wjB/Vy5uWre86f+/e/Pp0zIfuS7gRU/A7
iHSnlGBY1gmhGmW029YhcUv7Jqf+z/9tLpt6RtYf1IjDp2Dv5cVB2Hu2PAvv/gbpHbDe+OoJQ60f
IPahVsZloLW6yn70C920et5rQPxfbUl0q8vs04NR5eNCXECniglNrAWIxE6E1NxU8LoHMaTj6zhs
a27fW5iZ24+XFsb9GxRsvqFbN2XD/3lC/QO4+y4H+2tbNxU6hI4GufuJ4UOtzwbQIpNpIjS/g0Z3
/Czl4kTMwCm6cK+LNXTfzd4u6cEDeFjxd15d6P7Ok6X6//rur8eT7KvED9v0lhH/c/WX5ATleEt+
sy374b44QamSoS33tk2L35K+CXWu11O2f0IEd28uJHD3YCkAe/3XC+BaP57yFIgfDSvfVy2704un
Mv0/dP/bXMx3+YC5ifIJg/sfHaLfWyj+1kTwZJr/o03iEeDCXtr9VCL4ATIcGM/7LjP0pr/6fJXd
xiFPEAL9mEz6zoaVN8Vl+ISM/9Er93Uq9bvU/h0GpJ7K+Pzo0/2zxueu3eCpZPGjpeJxUehOhv5U
IviBROwNyX+XOfr1CyY3jqJBD5U8//jZN9Roddlcrq8n7XeaPh5+erv4xasPmc4bNdp+/uUZm8cA
v83vz79ifzyhreu7Hv1vL1xd1s0vzwyq5kFa05TKmrujTA28qr+aH1FEGBwDtlqa8/SPltaznzKU
bINfnml6AnTFMokSGH9GCyFqSXXezo8EPaFaonUTU3QCCBlj3242OM+T0c+zb5z4+v8/ZW16nodZ
U//yTMpnPxU3f2xeqFBcAEyTggnGhEWpxOqKT5cXuD0Bf5r+H4/nARkja4rsggjfbTMSKsdvo6r9
OIimSOxuioq4cfMymapzQppJXXhaR9GpFVXWeF7RoeCxHXCL63TV8zjtTqO0anI7GRudrwqvIq/j
3MrfB36ohV2lSTTaWR+Hcp0HylOvRSA9zzXy1AgKm2aZroSTSSMfareOxzJIHRKpvlqXJWsv5NQR
ZlvMIOc6q+pPFmmM8bwwrOiMFQOdnK4mOXHGPFRiY/llTxxPtPIjbXlT2yyy/HRFeiGFHQ9F8lL2
Xh/acRiqwO5FU3E7a7OI2Co0g9qNQhlfGL5gNZbQFYlLWEfVltBoSoSr6hGsSgyrzKjdWJU/tvaO
Gh0SzgHZAOHnmqHkbqHuvi+b0sg6Bp6ZkW3kflTZY19VNQRSWM/TmFbh6mFydP59+7ogGXpVBb3+
SzBo/Z4uhH4NlWtEZEdGNAmbdT6rV5HyRf87YSmr7KkJy+B5nuVj8mmyavq2K/r649jXUIExrIf+
CAdwAvZXhKZ9E5MTliL4D8UXK6p9Y4p8P6OhXUdEWSth5GzV5pPBHBnxftqYUR/Ua51YtVqxMhvy
dZaa/rFlMLJYB6ZVLRwUQSmmKHFgMZi9yxmlsnYyEm8M7MBrErXKQy9nv8VZHFp2HDQ9cYVneKXN
NCXx88FX/IrQpFzRwWDKjuOCTZfc72rrPVReC3+TDF1QZnas22L6TBvumRei4X3wpvem0fsku6Eu
pENY08vMeVjMMB17PIWA0Yo5mxXCTYaJk/29kEgHY9jIIrDDUOf/nkxupmsV8CQ6ok/qHiGM+YJn
zDRNJsxrddsxLTLjHrTDS8E0c2iUY3Q6oS9FOsSNk6VDODq9TJP2yPaWBk3PRTGM1lNKmUWFiVbU
XVGlui+LTAWeb2vm+3YQF6PLVe6tqsiqbnrQb4oVBw7ovR1KWHctcVzm9jOh5+c7O/RxSUvC4qQN
bE8lQ7GiPGbeaTNmnT4by0ay503bD4N15FQAfN+XIEZJiXU9raWUQFvtPtnG6zRPa1/5tvAn5Qy0
js9TLypbO7O8+j0dq9ptUlVcPqw49zgLsgpTwgSdPpgV04vDOLG0H3P0p4AsmabSobIfXrZaF60d
0lx8epjafKR2jZHGkL6kGNMXIAt/t9ik2cSsmyYz8u3JiNvTqirMjddyvjG8xDqvTUbWqeLTWQAG
H1EhRu8JVsl5UhpVJvTnc2spWM+LSxaWHPpTe0OR+U5siTq7qKtsii8TqUVt2crHujdaTmYDLfPj
KrFpZyRZY8cFodKzRd0oGjh5XKnx3ByiLns5drxWDsnahP1WDobq4SZj1kSDbbVTPr3u83rINx4E
nL7Op6xqXNXTMQjs1uvL8aJoiJps5ilDvZ68Lpy+8LAsZH9KahWP1O56k0zvyrAzuiuflJP/rhd9
py07GnUUvxR9yMSrMCO0fJ1ZqRocn/m5ipw+4b75PCbmODKnp732nLFP8vFV7eciXQ96KKvR9aeQ
Ta3T0ixkHyIjb1S3tYSfisJuI9NK3gVTwkM7GPyJDqvCDERlR3wapo+tZmGy8juZSVvEha+EQ8w2
MPS2SJI+et74hAevqk5n0UaNeSpO8Tt8a3IDY8i9zolBOfo9yYLGe8F8USWrGJN2MB01UYbOXwVm
pKN0C801h35VDHKwVs3UpRJePTCMOLdbk3lynZQsHfh5SodyFF8yrrK+Oi2LNDHCVc4za2TrzBBl
YDot90bBbH/sxmzrh6mhrywjtdp3rOrj8UusZGH69pAHZvG7IYuCOWGQlaUT8qEOmrVFe6O+QmRj
NitznILoyrKSJDszuIeYxM7SqGQvjCErVGmH/hTkK5OSoV/Hooni2BZ93eYOi3SWfBBsor1dKZr3
Z6xVqXXa+31KHOkXTbcNss4wXiky+vA+RmYF9ZsgC8fsHLFL8SWNCm1d+JXRB8ppC0njj7Uw/QA+
PSFdYqt4GMlLRIUhuxgz3ATzvBvGOnd5y0YNxVWhPNONRHi0CjPpD+/GohpOfcv0YrfIxYh10Tgx
nbBIo16eBWZWvQ1JSq113vSZNhAd+a2afteZ4Q2IMCGy3I4SnYt409OaZ82LumQBVZsiC2lSrKw+
DqbR1r6k68loau6QOpue90p3fDPUaZxs+wJ+ZXASswlb7Z9p35BmuTYjS0RvTZOn7fspyKaxdcoq
IsF24LURQHU1TQc3ZjwphF0TEk6m3cielx9Y0wpylnd+p1K7szw15fY0JDLv7VZkGJ6y275RauUL
I+1XFR9FtOVDVxhOUxRK+c5gxISdazWCs3ZelJP4nVU+DbcQblCshUcbskr9KmZnLJYISEnfD9G/
BxYR7coyL9tXBcuL7MU0ajq+VGnbhw4NudGVTsz60jztPdINL8bcpMFG9yb1X1Kp/fC9mYR+3L7s
orTQ9brvg7wZHSiHGLZFSBpP/55Uvle/88ImDpk9VVEyjHDGfZN1th48K3hXdyIMT5Woi749S02h
1LaLzZj7rh5wARr7rRoTw6tskjZm/jrXeqiNVVJzWAp78qhI/jX2PWs+tEaqQzucDErep2ZL2ucm
SfNha1S88V4aXtBciKEX4tPYSDM55hD3zTUyKELhaiXyFwsRBzpi9h2il8kgNrRnuuVolE6exfW2
TvNyNZglsYvB7I44iPv0GMegNNXwDoi/9SKEiggXtO1Gy429PjjNgrw+zU2S25rDSE8Tl0fo7fvC
eX9sDskJwUVZCIfnSwx24wzDU13X9NpyizjXDrRxcIegmxzRePUL3Wpq56mnV4bi+ZEYbpETXJNW
aLVgGOBRuKVLLNxwmyOuSNiEBK0N6uAshqkYnHFIvOeEBOUHorpxm2D4RzpFVUnHj9I+daMyquOV
yjN69nBQcC92VRqNUIhftVKEEzGHKDsBF/W5Eeo+8r4Eo8/PopayrTRDfiS+2hevQNMDfjdueUOX
MzFxHdyCime0U4QtVl9iONzC7guD1Js8QVy5KQddZa5VCiM+QnSZ6miTKUSQJoWIBfKwhYyVNw5F
bjbelxKnrHMSkWXxpmIkGlzk6H23jcO48Zymaibkp97YbLUXkfHjwwy+v3VmUm5JhD/odaV8sYpB
qtLTPJgDn8BDQrYpBr9KWydLNK9elsgP/dTmJeflI1VcWURQhRlViUgaWdYs+R3JMu6PjJVCnPIu
VJHtBcPYbDRr6UUG6xhs8lrCLrOpU04TypCfPrzv/dh2VnMyD7BhhA13D2mm+D55g/mqFTI03dGi
5DThrDzzWR+88jIESkckfYAWgB0GGwEcRwpzweOENROPkKa6iLGtFz4iLXuQMj4vVDSsH7sthl1B
naDLGPQlC64mLen6UZaG2we+Gaz0ECXP/dwoQ5vwpri5f+oPs6F53XcR+7WpgIPFnZQArUxgXWyf
hyMLcfNT5vubOqr0NqpiywlEVtmsaD2H64woO48MfsQkHKCq0ajEcXKQhiE/2afq6xrBLxeGm8ik
eZ0z1m+VGtsVGwh7kxg6dqjRyeqIDK+z5L3NKkw7EGQOaAe3mJgRwl191ZmJMIRZ4SY3p5hs0qjr
EdizMU9sRlPlWsQ3PN+hU95O6yQp0typR2L2tkWqyG+OLOeeSgEaEdg8A1Ah4JUWKuW3necXClFV
G1Gjd4o2qZL3XVt2thzLsHksy68NFRJeweEC0QW2v/eoCmjD2rrcaF11lRvGaeloTXtHjHG60mZa
f25VqJMjJmLfNkG/TDh3hXscOHwRcrMFWdGV+RCUXr3p44G8iTjrL0hW97nTtq1hA7tRxyju2+Rr
ihaDOSTz1SgwhguNJjE1eIvwb+P3dM2q1P8tMyJzk7Gm+ACl/shElF2kjT+88BHOvX747M7b2dMw
hPy4sgJRzSxUZS0871AIkpTKazZjjqQzTijgojCv3yaCdXaf1dTtjcJcDVE8HJEv3Xez874Zk/Cw
CKUAd+Ga2X0Be35m+EE3dJuu9adNqJvJtobU+lRN3bAdQ5E6U9/EjkWLcJ10bX+qYqU2MQbeV2ao
DZu1XbdqPVbUR1Tgnp5DjTj0myoOKE7NU0i7py4vFJxDU40boxw6x5JtsTHq6bJLu2OW8x73QUkA
4xBorjYFmlH3KcmwTNu8nsZNElbMGTJGzqagbrZxJI1/NUZQv6DKVLZh+k39WKMN0orBuYqZOF8i
H7nws0pM1rgBqoYYT3ZNbPPEv7TA288P69j1mdlTMq0x0IKbyQC0YIZyKWlh1EMY0Z5uwIF63SZ0
sElT5Zss1fG2TFTt5MxLHKZL/9VgjXTT1JFyNKnIm2IalTsl5QeRssLxkag5VkzTl2kcB1eZoY5Z
nX2JINq2OFw0qhQS6Bf85gINb9K0BCEdrWQoOT1LjEFM/zaMxIAB8L34N7Mw64u0IyqXjjX25IhU
luRhWucrYhi0AeApzNC+QsS9HrrElJPb52a3zYwiey3L7jKmQbcBgpA4ddBbZ5kRNu7DMtp3cPAx
M2ETwS46n02BG633Ccu0HmI1BMQ1Bc0+J0bcp6vArMjgpNwsiF0K1b0PUS569zDdfXM7050TKtSr
LIugIVvNxnEnIqMszn2zGonbhpptALqzVZYPbJMEOSRd98n2T9CDjHGwkVwB9dunV4x8ANgDKF16
Zv3cnHT/0ohQxamm6PeADuSIeT20PTaj4BZF6Qth0j45gxdV0uqSuErk1m+ZrJC1NUEr7RbJOGA3
5YkjTvogRcC1VMCqQ5qzhu0wNG+4FVJE724viL8iVsk2I2DDNfe6yE4Hkd/chfuH8diskXdn+0aA
kBuu+lLz9cpLmDgRRlcPBQNDRejbfjB2Fz0+WXVq1H+CFG6sZSCGUEhfVxl3tqYlR/jMvMmdvCxY
1+NoSDvPB72OvcEzHuUEbvYF62hqVGK0ImxxEhva+6PQIXWjfpAvahnoF6qsCjsDWnfxsE7eZ+EM
BOPoIa6FIzQXOpn2Sk19JInLOstcW4EV20R65bu4Ls1HRc/zrpRE4gWjTwlSsGWs0VgyLSJcjurG
qi7WUrRiVfmRdoIe2T6RQb6GfYmP2JZD+0NGPUsOIqJysb9WBT3pdENcnYemZTeeyN8OoufJFnFR
esyx3TehuGyazmMdiNRhkBZHjllt3AVdyNzQNNryN5qb5Wijbq2jxh6qmperJGDeYAMF1ePbyC8G
Hh7Z8H1jCgRhrnNjvwLF+MWGZcyMcepa6rLJqFGeSwcnK5LCLQEEOEVkqrWYouTxop0zPRgb3EKA
a50XnsuckpTJHkRLZYbrGQLY+vB2z8fQpOuSj3KVtmP16CMJHAMHHwAVvCbhszXaOZJgbis0Hbgb
RupjR5LepWMmHJnq+ubm5z+0M4d4OgdKUF/US8xl2diow6HlRs5dwhGMsyxpt8ibECMm8bTpDKu2
uVHI1aNPJm7t1BTNEdZ8ZfDCK4boH4jkVHN4pzFYNSpPnbac4tM6KeX6YVL37TZENl/dJ/Vc0Fzq
TMgB5BpqpG6YpgxXGRn8VW+G/QtvMIKLhKXxEXoHDiU0FHGfac69IXIReqYq74w+Aj2W+3xFp2Y4
F0H6OS6H5vThnc1M2vcQiPUR2WGax8LleMvQArWjPo7bcXILK2w+kjZLG5skWXTEs98nA+QBqB0q
abjhEDft7auiNdXpUGU+dWsSiBFVE0BMDssZ//Dwdu7bF+Aq6KhBkAQQCb5hn462jMGoI0Fdkmjo
BAyROwEG/kyCtHA6r6vWwLc6N7LKYwDtfRWZW3Uk7ldG0Rkg0iJR1KIJU38aqIu8hK470RtuVvIv
YxEML4NEHcMKD5EDNIkKJW5c0mwZCmdIHKiPkpDbKy5XOOVFsu5lRW1m+e22DEezXj3M2iXFGV4X
88wXAT6IK6QXdtMzSi/HDhvUx6zA6Sx61TLzbFCFZ6MO3T/Sw4Ma/DqQMXS9oC9KLNiZ0bSzcmI1
69boyLZEULgx0txL7DTRUfbIsOyaGEJdDvARFzWrhXWWyFXzoAGxomXBhhUWWcVpW55NnT84pMjV
kUO3DyrM0DI2B8M8d4QBZp6HencNsw4J6rudaNYDbeQ284vxdWslnlyNbRo9B736pTdV3pbVSn7E
f5WPNC8zfXyPCa6cBnJF7ulqHSN26iOjWTd+MjgAVCN3RIHXjptqOqI1S0uGJB2hNf5GQIOUbZlE
D1bnoQGCF+u+VuO/uigpgvOibOvoTIVFfP6wih4iZknUKIAkIwK9runvODyOljVOQ4E4qcii556O
s7WVo0TaWHXx+H0Bb5yxCAnl1EsRDtxrRalEsZ5oUFZ2YvkdsQ0vr1EA7Mvs34/eGDw1Dh+cD6jN
N/fuKkzcKg+dYDh7PmrqLtIk/T4urWjVBJl48zCppSuHwOAO5i+mmOEHQG37pCIT35ZUemazTr2m
OVO12iK3EGt8iQjyopFHTlFM+RF9pLM/2/VCIArkEoEvIDaoy9K2hJqjQp3k9dosrOzckFATO1BV
czr1KPB6MaXPTdZ6LlrgiOcAqxvX4SDC0g4mI32dZALVviQPpiN24QAvFLorEYnjWnw04C28yWDF
TUZNFPNx9V3mZsNkJU4p8nHtK61OVVqFblUIP3ksWfw6NUOcAOxhJfhCBE0kfI5WkX6NdokRzX7o
KhSV5A6atqYtaSqgDrQ54qDvHZ2Z5txnCEkgFSBL6+4PxhDEeb8WYxJ/CXlruTUChm1ekPqxyjyT
EsBvIXVgOsuQg0dtHsgx7Ne9kIadpAl3oi4pt9loxkfi0jms2NMrkEJyj0OKi8VhhOZd7xiEcJrK
qVSqX9fCEK8isyocQrz+sUdmpoJioUKZFPj7sp0uTKYgLKXZr72ae5uBxaU7hGbiIg9ASooOtedV
wyb3ked0JjrXPHBG0aI0dw7vbo3LpuVl4Q9rVjK+suRU2iXadl4HRejZNO6Vm7Rt9lirN9vxua9u
3icSxjn82uWnFw+URi2I4pvJViQX0yvYoXFNWVo+fn8o58Am4BCgyrsMcFgxNlmrAer2bOSfNSdD
6kQ885yhCJu3uSDDxkOC+vvDXD1wDK4bItF5NgNt92qQAQkqXtF+HcruC29z+qJFFwtgNjG+/jOU
BO67N+GrsMd9Voo0A8AtOQ5cSPzTSRkwLVZtrVJU0o/Yk2VQDJOKTd2RWtgT0wsMT2Rjv9Y6Ll5E
ZpwVdld4taNi3qAxzAvOjc6PHKPK+yORzqKNDqHOTBtN6uiRBGoPtdnfZhXp0CzaqV83jdXbBHHx
1vL94DwxhwHtxWnc5TauS5IXuVLWZCs9Wuek84bfSF3Vz0tmvGdJ7Z924ZgWtlegFI6clhhHOHTA
TqDmDn8HR65Q75+f7+i1hyzSEoAb17RpvtAsGd92zNRHzMS9ABqsgFudr6yw8EUr5uwEd4hMKomB
30DidWfGZwWssKsrj7/QXcDXdBjpEczhXpQ501O4wOE6SeDmYlPorSpgXDvQKwVz6walbd6K0J3v
SV9p3dYuzIfv1D06/5NiyDYPK/g953lNHmksIjJgD2xBvhVT3HohOtpKNSQvaUk7sqmVHl6aeTVp
W+dJ+1sjGylePkz3IJuRYaKHYq6bLVs3Jpr0Q0egcQlP2hVSW/28bky2UmlSrbpYH6sKHFBxhWYJ
aB1OMe6+my/u35VrV6O1cVK0WxdlmXh2UKvoCpCnfIuxiKGxu6QS7ohm3M9d1Herogr9cmUQUV7l
I41rmwRFgxkLL2nWHRnC3EajdL7y9aAvH2bMfdsGZUCyCAwK8kD/zP4667xLAUp33Zp1SEyLKS7o
GhljTh0KnMU7EovfF8McT6CICERo/rathevFYeOqQJ/bmseks9G/Mv0LgxowMl4TYLcGfbQ9RVCB
YiVuZsMRRly+vztaJFPSTbpbo5LHKicD2jpcJc00GY6GhPLHkzOv83xg0Bw9Dwv32whU1VsSteu6
COPNhArbB+Kj39pjfhQ5DwvuvnXSdP7iJuSL2CC0bH9raKIb9UiScR0EbX3FOsHRMmz2Hx6mcj8I
R+iyS2bBwVr0Va/CaVx36Ida1WYTfKQViUokN4x9KXltGi8pzynamo2u/YAOUb7K0IO7zuOab4gI
szdlWHvt6uF13VNbxDkceQ8wFcDigEb3d58gzeM5ogSXenWwStH9dJoHHrFHJJzrh0nd01nA+7ir
Hfkq4GkLodU+Kb/0Jy+OK+nmYdeeo7dMrP0U7V9kLLPSHuN2OOIeDxDEHfBII1HIwJ2Cy6JJ0McY
+DIpc3UtsxcEwn/PNWZ7tBXIl0FrGsMRR3fPJyB+Q2UN/wAaR8HZ/R0igUuabIyYO3gk/42Fvrog
POZffIFpFDtFfyjAOYIyypnfWiQ9rUPjWFJ1LxqZqWvMaKAgNRdyF2qGUM/iSdwx18+C8l8Zipmv
CDCCj6Ru8tGJh8hf1S1RGNZg5REVv69K4CXDNaXAPDE7xxcxlxn0rfDUyFyUVubZJmnVa8llu/XT
UVhHlOme/8M+8T2y+BpBwB8oiy30tuBmIsVUMLcbjGwVogn5Ahz9ko5+uJIYrztNevr4s4LKAeyt
BUwJoz3LYanW6gxkDOCtlH38Mh6Nul+VSW1i+m1iY3RzUfEfov4HlAntoIyhRw1J1j0AfuCWIUXf
cBdJbLgSbByeT6UuVjnlxRte9JVL/Dh52WGAzU4Iy68ePq33zCIUBT2pGMVCbQNB2yztnXjKjyZv
aouEupOK0zOvNb3tZEXNETEu2rzARoQQUFaIEfUiNLYtjAJBqpNWWSdcYyDeh3LI+m0dCu9jnSa+
WjWtZyQYAKuTYJ1MciicfGTdv4E+m+LISg7sF99PQ+ZZFDrjW4uFSPQm1AVqZO4Q+/J9ia6zbZfU
5ZGU+b5JmhuOYB0wwoJYYem3VTXoJkNe5iZV+EUwDBnZxIJk0TmevvA0OuQfLUW4a6SLwCMRrS6P
CY+V3yE3ES6ChU8BvqtkJQ19rH4zq8IeDgDBISSwAKLBE6OOu68qtQGPMTW1cMUofScv88JGAlaf
WqyJNw/v5x7/ADRgMhd7Qasj4sHZLOxoZZNVSOwwr+iGPXq2bd9Hi5DKdHZO6/y1F8Xd6mF697YG
elBK3AzJ4UZQLFrQM1nYmFODusMQeO8I+uNWaP/P6pWoKu4dEdY9mwZipkR74TW6ijbsfWKGmYq8
jiLqjiwb30xWU79LkwntyXwKzpCcoSCfT9OR8OcA0RlCFrh3F725GITdJ5q2RoWJBuwQTZ7Fi6Kz
yHOVm3ID86rWyqrHVSMxGvswW+8fe9z0S/CFaEjU0KWLL4vdp9oYhWVOGbZK48o/p8yoHBHyakWV
DO0o+P+cXUeT5Daz/EWMoDdXkm2me3bsrtZcEOtEECQIEDQwv/4l97vs9ExMh54OkkJSCE3YqqzM
LM/fCe5MuQax2C++SE5qyK89lW+s7XYktro8EHtQTF/+Bn/QjeelEmvLabIb/XUF18H1ZU/JtYrj
q8sFn4u6LdAytOhAEeRiG8nFC4mCZmUfkqL7oI1tzo5ByvX+rL6xlAiWcSyAMmaoCF68/Z4phjyd
cGWPgsZ72hJWdeCS7j2/jc9NyuMzhBzXCv5vzeKfohVIwuCmXCai6ZK5NsuxkgYrXS390J/AU2nB
i4Wa5/3ve+Pwg/qSoX8wKuE5HseXC5YT7hcTahCIVZlfj17kVUHGprqVY3vrNeG1Evhb84nXAJEu
KLGA5C5WLSJQmmxUub0SXXgfzgKViCEgO9BjiyoiwpRL2rH9+x/55nyi1Il8C+cCl/fLj+ShTdkI
kvxe5z4rx7lTJQ29YudDxXZlqDfmE3AJQgsIbGF+uzWv+vsyBXHZhKuiiGd6z4pS9ghpUOGMi6+Q
XMZ1k2TqyvP3xoxiRAwHKjkSxUu8iqfM6ZEgatNNY+pGMQeKc5gdICRUt6Gl32yehFeygDcmFNsS
Y6G4ijfq8pjTbHTpglXGFd43VbrGbK+znJYp49Ph/bV7FXwnf8L+CDkTbCWKS6KG9E0cdgXx9xH0
nPsukqIeTCPqSPZq0/C5/ZQ7uSNE/+eC2TYyqOLASZBnAvh/uZSxyu0AA1OQm1rCa5AK53KKBRKs
Ir8Gjb+1a4A7bKEbIgtQm14OVSz5nEYdKFtMNuA1jcZVbFn5fUgn6PO9+RrI+db6wYQ52QDxTW9+
cSA6MLSbxeKCabaNk1pQKEhM+BFMh1/vL9+bI6E6h/QFDxPC3pdfxryxy/xuwEdRO4S/tOVL+hh4
1A9KGzbuy/ujvZ5HpMJ4fvAAbayNy4fXORVGXYGLWiJv3ntx0e1apIwHuF70J79HOfL98V5/3WY7
AYg0RTUQx+BiHmdwCWDrMMT7hfrJMe7BbqChG7+lOaFP7w/1xvO+jQWaO/YiqGiwUHlxsyzwc0D+
v8DDw2QymatUZ30/lU2bqfEA6wXW7JMZCta7VIVdxysQv4e+lCoSKPcBXCPNzfu/6PXFE2wZMfRP
f+pwxcWmlajujsLrgAk3hCRjiRexa36YNHa8Tuza8B2QdJA4s7Xtgitjv7HQyIlR5NzoKyA2b//+
r5gVHWFlYMia7JsOUgY8IXl4GmiY76EEHqsM1OMrId3ra+jPDYsiJ4K6BCS8lwP2rdMIQYZiv0yi
2y92bb+QfB1ugA36OzZ60wceEVJqsoor9/trlAtnNInARkA+gN19iYLSbI74sBjwOan0SZk0WPx1
BAmQ8UV+d2tkznyAPLVNhvTWNyAdj6sUB+GM/hhno9nxwoVXduPr+Qe8BeRyy7oKxNYXEe4K9XfU
pgJhUSzoOQmnZddZNZypEO5OJvnj+1vtreFAmwPvH2UZ6Gm2c/jXcoPIh2cOZN29hyrA8xjCf6Bi
+drBeydb3W7s46K/8u68PtrAQba0EgxTxNKXyAsWM5cBBJv7qKPDVPJJQGM90VTs16BorpFOgu30
vsj3wABB5BxiZwGcQD728gtdgGQ+bvCiwrZJ1XEuTZlOS/hkZjfU6bTOdeI6iNZ5z3/g9vwCz4ys
4gbV1ESk4sq3vw6ti+1GAysB9QjAmNvJ/2u6eQd21hKoEOUWPh/6ubBdBf0XFVcO1etlxTjY1Uhx
4eGTXwbX/hSua0+BbrWDpR+5n7XntA/4mYNMWCZ9/uP9XfTGZ4GesJmwA/6O/meg8ddnTV06NDQG
u7QzmGM4OSR3ORX+w/ujvLFx8DV4ErZsGprCi70q87mRDmD+XvQs/jgb2vOy6LQ+L8O4hOX7g72+
g1E22sAkNIkHO+pSRG7HziIBJsAHJ0q/U69IvkOJ1LgbwMHetMM7YbxDq+BfcWXp3vhKoJG4DvGm
byTMbT//NZdzkM1btLalRG45J7DNaEtvWkYIBj3/0/sf+cY2wVgoyiEc2yLdi+2YB4AITAw8K7GU
nyguy5pFsESACoTuaNbRKyzkN8fbCsBYRhz+y1d9ylOTL1mKl7Zz5NizvD9lCFZu8rGL6xDIz+7/
8X3I2xEBbkTrS40gQlqVqtnG+4izdFeEYNGKjmRVtyVilqTztRfl1WWDUhYONwIXSFc2qc7LxYs6
S6N8zOP9qFym9nKYs2evNSMIGURNOz+fsqAE9yRuSk9OC62zfioOzqIS7A+BqkAuvnblvNpP+Elg
uOPCxa6KQLZ5+ZMcmKcqAeN6PyD9O+NX291gQNHoM9vV/3G6MdRGgEuhgQVKevl2UaZci6JovEfh
Vd41cjEH6gzdzQwahhX65yvb6dW1g/HANdtAyhT3z6VIImkJgVFcFO/nUEFnOHGUuUtngzm9chm8
mkPcAsiRQEsDZA7I8OJR7uBSlcm1Cw84mmw/m5gdbKHCHW7yz+9P4atPAr8M9w4WCsXSBFf3y9Uy
uTelDTjfhwi6lmdsmuQElQK9Iul8PQr+1yiJbxeMv0m6Xo4Cu5MQ5O4pOQTCi/iu7VgYNiUxvZny
/zx1uBaRhUOim0I7eVnicVEfz0bM+YFA3fQT9aX0SAYLc6zO1/+Zu5tBqrpxaDESZFWXp6/PApWI
aMwPbRejfOSruYY5UnRLovnc+x65UvN4PYvIYUEoA0kCJSx0tH05i2u3dF2qZH6IU2t2wD3dmcAK
4vj+jviDEv8dwEBSvukaNtUd0DLogS6GSTNQgcUsau3pIC2jQPWDuoHSeUnrgsmwWct1AeXsA04I
pjSEsIMcUCel0QnihLSHG2EXFnhDpqwvtRr6ueq7KInKxkxW7QNQ8b+NS8J/U9moZy1dfg8RcPSQ
kC7uEQ/39hMotMuZdGn4rM0y+2WzDHlQQfgftqVmTfKTmVkuFWS//geT++Y71SH8H0cgw+eZAcur
s9B2KCqqsHAnYFi4/7pYzmE5ZJZEZQoB42OjQ8g2ihASzjtfrPN6S2QWmZ3ou/RXEU3QGYc0ph+J
6vV3HjoKpkQGcOS2mWLYHeHyGecjSebmTkyrnvcLz7x1nyZj62rQ2LjYZ7CrGMum81m2S3XYBA+5
ktMvvQg+HFDhzXcELjYwzkqM07+iBorKujE4jaAnRq1eKquSjseV6mnX133MDJenZdBwFWApitFw
s1p0Sg9BwmBNVs55o8hQh0W38Pth6hu6a1STkN9RbBa2Q+ABb8vWbyN+M0vj8iqnfAymqo09NWIK
4wXoAcLRdtzzSBe8KP0cxQtvX0yUmRsxzMb85nJMRsBvUbHiOlqs/bySLOpcmeWFKg4TyvNxfWVH
YsO92JDAN3DSQHJJoIp+XWYYlAskXZtd2zBxYDKeaw7qSF/SJnb7BbWJshGuhSp2EDs15+TK+JdR
BAJ6BICb0wJUFojqt9v6rwhpdZOwEB+zHUmNOM3Z9J2sy7BPc2/cZ6GYP1753MvxkPzj5sKjtknh
UWa8iJKSkFDQOjN2aiIuyV4XIVd7Z1QIz9IBhcLaUd7qmziUYXKTTWM+72DYFZ6N85fikJkkTA5Z
zFq3X8noE1iXKj8v+RjDNamZ2rz7Jiaa0RKcaON/EIvfkWfo1qCeiuA/Ot5Z0/gn1FajsYSZFv7s
4Sw8coTh6+e5yQKxC0cdznWadYAtkqgzWammdIYrGNcBueerEFMN986hK3XWIBJCGWNQXyfQkTL4
NXgUNVlo8T7KEDr++w509tvAk6Mot0f3h7+2a7xTI2PDXQGzh+igZ58Gx5CF3b9BzLpkKP0RKVaJ
W4MVDzoL5dPE1uYrVoqnVQDjvg8smNr1Q5Z4bqf1OLfPGvZd/hm/1bQ/ugT1m38a5jXudnYWDBIS
jZmAzwLPwLgcOqiPYSoA/rkJpkk/tAa+sAfrFaKHyNxEHwoR2PZX5IrhgHwWtJMOVZgi3iUoiHkl
W1COplWaQEsJvIYpZeuuVTz8Ms7NaORRt5TKYw5P2xYWoqwJQNeCrdlctjp1ySlEburVqyrG5iGy
zDfPcBoMfs0I64IzQLOggS+OLFAczcOe70gBq8AqVnAp+/L+TkTqdnH0NvsWJFmABeDTC6T/YutP
tNUhrjxxgrNSME7VCCwn20NLjANPPSGauUxw7NUethvpx94Q82/R4Fp4kAPB094JMIXLSYWgls2A
d5ajy4b2h58P9K4ReMh3fI3hsBcFoYx3LQ5EE5VwHYJoF66ENix5S8PhHntcM5h2+vCAldYFM9bL
F+Jh9RotH8Gz9vg+yTkRO9/XSVsN4xApH15kcFq7XVUWdOVsfXihVD4dQOMUEJl2HzzO2nY3jDxf
YfAKM738c2yn2H1NPZcnX0LVix/5RCPY8cFva7rJ26Zv4DXoR3Cnw30Q9neFhVfi79aSQuIiSidm
7+a0F8HJLt2y44ML2b6gfaEUpimK2ioDMXD6htpeVtleEli+UVnMJ+ZoIjnus8SS0pJxbOvWrcKV
AWUN2TPggHdxKIoJ9onDQL6mKV/TcohBDrppl0zYPWtwuj+QvpFgvWEzzhVpI3Yik/IWvJ88mewj
DNCKpQx947J90kIz0iVAYh6V1sPRFtR0Fch0i39jB7iZnT2E+I9ewmnelbkyesJTGSrrVVRlM/vU
hVn4xSlOFhipKpw+OMx4I1U172fu137UerYmveySOhN54lWobFCRVlOIt64cQKvKN8cyyx1IG6tc
dZlS0fr3/gDnp5+Zizx3ZDYSfDdTtWi/BNmT9Y8IXJJ/zDhM3Ucgz672hoDlp4TlzU/V98GTXJo1
uMH0+7Ye4Xr5Zcb5aY5wfMIiMzCvR68miQsPkc9YVupUQHgPl6noCwj0bQKD3aWt8XRG46GF95/9
PrSQm91PMF6x32UxRVimIDT9nelo35aQq5iPzZJnrAr9WdegE6MwO6/9cGwEjKNqqyWspUrS0gTi
bXhmhWUPU93+0+BZ8i325Bzdt3PgsOBM+3QP9TU/Jtqz4ccMNmDt7QTjNeBGchXtRxJNnIUH3Wdt
dlMo7P6lVO0cqbEG/tPxnYv1YD/C/zL5HeNfgh0SO1BeywgOqb0tC9bN02Fo8MwdmzGgJN3ZWE1x
xZh07HvmUJf6rAmJPQTnKZwfzjT3WHyijubZfgi66FZ52aSPVkL2+4EWYxadHfF4UPczkyvK0rAi
hTAmN8UuFEvY/0IBbS3O+H8lCFZJtMidn43ZYUltA8PFpqUm2q2N17pKQENRlFE3TfLbGoxRv5um
NPzpE1QCfq5StlNNuZubR2+J1D9xMEKfMqQmsgerw1hUhaTteVlMZz8oaKcMACi8Lrt+DrwbYBoe
gr91RQxdLmNRLKy08EHd+5uMwQCB5/QLRBy9+MA0Xz6NAzy+/0UMFg2wGyNCnuD8poPSMD/41fiU
XTMVePXkgxeLixb1b/B8AFdeJEgsXsLVGyf/5HWm7w+BI9aVXYbanClZMgVBNS/K856v3e+X1zuG
BTaCkAYG6XF6WYloLEgG1Mjk1CFcHB5z5WCqXgEYUT+jkNL0LlGrIzD+Aelg5y2Km4OkHLdZbLzE
PRQGZmhl3mn3b2KtS6pJDOu8lCSBE+jBeWT6ofW0drqctfYziO2D/DYusjGs+bosa3cFXP5TTv87
UtwE/lsJHKzzLXO+pEPHyMg6gwL7KQ+mBvrNSCz9DVzcClXDrr1D2Cym9ns/iPxTPCQj3408k9lD
HtsImYBB9ePWG5rW31KbIB5LgQo0eUKSxaDvapowgtPhwKMdfF9E8HnqZnaKhQyS5yHu4s95Mgdz
GbTwGb1J5cLzK+zyP0SIl5+3qaOA02/CjdcSmGIGTZU00XrSYEXJfT/4/oclRSYtZzXcM+t3xW6O
F9aWRWMIBdN7+qrsIKLawrz25OX2a4zazm/w4XpwSrldP8XL+isnOrwmM30VOACVAQUxhA4arzaA
zZcxc4yKq8omq086tVbq0siJibJhEsXo0mBDTVXeMv8u87UR+40E918NXVCjhHn7VtkGjQaIwHbk
/ora44WiDkpS/zQD8/yEIta8G0FDh6Eqw5NjGo7Y9f3jFGyn9OX6+KD+w84i2wrOr7AHfOosc29I
TyB6MB/0CylEna9ILs6ZjFh+B4I2vHPXps1PXggoxJbKhpmrgiXrSFhGiyqyx26dHC+7qe/Xj4yl
OQNbNYGRndFLG1aIYPu7FH8n71SPGtWVb7iEoaHrSra8/3+Q9yu3gaVvsi6JTH5qplzfSARE98Dh
i1s1muz3orRX4T8YrgEpr0cFCAtMOALPHDvm8twW0TKScAH8K/uMJQfFVKGPQmdr/tD0tqcfuyKa
89s8gAX0tRh324kvFg1VL/i2gsqCMBdGKBf7ZOgiD9iQ5Oep84vbXOdwIJ4hTmoeW5RFH7xx1LJk
YxRPZQBX/PCedjCi3MeNJbBEUzDHPWLx2jvL2KqG0o4q6Q+Gh/0X04RQgURMQnqA/Gb4d8I3RnBR
JbK4omt8tfP+0JlRt4TW8A/N+uVmb6aJLqE/eKcsXWAi2TbfdTLb33hLkge8hc3OBnS5h4tl8tsm
jlyB9/54B72cQ5iqgJWDbAHvCewQXw4frq0c4LTdnVcXjUFNi0bf9vOYAq1B6MFr03ZwwTYRjcfn
DHDpiJc/mR5gsZ6YisiOZ1+jJhHNLswQ4JJqdZzwHzlf2g82I7nYdw4pZyWMyCZTUpDTvF2PO1rZ
Ml7ycH7QIK3fwgIyNqWJ0QwBchYJsWQ5UBn/ihMvRiZqLKxsmjlI5x3M1WlzRsWqCM+LDXVe2qmT
3lc5I1VmN3Gk07wCZFX4tEyCGYpgn5LJP1y5L15vPSwb6FpAekH0xV9eTtugXQFgzGdnnTbGlVFh
51MwOX0HBF0cgAOwc4HaeOkHzS9p8uAEVdH8/f0fcblz8EjCiQLEB0CZYDldwvWFkG1D0mU9DwqV
oJueIBYpccYDtDRZV2CbUcRSv44DpaO9lwi/Pcet8Pv9f/4ZqIhvej1cBDloCC+nwjing7yn87nL
rIp2Os1MtcDI3lRJSHlQ0rydd0nTeR9Ww/vSrr24son/wCp/b2LMBFiePmAX8BBBerxYDVVQQHIt
Hc9ogtHkh82UwZXTmsNN1M0LmoC0xKzjLVIs9SMe5zxEB4BY3HWzWZQr4Zednca+gRuFXGdv2i+q
XVWtgjHt5nL2Qzsf89Vf2B6C4+lWOH8w3wnWuDitWuTnISbwHvKyXp6molGw5s/VKNN9gtYfB4Ie
BMPu/Rm/rDHgc1GF3z4Uj+vmvvRyxnUQRq7xMnH28vSn8XNvrRntPtNxlvGVEuOrmvg2FvADEAyw
vqj7XYzF2Jz3aHIjzqv2fhooz+KS9Bw9eNbRtge5ABstWxVlYq+GmX/ShNLatXz5CkRuvQEp7urZ
uwy4cdH7qK5g64N1ghDlAku3ADS1skydPVBf22qe16aE5fE4V34CCLMKp9Zd08L+Ec+/3GGb7xSi
EuxvXB6X4Tauk9Q347ycYWmXIytKehkdVxFO61F3M3w1YzHytT1Pvtd4zxaqQXk/ottF3dl+7r84
CoDqSwGg476lhdfshqJXZ2R2YQZoVAXLLzjGa7PPUteTAwN6P5cubbK2HrqOpV9X9DvBmxUNrU7u
IHHp9CNkX3h0kdfOX7xYtB7bj3AZEtW64qoGcBOb/A4iorG5svleAUuYfxCt4PQMvtLG47zYEVIT
Lx6aVZyjNJrvLE38BryTSfbHABXKHF5gXdDUKplGh6ZIs/wJdYfJ9wFj2kJUh016gjjCr1sQPlpY
Z6X0n142wh6NCzxWSxtGN2tClqvc7G1jXKwhRCdIMzadC0pz4ctjMw8gAFAt1DnLsIPvJ4GX/UNL
gQ4HAex3z2MXJHe+Uwk5eGGf0HtvjbupWqK0g206WvZkn98/x28cLnBagBaDxoPK8ys5YKh8m3dg
Q+DqjOTZpCs4lAv6TASBuF/GnD5oXZAHxPjhjUqSkZU+nM3kRmU1nxsF0uSVEPKNowV7hXzjnGxU
5EuKj6GcaL300XkCkAy8x6W6zILBHeIR9X7nowx9ZcRXjDrQLTfeLGqluF02A8eXiyKWtQ+I58/n
SK+NqrTMBlNFM2/9GovJ5VCqWIfTU8DwH+1yAZi19oAZgXPT9VFyZUVeTwA+Hz8CngxQCb36NTqL
SePLVJ2TKUvbm96hCFb7TbymP7JGt7Ke0GPEu3l/G2wH5q99iTABhCOwhrcTBb/FS/kVNOMGN2aK
EgFamKxVYBf30du6ACGsaNV4ZcbfGA2lmAwldOTZCFy2gP6v5ArCyAFXQ7YJAwI37FzvfFdZWOyd
InRY+/f9T7uoe+LTAigEwDBHTReH7s8B+GuwzqZrIjsX79zsFLBD1EZQlvSiK5nA62/C1gEJBokI
5OOvbHVkkZiMgF6/a7lw+sMaTCn9rBcUtY8wfCTkCvhymc1vNR5kHlDIb6k8NJhbCv3XZ1l/pQtJ
WIpmOHESsEqgpVmHFHEhOZI93Hz6oL1mbW54gEAMsuLQLmtdLKT/4W2Ulx0qPbQricbOWnc8dpMb
axidORRRY3S5qVPGRsnKfEXbsuBa7HpxD+LXo6APqxgUxiCwRvn74tevwLCz2KWPU5HyB5SlCgYw
MYZdPcCSD06k/BsaGaB9EmHwq5GD6J+4lPqLjEM2XQndtt32197ffgt+AuJ5SCy22vhF8LhYPxnE
ENOnocmmoGziJq1ob4JvWtHsmRqTAXUs+itskItjjlE3TQf+wInbuhhePGEDmxEo6HV9zPVAfpGF
8o/Ey5374Q3jJOoefhP2iq3CRT+MrS6IMdGQD1RlHAQQNl7O+sDBrgFE7z9arE1xIw242GcZiyHn
5UD6EDYSEe/SA5kaDkujwqS9/OrhpXe1LXSjdkDnYXFx5Ta4yCG2XwX+2GawB74P2AkXkbN0MUFH
uck8+p3bzVlv0wqb40aHLE7gmRIPJ2Ji3ERAwYfoSEGEUtcizG2J/9oCuP1gW4p3Gdo38DCQS72c
mC6b0WXGkuBxGIOmhek/+jgclPSc9yVCA5sHNw962LVqVSusku1EPxEQQvhpgCTB704R/IeCEuTy
hMP+ANfRtRr2Hy3cyx+IiwLwLirIIIvgh778gUooknX+nIJ2MAYOFmQL5GMNqrJUWrSJ8rl3GysL
g3Ng7QUdymBxWVAxBcDm0c91se4VyAAoPIFMFeOJG6J+eA6HqJnORJvhxsG8WP+rwAqJ23L0AP+D
wKf5tOes0aRUC7z5gfkNBBanVRCr+ZkbTmeU8q1s87qX0svnOmy84Bhwm+i9CWzB70kxyG7vFQ3r
ykXmq33MR5UCEfFmeFOpFbHQjvVN4p0EaRNVLfBb+QjP8DaCNftMFjhWcsvmO1Tpw/hRdmGDInTv
MZ0+DJOB9+hgRwBg6Jgnl2NoWljtoaGB94Rf1X8B8ITavsaC9lXS6xZhst9ZflpGcwe2fswfiBjS
6RoGdnnKsJk2jTpy4QxcxRSA68u1kp4AOS6eg0c96vUWXe04QAdrh2pgMuDVELM+rLu+a/W+wR1e
h0bDSrahW1kNgtUrfIBtZ7zcOdDGofKCyG4zQbwUds1Cx80i4vFpduReT4YeC8DP6Jo2Ae0YSPdv
Hg/kGKxEXLlt3hwY4CSAMRxx3Ccvp8HTsQzh16OeTBHTI+plvMwGMOvwj/kDy633BRJ9/EMFDfTx
/Sf/MqLDEoAfj0/eRIFZjgr0y7Gp7LEXjKVPUme0qKdxZQVAZNBkKyhsuiqdSR99bNcgq5wv2ycN
RfrnvmD8ysXyeg7AMMSPCcFoBOXqkrLvoVqqmPCWpyXDTkc3rbAMem5v+WrVwY/H9js6g9Kqn1Pv
n/en4OJRwwwACvlDYgOADpLzxY3Wo2mn4lx4j3mA7mXoL7JSe9syxeIa3EELMei8Buj4JYqrl+mf
r3q55fCtaMAANWYEAvTWNPjv0MRvQcxTxdQ/6a1aA8Q6Gvste7FoKwpsZqM9CnQ95aUrDDwqaBEP
7tmYBOnWbIuI0br1DNO32ltRWUAypMljiOvO/GvAZbLst4VYUaMfIYELuUbTJnqYm7AQlSk06W+N
XOhY5rQLbZlKY9DC06kAlepuUGehG8HRBAyncDevqNXwnIW24r5voHhElR+UtDZoZB1m8FyFmSWN
uz0gW7Hugat4DN19xm6ZPiIwEw9pZN03ghuQPCZiHNODAeNj2IFy7QooInw2HaasjcfKzSn6INB0
8bOfboaKoUKbQUlOcL3pcTnMsC85AN9k6QPJG347MFRfD5YXydbCwAsXTBUmbD6peZyyWgIxXeps
hW1VxacwBT0AtavxGUx2Nj0MJJ/5Ge7iDD61IBmjpCqSlQRDRQfeoiQM3+hun0Et/wSRSCbKjBL1
uQOzAUnoxJz5mqQ8+bbl8zl4Z8v0AN7NkB6WduUMtU6FpsZo6QSPBNBL9THng6f/0bFVx641DGSq
NFLerdYI8cpcakt3KUPtF8/UsILLgcYbU8x+KY3SKkyNRAgWTGPHePyW6yZLHzbRknsA49kLbsAK
TCZa2SJrdhMioqhCFBe58Tjqwf/AcAOzce+0U7Ab5wueN5dZHGkjZDR/VWmgxS1koD1ADrABf0Nz
lj8Mmut/QmFNXsL6YR3qZhCyqEMO5gO6CoZ97fqmOIKUhCSp8jlKkVVBKYgLkI3lJzq2xB4Sjd6z
aAuNorDOHfuMtLIvauttXJ60j4axCl0DtsMBtD2ffRHRxIqDdFLaCnVaEOuUyKcCypWEkkqhCR3c
eJJYFf2NjUzv3+TBsP4Ye950NWwOhLS4NNf804TEM7pdGr5kkJdRbyzh/bpm/Dj2LGQVLoT1HGRo
hPc8w2IGhAEL4A72FrxI7T02Qs+/TyHCnDtiQqFvvKRwSZl4HpOHbPFmDt6h7vgZKMOcfIQKpVlv
3egn6NpsaPjTOdvhcGkJFbsOeZ50KNiiozLaXa283xkRywPPdBx89ECpcc0+bel0A9bTMIf7LahB
RMUz/5PxJAyO0XpcEghpSCL2LAetg99xwdGtbJdQQLiVY930uMaC9Q+hWywcPDvukSsE+NeXJNQt
KJwjCAeIB0jv5UUFoi+oIGk7P4H5EtZgweU7Jql/a31BP4ll2bzO4vi/Psg4dFteDwnrBqHGF28T
EGpQOCDgeup6VFs479uPOcvFzyKbgFQLnOfgDDib3A/oy32NjPj6QUoSaFmRcaDICLTnItbmuT/B
8CBKHrGZXRCUSw77c16mOKBQfm59xymxfL0DdRCCrnqCVTk9vv8yvfE4w+g2ACFy80wF4eZiAtKJ
O5aatn0ajI/QSPVNdz+hOHUT85E8R6sfH5PIorHj7LJHU0C+4s2tdyUDvUi/8D7iUMIxeWOu422+
9FozTJm+CAR/6hMedOiRO7e2OeB8oe9DAy6rf5MEKs2uxANvjQrzfkREAAlQW7749J4DwI17J58y
NCB8FHBo/T2TwR1BsO/hG4hiy5Xc6o1gNAWyA7Y3tLBIbqOLRHuV0I2N0SCepqwZhqM3mM7swPlC
M/tRiKwOFprnd3bU/wyNxw4oLk9gxiKa+6Ag5nl4f+lf777UR3UG2A8232bb8PK8SQrOowwC+aSV
6L9NsxxvuSVJpVFTP3eo4qAtTINbQRtvuXLq3jjqiEmg/QesANnXq3gowyvdm1E8RXBwvluXyK+N
TpbvBuByafsEuS2b2dP73/t6uWGBC/gJDgfY6nDlfPm9fTDCmNJK9rQuIGPKluEV9LTgXWlauUe9
CDTD90f88x0XsVcEcyz0YMpxvbw64DpViBYmET92rQPHdUBrA6AZaU7XY4OXNYAEOun3Dh5H0X4e
48HD/U1oMX/GbeDBoyQft/d4bsR4WuI+YnfAKPAoExK6Z/xyMOhxuXBHS0/YqPhlM76Ap9tZ2P9V
AeE2msqlVYjl6vc/7NXWgcUA2BG4pGG1vPXWfjmV0JkIkBlW9swz1ru6mJLx6IH3eAjk6h+zAs3F
ygwQEbiDQ3atv+MFQoHNumF6uLUQUaDId9mOomOzjjh86p/jhOr95PnYMoiUILLtx2r4P8rOazdu
ZFvDT0SAOdySnSS1JEuy5HBD2BoPWcwsspie/nzUudndbagxA2xjYwZwNcmqVSv8QQ75ATEw69EC
lnirYUn18vmzn/fo1/XXVhl/Mh+HcLPus//p9aGlbwBZlvozp2W0Ii0rgpoUenD+oFIunuhb2WG7
6F63z1q3+qqatChC3Ge8V1AGJePD0nn7/CddHCdiF0qVazdiZVHZ5zubmXurFdCJs1wUzxbchQPi
jUsMttt2DmgFxcdhkdeUGC7OE/J2HF0jWHW7TPqfp+9hAU0e0wm3n9tYi/07DMkRdmpLEOV1G+SH
EbTq++fPedbV5c1jbbO+XuaPq7TeWS2fauQEakrmZzVp5deu1epnTxjZPi3Irj9f6vKV0usHf4+2
HRcz85PTh0NaFiTxGCQvTdrIb/Vo/hiF795VlPdlqGKVb12tyf5rkU4WuyoUMVkkMNO4OF1UMuQD
6tbGz6KzkjtqNj/CYL0mzYudB7f1vLu2Iu0LOdnDlQbo5atlZRj7THdpiLG7T5dezKme8kKlLzW9
mQN8KwCxxiCTx1hCVLtyDzLQ4a87CYwoWrFdgVgxQ1737ulyNZuZGkp4z6QfrXwCPTG2ZFtLXo5Q
LUu7+6N7sPa/LtBrU+gHBsJsEyl4Frq1QpY1XC/ZNOz63oC8YTbaP37b5mLXCVF+Gf2gjHcWYBAZ
LlomQPnSZUpvWz/vrCJEHbL3ww7FxI5xfRq3m95zBoEuE9yMm3E0aoV0fGCod0P4QfGQO3h7UWXl
tjE99uv4O+zx/LIPauwqwUjGa9+aUpSvbVakBVA44a6t8iFZtonS23eDgJBvajeTSTRnnTWELlH6
oZMKdguJtQ6iKK3kH7+z5zKcVdf0907faT8ygM7qARRk95bKWvvuV6p7LxbDyrbQr5YvrlPGdpQM
qdMfdUs5z/ZULu+ghik+kZozwnygtRzB9MFKVJhmrMJiTtL70TLR9h5RAs1u+zKrn1VsqP6mqrrF
2dRMJiJMXIC1JQyfqlD15aJHduCP5VZ3pyU54NitR5oPNfWtnQwt2Kuka/4dMz/nVBRwVfeFr4/p
S0Xlrv2RJm6bX0BxZxvSynraOUFW63fo1LrHJLMKLaSx2//L/8Cvk2SO74E7jNbW7pWoQpo2w6s2
zq35rZZNdSs77oVbmFqWv0UZTWWbOTXUD4s7vd5C40IUgAZeN4B5BuAdNsCuSZz59+7GVNIBK4wZ
Xe0+zEWCXLGuM+f64lMtTTtfr2d5tOldiFeny8p2E1PtTVGHVXRxmCZytTBNq8GLHLt2DrKuSgOQ
PdyFUNUqs/cOpj7qvp3pnUQuSmrDm+e0eXyLZNRgDtvFjMWSR9RbQfOzNAHkhE6bVG8KFlu+mZNB
7YfZT62XCR1UG/pMIcGXkIqmIfnpbIWpGVCgoq+1TBtR1/53mveB+95KYLIbJEb61zaxgyzqzczL
7pA7rerN3BuzfSx9SIA3gPHFL4XvtburE6FRyg+WGurN0IzZe8I19S0Bu/ezLKpShpreVDuQWIHz
kInEv8fRw6u2+KfE3nfa33WzoXU3e/goN9DUPPZ/GgqYVQIKmXL+Ifj33ZNyxulBaSBEN0CNGRoo
gpsKS7dnKiZqy/hewH3Tv+T9gg116AnXffZjmv4Azko6ThKNtgPFIFGEnkA+tirM+rSdt10uWvFo
S3z+dkGPIfFrPUx20IeIOadjyE+d9QylZkZIkZNqFVqHw1jUYdyBjjo0mMv3nJu8nLaeh9JsCEDE
cu6zVPbfZTWq9xX59g8OloYWjXza6dgNQfezQghLHCs89uqbaa4axB9m1w1tkU3eTd6VTnmjI9g8
kI1V4rujqq78J5Z+b9MSUKYbmSoz31sorfEhb1RQ4VlA5r0ZmxlYB+aPrbwBil04NDeQ3nsCkt+4
UW7JsX+Pu3nIb4ceZdmXTDmFcajaGeUq5llavm/zqXRCrGShU7AfIUH43BYHRK4mxou1RB26TIcc
HSMhcC4AJj9sVoHDidjgJelGH/zYvtFSlSW3nhdXNm/QRMHVz0ozpoNXCGPTx9J+8JbJm7NNVjtC
7EhXXRqFdtF8hy4sxlA5McTSEFKAtSCsZeOuoWVmuqtIIJzXHqsTdT/EtNOi0vArCbDSVXVoJ6b7
NsYtTLDYlvJe8VaVs2ln4P93VpMaC5Z5NClQCzaycjc5TrPNOpMxQm5DRI4Aumfuc+ACjyhgRaS2
G01tju6UUedaF1bw/bb8BWa7dyHC/slxjPizZE31ahlGpw5DwAd6iPvZm+BR6AtC2qJGL7fynO5X
M4ByfYD/4g3kUrIwo9lqrPR27nUNDZ20LyZvAwusNvcaLLLVNWGS/9ZjkGmhV9TaHw22/gCTIXBa
7Nli75oAzjlMmZTI9zzg0SSAK4393OHLa5oewMzQvvhJmk43HS4DN2mLxsAmR5kEQXCn6dx/kzwQ
jzS7NA0eIqfRqHTJ+EmBAdzC7M+dqBDspK3T2uUfw5NYIKZj3PSRgzSjvs+EHI/eLMrgP2dZsDfW
9JFkB6jDOUwvcT1QQkYqX0qExhruKxVsp8LwQ83VB21ru+mwEUUirzmjXJYQJKxAymnKM2S8GAoF
Utd4cT3qslALudoDWZf7Xvkg6ZepT4m4fT+akRjm8Tvayu0YjkueXBNRvkygSZ3NFUgH0Y8JgXWa
BLU0YouxNuqXBVLI75Z1QT+lIxy1tNYiuFX6zX9NamFVU+3TuVgxxufQGtsabd7mbD2DBkiOXepk
zUa30RSdnLl7Rkw9h+Fcq/FKunf5nCwLfMal1Qb399yFeJFdaXbJaD2PaUDqtqTpjivFf8iLpXxw
3frlvz8ltRAtYYSoLotuMK5zZZmd9QwYsvs5zZkT6lmiognw0BwpB73WttWL/9pNYYaPLj7y20xs
ULo66+XVDbClbEiLF0dRjoRJ0KIcUpfDIyTdHgb93Ghhz3QN8mDnX5PsudzPoNhAjoHRotVwAT8R
pV7RORv8ZzU2UKmAsoLTxlI+kpaTdhuV2+LQLTQXowY60rdxjKG/fP7W//ITgEIiC0FRuEpqnNVm
QAbkNKi8eumnXAvnMUdncTQqywuTNmgYkS9VmOij970KtGBARcAZrkgqXG4zQiFjPcQOdCRlz6sn
Orn6kLde90KZY+0ZKo49ak2GfWsneKt3pqxeP3/kiwXxuaZty0e3ucCIqWfnV+8yDUy3+WJgh3Hf
jtAUR2E7t0x22lsoItckei97tTQOwUM4NHXWlul5w9Kr0XaFhBm/OHUlWyZIbs9FFQAcCZWmJTWG
0sJ9HRff+2q7Cry7aY31owag8Jp6ymUTZP0pPDdBhHMNT+H02T0HsmObDfGLXakRiRy7evD9tkGS
oIKLYxSV2JlGpW3GRI9/FKvxtzCk9TOdlfHc+AuaEp9/i7/8IIcW7gos41swbT6rKGeLMZBPfPtq
IJNw1BmF/FAFooORcCBMIZTViU0Lkon2mLkgS58YFCR5wGlwzEb/3Q/NNa2yixOBNpKzCtR+fCsm
sKevKI+DoJVGWjCB0eUUYnvg/+q7Yvxpp4tzJFh8n53OOsDZ129yUTvNlVdyvj1RIwQwy+h93SqQ
6M4+UTCbsVOoQj5prWjSW3gtsvjiNZXfHSB7IVyLYCG0wM+/w3nfhEU5FfD24D8yVzkXya2SSpRZ
4ftfclQ2/ul7quZ9x78196bOHbB1p1KqnTWWrbwS9s97ksQ/tK3AjCHCSIf+PADpSgJZ02jkA2MJ
fscYpdw39YL1QmYGY7B1lkz7UaDzYEed283pzefPfdHaX4GaYBtQxeH/rOCO068NYk9KaNbJU121
06/J1ODjVgtuoVZX5D+gYvX7wE60J9woM3gtuXpt1LCEPgn4td7VRZzgt6zClyhtgpteW92nvwWH
TbsD61A8GaWYb1fFvC1VVHaIUZa6s1a/z1AFQRKjSdKV+9hf8rdBLrF1uPJO1nX+t8vD8jRpkUxf
ryXIdGd3QiYMS400i5/mQa9u5DyXD7acPOpAIErvEkG7X549dS9W5Wt/aFAmkI6dK0H6clu49LVA
EhMzac6d49mCHKp/VgzOk8Kqqo7cSmU15Ahbf5V6b8+b1FaVimy4Sm6It5Myt5+/hMsDwWUIwxMt
BTgBgHpPv4VC3jSbWn16QoOjfMrxid4tngoiM67qfWGN2g2v6Fpevb7Y0xcPgvLDKRMoIy29s2CI
aZA1NGWinrp+UUHoxhUOcmPhaDd0drL95094EWcw5OTdkvzoiJygrHL6hALUgGxLw3jy9UIlIaoS
9CrKLv5XYHSwSzDLulI1nAdWblqkY7gGWY3xw4UKfzl1OKkD6bKXJThMw1Ldu+kk5gdgF8MN+zh/
Y5LtbOnhepywpUj9Kx/1b49MVCfRAa1+aQCCdaNRS73Vnxa0r+IdPa9hfkgUsudxJQzjpmCEV1wZ
j19sZJ4aAD9vDxEPk5Lv7DWDLym7fNafMP0QyLP0S3egtaLsSPcHzzrSRSq/0xGMy8iu4/Sfzz/y
X975epcQ0mm2kFifhRS3bzkzlbSeuNPqPoRzJ781q5xv3qM0dOD2yvZVSpcKyoAXxTDdrgTYiy1t
wfFhcIcMJ6cYrPXp4zNsaPRZM82nhflPv7FFo9k3uYF0mwziRFzZYuf0njWboyYjcJk89sqpO12u
Syv0p/QgeKoypP82bTs48Az62h6PQBH6eq+6HMmPMk57C0qkCyyzdvJJ+w2YxLLoWA+DdVAVOLNE
BAJt2mAoCisc7BTwUtTaTVfe9d2sNx5SoU66Y1aWOVGdOVRJjaf8sDG7dAutG0mbEGMSJJIiSlXQ
uEOX0hIXTTMgwDH5wtlMzpr094HdP4phyvorowHD4llPognvgpx6tahdZ33nqpLdIPqaaZL7VMwT
LaehfspQobLh9SDOVauYdD4VhXenRFNvu6kf93bjVr+Un87fUZAZ9mBH9Ws/6uJugSezIjfW3Yhf
2vnMK7XNwUmRrnkyKprde6ElMjjiPlAqIyr8Stvzwhu6jMhPBNumN0ttnxDFxHNmNNU1yYeLIM+P
QQoPPDAFAYZ7ZyEQ7Fsql6lenkyzSgtEUtJ4I+ZpHiLPaJwtXOcxzPLY2nx+KP+2LHTn1SGAnMc/
zzkgSXmIvtTGk4fainOjuRLHN/xr6Vq3bTNoxw5Y1K5r+/7KoOovh5H7jCiw3mhUnOt//58R6CQh
coLr058Ao+X/utJfNqnUTAzRoQ62V57ynMy5nkXQiyxIfUtmf36b0TeqgmUZ9KcYzsiPBIyQihR1
WUWjr0g3IAWW7A74/rhJVeOZ2zYZGVgYVSZvDDDGR1968/AFkRz3+2Dmlhm22uJ64ZRIfSPdPpu3
Y8M04kUB0E4jJGqEt0HQqD0IKM1DWOdNFWzsURSQR+SwYt+NuRchcp1BeY3+9MET/p/DBkyZLQ08
dZVIA4V/bhxgZnnSjlbT31UjmpT3SdzRGV+GDJl9iBki/tLkNm1N5uNlGcXF4r43MLTGI0LA6UOg
LWhZVSM9tZ3C/Vi/1aeg0PYQjUBW18C3x7vGKoafmYkPz1bMmraL59yqrlQB59nwx1OQ9mExTeyA
y3W2QfKsqBcTEDok0SLvvvZBazxmhdsynWGylIV5nC3ilubx8CirTlVPFv02FRq0ndM3yOPVFVbJ
2fXFTU1mDvnoAwjLhHU9Sf+zYUm8g7RlwnnMebcyh/675Euk50ZnbVyP+Z8ecpjqN1O41bgZZ5iA
YaYtpXXlEr/8vBTvay0G5YNahZhx+kM6RwbL5LjZMYvtqVVRVY/d+L12QF5GzJZyNAtnTzIyEB2T
6bDqBtfbLJXRH2eQ4/3d6MveScE1ovhjcI/UJF2hpgJDGlFtlbr/xxbJhDQXyJ2j18i5QHMmqavI
jUE5X0kKzuIPLnqmD08HUDdlBtfl2VtNUZsb+yQ2j7S0VPdNrw1xwyx2NDa0pJtMRfAhYme3SBgb
r5+Hvg8N5ZNzwtqrpw3QNc4LP+D0RepDgJCk6uw7NOjsCTg/IFIsvVMBBx79wnIsv2aYnKf8FrTB
YM51eTGIqIhH2XVhm5v9xHA9ixF97d3kO9xuWKvdkPjOToD95Qp3+vyuVDrIXBPBPtCn4MJ1elpF
qd2BE2t/mL6qn0FqopKQl0Evj1os9HXKZM4l5oYyZ5Yn+rILUzVNbWQElfXYTz7az4XK5uSI+JC8
9VM037boQSZ9ZA0ARRlJsQu/l52aq11ZYHSKtiW1Qp8PbbJLDKOZXqF2iLd+AEe76dHte9c88CbH
urNTaCZd7b/7Al/g27KUwz9lzMwiJNPpKHDYmOW+Dqi69q6nNXdF7SDZ2ZcmVXoOZfqAmBp8CC/O
QCeHCPEJ/9jQpYfB3NFR3rmFMwd3tJq0dj+2nnGTN0EteEB7mLdXvjAf8PQD0+TiLmV29KH/c1ZQ
lyPNTlMt6RHNm2bcMAhRB1tnvLNHRnw59PlkfPt8xcvDCSKNBWker9zLi/3M3NPjps3SY1sLW/0T
DKP5E9l1f9hjXZk0eAwtBhdEG1emF9JC9yK0k5BxhIWbOYwd3QpJsBRp4YXpuqEnt3kujHm/JLUz
beysNl0UuQLxNmvNKB6cxK+9gwJKZF2Jdh8MqdN3BwcR6AppG6Hrwgig1GcHJWAtPZqy6bObsc+q
xkB6Ak3rMOia7CY1x1jcBq2qA3DhWZ2aZSSlN+1GjA0grQ95fOTu781t7fd11qEvaerfHNEGjw5d
bvS+bbMA5jCa4EUf0KCev7YNajNbGdgYlltE+VsUXfOXfBFGtefI6PDXHVcu+Wbq8gl3SC1DrjEy
RGxCCejs4uNa9fye/lyQoTb7+bc9q54IVdAuaNRSQTBoInSehguFL3Kb9EFw5wE5/9P4ngO8VKB6
Z9jxF13ja4UD4xFaM2kVXPscZwn0x+IQzeC+MHrhy5wtHnhzsiDM7N+NlGdcxH02wiXA37f67aV1
lrxSSBUeYmSB8YtGkSNeOxQE3N+OPwocJBBgGiJXM41fKL/0vQwrw5sfLQD6g3FrZPmcvdIABKQS
Fn4xqClKnUZ745AuyDQ5cZk8xG2qiw0alD5GjgtMrx08iDx4S4w0ePTjxerY1QQ5SasAaSMyuaB+
QG+2zg/dJNvfkzEBmrhSY32889Nduo6EOG6w/JhfnL+Wxck4jY3u3E2qKWuUDRBFDB4Mp1VbgCxt
t7Oo5/dOmVX5PnW08rutESuZGPtOuzQoTwHk/9PK1BW3OrMzEVYYA2s/AtlCBchofVU7XJZcJsUJ
ZbJNk2eImVhLv+21bc3UkwykgnkGQa8suGwdP7PbPcj/pNzAwwvcn05JOf9itJNf3/u5SLqN12Ud
X9DxZ3Q6p0zYN9KCI/rCiLOyvuRoPg/HHqot4I50WppoNMTsbG3wF5QAZWMawFD8pdrLSo/HF/Qy
ea38Lu9JlshGPARenj1XYCYBJUzuLBv0EZo2/lZnjLC4sOgrYN/r53b23Y0tdC46To72CnaUxl5f
TRl6zi2MidgGk4NSWDAjWFhpjfxXiNxH07ChUHr7/Gh91MLn39FjLAFhF9MIYM2nZ0sUuoNuijLu
imadprq59H+RpCbF+9KZVfFu+FmVhr0RL1tkoWexndOV3Dp4HICN8ow0kaGM5868J73OjUf5gcfO
ZG+9JsjwryJ0JYJ5P2vhDN5LkuZctY4+tha3+pIO35uu8NL3Nh3ktoKfFAfboO3sIAr6jNvfT5bp
JaBBJWBIACBoUlLPKyXKX6ILvwlHSBcsvY94wekbgD3kF34ZzHcuSMgOIlGgvliabal7zpyp39ly
gEIQDEp091mvL2K88gMuMzELv9Z1jE4byLngTjDymRh0D8adcmmz3+e9ntxLW/WIBxSxTiMhK1HF
Qk55kbvPv/6ayZ9+fBIwmBNrOoZW37lCRFrUNONVnR1RqhxzaP1a9TSZBY51utN4VyLpOc+eSEpb
G6kCaGw2++28CdY7urSwSvXvjKQcJAWQn1jJIcbGGjNwa6zq76rFByEarbHJIzSkNIdAqGnGrtR7
0+82hZq78a6ds2nvY/Blh/qSZMNT1VSFecN2HcsCfd+qT668pssPxK5YFeYZhePvcC4QoBu5n6Vi
0O7gQvrGHjFDHQbm0vjlcw23gcvAGd4MRby8svBfvg+sFl4Vyn38eU45YDZUT1qfiaOfZmoCUEnH
4FVXCfLcIIYmZ7g2CL48C8ze0SIii4JrSVg/PQtgi1SbZiI79llQ45SqI0a+GUih4y9k07549PXY
aIBudulvhYFQ9/T5hlzP2tmGXAXMkDJY9YBo3p2uT4XlZSguBHetqrLbKV5LfcKq/qQYm9ybRbwM
V3KLjwbE6ZIYVqz6CaghcbbPfQqYDhdNqSce1a7hoS01MXB4gqAnuztNr2X7vUh60UX5JMGipqjS
AaypnNT/YiRz+cNNjCRGqXpAU/sFLirirqY+l+61Eelf0lsH/XSQQoyt0cY47+Hq2ug1gSuTYxvE
5I7hrA358j6MvXrQZvRPQlkK2C/5OrTPi7R5XF2fVgXmPjYe06rpq2QHg0jrj24POSB0zTLVHoKq
cAEazJDoDtpkOb+12NCk2Ci+QbVLvHJIrnQXLs+SY4MHgn3AtA0BhXXL/08xX6m2WTqm2sd6Mozb
LMnABw26SLWDSAsg1KFmcStu4WhWzTU++YdN89m3drjnqHpXlAF8tdPFS8vJcszFvbuxGJsv+GYO
3x0fpF8VAvYHcOw1Y0IIWXrdx/6nj2OX0oW5NH8adbZxPCqqAYTK/DKjay25wVVV/lpssICvGXPV
5Q07BQXEURNB/aNtZ+vguPmQxOiupms53yeoa20Dn7ZNNC1lBbTY89pu242BNh1bAwrIu2y1RsjH
dEy7Tm5TbciqJJybvGbSNA5u5R0ni+nv1wHbgxvE4hp715UI6IUE7hU0jWtYFyJMWv3iqCqqGciJ
bpTQ3/45WnoyFTu7KVb9qc+P7kWXhrOzdvlXKgOw8PMg6WVeA7CvpdfhLvoY5b6JC4c0tfJbkqDF
GQGRQhFqZzSAmG5F7VW/stqwNXXz+c/4y/4CN7QO0BjxMOs4GzXk6E2vPYHk6BMxy40WdFQHfrro
IKo7e9wvnetvcumgAv2fF4YAx54G5AE07BwohVAm5UiC7wXIApWTxuPeIIe05idoEkRhWWZHKDHX
aqMPPaGzPU0CzjyNyGBbF152XlqSyQ7xcrdiuj0vktngyt2M5GkR1oU//NGnJovDAd344Da2/eVe
9lXVb+NutDXQ7DaayqPI/Lssm/3tQKbnrW09I94tAbrssPqDEtVvHWnOb3GeIwPWdeXc3ZO8Gv4h
ph0x36XBnLl3w+wM/a9ixnXgQfNQvnpeWjv/NUwtXROtHRGDcWIEtcct0wUU9jedncfVsEGX6prq
7cdFdfpWVmFeklruMZjM5tk2WEcGnlXpAVDqOoP+zAxfbqw+r+bnFomaN04saQKSHMFXaoP6B1rn
gz9toP8uHcBoxhPVvqoy7R8AtAjWfr5V/vLrCEEWjU2X8QckivNG4gDaII19OMCFWmDpIWcxpje2
IagzgiX3vX1i1N39mCo3fjWbqSTJxi9EtOgRQTP8GsD+tTbIWwn71zA3Utj/eTPT/yXdgaQFS4xz
dBooe4/u7gRz9Tg4Y3ar+xlECynpsSQ3ds9G2ePTjC+tDcC6klfyxMscYC0pXYB45ip4cY4FGed+
yQdk7LGi6Px/saIBwOlJcQByoEAnuY2wr6RZlx1vHDdp6ZKE+6tvwjmBxvSyxsxiszw6Ewz7O1XE
wj0E8ejvpaie4JQs/+Yop4VoB89fXTkCaG7HoH7S0Q1srgSwc1Twxyunl0eiDMvysssMVNVvzKLr
j9kyaLOIwD/rw4Z2mz+hG+NMhv3FQdXsUSGNq0XI1DvFk1raAWsdZozwMcIR6m2Kc4MOfPGlrcfB
dlE9iHvttSs0O34iCmnpTYdYWHNYJaDTLwuQNPda2uxefEmCMEhxZIRXbhRZ7OkuKvAyKK1WdMek
8vPsZ2ZZafUMLNhHap7J7K0NLLlGsZx4iaIqIoXQGQoxvmH1nu+Eq+HawdVlIDWi0RKv0HGmARQR
U70fMez86gWsffWsM6xDh6JY4p9xPnhJ2MKfLzZ1U/qvwqO6CVtjJtwz94y9vVEV8BaQ62iFXWwQ
1bfHW6fOBVzANJ5WoYLMN7R+0+P/VB5iFZc+ugimk/x0MVUaNraW686WkW6NCE6cUt4uZoddj+NU
qnxInMIKmDQH9s94zAzttp9Mt3vWisldczMXkgNsIB84q2GKQ+9IwfQzB5xxo9iXbWiMdt+Hjc7c
eWssjFVuXPRM40M6GegFOoVJaoesqYcpe89Y7ZebM27/cBpukibEvB2mQuHmPki5bvQL7ZuLNDwS
AaklkUr+PIpd3LToPK1lHJkzcArnfCzjIDzuYCeTHDW3MtTv1BlgvMXwO29xTNLQR0vJOlYAxrXo
eZFpsDChncGBR3uZIHG6rfq0YR7iA4KelxVw3VnBdOx5KT3itE6r/cSQQXS3ojUa7yAR6K6jmYDy
2xkr98dStDl+TfqUB/MPXeg6NqAMB8zFDUdRV+omd7E1uE1sA3/asEfz+nfKRXLND/Ec8cghB3DM
gO0Dys608AyiYE75YpVmlR0DjTbI3shmb2PNDiwNS8ZH5jaos/s42tDMKsZiX9JKSSM7M6zQy3MP
YwwE1a+0IS6jIL+JHA5yNWEHUbOzoI8Yht7LoiyP7Px+xvjFtjMwx7X0jl0C6SjCoIXbGhMRa9cl
rfxdeXHwA3IYdpyaVY/q7fMNdhk+yOPWOTXzv1Ve5axUSHqPXAbg6JFUYtHDVs3lpm9ReEH6nNmt
6q6JWHxwUE+yhg8hwFU+GzgU84uze7kgbShyVWM+kPtNilpwi28Rzh96Dh4Qn8WIFqaAw1nbhUyH
aFYjr2Hjo7MGoqJMtHb4YsDFqO5IuRNEUTEJCBButmlcjKFfJ0uZXjkM6zc5+cU+g2amklAmIWWS
fJ+eBQRHmdmp0Tl6E+puKq+9F7/oZxmacC1foK9DfCvBFz9WQ+pdmYdellMM8VYIF8AeaL3cV2eL
YySEY0pgHdk0fpXfaJ3RvPW2XuOqM/oJViW9Z6WM+qsG/om5dUSXOXE4zRJbGw9mHUxOalKYjcze
9DDFD+R32vtzfd8UYy6fVtmfeQ+psUBeA0csM5LIIz+N7TDRcEY73EojXwvUkiO3k4v5Rdc123/P
DZn/sfNK4PZkiiGPjNKa08hkpv5VwNeawhl9OW8b2x4UROyG+uCu0qfaxOJr6AJYRIDOBYAe22yd
bEOs0YzNrOtV8sNUtTyOWQpKISzAJloqSrB8eJosA77v59v/ol9GdCAyGIhqeMwe0Jc7fb1MAWnN
tnp1O8mhdgAV9ZwCY/H0Paho9QxXFXstZ/VXovS6mx1V7mD41Qe9wbWKoN3vZ1sat7aR+s9ZNaK8
7mIoFuInd60IOb8KaFHxz1qAkK+R0J5F5BSZ6AwGubyFOu8c/KIQ/9Q0uw8zpKVtY+r1Y5H/R1ku
QuAKX3GYMKK2yvpna9JCqMe408bbokW2QEzNEMW6WUVQ/MeDQWISCssbrmz5NeT873Fj4gCQDlAm
+RndYu+sP9VkDQRsv1WHyl7Kr46HlGCYMjzow06no39lB5wHwI/ViEU4wtMVBh5/ugG8PtCY6Onq
0GDQSB+sEnqokK1qNrMxpWzQAOGq/5j5r2uuHRLwDew6fENO10zMYWxb3GMOAPCdbwgzyWXT+Ele
Pdig07C90mTxtezJtq4s/LdXy21IqQbiZIWFnS6M/EKA572hDnXfyY03OvWyg/MtuhBEhXetW3Hx
amnGMlpFLAlUHKSTs7MlXYBIFXXvTWlP6WbK3WwbkAbs8AD/LRtS/c/P8kfb4WTjsB6MCxYEDLWa
op4+nSqDEdLo4h4kytkFvkvtnCigyyvi/gtkMnuMPLW4y6Mr5uZW5lrjHgvMS5ovbSmpudvFSH7i
mmIK9Lk0DWm13gI8kkED1Dammzk/fKPQf7VEtGlrzqg9bdyxzr5WGUS1LRdeEByEX5lPqIihdplX
aAYcKxm44yEQRZm+BvOChtau6mPo2ls2nB2/i6R0jF8pY2GCB1rb/TJGra764l3SgoLv3iYOHOQy
c9oU4cqaVl5VibiPWlWqdxNNOXGnI+BW7LCA8ZJvOSWvuunAZG1aPNOSG6zohjay7NkhnhNlzeNI
LrytfLBbkWwtUJLm6A11C/jBMiiCqhQCeTUnFVhlbxjkVy8L8vrP5x/rL3uD9mBA+yggx9TP3WQ1
w6YcQg7gZq4TY/lqppkBjqzU/4yTXNRDMefmlYN+sfcZa6+6EfRwyGeccxH8QAzkek4hbnJpFA8g
SA25A6uo/9REL+rt5493njJgsPL/YwwLsW7ShrMTXtZ1Tw9hBu2DTadFX4HWIRL508aPMTcFitls
qw51qzDQymu0lr88KGCjVdIT7RHq7LN0xRGjH5dwoDnkUwwKw9RvE6Ox7u3FHN4/f8z1rzo7cSs3
0wd2TX6CbOTpiSswl6Nek+6Be2QMW7POsCTB2Sy78u3+so4PqpnRHVhOMLZnj2QEHerOtfAPCYIJ
9rdBH0bntpS2rq5FyItbFjUT1Dag6WFaQCg5i5BCmBhcYNtzAEIePzKLHZ/1xEdJo6yaBfPagtlZ
MA7FlZnM2X75QHCyNekGoXNMMX+2rEHZruQwWU9NFiTbIsfZ07VajEylZTUHiPNFFVLMeP9qVWof
Pv+I5xn5x+J0RVfoKMwkDFlPv6KNGmDedfH/UXYevXEjaRj+RQSYw5XsoFZuSU5zISyHYiaLLMZf
vw+1F6vbUMPAYvYwHldXscIX3mAejQA9LbjgQR7LqPOXoT3MyL9az92QjfvJaywsuDSnugvg5RaY
DDv6jUgWf94KR40OdXQsFO+ybhgf8rzyzc3HP/Tkznj7nQFtJBJSIILUrd7/TkNg5oPpu3FsZ0//
bFZxlkV5N/URl3VRbVq/TZ8/HvH8s1DhphW0PtKrTtXJiJTidJAPrXnEqmwRD301d58SUyvmzeQN
hoIyphvfUBBOxMHyOvvzx6Of5ODMF7Io/UH+uRbZTytmsxqshnaAeexXAfRuMpwfXuwMkVahOadh
5bmBsRrsuoKmfae5y4V9cb7c1HSpL5NGryJWb9bZf3SRmKUNZHyxjqLBjmaoG6wxndL8FKAFbESN
b6vlwq15cnO9TZh/IF1E7o76zclGRBayDzCdt48xNj1TlHv28EmrM+oPdirNx49X9+Sk/38wurDw
rlhk8rr3uwkLP93smso5qpky8f3kKe03ChEIHLuWPt3hL5cQg6l/p2kgje0b/M+DBOefzpElzbSS
vXakZZG/ahqoiIh6jndto1L5jznD2xxB9q4CTUawilC9n6OJAMWogMEdaRsR3WaTph3dIdYf0NUE
rpdA8NrUXT9d6D+e8+vYsytxf0X6u4TWJ8+fmaRua9axfWzEEuCVYCPd3/a910ROak2bqiq7nx3S
MvDONVxpF0dsoXyZ3z7+wn//Gbh0raJf3OfGySfWauSPJs2zj4OlGcifWfnORegZiTFRaTeGStxr
N5ubH3OS+veglmK4puklDsJpyWf9CGAxeB0NjqlLa/n9R8AjXdWSgIGP0PXyYMxo/OwRzhDAcESK
iOYAQutxySe3guqSI88SjOOyXihJcQU1Wc4XHpu/HGz04XivaRKjJXrKxLdbuyryNrePssxBhrVp
skN329xmXpDfqrhpL9zb58caFTiiIPTLGZV2zPsFSDJIPLjvxo+LhG6A0U7ZfNELQO4VNYr2wh1y
fmkSiXC+bNTniUtOX9IgzhOtMZv8aExN1T+oNlus/dSNw8ZytQQTTD8dvE2VSPnNxTroa6APaFtd
SEXO7xZ6Q2QjXN6U+c546Ioqo1Y7c32s+6585ff0UTaOVhvldekv+zgW5k0eY+7z8YY/+7Dc0+z2
VT2TkhHE8/cLbfAoDWJE2AEgxVTtaMuG0KmRBlVNt2voe1+Y5vl46EcAoF3x5eBbTwusNTr+MxjR
+FjnUxIflNVXL3YD2gxhJNGpbW5Py781rkCzMyQLutZAuEFPA+sK5X/UmPzg2Dmq6Q914KR7WXi4
BjdONY17fXHt/MKynhaS3wZdidPksuysM35N4tI3KepSPBWGKTD4wc6s/Yomk7+8TN1kZ5u2I0S9
NmVQ3FFAgE08B9jNrjLd5XSQSrZyO4xuol04WGd7HfUibCBIogDNAjU5CU+CZHYaKGXBsfRU/ylv
McxC3slHYYiU3n4YZE62SoOzOFZDWZF8e+kFltlfdgAsdpBbOhxiOhQnv2AwSllb8yyeBhy4rk2R
mt/iGm1NX7Uij3KjEJe6puvf+EfKsX4LGolscCxZCNNPccpTjB8AUh/BETn1RbupraI8FI3vc5on
DL9zf2nsTZLizRxRJqDX9PERO7vLbMgpiDqQ60Bpo3P7/ogVxgCuHm2tpwTQT7Ybc6/Yd00ukr1D
D+nC+TqfKw646zxXHI9Ds/39YIOl0ioeZf6UaZo6NGCwXxZHWv/B0/saoBK3Q1gTwDqyQ+jyfDzP
87dz/aZohxKHASGyT8e2ahR4PXRCnzJkcD6j+mvvsfzSD2rU2m9u4tSo14FcULEGRGes0t8TOlUX
DvtfDt4qB0y1DFr4KqF5EhBWLm4+6LB7R6vDX7SlN6zUczoJzXmgIYA6AJrpRC8pLPrVMnbS4itb
q/IpNOSYVXg0JeZtO5rLcmHbv+XQ73chmh7gC+BDvFXnT7ZBpWqzGvw8IIrjad9iu+3IDfp73hAW
rT5jcI7/cIx/tND7G9/tUhlhoNNtE9Bl4srHqgV1r2yMswitjgy9uXoqv2Bt5lvXUHo0m+r4jChu
Rktg13vB9JtC9PCoEJVfnnAIbMaI3pRstgnshdcLX36tr57ODZmYwOB+NXnGThY9y/LF8NTACXN9
rcVsz/IiF3leKkmegiWfCtT/DRvhBjRmborZhMDhtfmtpw+XDCnO3lHbXcuHIAddG8GG05p3z7Pj
uXClj2C5HDrFhSU+C9dovW2nj2IIS98HtyXcNnv+eBH+MjCPGhUqqHDkIqcFBxdp/DrmCjoGTmtg
0wKL4yutgHzYoxKO21q+DC+JSLTlwrE7v16IyHR6TbR9cbE/LVJxEeCgW0ziSSnHKJHEN2QEYloa
OLNO2YVC+3lkuppuIN1KmYMkTz/N8PwGlNKAnPhTXxTiF/CcLt+rIbPUw6iNgbOdUQdafWBcEI0l
cNT6GS01rdlYRi6tTadL7cK5+tutQ7qyPmdvaIbTxEETQtlycJOndKy8Tw2v+X1f6/CyDAuVU1TP
ZUj3cDqUpR3Dl9GGCehdovYff/03YbGTI/AmirESaymQnWKCweci16REcBy1vmoOdqotfogrg4kv
ELzFZVum9YCYXpq36CcOnvNVOB16h41dZP3VVGtV/Cm2ZhWHml3gTAzaOgFOLb0HE+esR0hSSRkW
lLFkFM9T9TxjqeBEOLM76h5RrjkNe7sUd4tIil9eT+BBsbuybtsAadedyK0sffb1tE8i4Bs+So0O
6ll0EHJUpVE/jt1rw2iLrdODhNwljZbOUSyBXOydWmn7vvARTXdiRPeh6+pxsEH3pk5/ZEYiKZ33
GO3k2WxlUTew7/EX6Tq8KB2jS8IVVAl0JxgzPSS+rR7BiQ/zrYI1N276WkvktW4suvXdcgp7vu6U
bc7bCWMuvDMSvwYkmMrlAeNP678mqAyoO3mWfvr4471ldacfD/lrXg4U3CAcnETBQ18Xjind+Kjs
av45V6Nc9omvuS7YtD61oxrjBsgjM3zBsOz8sn81ecoEVulBWezyTrVD2A5S3dvos4pw8Ov+BzKU
Mo3yuO6aCwHFW8/l5OeuOACDnJ98gZ/8/pFPqwlKhwi0Y7JU5bCBtAnZqBbxrDO2kyQ3gzkU8kGo
Tvf3GuiqFmeekUymK+PBDhuEUUmq2tEaZKhNvW5v2do9raUuE+EyWsbrEuvsA6vQm+/GmOXPXqln
9haRT33aGArhsS1c5PLBafB032qgXRi4K+G0oRlqSnb5kNv8H8osh0KyXmGTDLPcKhAMl87/GtGc
LgYEYHJE0Jbr2/9+MXQKMhgcBfGRVralf+ehw20khN+YCFpUc2N/rWiOYRc8zpV+Dw84uA5SXauv
4UPpoxPFA16pNVWfSznseaALbAOTLIB6XM1kAu9/mKs8u3Znq3rK6aC3D1abLN8yWCvpPZBj5wpa
T3fhHT4fkWosZTcCexqwkBPej5hMlmrqPCifYFWZOj4+9F3n0hvaUHQzLab6Erj2bwMiBMR1R3eS
WvT67/+o9wGaopsQd81T6Y7+FS8gnixzT5u5AfNk7PUubrqrj8/q+TNLKR08Le/43yrPhdDKYDH6
5gkp8c4JbazRu8JajKgvqyyy+hK9xZbm1oVhz/Mm4pu17UTVDwnz07CihPDhO6lXPY2BjL37FAXm
OsqCSf7EmQhOMi34JUA9ee38Ljgku8DCzL7tLzz2f1lwTjzZGy0Y5PGCkz01eENqtkQwTyiB4U7T
gXnjPky+uTak61rWzYVw+i/jwXmlVYO0J72309xFTWLUEHNqn2p8gvZlHf8XVCC8ICd1e8wKk6eP
P+5fHnOmRiuWbYPY4JlrZoXu0DjPlnyKsSQwdtmcQKnxESSPCZKtedcSbyRbYhzDvBmoJ/MoDXWR
PsGTUvmFVPlvc4ffw/X4hnd6k9D4Y3PrKKFgFjG0TyKOx70wl+bWyg1rgc9ZP2CdCyj449m/dbff
X2Ur048YklOMuNapKAcdKxslgx4wZmrjkBknuvNKgWwKrpbGo5aetX3rY8wgGFrHTAi0IXzSBx2l
wCok3h1VZGbSRypbrzQLWXfDg5iOaGWIEHhOii0tG3ddUelVpPcL8IieaySB8dVb36yhzodd0urw
Ckcf2WlQmHXnPAaTd8nv/C9neEVO0HAHRsxxWkPaP1Y2sDPNmlxVPMm2L170pHB3sJlhBWTWeN00
S37g3Tt8vLh/SQxph6wUE0JFF7LbyaNZwq2u2njxnmyUPZ/4nKAZzMn6T46tuXe1LvtCR1ntkqBn
pYVwm2tpGJoZxSCZSswLjfmfzxZdIhOHHt6sVT5zXaU/VmEOVOp1qEA+idTIcWCeMScucd+agJj6
5m2To2V3IXI439JrORmqDQ0MoNWnRBuEHMY8G3LvqYC9oqGxjoQrizB/SjN0OyB3ttOF0Oo8O2FE
C3vEteC3SuS+n+SIawrAN0bM42X5lqTKjoplSd2wldWw/fgTw6vgb3t3gNBuRsJoff+4tpjn+9Fi
J5cEeUnALe0t/ffEVmh9wMUHW/xKGaabup2A3TqgWqlSE8O+MUeWWiS9sD9xsovgK4pyWqeHnCg5
36A8qmGkEHdZceXUbqH/4rx1LrI32eBv6hww3Xdlxlh/OvECMi3D1re9gu0uricdJ0IAo4p4C0X1
6aBPqC+8CGUJ+35VYs7DxoHCxkIYWW99p0AFJeJ6MpuZOH+gfFdsAFhp8zUGHeadKcrO6SNEm3QE
+G2nN8ko58D8pJGj8RA0yfRCjjss+CDaWHA6pRXvMMbBDhp6Z5+HWhZ7X7zBGu7XgD6/asGm7Jxx
StRGZlR+NyPnsUD8B2RkKDR9SuZoxLZQ/wT5U+lhTsgZR83YLkdfk4G3LZxgeE1s/C03vlPrD6Ua
9WdjcozZDZ3KHuJDltVNfOsmwgczmxrOsfTjrkIQsDC+OFXezSDCjfgxqyfIjCV8+XZTW8r8RTzq
WJ8rjmF9UwsHu1YodfJ1wTTke9tTPtv3utHdcJ41BGXQkFjCPK/n9KWtabhaWKt/xRhSHlNbyDmi
jxQ/lTkFKfRV8zwqB8p0m1oW3Q2qqnUWpXLynlw0/D/HYhxeci+Pfwx5YBQh1feqPAymEF8b0Hm/
KE0a8RYZayme4dUvVlTm5AFhgZiDFWHao4r7yhri8T7Tx/oVCRyyqNnIKP9KK0gwACiwH0HYw8SI
a6Ze2GzSoNMVWvNV97pAGPFvEiPJJJZ1Pj5EWIgFyY4kUdh3/hKr4AgOAU8ATS/dG9+cx0+UO+ts
By+7uiFM84OodfHs4FVIkGWZ01ke3aVSagtNSagwy9wGX3tic+/Jw3XMC3VUbv5zPK/+3jfmmN8z
qWSzzIPfbxdQ9NeAnEsztEe9H59nH8rcZllwrd+2cS5/NTGSmIR7+rhEdez1xaee7qGJY0KNCr49
dIb3glV3/DrapLfPkHOn4cbXc01GXtPHyT4pMa6lIDMP7SaW9bxEDZRPW8EucBTbnG7b91bRDgFL
bujlNsMncj1eAkfgNFXGtOlpt+OuNyUGuVjQIISdrgDFKNMlguOuORhfhwrbg29GI23zQSBc3T9b
LP9XKjj18GonHoaaIUYEZn1IRDHe6oPR1v+JEZjukVbsglbV2OKciNF45/3oO5GNv7sktd37DhnM
ZVcidTCHjeur61pPgylc2RsWnwjBUifvgofGjlvnJhetPkFgGWDczS3e29E4j2RNmxjbkHsUD53y
mj9YbBVOG5MbIbBIebIgVlp1n4kVrvyYjPNz6eQJzoF6ow7FIkdiTaXmJSxAP+qhI8rF28yLLb0n
pPREzffNO3+jlXo3RKqV40O7LItxIP3R9u6QOcEeCiqYNCVcTFzSfk6HXRUoLBJNWcxoECNuIQ7u
AgrtZbCboL1nvnH9KcuyiWyyaJHHM6TpPkKPEMbWLlX5S2m4yFx4Ks8CBl5tYBwrqIG2O03w9/e6
RbmkwY56BlhjOscY/dEcqkiMINwAs+HaXuBo7eMizi8BGs6eLxpV4H2RDSPcBvC7/vs/3mhAaMIf
SPCe3KLSfua1eFGULNKNiRNYdyH8O3ucHTTOSRPp/q3526ltom5jwwRPxUerYqh3dbOUrwmpjQzj
2XGeTNXOFwLc82ibhoRDy52ZwZ4HRPF+dguVJfTDTFxlEHreog+q36dTXf2EImLcG203XetuZ+2N
xRnmCDmqWIbTYH/9+NU+zaxocgNZoXbJrU5p/AxOTZezhDpUPpuzVZuh1dAFM/o6fdXqItu1ekYq
tWBfN+GXMiLi2Jb9P7ekIDNgKUTtGpJZcEarK2vAn5iJFc8Qc2W80zNz+qUVPV2KvOXhvcaK1LyQ
T54XUh3kBQlImTEJLfnO+7XHig6hLW6Jp85K67BwcHzJPCnuZCeJDTARbO5HrMX9zdwV3WtTQwym
3D2DKrMp9v5rXMj5WhXXyXUIRmHbvf8x6KZRMTSr6ckfUcycM0NFCBwolBwc5R0DpV2im//lXNED
JL8DKwSq4BTnC2LaW4remp+cpoAKLRPnqrTy8fOs6vgSR//08lg3GA1+yiGrmCQk/feTczNfi4Uv
6ufeaU2xCSwVICEp8eQMvEzdJn3bPtKALH99vK99/to/Y1GGtQ14AjT1ifKhbL4fNhkbxOFas3n2
4YvFD3FVsZ84iN2XxUrEvhFDLTZlRb51Z+El9OXj0U8XeB199aPgYAN/o+f7fnSiu3hoUGB8pgiE
UHxZ1d4RFbLh4HYDTjUfD3Z6c2HbR4kL6CgROSrx1kmQ7y15Zrnwn57NUekTXk5BEoJbxGiUPpr5
aosmSS4MedZOo5VPWo5nIExYtPJPa6CgLMcaCLR8KTUL3edw1eeysEGqvIywTJbiCnTkaHyu9YlY
nXh+CTYAZqzXWpi0PltfGHOEbJaHgE4C3ywUU+ZnO7C25q1jxS4PrCW0LkpK1OLIsIdghwwWavxI
dxXimQdJn8MhRhE6LJCic58/XtLzTcv00L0hdVqRx6eMhj6L05FsRr0oMZVPK1rxtiVDeMnVNEfa
1Lk3U5onvz8e9AzWyYD0kFbaOvUe1CnWPf3Hc1f2wm8Wv6pfsB9HJ6lsEbqKei8VN8LpPeeQYOa9
waOyhKM9t4537RsN3k+d1lp7ZLeHBh5wPzd7EtrpKpiJc67MWVPT08e/c33u3x+tVSCVq4r4FpXE
03J96gCJyWVnPs9t1SCXTLVE7S1oYheuxfNDxDgBy0oWTrHxVA/XULWg4myZz4PssnlXLd5PB8xZ
GhmDTpvj3yfFdch8SGI5vqcntswbu0Nk7VmrNKyrclElBw/TrPnCy/O3Sf05zkmODIg9K0Ydhw2y
AelDVgGJECKUMscb+j5AyT6e1t+GQ+BatwAVws05bc/h3eQ1k79Yzyn9b4K2Jr1xnLT4oSd5dak6
er4vKH2DLV9vXoY8BSCkWaW8JDXJNeJ8/DZqTeyGA3XNT/86Jer6Kw1nPZ+wEU4eFCl1lF7pIr+I
SRqYwvZq4eGk2xalWWu+fjzY2TOyKrKssj+0dnWClJO71UWh1PCxYXyx6rxvN0lZBa+kfsiS+709
34ITS1+cNGt+L9CxxgsH4OwWWgcHggidmL4vL/b7+wC4gLXkVCReyJswDgygVFsw/PwgzGJRxHvV
5NXBiN3l8O+TRmOAGBg43Mp5fT8ujBg4idBMXxLVxjRzMP7ZVl4vXhZ8lF9q5HypTvS6m4a2I91/
fs6AMFBIATOG6h2o25PRPazuNKuR8KkyyqXWmMNemyrtu93J5tAn3aWq3NkRWccjuGbTAu9F8Oj9
bEF3xkkJsPAFfWVfu05Go2x2Ux8X4GdQxgg2Hy/u2SlBW2wFX60SVthrnOp9mS6KnARfGIG2QpXU
Tkr7Z7A0l5y4ziSmaceveLs1tIQlaZ0GlbadFLy05fzipxRI/sMZ3EJ2V/oCs7t26O/cglraldm7
Qby1aF1RZR1dKeW+coL5uvBSpwgLd+yWqzh1FKqsToMSCsa73ZiQ987tci1dWbQvvp80V7WutwYe
Y1pfRvmwYLWKyA15fagqcnq1h6KPmAAedS6+9232PUk7ZBo+XtmzD4moKi+GR0y/wiROuyUtsZyn
EB94WVzNA48xeV8N7Cf30u0vqXGcDwWzn4Iq3kVw/NHyfr9nxsUUUPGS9gV5bfWSJHlgRmPaPWHw
5/S7j6d1Hmu9qdRDS8L+hOzoTVDij7AAxG1K8mi2L/1KRtvHU1dceaMdWBFSJ6r9Hegq61aEy+Ls
E6tvnsH8L1TOl4lyhxF3JWIP1bIk1UbvPO0466U0I092E7CBQdh4D9pi+ZEJn14EbpLmb4d47Yru
wdzsNIU+ELrRSScfJAyb8gKi5ex+XT0vUMNZKRMEyqeSKhzxNk/dsn8xvG5A2g/HFETtm/5xMtv6
y2x6zdbGGnufUXe+sF3Owub168Ej5iRSIz+L0Y2glCLGk/GlSajmoSrY0DrHb9buozbVZbcvE7Fc
cmE4u9LX00j7EOoQBxSo1PuN00ufRxLO8oshjX7aa/Q0QaU0GZYLhGvjfYXDzK7o8n9+ShiXBiLK
CkQD0HFONmzbOiJNrXZ4MS2MxUO+qn6dWMvBh6HzbSBDxhvZNS/VVM6OyRodwv+iYat7RHAnwc6Q
TG2mUDd6qXqqmvh6AeQIg0Eryl08ekWz/fiknGX1dC094CMo5fF4cK2fzBK0Ebi2ak4+zaDVb1JJ
M9pIxuyWWt9d2tZ7106Nh1Xu9J5SnXPVM+V72Y7dv+0sni6Urni96HQBeKZm9v4jo5WSOE5DE9wr
CSt23kyaugtMdBCKDp/ZyEXxtv63uPJtTJu+EkZNhCmAAd6PiTJhifBxrGGE5WcKMgzYVpBZbXI/
l/1/H6/zyWdlLAAAWJa4QMnfcs/3Y3nSkQVWtwEqzHr3Y5zKeNujiI5Hjjfrj/86FmaWLORKRmDE
0+S2FIXmC29Mrv3YQft3mBxExRFabjeq8UF0fTzayZ3AzKCBEvrAteacAFV8P7NVSdFFKj0+NEVg
XxXB3D3q2Sw3WA75G9MsuwuuE38Zj0cLWDKVh7fc7/14lcZlnNmJe0CHbgh9+OtXg14jWqNkG+wz
vL8vxQV/H5HuPnkVYBXnZIaGCbV76RfnUEnnc+pL45GHu7uGeTpGrTMO+48XdN3qf+SK64JS2wSR
jMDAyu04GS5XokfcDCePHFTIBt0iO9Qcvd5afW6Esa7NV2mpFjBUQbGPA6vcfTz86Y3wNj6XO8sL
b4YK20kwWboIt2mq8A/Y8SbfEl8WN6Ka9G+UFMpv/qApOouBmUeWU/m3pa3P+xiA6XW52PqFn3Ly
0v3/l9CFpR7lroKaJwmmY9FcnqhlHyrkmjdOv8w/UNXwdi3aiA+U/HJQWigMX+XIvP76eBXOzytE
XJTTeXgCoFCnwmoL7YmOcM49aBDDr8H+YTSelOmzV8tL/OL1e55+b15Vvrq+fnb/5BoqYfOQHjFU
U9nNbuzTesOTh/sthh57dwbv//HUTt7Tt1WFJ8e6gh0kWVin/kdshAZb6+SzwXY2ZtuilJl1Nz7O
pZHR6e2mnekOR6xqe2HY82nS/cWcj/rDii875e0AyUH4JJ7sg5cmyVeaVmXoLv20m6xOj9DONC4k
DefTRJaByBYiBbEtleb30wwWWl6aGK3DUNhYXI+puQnsRD3FcRU7oSQbfNR6kzbTx6t7vnEYlpSe
3gAzBTv/flhRxfp669pch0O6N4R0Dn5HPIj5oXv8eKi/zRC0j09hidfLPT0eJLhxN6jSPsyy1X93
dC6/xBmFIfzu3WUKKdEtd5iQ1tO/rixFEdJslCkJxlbPo/dTRHBRxhgCBAcXPNWdNNEOiiotcG5V
ORu3GlDYqPXd9MJrfbZ/1lFJzVZIG6S309l6oIe6sh986FC29yg8hVKSCU3qu22jJBWWue1fGPHs
U6IFobNZGZf7h4v//Twn3IljfzKdQ+bNJtYpVZlcpbMeh0nR6JeCEeId/rr39wBSiX98zpPIj56O
iQ1Mh4qma41PpQMx5NC0LmIwEJDGIJzaIA9CIOGtcw+8t9FfEa/qYF5Znjro1TDFiL+nDuIEgzki
9AHawm0jc6F2ioY+CXTYVVk5b2sXCYqtBZ7pUWQrptnSZ/2Fx3vqIhMtYg0GtBjpuQqn7h91q4zL
7TLEpfxidu44346l1vqPQ43C7dZLgsa5smdZtZvZjmPzK8D+dIhsn315vZi1V+ysodfrzdA2y/AZ
+J9pPfO4GbivlJhChDooojKs8iL+VAMKwyG0wv5nWxuG+FzVhiY2Zpn2941VVWRmTPYej4MyuZHj
KJ+0bJroAqdu4W3TwZbPBcHXd88svWdlxwv+eFagXY2tsH6bOKK86s7QaRFsvqoGtK6lWdgUiFCG
Cj/3Az/TBk3V9Lncoiib9tei75LHcSlN9953S5QZWmjwD16qiydoLPm3imARuRSWL/QwDLjOYkcl
kYXPYx2hVOiXnwyjAoA95qP9FeXQlrKlYSxyK+ZYWXu/r+iwl5P2o5V2YW5HTTrGZrGQGQj57/ob
dMF9tDvLNgjBuhXNTerNQVyESW4Nd94QAJzIkAx07/yYnnhEoVTDGcpNTPcuyUaWdUH0/7mXrYj3
5ZAndy2GzG2o+834IxcO9rPAXnpUUoT2I/MMLFzAfxXfRJGhvASKoJX6USsaNJadoiyKR9JCW3vN
Lblcd6Xwg9cxyMtsNyWmLDfDoAEwHWUzBdda0+m3VAdBKnTzLAGjqWlCGMeB6vFQeXjMhKXZFPbO
cGte11Y36r2TADx7gIYPGnCQA0h0cE8i34/IF09R6otU/9EYQ9bc6R7K/ltJZ8f93QWpSCIHa6z+
oS6VtWyFVTq/UUFF7I47o731OkRp6bOoznAeYmcCK+e7S53vPKTBNii0xP1nvWin2YhsZdm3yqOF
3IfU1uWIX8s8ab9KGSxHG8+l5Ts9hXqutmXcl68oRWTqmznH2vdmVJweCY8G6HITz3WBA49a0LHB
dZcqsqjbvlZ4MyW6eJaJ5VWbXJuH4sabqxpL+dzV55wbO831SIFY6UKqzbn2zGkEzlmY9XA9Qm5B
uT3pWu9HrkzNo7o/eO0Osyg1ByGPd/IlzzRK4zlAvbWdpZwfOibf8qpQI2JjGH+B2YPA9qzcYbGu
JlRQHwFoGt6122mNjOp0Ln61MpU2HZNGalscWeXAb+sK9QWdw1Fd459cXnm5SlAIm53avxF1Pcqr
ajFgwPMYjk3YoHo93xS9tLufVMTS7ueg2U3zmOQNzZgIC4ShufKVUzuRXfbtocLagQraPIxziI4z
gvhaMOqopSnNaW6pDNjFQz5OBZxqy5p/ImQbTJsi5cpGmXJONWD8KEZvWVmze6QtbPsbpPOML207
Vo+po7n+TrT+VIezWTsplnF5xsHolv65cjFkRRWzDtowabpe3HWrLxOCQAo9RQP4u0lTnVIHYBjd
u6MhC2TZHeo0OGRIDXyq0KFG7dET/IHAGruw91wBFq1mq+yQ8i6uWxsDPggOrnlTaqsbQlmpAnAQ
7ad8W8T9lG1mJfXPQblo7WbEaQntsXTqKSN6aXnwrRYXSYWNGlWWZUGTGcNI095LHAPsWymF+19V
Tv4DEjF0SDu778HeFPaQbb2BdXhtx2wSdDB6MUTTUE9IwKJXiZa7O8VW2FLPErvGaXuB5WSbooYI
sAlfPNL/Xxpt8N9jIYLXCXjii9ta0onW/LYG5RRMP4c+4/axEL+8yZRInha3Rkt+CEYujiJJgs+a
NljFwUz0TO7RdVoOGduUbltcx18mUUhw0H6f/jflnn7nSUgoG21p+rvEzH0RJcvcD1u/16ZDEHT1
10IDgByOs9l4YKs1BT8usH63mtl5Ue12Um7jsqEI1U9e+hPTkYpaau3VwWq1WXAJoU6vJcgR2Mtu
AaQV7LFFRt9EtYNmRNBJ+EhLp/KHJMFKE1Eacz6amKwkYMWcvngIknz6DA6yOGZpnC47LXBl/WBn
UrOPlq3RNgwJmOPuMKGw/lvNqw1Wa+UyPxbT4tzMasSBVtPm6r8mVtM3PZFOvoNeHZg7dGrb22Rt
5+HMq+z7bs5dIxx7FzbcsJag9tJY3FuvAtgbekBdXgqqwL9Q5zPkYVq8ESEt2fFVbLTwSbwNv4h6
NB/KyMJwqtjJWpAlx6qpAHDFiHlfWQOLG+YoRN8hrGXbPDh2eTc4o/tpjBsdiql0gmua48LZuJ2d
lYc2lmN3sMj81BabxV7ftnWg4dSU9cATi6yTt1Y6FBD/3TTpNmmNjWLkdPQpQzdVznjn4LjyMJL1
yk2mV51OUbVcQXOWm94WgQimnV9XrnVrw0f8mbUxSMYEYW+8BcZSZSFyFd2TX9oeKFg/LbItiX//
q/fL5puy0P/aUrtVV2S0Og0fpPndME6c/FimcdMDMteLITS0vIffEPCx9lAe+ieQcHhNEf4ZD3Pd
eMRY+BR/C3LTWx6qwvZBoWYY8YUGOUsVTh0hDC9OVSMBi4uPFtq5oTyuocD44dlpNSLCP6o7pfnt
d03oY35r6WP3yyipJ4VLjTPAs14WcJWGtvK/WE4nu8gYy+FXphlTfuhxRqyuTKOJxQ1/wgqiRusS
L+zMpH/w6ZtnN37SjT+9QcCVTFzpqM9GrfJmK7pWp/halJZxBX91NW9aZnQvU9tQ5j5dfPXkJH2W
MkFywk1nxb6P72HcxtRPzOZ+7htw40mbG1moiIGtXyhKqHTvL2acb2TjDtug7oD6EDUOvwbeE7Wr
/Qmp8VFMoDydfHQR3BSe+BrYHQhAGhxmtmE/D0HkCNf+H2VntiMnskXRL0JiHl5Jcq6yy67J9gvy
UGYeA4iAr++Fn1xZVqW677V0dbvVJBDEcM7ea/uhiQUwPaqmmvO9pvuzF/aj3mXn0ZhrmxKqFdeH
spDpFtm6E+9LT1hPWdotzXYgRIiktXFmXxYEy3wPAlp1+0yxjdwSsupSdGKfBlJOU453qIKg+Kxl
mrR2CWpIf9Munn+XJwa6iRpp/G0bWE1yEkaHhNqaDbs4jEXiv6RBjVcOuP7k7ipV582mStO4Y331
zT4q2pG3HjRpPZzwTuFec3B3pM8dMqEev+SIa6hG4Bi5Mxs8FPpoOw4lyAh27K1rVLcxbOh437Ux
uYFZE2f5sQCNwYco8YCEVB3BONdzhmjMJKyt+ezajiFPKYMeEXPdxQ/ekmp9aGqJMQKjDppfRCAV
GEgctoKOx2pzkiZY6FGWfABFEcPKK3F8EK9JsRV7rT6WWxEk+CsEyuEFsfPClq7sIK6HNoHRhIp6
I4M+cjM16eugzitq+0myrW0/1fGiN55xh4epEHjSKuypejCAxpqdtDgXalF+pBZRfHQbs+nPVWUO
kQCpVRFt0wx8v6Jd1PDgDGMgIhpf/AJvcarHuiKG80FvjVhuMJ0NfAAm9sSd7LWGUGVLpMaRk/1o
FKFq2kF9NHH2FEfTmasgFA30AybwtN0lw9TLJERnjwBkBT+yy/ZMgPIgZmLx3Pi96qly+FMSGVOZ
NzsiO7xgK7pR+1RQXre++Sn/5rDFqBRvMG+6WtSCz9PuhtY22Bowc7WR37dcthvNqrkFhivYplSl
9rlrFvng90GJSKAbhwKMLFBGrR+Yv302pwCetKFubugumcXRtifU8EbQ8OYaQ87jBxiPXrBBBtDK
W1tUbGcoMubaHTtrtl5O0tXePZEz2lfs1Fb8bZFd/2GAID/sNQE67Yo18V8VBbpL1KAoIHP6vShe
OAV1mHFI7CPa4dMyIcYyEctu4lGzd3o1/17Nsvv3ixh/CiKXx14Y/QEFcnCoeC9en7IlKJSO5D3r
SI/Cy28s/JhWVLGBB06dK5mtybuk7Rpp35mnOGUaCls5mYfC0XpzR7gVXF6XPckjqpAk3SZM4V5I
LTf7RZ+Bt+AaSXqj94jmItAd7oMdjHZ9Axrf+Elxrd6Zczqnt55T8PIGep9aNE4jkCqhcdj83Hp5
Zp5NJSsFZAFK+na2y4mHIYp8U+pN/dGXE5NiqBEYp74VLVaHsFl8+zftltg+GlXqP4IHj+ebplPO
szuA6whrlpDfuNE4BAZurGW7wV60ktOXj9iEb7QjWz3rffjBhRyIWWlKXFQD7CR/T1hjO5wyj/C7
I0gnfdhRGlrOsyvNemcQDWhs09ktHufAH9PHVothXXMkBJJoj3iqWR2G+Eq/4U3hAjgOviB0DzQ3
KJNcjBrqaUKCzUtPWlDbn6Wwlpuiykya40upKFEn3k9Ukv0+VePD+4PnbYUG1wwKJKpRKHUQnbwe
Owkne4LOmvwUDO7J96r4BZj/KnuT2TUL85vyExhbfE+rygwxgn2prCLOSOl4QNyjymj8zQPfHlDZ
edP2FaaBuLzyTP9Rhed6VC5pi6HyRQ/6+tZo1rf0AWLn6LZBdjCzJb/TFknEdtm785PZE8nkMVDO
ZjYSNDrFHnvAcWrtk46P/+X9x/zmBaOoIdOClwwnH7XXRUeAbaEZDDVqOuIhp0PfjiYOBlLTUJEi
TKyY9b+J0fyRp3HsXak1/uvSMDF4v1AhHPTmrx+D0SYNDUPdPVrJuq/j+LJjq9DvAnokbFXjevzi
8ZjOXqFNu/fv+l+vgBYAtGSSeBCL/gnM+atQbtkoPypvdo+0QyDm1Z3lhUwN8Uoh0MYNdRHCjSXl
FSM0BiDbIZxGkLgDq+YHmMelujI7/2MIAoTkPyuvkXbixWi3LK+dEvgxx3mZxL6VddBFmtL006jK
NqOSlqtrBrV/PP6VQQkAC601Re2LtqwIgPYXjXSOMMHNCBhDspcOoGD8JOnJNGa1Fz1pUtZiV5/f
f/r/WIpQxiHo5Nu2bObr1y9eGIp8AkWXIhgGf1fGSf6dqutE3nqgHUdiSte8jKX6/8ON3jvN9/XT
46Nbn8ffr9ys4mStn5FpAk3he1kGVrqbTAxr0vRkE1FOSTY2li5IxPMSXNPI/Otxr10n/jKA915e
ftbUMnjAR49BgfGvhr929tUs7zo5ePVGpH38M8kacajZxVdXFuK3bUdQUUg7kMWg2kMN9PrWayx/
JQUO+qojlYYw75iUNhzUiVoNhKzzMEfzvVEmJyY3m9xbmNLl/+6d8CVjMKBljWE8uJzzmnGyAkH0
xhFMoYlet0uOCIZuCq9ermho3n7bK/CJvAPorYBozUtqovAktMiFeWWkpjvtrBqGMSukT+GsSu2y
u5mqEstOTzabtwu6Iu8+BdTZ0x3Kcf9GTsZ0rS33Jj+QXMiATEvctauyhkn/9Qtwwd8axFD6x7Tt
nL3Zs4kPbXb9e7cMlrNC05QTuKyWO6/shvI86iQVnO0ai8W5Am0RwbKmYlEYWb/VKoGE/n9+kDT4
GZRM/8yHaOYv2pSBL1iC/TE/le1EPdbNsV5zFoiMxDNfFrvZTqDK+isXffNBcFFahvh9UGigXr2Y
/hdhC/oPRXFyKkNLw95NzA+9V3TnNEnK5SjKzBipocx5ekh03IL/dzrg8rR+YI4ZpJoSjvH6lTh6
Z7Lm2gRXSXyvQ414PBQ03SgvlUZ3yPFVIhnBuIDbzp3u33/gb+8d7/efzTikENS7Fxtj3rw0F7rQ
xzjpSaExW1hJJiy0TSISecII2Rx7d5DdptNH/ff7134bGeHRHWY6WPFxSJ8uZwOLY9HcVnN21Akp
fCTeu6/3ujEoTl45rWoEjUF7o+oOfYlIqyF+kiYJJ1E7TpVFIYEo58gemqlONgtJjeV3w1eteSZG
KtH3RdVbB3cs1Jf3f/Sb9XFdLVbdFD271RZ08QG1tdSo/dktWyZcvBQpvsxkr+xMp/81qcC+FgL5
dvPJ5RyeD6cX/lwqp4xJ0Zrt3PZYJoDubQqrv4n/KXZDbYj8SvP8zWq43hqdpJU0sXI/L25Nbwif
Uw1i3sRGMlmMqLawSlouQZCGyrKt9Cf9Icvm6cqW4+08yRNFSUTTFaEoM/7FqrDSFpgZJ+PYB9Wk
TlRVze1g1dNtxtbra5dybO2B7mOSDsoqDvNGEy99M1FwRteQXJH+vHniOP5QiMEzoeoPJPHiKbSz
RqFl6KyjAabmGQes/GhbiRUcq8Ce6v/n4NTB0CFtZjBhb0StennnhHNIp26Q4VDcQutILndvHDIG
nn/UTOQKxHX0GMxnbKflFbTwm4HsM8uCbMbCiT+JX/B62llRulnNIfe4uKo0Q5Nv59aq6U015vTR
bb3b97+bt4+VyyFXMMgm5gh3uc9NCAZW1NSmY4/xO2qHOb/DxJjvlSyv7a/ejGPujFY6slVUEoi4
LvaTjo3PPVvq6Whmer6vbDPe5gDHNlVCqZNoHvNDZSTD/36Tq8aRXv76PDGqrj/qr00dMhBvQJI8
HYOxln6U1m45baZSp9ND49IuD8nSdS95V6ny+P6TfTOFo1dn9gRvuGpI2du8vnJLtcYDoLgckY/F
z/aSmJ8o15rO1oonXZzmzCOqjWwuoB3woOA7vH/5t0/7j4aL4zGoXBCDF8vXWFW9xunEPhKCGGCy
1700LO2yOQ2yMLeFqF46A8Lc+xd9O5rQOa5UGHbPDtu4ixkjU4WWz6ylxyZri1NpOJO1IffO6zca
9aX48P7V3nwqpJ1j0YG/vVrO3tgyZZDSEDC8/tx2raygNrR0sJIkpX/o1vKFyi5P+H9fEvPvqs5D
O4tu9mI4ZTU5T34phzPyPINOpyzpvZU5GwSU7So5tUk3XLnL9Zm9qpEFVIug7OBOWG3ll1tDoknq
mIE0nnWizo19OoDCPbYDDcOX9+/tTaAoxSLEUkx4+Em44OUur6f17+Y5zn+oPE17zDTh1puM0m32
KxHKvfcdoeZgs1CYA+KBsearzvitbumn5Hd0aWX2s6k96YYkjnvXFNlvX7a3zv2czjiTknNvvf6c
4D/AaktG/dxWFCdDExN0aKIj+OQTi3aoxHylCPPm80Vlj8Jp5eYbCHMu2VVEJALJVQHN21Ip7yS8
xf5AkttvZRjpPoldY/yUd5Z+yCeZ799/EW++osBbyx6rAvSP0H/9+3/NWUiwnaEi9OxMvOXkjmFl
WUiUHRW71Q2ZZumVffbbAbbeKoJaClyIui5P28tgkVMX183Z8pveftK8Ri93VYmB5cpIfvtIOVlb
ZCXRa8O8fokMwCZFX9bV2nPJjiabt+DfppU1PRbPlTP76qghuuphPWvV9NON7ebr+8/18vpESazQ
AmxwiMlQLq9D7K/nOmWJ3rMUpmf4utVXqzBtMh0dsPDmSu2I+yb/jvd52dvaVCbR+9e+nI7/XHut
LrD+rfbCixNUoTqNABKu3bC6hlkPSJIWCB1Fr12+DLKqn1Taq+f3L3r5zawXZQRzqERKzDHiYsXl
Y8/9ueyzcxbz2YcZmqbPtuxIghoU4Z45/fXkygR5SWlgnV1BAYS1YmNg4b1EriJ3NElZWfIzMarp
FtRPfATwPNxZXjZErnLLA0z8djMS2mxs+gGxmoen6srT/sebXmsJCOEJxWRkX0wWObqWTtCtOuNd
t54D+nQfNQDEZ3+yEag5ca5OgafJyIHCcuVr+rOw/j1frw+AgwhCUDY72FYu1n2BgscAVpafU7qJ
5BvQAcZkntDMCmvSfR77Ej0XvbeeIN6lXZYjjkUt3hSJRuN8kBOBWb0578ipzHco9q0IFJN7aBFr
n2kl5N8nkV7FcP8ppV78aJz/fBQMTXYrl2ftsebA6fb1cuplkH9wFXjcSJPIVkNIehCRsqEG3Ezg
Yb5B1lKquzxPkt9itNaQg7wAZduzoDzUZidekHXJR0tlSXnQctPVQtNlsbgJUCxmX3G0lGoXB00W
31RWQsr9RLP5Br1NlTylnZ2+qEwvgq1Xu/IJGPY07eLZ7A8z7VwU322i/U7bWBmQJ6w4nenU5G33
kQbFeIMbsV/qkOpdnUdCjKN4mOnRFzvVdS3IT9gNurnHXGAbvAndqb5XTWdsmVW19Fu3dLP40JjB
2DEqkcJsCKa17kYF3eSxGZxEhNpsjMmwrSzh6AfbqpuXFNDxRyNdxm+1MtyaJDNzekxoP0E9WjL1
e5BGq6Hm7IvuWLgWJ8WAKW8KbXvIzloXO/Z2LD25a2KHStNCCtPOtFI/PgVBT16qKg3CHhDWTOVD
g+gl/9gbgy4PFmiID3h0VlmCNwKjkM4ygN9t6PRswGN52jbru6K67csiPtowB1UY5G43fprdThkb
o6GjzW4QORyAMSGSqPOIdweETT0gyvRKPsohruqP2H+SZtPUC4GPuj+55xkDa7xxxpGicJAtw7Fo
RTOEcwMraSDddQrhIvnfML8SL2uanSqinI7nGCXE1H4FwGnrYS4HYFqOl6ofI/DzMcyQjr34EjrF
h6mwSLkfStP8HIxzn3yoie2cb1vmCdzYU1d5m2JR6FSqebDObg4TNQSe14ttRo/gG95M8UmmS7GG
GXuz2C9J5qUbevgpkKPRCnaeBLq3N2KbIYLsfgbQ5ItiR/sf8hlIWtPckMzs67vOWvrqIKtOT7bs
bEiKM+pu+DXNSfdT11sn30705Ms724vb4mbxY9vYa5PTGbdB3FnUZUbXf1pGZ2mPwYTUxfEcOX7K
ltIybqgilj89lY56CHCCzsk+n1rBWONAeO8nhFC+jJ1K2nM7BAOawNGqviHv8JPfqB7S4pMjK0/9
duj0Fdsat2AMj6x144OVdC0Z0mNRI1CgOrWXnDw4pSprvhutvMq2ttUlw3EOVAKfKllQiVZ8A20E
/laIKI4VUW6iYZY8KnuizI7qQDc+8+Fq1n2sSuQb3pQCxS8taf+kHSvLKJlWxVOR1bYZLmM5DI8I
ocxnP2XauxMyH7aiKXXjIUtHtGaxAac4mj1mli/5HEuO0oQwuQHJCov9y3B5SCQW23q/8Yql+rSy
9x6rMkmLaEx155FSnCoewQXr5WNte0qEJZVPcWySDNzmlGhlr0GZbqSBWwYt3BQVcgnq70zX4jt9
wuVbbeT6L51AgYwIcKQ33wZRgNvVe+Hv4QAHRlRYcTftY0PGI9IEYmEj5aC+xrAw8Q/awZD0J0NQ
iwmBKumfgXWv5UE1ODdSrzCukdcFKp8MmLg+dz2hwxt7Ssj3XYRlbHJPx9eLv3P8qERHabvT+6X6
qtFJQQhKmiHfhzN1w4bvoW9v6KHG41bvSMXa6Mql9mYOaXoiU4/VxGJh+I7Dt01CFPjuEEIXC87G
aKt+uzTSc3Zx3ToNsmNZqG2TL/EXkc2y31DYFA1tq6D5MmFa7TbAafsvc9Dy0cacZ5+tLAm+5iMo
qVvPTIJIT2H4nbQ+jvdBY2v6ZkrEWB2oGAE9CkuKuKd2MbNij8KU3U3VEgijNjnpAkg+Iap/NtJ6
tk8Nyafp0QS8e+ycZWw+tbSwWzOEW5caEVLK7Dawi3E+jSzsJ41quxEBwazd7aqHfwpK9JgRWzVA
YrEwpMaM3Fhf0wo6zr4NUEPvObHlXuQjTtE3qVojQlxDwNMJZzQdQKSDqW7ug4rl7dnOSrO+a0fh
iRPBasiE8tZsK1y7c68dmrRNXmLhGBiDmbcneztUhq0ioKXIj2ekkARm0of3vwSJGTyTUJstG32u
Ko/8dHAZETJclzz5BAH9ETm7Lw9ZapMMhUx7QD+Vj9R+Ps7DEDcfRO5O8kzpa0FDXaHMQI7VZLUY
vko9bbOjBGRwU/pBUdxUU69OFQhS/fMUKPvEeQmiH9Fh2hjN7tAa7Kan7mgZAN4jzvdmdWynacg3
kpjSIHI4t9wrMs8ebfCO9qFvZi99jtmSyrtVTPaVCaT5MVipdrtgfy1P6YyP+otDlUNuU4iBOqx+
rTIiH0Bd8YB6y+hOow8cryM9LtvquZMY3zk6aEBBza65WR0xRzzupG5WpdtAznNFazpogHCeCvyP
2dLu1dguLV+ysovhZgF3531Yhlr2L6Obei9p2TTNjiqYPRx0+HG/AMqiBwbN4aIyiO2cVrBBA7iJ
Vh0FoiZOFvvFqfr+B5VS2UauX9ovQcNP2QQz7L0dGnHDjpSbOMbPNnWN+iZYwCSju0eUXT7D9mvz
I1mSRvo7HmPThiYZ18+qxPJ2SDIwBBu/rKYDIEzbP1pa5jyVBrXJcVvNOjUBKsDp2XNm5Wz7utes
w6x5nY3d3TbLM1n38nvmZQTG546ma+e0AyxwtkevTDaEZdneTTz5+h5oBYewpgbc+6grPdjPtHUA
b+lEEu1gfTT1j4R5ItnUTUfcl+dBZdgoNCXuvmQ9NXbr63QhBsVBFooBKH5jI5PDa0HV6wMzVJJF
epI023QiIeG4xhwVIJlTAbmgNTS9xVXuV0+alaPKbLXRjndVbbHgdx2YM1Q1pozMrDbTvbeAKdyx
R5wQJII5zMPJAHl4W89opTeaTPpxayRlMkbuMDjPKpBzsmn5kQ0s0c7Lt7IJyh/d3K1G7mBCuDhk
pbfz7XRiG+M3MTu0oEO1a2nBo5nMnvjh5U2mFeyp9fG313hIxZohx5o46Rn1wyk1/fy2txfDHEK3
WvLbom5L5zh7fhaVcZU5W21RFnxLq3bn0JCecDZ121rxli3wjPrNK1wb5anmZd9I5y7Z66ZSfSwo
oZKFgCxyjLLan/wP1GNE+rHyajCNM6zEfUViO1s6OlrBXhuEVyOdbJIZ6VxH2CTunDYoAAyFKDm9
O7w8RXvbZ1RMPlNByp/Apy31QQU9AFN2GGYXSfByX7RmQuMOtLGszM1Ey7w9wHwl4qvPSkfb4kVD
vd85yNSm2lHTRgI9UHhjkZXVYdmlmvxpZk0iQ69tLHvL4Eak5pvVTGGSWvaGCadyvxWFXfRbQhRk
wUxFaS9SpgfwossIok8GTSSbTlriNrNc4X7wWvxnQagjF27PDbHZMPk1dMGblH0ZaeZabqC2Lm3w
07r0g/oWpXnbU3iNtS7fNGyOqxsJcD5nzJYaIguk1uuOmyL/J6IpRofNo91p3qr5BZ6Su1U1I6Lu
xYPqa6eIjAagzTbzXDI8LEUKmrvk2vxTLlD4Imwp8tjpRY/aDoxHcJvE5YJp3WIlMO/aQIpPi56M
xQ32iqDHWiCCPqlxEgHluFkqI/3mak7aH+MxmJm3qIyYnzV/KAC3WuveExeqSLYCIEwKh8svNS8M
GrCS9IKW1Nqxoo5QZnN6ItEgyjqJ6kSW4ObBWN2mhLH9QIjf0l4fAi/da0U5HTIrUC287KIowgEZ
jn4jF6lZG7T+WR8ZFKeqXZWxX9uQQhY/cGniU4duXppT1vWu3DOIOgf7Uq70TSwCq/g4l2LR9o4w
KiqGbdptTEBqwYdpzNgu2WlaG0/VsmpGy7lOi1Ma92AAVDEKsUVg2x7cpMz0LWAsDngGqmBSJQrE
l5HTNDqdZlpBWpyFThd0DTNZF9SbScs98GL1UMgfvsaGJCwH31HbJAhKPcJc5rShg2ltPrIfMYfD
spqply5we1CBmhejgKWXSNLSSrxbj4wkgmYYD5zCKPzbOkjsZctTxpuckug3hUO7uA+Va7L7XH0o
yVnMlehwG7l4m8ZBYfspK5UxWTXJVpb+kj5AeY13Abv8pI5GGfRPXmxO+amzm+zByGZv3pYzvtgh
HHIs76HZjnmzVVkNAHXqx748iKnj/1/rwv6ZQpNWsdnpkfUjrh0dyOSqQP1eZa7zNV5mdJ6xuWj+
Fm0oO2fSRFoFLHlYBsjZrBvGJi2YI5owI0ykuFGZ64lbzTWbW99UlXlIBCFxfMn4OYkvB4krQ5kq
nfdWzcVmmvr4i+sj/wld/GcRjByHJ4m6pNu0UtXeKQEU521BIU/f5tEeuAfLVGLLDiTm6SO4dp9I
8W7Rx7pyKk4s6f4W0vlSR6DEgpeeGaSIUUG4Q/9zKJr8awfuVj1VZYMlT4/xF9Yys37iA+nmW0+g
Zt1Lo06+wcmY5pNOdNFMgE1TDJ9E3A+nyu6NJkplZclDMZjmzmghcKAWTrvsVDVeQnrKXCx1vp+W
IHWihHhBFjIrG9FCUA3U/AfSUKb+JDl/fe+WxPjdZhB1wtIn8HFvjbxbxUJWbQPl6EtUjxbBBmFr
ZV2Xhu0isAGxP0cGaQp8fmGC3PuTYapC3yEILZdTTYV52HlL06qIQ40jN2hBmse56hCNoq1wg3lb
dQUzqe4s9rNHBLvazlNstFsD4bkRdVZmbkYa8tUzcPol2FVE6br3Jtpl8dhpQ+dG2UKwT5QsTmrv
Zi/zvdDOnMXfQDU3lm+xcJX6wCIsh4iZu3KOE8VpTr6OjsKsg/6tmDBzz0SPs5TFyR74+XhFmMWS
TZJTK94TS+wK2Mlou8MFnUlqh4RgVjV4zsSQbBLdZdhy0NGbkI2gLW/Hohef8ImIfO+6tensV5/B
SboIrkKjrLDtOPlidPvFAIOJ6oP4ktuCj+d7nzFRRFYQ5/4u76Z8xkTQZUW2ja20Uh8Ctxu8JxZa
w3sEGc92P0RQ1H83Ykfkdx1GYePGF9RcN6RRd8stxicD/fc8r/5Urwt+MLOyjtWNSluCt9lNhno3
I9XuBa6YbTlqXbZTeaI/CySb+qYfUwTUMVnwqF1nmby4ST7onONcbUhC28hirb5SZXxb07UcG1In
fQKf/+GvVci/6sm9sRSMMb0/G6Cjpo+5ayRMln6Jph8/ZbvvPeoRnytG7v+MFaHIisoBnK+DLBr9
0qWf3rVy4edFU56tRq93wOmZiDQND2joZfmwFwDDpxOsINe6Vt5d28+vC4V0cCEeIAmgyRcYF9XN
AU5zmZhcGVUIWzhO2qVG3as16YkniY4jy6t+JKrAwGFCcAjd3nQ3I0WWX8aUVFea128UCjT/LJqA
yOZQRtLGveiUCE850na04lz5yC9Y7pflRMmwbKiCtO1jh/54OM9FT9MK58e33EspCSBfwUZn4MJ4
v9r+pujM5MF/2Zmz53LAD7weDpqayzQwh+Qmm5zyySyX/CgMIAvMYiXmn6IFLzl4GCvgxm/fv/Sb
Qr+FRgqVJp1JyHv+Jb214wMdbVQoJ4/81S/m2Mc7zbZwftjWdMZ8eS2u/s2tMvCB7KFHIRcDq9ZF
N4McrWSprbk4ybRrNqmUzkcHPP7twm9kCKy1KDk88zGm19742rJ4Nf648spiWbP78Phe8liUy8G4
t4PyJBSK9m0x+33+yXLGWeHA/CNjGBPS/GY0MRs/VTWhajM7nJ1XQ0yZ9R5/kDuPc7Dti6kOnnNN
6cu+YHayd45b5inhYQQTHksflh24c5P0vfdf1WWDhMYxL8ljj0BbBnnJn7//16xRq6pCdlLkjyIR
y9bGzVqFdiqY5nFmsd632HxvqMq0KGraQpFPQCIWk7wrgiuj5mL++vNL6J+v7hH0Lvya1wN2PR2T
jqDyRws4YRGlMPz2MlvSvdEu/Zdgmq0trNJrOtc/U8Rfr5DLIscAh0Z8GV+LdymMEEO/TJnyysei
ztqPICoKrPh6ZR172Sx5GK/m/DBNp64NbdbMfe+jevFJiaOS22L3BFhFlsyVt3LxBa0/ioI5dHHm
U7Avl/25PA4MqSfMGW1Vp0OIa3iMPGGN+PAEOJgw7UaPfSEGnyRq67nvKBznJkbestEefNXlvzrm
+Z8Vhp86tFI0lBuzTMe9kKW8ohC67NPzW70VPc4DpIJmun/0e3+NILYgjli6dL7nI+lqNoWgtQgx
w4YZEhgmZEinE4YdMlCDoDXOg9qGsMPytz1p1RfejZjPc9s0T2NumP83Jmb9bSSHIhJlavYNe202
v/ptSPOsMVD3bHnFGZl28NkUTqaHXd1WR4cnek0e9/bNcUVrXYOZjVz+en3F2g7EVGujui+zGJdW
MabxTcD5BswAVbQsbJVV/k8q1J83wO3Zq0oMMdplKvBYTJU5eUrdZ9RAP3uuP38pcHE9G3ORR3z0
9u/3h+fFfPvneggKed80z13W/df3uKZdDbxHdW8vDj78WjSIcMv50Ww9rYMRrrHliwNxx2GwvaKW
/telUTqs3UGIYuCrX1/aVbAv2CLO9+DdxWH0NWfFUjk/m1YXu2J07KM+Jf5jVdvD4/s3vd7U63li
ZX7axBHTk1n1PRdXrgyU7oIrs6wXn8ALdD2xQ9RWtcS0rsjE/nEtWvPYzQDK20gsL9bupO2CubLn
5b4YDfHFUP5wXkFYI4wIwL1XWsT/GLFcDHUtbQe4SJe8Ozp5U4HoeL4nsYuIgIFtsEHg5zgiMNZH
SB1FB03t/Yf5z2tiKwhQS3n8ufhK5DBpgeLsec/k8ROilmw3vrADbdcUvQ0daRDtcGV7/K9n6kD/
QtZuAUNyL56pQeXIAjHMbULdvG/N5mMtCuupnOcf79/b23WMr+KvC61D+K85Bwfmqgle5num59XB
nxM63EPt6cfKe4yJPTpgq3R+vn/RNw8UpQg7f1ST+DVWhd3rizpdufhl5qkHp884eAeppJgSF4HT
7bIGlQ7MIEybV97iH6fZ398EFC2EdevUb6xyqEthg+jaxSg9r31EEWyBvVvAnW9VULJ7yNq8ums6
iPDHxMzNQ5fS+tj5S2fox9o0x2CfpJboTovx7Llt/5yki3dnd7XY4T1fbjppbrrB2ZTehL03dr10
3FTKnfX93FmFxkneAfRN3TgANkNgUnqf2LE6DHHS9Rs3FbUbJm0OjwX1jXVnJSktD0I++6cpg4ZB
YPssv+RBasW/KGIky/c6V+2vZpr9G2VOmN6JwUwFTmnTL648tMtTAkczDio4iZByMYMiHnv9qux2
8uIZsfZjz1EB806SY+Yyh1nFe6PH1IWswKGBklO3+EEzj7J36UgP0o5Dmaqfa2Ii/9/YYVqj9OKu
2HQb/fibENC2TYXnx8OjUcvARlzRkD8b1xrhKZxgiqgSvbzyMb7Zda3XRAq0npjQAiFNef0QEgrv
nWya6VHWxijDjIP2uMlBZNSUixZpbz2jmH4FhDP7m84X+m0SSKlAZkw2gb/G0vRolchMra48i8tZ
Yv1dDrp2PiKmeoSHr3+XanFXWLFsH71hqm6TZYwPCIuSZV3QKCn87wePRzVgFSVQDnPfxWJGjcAl
5JNqjO2k1o84Hv2fdmLJJKJFIkEJeL6sroy+y8mJ+0PGt0qBOBMCNDBf35+wBgQKXjc+ahWt4D6o
uyfkePpOiFL+7JkRm3MJV0ZeEe+vc96riQKB3Xog5urun1Cg15etABjSb7O1BwvSqdibg+t9tEZf
fDW8HHhaxaTPdFV7zTlf8ubaS/1z8H59eQY2qkkqeMiuvUtNYR8DO6B67j1AV6L94Si/VF+XPJmd
yOldb3gUFilgfiUdhlwTP/qGpTmHeU5hIJn2UHyvEisL9tJmlt3TzhX3/pxDbSlMYYjtYk9kxQ6z
tOuIZouZE4fR1y6H/NHvD3bcKU1ydsC6pvYEUWeIrol2BZBjFIYcI9VS3wB7oAeP/rxq0Ze47rH1
JEa+1ewpLfZFw0hA5D9241YmsUnQfZlpw61SaSA/0lUIXjjG+e2LzOfZvp8J5mg/OYAPuO70H2fn
sdw20rbtI0IVctiCSSQly7Ik0vYGZXv8IueMo/+v1r8xQRZR+qpmM/bUNBudnnCHaoQg7MrovldP
pic79n+f3MTsX3BaJhhYwH0EEJdLG8qtVdqT77yhRIEuhYX8zBueeOmxUMPC3GCFkS/pvF5tYux5
gR6znUhbySpmTzmAgRzxCoqhQxaWoB2iQH9uxiyh5+mbvlD2oTPyTfGV3Nven+zNkTmr1Dcoc6lz
DjCiIBP16i5759XrOSlUJeVGbZ+tTJFRfx4xNEi8ZRSjuAj+3b8GnA9w6kiVAPdGU392UVhxzUPM
6ydaIkgSV7VinBHBsJxDifeEtaUs13c4lE7YMkaSfMSIRMpXLTIowQHTKDM8OHZO7VTuwuZXSnd6
KbiafxcKXh90bC4XTePXzt40L4jkXMOo7r2NzUp3AdQUvxCFrPKNN+rDr8EYvdcSHQBpfX895tf1
x7iQ7gWzgex9Tk8Jqg7wypD5J8nwCvA4OXoNVWe/hF2Qb+4PdVUp+f9jAUrn0YKAPvdrHnsFnIEi
Se/VUNTHpm6KX52Hs54UqsqqUMpQ26R26hirGqf5aE9uYO4bw6qdhXh9fpeK3yH4z5oKJYg3e7b7
Y50OPubJ3vvYDbb2MOGd+D2p04xeao/qjS7AQKvMbyf1MQ15Kj/5aPFWqcz/wzcI4qo6W+pJsePC
ggB6GjxZjuBTIPrT5V5/jmhdQ9ClE7fw5a8nLEbk4uY5plIzLyf6KnePhPDVCfGn9qDHRrHu077/
kiZw391K43WWfXPMYUWa9e7+qovZXJw8ZgsCU1FhPcJInheYQyA0yF408an0E3kn1738mCetByCg
iQxwWn23aSLNeMYRsdpQG88WFvt6g3/whHRCbJJBQPiXt2scjJ4N/jM++d3YHyUlt3YGwPVN3OrS
0jN56zuzt0VyRBSI2sPlWLVFu8RTwuQ0TEW27QIj/VFbeu9KsMt2EO+mH5RecaxvkngpB72+P4S0
vQlVUih3wNW5HLote4k2tBOf7MkE7V850asctOWmBB1zmGqnPHsS/Zj7azvPmdjJlG9B11jY6wja
5OWgw5DStqkpjqOgBZsWBBNCwKGC1sIqDKN4cIFYKUv0hhszFYk9TXL0HIgyZ1VOSUFjqgrz9ATm
zzw07dS8sbMmolmcFEh5NPN7M0n+57cRYjoOH5ZqDf63s0MbNY43tdqUnUBaHGj0+dqqp7qyUXsP
tav7n/XGkaE8g2Q1pTUhXDDfshOHFdXc9JR7Xvcz9QZno+ho2eCeXOzR8FaPBXWpH7hlKU8QuJdW
9fbwgI4+2NrUkS9XlY/vI5djsqrtkA7Hoa3szIVKQhU3bXPrWznClw8Uj25hQMK6LvHfMBfuyFuL
TFkDUWsZuh3Q+8vf0IQD1Wovzk4eXMIT/0W9ji2kU5tBRtnUiUbfHaS8/mRtTOxnRIsIck3s39li
l6MWaehUfRFmp2k0/QfTGWRzg9R1vcuL2vRXQ96UKzlzYOyUJFj3F/3WWSJ1+jDgAqIz39ZkrFHM
Yc1O1ghea9UDtwVpUg9/PaSnkk0+ocu7sKevEmnqkPR9LI4uRQjBKLmcb9ABMbdCLToXkjq2lJYr
mKJh3wSbxkAQB9RiApDQV6QvQ0eksCOANg5WBasMlJEcJQs5znWAIH4P7GjSRkRRYCNf/h7VCDDj
bYLwPHq+BtQx7ztvF3JUuFv0AkRmQB40bJy4CK2NPDRRsa5w1W1XIdUwe2FBro4Btyia6iJQUUU/
ZfZxRjn07E7VfOLEqPkzgmh4DHpcX3dtNKCV0tQyHikZMChj1ZpqFO0zC2zI/U1x8zdQDZZJejD2
mC+QNuKUTtM+PFe1Ma17eB4PUhEmv+K4+9XLk/UeaikKqJkXTCu/jIOF+/3qFPIJ6GjxbHMm6IDO
3rO8L/rcQOnwnMm+teG8lBG9Ya9ad03j/FBo2T8ioRYuhKRXpQ1IXfSSRMyARCxtydkFlGNBOtVR
JZ3Q4IvXOc708iosSOMS1QnfU32wkDkuRwGIaR51IAcPzRjjHurL/XPPxlyoJd9aBNrjolTPL+LF
udyVAwkJTBrLP2sDUiFukEGqGMZ8klEaiWRXS0fr0ffi6iEf7XzNuZ0WdsFVWMH3EL0J0SYiP5wn
34ohaLjmhCSwGfpvoHick1DnekwsPXk3Jd1EzScskz/DFPen+xvw6lZiaMxpTY4lKRBdzsu5g97F
CtpgByhDnT+ghlSzEiXFpDIcD0ZX2Lv7493YcaSj9Kyoido0vsXv+af0q02h0oHwCM9EWP1rKycN
qZgqr8zQkNeT4elfA5/dcH/QG5Nkb+tAEMkOqW2I7//PoLEdo2jdq9HZQfT3GeY310qpmEib11hW
S0vsrFtzxAIJSQC+Lc+M+Pt/hhtJDUxYZTHNat9GW1SaVipVB3ihATqbpg8iWFMTZ+FyNfi/XsTh
MCV5y0WnHVO0q1ddKnpY6YMdnzMNfzc5C5BWaycZ7kxMveX+B701Q8cSgSgIBoUI8XKGeltzpcIa
OHUWFusDxerXQhmRAp8iC8ydEZPUysHL/UFvnBJVRVeD3gBqBDTBLwedAlPS5C6VTlIrOYXrO1F8
1vrMWvuJ0a2J1rVulYH9PFqRaS2c0BsvKbEoVVgTsAjF6XlDD4EHWY0M0zv5OYZ9rgrlpoL3VKkB
Ms+KBwLVxD0xQXodpVwva1YFJqKUYeFfu3GT9Lv73+JqsSmR05Mnv2URRIR++S0CAsexAPd/Qgxc
3pujAeozrDvZXicNwIOF5b46P2I09hUJiNjXcw+JSlX9uG7l4GRLobPxulTelV58aDPUYhDjHp3X
+7NbGm/2MntqOTQDtMlT68fh38ny6sC1yq5P0fM1f4eJ36j/hxmimUYmCT6GyGS2tzApKtDt0YNT
WBa/fKmFm9RY8VsNXI0JZuH3z09Q9PYM8GCU9+edNprCUUS5MTrJTR1+Aw2aHlLLr7aSR9d8RUBo
R/v7I15vGNJHhcKYMBXFc3Z2z4em31OGK6KTKbfYTTidAiZRpvTRFam89DWvrgfY4iSOfE64vIo8
rwHayDoq1Fyjkx1x10lA/b1D1llNsR6qdJzWtuVpeyUAbL29P8vrjcPAovlOTYKrYi6OooxqbNSm
EZ6CAVTZaiycRFpLehgrGzD59Ts0M/h998e8upbEZGknYrTOAQGue3kUoTCgIOq18alpmvzdCyHH
AB12nC+WNNhv3pSM/3lalWJYkATxkv3UdURNlYuOLYVW+EfEDrN1zZsw1KVYi08EN97PtLKR0k4D
zd9JqWf8Rg8wRFyjHFTo3AG5ez3WwwYSQfnp+4ifYSLaLQJ78BKzQNLDlTKFmRWdaExN3aaKjNjf
yHE/0qSTrLf7X/wqXhNzJl4VESQ6Y/PtBdl6rJ1CimG7yGgPO9lQ/65G6rY27+U2dCgZuED2ip9Z
5oN5h7URn+7/ghv7jNz5I2AXeqbzAmMaBpMdT9ScUCJo1ZdiKoJd7NMaWuGM4G/lKUmUzwapopzJ
E0RjnHN11XZTaGoMkmbEp6lsq3pd+g71a9Mu8lcJgtoDlFrnD2Sbpt1FreY3vAZesIBjunGsaWZT
SwQqhIrsPExNcJWQDKwRTsA0bcktFCt56iqp+yNTVnY2NCN6+wzHNF841aJ2fxHZMHWbO5m3FyAh
XZTLEwbdkwCu8pJTqkdRvYmyTh0fwE+mC6t6Y360XMlMKEegvzDfV2YLwj5N/ezkhLX23WhsmIBw
1Fc13KE3Pof/PMBAXnh5rpMhkHXsY9I/7HQoPc0eu1IZMPDxovSERe/g/4o9vUh2SIe2FKAkzX8l
lKz0tcyz3v6WWx39BQV9twpmbtfuUVhvpo1U9tFSUnTjwUAwB9YE/VByo3m0hTy44qMKlp4UrQyC
TQG7yKUtYndH5L+rYSFCvzEagsBoWfP5IUnMm665DtShLVhRGG1t+QLwHFVLap5W/J8Boy9cuLNv
DUfyTyQDGhw25OzOpidW5XIFog6KWwebXCPHWlHvqv8n4VH24/5lcWP78v3Yu+B4EH2YO1MpdYt7
DB4UEDEMbdoFHk5CBy/K4vf749yclCZM1FCFIEqbbSSkG/KIqyE/jUVc/FAcaE7I0tMlz5Vu4Qa+
8eYhpkD9BqdnhM/mmwOFUTR8kJ84mfbUYiCllN0RipjykEyYO2W1qbyhcB1tk0lrF2Tlbly9vDPI
55K40t+Z97MyQOpaoI3ZSS5TzAx0s2L/x561qyG0vrZNtGSffeNW4LYTu4Tol+b8LNQeRsChWmLl
J0v21W+ObybrmiwMHbIkfgq8ovQ39KOAct5fzVvzRMMPrAnpPTeSWO1/kkilKZtw1MrihKJCucIh
IdwUWpyvtbEGpI+69O6T47GeYNFV2gvgtPmXy/GSEfZSOSbKSac1fMQcoAbcotN5h+cLMbWGKbrU
L7zasIwizjolKIo2iFldDinpNmV2HChOPkqq2yAZ6+c4aHAiSIcaMPX9+V1HSjQEadqAikSbHonA
2SuSaE0OzFtRT5Ey1q9WVvZf7R4e2zZNgSAhGVgY5UOnKLBlEynBEKu09qAFlmSxrraT6EtyFVAB
I34gdLuctEbbEbkERTthbiY/QD8dztgeQTqwuwzzQWOHWVm0ZOd4hUAmVqLKA+2CdqgQC5tNPkv6
fPRjXT3hI5Wco6BDMBCN2K/tWKswq4ah/C0PGm50cjOds6KK1oNvYVWGPSI+2yVaBWMVDH/vL8nV
FudHUZShRYsxIZWS2Y/K47iW5dbQTlKWhL+7Okw8XC16R4V/7PnpQxVWgD/uj3m95xgTzTv0pECX
oWx0+fkbkvUoH0ztVGS29SvCmu9LidoC/LFA3dwf6ureF9MTvAHg+kJYSfyUf04wRMVJPKD6qRt6
vVkht5Il66qXltTHbu0oUbvlSiQ41OfVVN9uZb0cfQNjtKR4pK2v//Q73EJqX6n/M7D9SNxW05ae
gFuLh9QoWCgADTgJzz6kKY1DHvOLTk0rx6bbGh3cw7BGl4X+uvV9aB2kfe5/0FtrJ5TkiM64+69g
uFVT0sbwK+0EDUF/lHxLL3dJP6CPkXf2kg7l9erRMWFiRAlcTox2uXo5nrpSGkfaqQo1VfpioZSh
bZqqls0/92d19ZaSNQHOYAVp1SDqOTsFMFMBzEwGZsWajECx3oh83Ik9+VvAXbbNbBTO170GywMJ
WytZ2KTXm4fRuRcR7ReR0Nw/mKphkQWtaZyKUEEfXiqQ++rL8gENoWrtQ8GUXMccy+39OV9vnstR
1cuPm8RlmCSqxKjy2L0GKL7sc/hQ8DJU438RPOmFx+3WNyaK5bolTHfQ6Lscr0LloMe90Dyh2Z5s
ElsNNpQSQ7c0/foJYZJyFXkINmMB0/4fZspcKQ6g2MpjJ7bZP5dA1Pn46bSTeUK/CgfORJfDVZBN
dbXJHcTdgtHHDefzH1d0tqjVEd5eldi7wcJmsUrMU5nE+gMsNG+jt1hZroEUmuBjY7P8fX/EW5uI
JqNMREh3j3NzOUlpBKIYY9F1agrTPnfVoKbbIcR+ZxX5KuRpJc1p6jY1SsNLPKDbQzMsqEmF/S/+
/p/vOzCj0kDl6gQaP8AsyavwLqzoHlaVUu9xaOLLg9FfcpsVt9tFSgrBgXKLKDahcYz99uWw8Tja
WYSx4hlJD/nBQOpnAOaW/7VpqTVuksAEBipsrREr8VFkMz+7nwERUocWdD4bcud81m3XyBCPpeLc
hr6KIFPdnJVQaTf8mbcqUPV+V6pRO1ppFSyMfPW9Bf/BApNLa4MPPocuaPlg1AjxlefIjzIUGhR9
U/ZdvtP6MESDpfAPYZpUC4/2ja8NsglsEFKMQG3n7YayKGxId3V1Dio4O1Xul49IAlY75J/sDW5O
ygZT+2KDLWj5Te8baeEMX4eOdM9Fd1DYKOti2S9Xu8h8w8lQOjubKHC0KD5Izl8TVO70LGvjpO8s
giVsU01Dqgldwix7kPA7N/cxbqML9/XVG8hPYcXhMQkIgTFXOS2GWGcB4voMYwrjU3/SMJscw1+R
0hsLFSf16gkUY9FcAFZGXQ/Y4uW0/SpCqqzWqzM0y8JZ+YS1r2NvtcoG07v6sRpbyd8QzHpoLUVB
hnmT0J0rMfmh/BSEUCP1QYpqnAYTSvfcfVBLcE7yca6NJOurFhiSt0VW0URMuoiaaeW0+RS66LO2
6GnB3LdWQR5Pr0kNZfSTNxZTo+TCawvGSPhjX05tShCgaDAHOKvIpq6nXBiwmU61DjFv2zdt8YW4
rligwl49eoxpw9xEdoZDxN1xOSaQSICYlt+ccRu1mKuwUx/oJU0TcniyXXy+NiwGFEh9wVkAUz67
pMAWOZVndM0ZrRb9XNQ0H7n8pa1vydKBgiFgl64to40STVm6CmytRV0Eu+RPf2pmTBtUNAMcOs2X
0+6Q8MgHuWjP4JqCZ37pjzYJ/V2nD+lGbiv1wWvUJTDX1XuPYLkBqIP7GWlrY47zGfwI7tigt+ek
RKl7lXOmwZAYCMy0o6wfeiu1d5qKs59Lzen7/fl+0Nwu3wZR7SHX4h/sy4z5OqtFDeW8S85Up4P3
PpbTB3uoWmtVZn4GXbisxy02wmhiNWnQPw6KU/0MGsSrpArtr31bKy28uU7K/+tRen+O8Kvatsi4
PCBh7Lta8TXIt7KkOg8RvL5d2AL1Xoggru9bZkDCAnicK55L73LJ4lHuKhxVkrMRj9GPBm7WY4OU
m+rqyGRspERJ1kpLYwFOcOCWk6bu73/CGycF5gs9FUoSAMnnrA+n8ercl/P0XNha8LVEVe1LIGGh
ilkhGkZ+YS3UlOZu7qANkc8GNsuCITOszpesTeIEs3olO9NErx5r1YofsMPoULqcpg63OD1/dhw/
eCtVK21drxtlaZUh2/QSQ1v9kiC89DpO1dCiE6dDN56s8kSpflqDvXfWiWE2awCL0gs9zLh18zpp
49VgTN5DpanpqwZDbGWNE3qkqcb7Fqal/hjHAZnU/c+qijB3tjNF+4/0FzYyPbLZURwkB9nWQk3P
Djhk/GqwmMVCwKzyzG2Muv8JVspBdz9GUIc+neZvMNGOi73g8GtbbFvsZpV2Rfi7ngrpuzMFerWF
mKYb7lBQ8xBAmTF0E47ZAbgOulGWGphPhZpk0ur+TOaOJx8LxjJRRxF4GTqblzu0pMdT5ViCE/aE
VbXR1QiRxgKxk5VK0fhhtJx8XEMeN77Qy4jE+6JYe+RrvTcfS/CXutf7X5pM82yNQ3WC6Gk6mVtV
lpIVKi7/u/9jZ6dJCCzroJMx5YLTBuRllgIAAQdcWureAdBEuaVxr6ypFuQooGpQtOrSWncobu1Q
JkEMtmvCzf3hZ4fpY3hqHdCQsSKB+Tz7VJGX1ID+HRQ7tTjb5RlWOLGSUvGw7YBYPfikSAFVUpra
nFvkgyjsESNeLk0xeVaVSVNyGJEZMsFw9ar5DfNlWxbCyVb9J0UpGdZhEi1Sn2fB6cfQgrvFM0sf
koRrPvQYe3njJ6j6p/IXZC3ScKUBwXiXEB6LVpne/c+Xg3HhA8+xIR/DkvaQ3IFUVECGXw6berZJ
43Wkhy/Lo+ZqfZzv7DGLvgV5n6EBBZNxZ1YWm81oVPtLnHbw5ApaDn/MCrXt+8t989dwMICGgC42
5Xm92lAxlhIY8UNTSwFWKEPqbbo20d50CSFwF+9BVWhsOdOJ/mzEnd4XdbTCXXqKnil1Nwt36+wp
/vg4NMipEFF4JRSZbT+z6NtOTuX00KT939Csu82UVahw5Z5G1YgWk2upaHPKgYpc1v1PIa6zf647
MTSEdMGdpAInotjLdUnw95MrROsOUkBp1wyUfHS5HX7rvC7v94f6kKKfj0WTAIUMastAu2fTRJYq
a7s2zvEdCNK9piXQ7rOkDl9gyOX5Wz1U+Q9ftqRgC2EVdOuqaBT/u9RQAD7qFCTUNRDA3HABKJd/
e7Oz3lstiJWtjMrF+Hr/x976LgS/FN6Jj3hjxYX1T86clFPThXFdHPpRGd/q0j9FY9U+aZ7pLdzT
N0ci5CWEsMnd5iEviselLWV+cfAlWd1Opm8hiEsSt0kLv4+396d1Y6dx5TArDj4EoDlKyYGgOXia
UhwwoQdQjLhdP+xx+vC/9FKloKLdaekrcgQ6MiVTavcLG/3GXDFkoLBPQds2rwv7cjRRSIuLQ1Om
0XMbpObXeqr7H4rcaw+fnSkDKcS3vGAAIeYAQymvOr0es+5AJI/+cYOzqJRJxp5wInmSJDN4ooz/
3qr+Uql5lhGC2QQmyqFyYMDQHJ6T2Mqsky0P0VCkhe3wMW3Zz65I2Rc+5dU9Tn0XJh91M65ToSZx
uUEbOzRDVa7aw2QlymZoJBX992raydIorZqqqh8Gvzzf/6ZXr7Rg/dIBs6HDYeQ275CYJNVWYRrF
oVIBhq/sJik3Ocqsb/KA0yOyZrn1NS8qAxVpz0c2LK6S5r/7P+HGtIGfweQiSxSWaLN3pEZmM1Dh
+OxpvVhIZPcFlvbqNB0ju8fAJacU5SZt1i3sputFNSkkWbBRFOLgK2KCnMWR0aMFdshxtw9cpZPi
F61BZP7+7K4fJvYOARt1ZgrOglh0uapSWACNwtj7EDiY1rz3UBOQ+QK8kp+qyVEGdwyjEJVuJ1Sk
fWyrWbPtUS/zXdtOsrx5KFrcfL/d/1HXqy4spgQaHTiyg9rA5W+qwC52ai91h6SlgketssRaXI+H
PbdMprmeM8R/vcjrNzjZFHutwXzk/g+4/vj8AAFtEfRQx5rn6FKLJm9rJP1BkX3tP22UtNaVEn36
9ImiFAwQT5SOBNhbBIn/XvlmX411YXWHDvHLH4mWnCjm2BuAlsUj7Ln+QYi7LkYiYsNePIp0XAGW
E4OAbaECMVvxsGiQgzXV4TCya79i71cUKxZDbl2lFJqU4Cz7t9BqNGQJm8EkQFS8cpthRjauEeOg
tDmwXcMvRigFAAjJV8g0ksFYaUYfEdrFdW2tUwWa5QpNVLQZYXJ7+BPg6K0TdtX4g1pWBVEujgBL
DWmjHBtFzjwsOAe7S91g8pJn2LBB8RrbQPboB4yAta2uad98x8z4X6FCVrwiKlyhp0qJU3/TzVxq
nzlQ9kMWjrHyU8H5wfk7dUpNUidp8IbasOvNR0E0U1yqW5Xpdgq1eLLJADIsapwNm0zKmzNaHMXJ
K1qnOJRGrv2CqVJD0kyzclRd7gclW6MVYBqrosSqkL5um+yKoWiyMzGn9DdDxdp5EF6byGXyWXIX
JiTyil06/C/IB+dRz7BQc9l7jY3GujU5uw4Ekb3yDaV7dIZQrVwcSqp3PRrjt7ijio+HuedgSdDV
QKo9ZCqHXY6175sEi4vvhb2C7k4I5mMUg9dUcJ7UwVNBnOnR8DeOwqCkBE3pA21LTAH2Oj5Tv5La
6NH4ryxNekLau3uNUIwtf9Dn7b562Kp7azLIQnU7a/Kn5wI2QOlqamX1X1UoIZJLhSd89ZCmi1e+
6SXxRi+L0t4rZYO/ZRmluODVYR9g1mKEafU/PhLSwyVdrWzVRjaFPcwX7J9ekrT5QnQzz0J5Drk1
BBqdeAPWoDGrk0xI9JrEltXB1nr5FNhY2ruhh0qqG6UgyFQk7MeVFKV68wSCZFC9FQo7YoMVrfyc
GI6PdYnXtAMGpVRht2nD7PdRMKHC45qkMAhKO1oxLV3EIu6dHUvxayEM0xIDRzl7XmM79KlghPXB
QlBsbWI/27mpGuWI6LctCFZr+IZMX45TVpV+qbHNhJOkKocmruyf4P+mJQjcVeTEZ3RsnnoeIAgw
zuzd6xDDSRvVrFCmxwk+8nRkKEepR7fKV8aFx25eyxdrBvGMh05Y0IE7mCUFMIgjouusPnC8WSje
n6FH8RH0JB327muqIDtf2STJVpKn34KhDLZeAhhqYe/cmDOSEIAxuPjJUeapqkOi2HZeja1gPZo7
HCC6p7Sqw02i5crCUFcFAJoXjGTRNyEOhzpxeferIKEJOXr9kFZq+ZLEGZ4HnT9yMyR5UCqrrgiK
7/dftatIBioKeQUfGXA79YD5c1NkVtOXannQlcB4yaM03wMHl57UPJ3+SpKPdD6g3KV9LXKsi31t
6sLjT6BkBcZ9jkqLukzNnGbUjzjyUNpFBN78CaWoQwvXhOGHJ3ztb43QqKsVwe34u4/Ql1mPUyOF
wttEXnhzr767iTCZBeYe2B9JwZwYPyVNTVRlGceaLs1+ImHZNokurRW1lVbq0C2h7sWxnU2fYj+F
b2pM1Pbm1b2pMwEpVIF+rDrD2PAe9H+iRK2U7YSrY06HoY5e/ADVqacsjRFw+uSSg23kq3NIRDQJ
/+hyl+ljHQwKrjpHz+AQtwipITZQ9cfKMBBfR2I3/ao7uSRv7w974yPbQgMS3RySfARALoc1ykGz
u9ZWjzhjOKtUscPqlBAo/kkCP5NPkYme4f0Rr0JGIW8BMA9eg2hJzuGcY4ChruR4ytEKR/VkF0a2
VSZF3aEyov3BxtLBwAfbH4SddXWnU9orFmDYN9YZ7hVNZ5ib3N9z7o/f1+CmVE05VlAPvqdDq71K
FTwH3Pmkhzgd5H1i+uVTIQs28/25X91aAMhYX7RHoclQY5uda7VtUv7QUY7x2Iy1i0Xq9KZWDkLg
PoquC/3H66ua0YAzoXjAeABNZ+EjDck+h5uuHDmsQppXQtQBLrrqBsS464x77QEiWPa3RBf/FXtN
td8P6hB9+nNf/orZnPUOJD0SHsqxrDz/bOQmV2ZhTRoeNd4w/UCWWF8Vqe9XMNIyP194r259ceQe
QL0jXQd6ePYNxhTp/Wzgiw+tRwcJeX8sZ1SQg7QxrHBhea93FtKYQAWB94skeI7C9lMzlc3SVI+B
3MfasZVtHEzy1N9jd2iGGEzozR9PiqfwKfHyNltY7+ujTI3OUIHosNi0ZMXB+ydH0aJgzPEhNY/S
5OEK5SOVPq7HNhyfrcIK1zQujAU5gJsjCtwKzAJBrphdHrbRt05OrfSoZWmxSTBAr11ZzpSXwqnM
TSep6udXk/yeEhMvspAhF+/mP1PUW0QV0Je1jqUC/1Obei3dpKCXZQyTmnJhsBurCaEcLgMhHkWb
udq5KckGbveWeoxhNT4PWmy+okI/HdRuKt1YznrkCI04XOeFZy2kfle7VjSXwPUS1+BReFXA6TuE
7qt0Qqss9/V6K8eDTGQcT0UOTxMFw4V9e7WOVLrZsVwIiOuC1JgVX2U8qAht5JKZxoWwUQr3CAPF
xxCo+D5B/eizXxZcI9cgTV4Y4zTzZ+OZVYTeHTZkR8OIpG1RcjILJ2xWAb3MjZLHyjmWgvBdSTrt
5ZMXMCMTSWgwJYRnsz7bQE4nGZ2hjtWxiRr1RTYn7TkGpriKsLko3PtjXQVxjAW6yODmBWkERvty
swYpN7sT6tWx1fFNMvwmPlS85jjqdIAWFHJBV43KpSrujbUEZ8/+oWAMzkibjeqHUHAyf1CPddoY
/qruQ+mtKg3ntcNeYYOwU7uwea6fGdA06L3QK+EqgAM/u2KnILRNCcDOUfL05BueEF71x5QjS2HL
mhllPtcM9ejkGULtJwV3tEcgyAsc6lJhvqh4eH10NFIg5EnIUmi9z38NnlMcrcAej5WaW1s5FU6o
/viHsG3pvr0uyEFopiFDLZl7V4DRLxc4b9I2qCxlOvrUENK9Opkk553slTu1z6jsonxu9+tBQxqi
RLKmepMnwhlMZHJ9HIEeRUX0fn/LXV1Z/CLUQWCpCu1LOI2Xv6jQE3DYWHYdi6Hx0RgylTpZeSEp
0hGHMCQE0em2w5UfZGGzy8i87bf7P+B6z3NRcmvRtgQ1c4XZHlN79GmWDUcdhw7A8kBiVnQxEvNh
KkNV34a4TPc/oYZpi8WEWVbOowdBjgY7mdpH9067nDsXVmOQL/jPLZK00zGxWALrGLc1QH1Xwq0R
eZi0z/3419Bmcbvx/SmPkPBLYudViZA/d9aFYTQYWjA1S1m40eebhSUR+hRCnhJcBrqYs9d5EEOg
Its/+83o6PXjkEkkjuC8mtp6sHMJlUVZSwOd0vzgm8pm8ijwJu5UWmW+l5qgATfHnTEtHd/ZluFr
sWUIkLgxCBqukJjelDlofjmYdFLIG92eEnb9EADnqNaViQJhNxrjk6Hg6botulFNP5l0ivEpbn5k
8YTjV9JrNd1Uhe+iPpa2VuxSlsHkMQBn/KfLLH+nFt2QbJ0xiePUTZQ+K/ZId8kjAs7esEL4xksW
7jNxRv5JAz9+ENkJ8gA8hyrH+nIfZUkseYEUaY8JZnQPDUSX0Q3wGVt6HsSCX44DNYlOCYYA3CJX
j27SOKNZJ2BxrETC2RBHvCF2kX6wrFWS4WG96dIsN1dZODWpC7oFHFY51OAk75/Y2X3JdPkZondB
xeGGGXpLI7vUcsl+jA3srtxU4ke7VYkYAsRgmJULw11vN4ajdwH8khYjNNHLr+skBkzUwbQfW10d
tnY8KvlelzxMY/MgXpVJOKwtSTHXco340sLK3hob2i39TYo5qLGJp/Of6DFsy7QYusR+lMj0kSOi
dEUfyuvVPZBnX3qIyPscNwjH7BVWJxpO97/07G4UXxpcAYrrtBEI6uZtY7hgUTeSkD5KNZJzOhyT
NTeWsZ0kXAuqcZQe6iBcCgduzBkSDRLo9Dl5GuZKCQoXvhHLjfNIOh6V60SLcOOkkTSuTT2Mjn7d
Y4YE/vtFq3pFXTjct2ZMtotTDUhKKpNXsUiHthbFpkeOabGxOid5GCNPezJl5VxnQbehgm5v73/l
DwbSxbmCVqnS+SSIEHKdc24qrkD+ME3j+CTHvhatx0iv7d9ACZW33NAR5vaNzhEifF1nvmVyPPrf
h6qgQ0kfJvya2onxil9rknwDuaYPq8TwR8Nyx8HK/HNjtl5VuJM8Ke3KkYtxh2HKtMRcnJ9I0Znm
RhDiNx/0PnFB/bNNq86WcrtRtEeM9fLN6ERKtNKcynlq5XCUFs7jfIkoxNBqIb2BAMXHmjcVZTWd
1IyS2NHH/XGj1BH27EreH8yom7BTjpRvbWcslUGurj4mRsQE1EPHTQdYy+UMh2BKCl0C29ZakeK7
aqHU1hu9W6WVV1aEMM5bk4IuoynlDTS7kj5A1m5VCxbWAqZ4fjyYtKAxi74qO4YDevlLcmfAGZE6
/9OIDSGu3Y40TesiV/rO3ErS2O+K0urrhzHD4+wnasMOhnb39+tHY/zf/SqIZwhgE7WRKQgCyOVP
QOAkwxa6lB8dtEX9NYtc+EiuAnZ2o7a0pLXnT/ExGmXZ31O3Vd6rHrof3V6thrPW57jDaStk+Pvo
S+VxBZT0v3JrWiG/5ngeOv3h0D5kXqlmzxi7mcOKAc36rfCDwNwkioYHL/WjQHtJvX4ydsPQDd+N
QmmHveW1sryK6qrtdr6R5t3G1wMtWDWq7D/XhPjBFuR0wx8kDtoYtjaBNEdrrVPlkgZdaq8xEcwa
l/xB0nGhRS2Rn1MPbwUZZ1O4NBTjeC2Bx8e4swNwXG/0vk+UF0DUw77yHX94VrRaRfYUyrK+7vFy
tH5E/TS9yQFINVcJUhg699fj6kDAyeOe/kihqMZas0cCt1ArQKo1eEQcW1a2htqVz36pSV9qbBTX
RpqW+QPB5FJVdJa2cfq4q8QW1KGRweQXG/WfQ69Nfp/WRuE82lo5rXIprvd1JmD12TiYLzGGiZ/s
oDAiAR+VC3EBC/mT2dbPHJRFULZyHtvMsNce+tIvbWP0ayJOzInvf9Sr6JfB0PD+f5yd147cSLau
n4gAvbllmvJV8kzphlBvqem9DT79/qI2zoGSmUhCjRkIM60GIiMYZpnfYJPD5BCQXF8z2Ux7rGvr
+AWc26LdZ1YCeg3Qtmr4C61NQU1Ordx9k4peumM6uGw7vVCzfWLF8ZM8xfnGyb9ccH4RSCfayHIN
1hSgLnRpf0Meeynd1vpHYG3/lRSdVnsnHb603tlqL1xc63IJuPbgatM0hPp5/oWJ9uYEImH0UllG
/6Qz7JGWZvJoT7O18e5eDIVEG2Qy+IhSbJds5XyoIR5D8ixbf27BML4OejK/Kk2b4KAK5eX2l11f
5aiXUYqjb0AaTDNuHS2Poo0GAE32U+4ljXLou8Y7jH1o2b6wOd6+UvfeA9K7qCib8fzdK4Xz4fYv
kOt2dn8SUklFYSquHB17zY+Yp3aomzYfXtTYsat9jtB+/hw1ohA/bw/0rua4HgnFNg/dPVkTtFZf
sIlg/mXY1JMOgW7fdYvhPM8TDh/7ugiND6JCvMZvhFbHJHHIf+yiSS+UI+8uNXAferatfNEGEN8v
mClp5Bb5MOHjaFYYhLupRY8eM1nb+9aTr+OpBaDlWxh5xuhsBKIXW58VQ8EVRTeKfiCbV/PQ2nag
NAtzk+pI/zh0jvaGzpH2GCKA+u/QKlsYnSvj8bhJ8go3DU3U1XbUxk5rNRxTXoZxqXa5GRY/eal0
4WdG8aGoK3vjCr/Y/lSioT1ISBK8cQLf8+3fKak1Eo72L+6CCGaX2CFvjZ0tP0lFhy+3N8XFcyHH
4rkA0cfZpnN6PhY4GC9Fbqx/UZtWf9HSWTl6bho+aVGjH7vBmv/V41lsfMCLQWlHQ0MA6sO1zZir
JGpyInfCgRmVSWeRrC/0Am19yu60oQZfB8TH2Y1Zlf24PdWLgyZHJWpDHYXSEs3p86mGotLx++7V
l1pbQBQqViK+gzKMH24Pc/H1QE4RE7FbpIkRF/T5MDU9MhNvDO3FaV0cbPXSLJ6IX+2P+uRoh9tj
XexMxpIbktPMrKjhnY8F9W5WE4yJX+bELB85A/oRP5jl0UpQasITqKy/3R7w2uRkzRCrEFBkJGbn
A9ZqQh0sHfHFRoJL9dm9KMsvAK0ekF+ZtvbJOz747MYipecl4IlngUBErk46JFtIgMLKXpcwMt19
2lIe3s9eOtDu1eD7Lk1jeKhFW+23qrazEwAgVI0jBCssv/IwCkE12MOgJJr7TwZIpXpX2FCqVOjn
k0+dzVF+YETgdFBhsID6n24u2IqidfLxB4FbWJTHfKjxZx7zofg2ZZP7qZ0NYkS1EOD9seJO6gBQ
rIKrxO11fteaOp+5bkkMv+SNsNrrwD5EbQM8Q6S92Jmtdh45ROsueFSRrolDZMRu8mRhRfRGrS3C
GzOKzA+pUWNBn5rE/nRIu2J4hIhd6w9ZMruUmlLLmf2iyDpo6GiDeZhh6Hr2rZrQiysPLV306bnI
0arodgKp4RY2daJXw6eqY/m+EwlryT7s+lnZuO1Wl8E7lYfwhYiCQ8ONp59vqRHtMBRK2zqwc005
iaoYX5FNxf0dINIhDrvsvrbCYmN910X//xuVO4CKJqwvGp7no856hhJgbFUBLZv8YSZAvh9xrn6S
OgHPqlEu3zIKofiQqdbjHOXFLhEYat/+yFdmLh8V6CqgjsicVndvPxdqpUKBDFoQdT6ylOgjTm7+
3Rjq+dUwRL/nOQo3ep4yEP9jY8mJkyzzX8p21LfXgAnNzElqG6MLxspuDxM9bChQlXiIY/1rLIbl
wcIg0y8LMW5c+vJqOB+YAaFDwoWCLMO8z1fcwxN70LpqCljc6aHvjOiB20s5zLX6s6jdbuMavpyn
rM7JLopOI8Vb91HAvnMrlfMYeBPwVseG6dIId95XTmzsIyNPP3YYHn+cvGGrTLdOFlhiYhMG5/hS
IaAseT5TiABaPie9COrQGx8HHMSpCZoeTbpc+6qGanas86yAedMQZqaKK/YdJKn7WdG38pbVdf1/
v4QgCSkIqjFU/c9/STwvTVFN/RyEs9B/9wQc95bRpkHXNNbG511Hl+9jSVUCkk5kRgklzsfKxkSx
c6sTgTfOHjl5sixwHUdUEXfZ4rixn9egHGmalYnnJ1a9/DOMGqYS/UiD4yGuvPgrUZZX7IYwbd6M
Gt3FfVLPhvKYFVPxw7LQVPRTXStNn0/aR7tpCK2vt0/ktfVCtYcOvSxsA4o/n4PrioaCgDUHrCmd
PVGDOcGWVdR3qGK1G/HI5YFwpAg+iYds/FDYPR8sHptq6aFpBo6ThIi9tGF2WIoFD8vR6bHKaXR3
2iJwyEN2fghJc3hQCFHeUQirQ2hFYw4mdNCCAjfBnW4o455UMRK+KlT3KW5j7a5s0MzsM32JqItk
80a2c2XSAC2oYMsVRqxu9aLnyNbZqNvqwURycUh1u3ouCqH6U63a/yZJNX66/UUv71jam+QJqL7w
QS8YSHrYNkuMdkig9G54sJ2s2HUMerC11jsqUR3t3Ri599uDXp3kOzoA4J9Nw+D8y5IqIJQMBCKo
IafehaWWPxRD0b9aS18fSrbTxtm73LYAIGTLkp2LmcDFQ9J7Sr5A2A0i+kwnWEd95xvRoH0U82hp
f5cxc87ZsLJFKretxDeuJrcsRltmnRE4ZavFsDI8SmETUgOtz71PnbzqSSMjc0qbA9YGzociUZy/
9ojxqEYQHSGpCE6AU3T+I+hV1qgGGXYA7kNLfBMV9zsBHHNnRZUq/KErkHCwNiUcLh4VhnXhVFGe
l4Ig6xSiUJA4teCIBOUCz8AmL6YDikniPk0VK3AQv3pyOl3cufgu3v/lnvLkqJTWQTkSDq9zJk60
osTGYgWoUac/MLdLHz0ROh/NWi8PU4Id0X8YD/QO+nxU2KkXnK+wK2ZX8IhbgZmaJde2Q/sHvEea
vLpjFd+12KluzPDiqDJDghICcuqHIBtX4RByOtA/OKvBrCjT17Ku4KPiFXBUtJbGT1yOX1tgaFtU
8iujonIgeZC4klB9kWf5j8JlVixTDgxYCUTifPXiKNxVmjbsC5ngS7Oh34Xad1tQ5YsDyxVM3kbX
GtcJ7mP5938MSpk+x7ZQVwL4EMXPurd5B42m/jqOjvP19ne83LJyKGqksmTHRbi6i9xMNcmaJiUI
7UR9qqe4vjPm2Dy1Bg5Sk2mS3PQjSRxSf1u4/qtD0xoG6SZVe9Yk/WqsB21O4uhkoD0oPuVJZ37y
rAIv2RwSToOgjGIdNa+A8lJOMH82LqqLW1hWwd9xo1xW8rU5X2TRpJJX28YnM62rf91SDI/z7DQf
Ib2qFsGXu+VrcnVA8KqQCGUJfK0wac6eMnm1Hp/mOCpif9RR/4Ct8x0xy9JX1NzaODBXdpGUsmQk
CsiwOVbRSt63RrFEhheIOok64iaCiZ0y4P7mFyZX0MZ6XhsOexL0I99BhetC5Whj2ygMJ6T1aWQH
q6F/6at6qN7r7ZQ3f/uEYpZIrY36HqfzEsWQ1y4eneFCcxP9Ye1+mEfz2PeIiO4stE+svd3VzcPt
k3JlfgxJYkQoJnGw+vl+qTO7JoBNolNtDXDmjXhUPrd5Nc8gkJpft8e6slVQoYSugGcdtag1/SOm
4W04yCGc2syr9zQRszeQZtldL/r0CMb6938YjnWkbGqScK57JQrkfktwbZ+aYUlRhkx781FP2/4Y
adaiwIODA/NfRpR2skAzqBOtDh/CiUOrpXl8yvUq63dtVCTjY5eWjr5vlzLN8HrJ8Na5Pei1L0id
VqY7rC6v5fkXHGNTWTJajoGS5or60uCuWe7w+xL9EeavtfUkX3k6uNzeUUcoHFxgE4B8dnHhFfEJ
81y6iPRHlPLYeoNyt6RzU7+guPSS4UiywSu5nKXOqeBZ5uy/m5mdz1Ir2oTsuUhObqvjNQDG1dpV
7cxLrYmtY3h1LO5ucLyU/S5K33qlZXgONckpKmP9AZCycQSOPrwgXlFtnPjrQ8FnUBkMYYLVbdb2
rimMumVaqGlX+7lS9QO2CvZHTw27v7/LWEOu6v83mHy6/niA1al2lUZ141OdTlPjV84oej/S7VS5
d9Nyq6B/uVEYje6h9EYguFnz2VtFGzzFYGq1N5piN0Qugj8FTt5YlrvV64J4yFPJdfHlb4/DO4yS
W0YCdi54dVoTxbJlm5yo2Cb3Wj54JxCNMIFipdpySL/y9Sh4kGnBnKe6s34cahsC3xTryWlgWl+9
2gB6EjpShqHKzb9Nd3gTqAVzeXKzyFr++cdrdDEX7bTEJ1EY5jNGUspL3k/6bhLdViZ3bVqgfxzS
DGmzs1bFRsEmRzlIiU9LPBecta4zMccepi7a8TA48cYFdvksSMUt+BcIziJNt94oKfty0O0sPbXo
L3ywp+rrFNsKXI9B+5JMw/Dp9ga5DNDOh1vF+MKuYgstg/hUTgsIIhCFBY/PNHk/3M5u3rwIDtGX
bqrhcmX8oMPt0Tcmu85olARXPa+L0pM9JiP1AH30Q6KnD8rULrgbmMXGtrk2HtcmLzwnn+Kt/Ps/
znwZhpAgef9OXutOT5mXKp8j1xlxGxTWz5bS/1b17eqA0HYg5MmGyZoAWPV6VfJ8JKdReOFnddbL
l8qO6l3vLvkDYOvh75hKaHpBBoeXRt8JBRJQ5OcT9MzBaEYgeSeTgrLhd/DQ1ZdBxM10KAe9XO69
oVGdpymZl3RHf25LMvnafNHakQLNgMkBhp6PPypOH4X06U9ubU40L2viJ+E0QVGq1S9WY6tzcO1w
ojAlMckaw64Jj3muJEbchckpr9vxUz4N1DoMUIEPdrSUW0KzVwfDH4o1pooN5ft8cvRJR8hXanyq
lLAb3tp+bB70qhb16wwocaNIf1lCBtIMAwqaHY8GJbHVXsXjQJuAtqangr5USM8ZPb7dPCcWYCRv
6X30T/IfLmCenR5PHf+0mBJ/0LXseSYR2wiMrzxfkpYF/Qyc9aWiVFmW+TjmNQdHq2zrzYi8mSZb
HHrHKWRnoxgyxMk9pTVgULeviEtzFNZBsqSBtulS8VR+lT/ObNgXiZEPfXZKSz1M903Yi6+mHbY7
u8s80ze59/lTE5SXu6Sqg3JqSmKH3vJexTKML71ebwH15Yc+K6Hyk0DPcnCJIGSD4fwnGXXhwJgK
01NZWIXYjSllMN/kYN/dnvuV04QpqEOLh9ybUsFqnGhGIcECaXjSzXomQVcRjl+WLkcPRcCiHprO
+Xh7xCvPAbciiQddIRP5tlXMrmc87+jFF6c8KsInIWiVYsi6IPwQ6suvpPGUT12odRC5XGfDvPDK
ZCWIkMuZsyyb9OeLmtlxmc0LWpzGWJ6aTu3FTrOTBms/pURCy968m698RaQDKUNL/St6fKsu/aiO
NEgB9J70tBimQ9VAJPUR4bD7jS18ZWZIkFESQASVhG+dpM+5FoFOrItTnZlq5GegEfdmm0iYo9Xg
Jmp3W3z/a5cHBGxKTGBIwAKuiX9DalgtIl/FqU1C/dg69INFt+i/qS5Gj71ZJvcU3/odnWTT2sm+
HPDLJT2mmiK+3t5RV24Olxo/8RNZNYCB1fEdGz1aBN/2FLe6p1AqTdNdgi4fyIHOOSWqg2eikamH
26Oulxw4LJRDbk5yXRU26+rkoDU+OFRLRdCMWv0wVWb7mCYDd2c9jb+dzIv+VnFdDoiSBD027igC
odWASzvyFjFT+mqG+zSnUf9QTUs7+/Rbhmdt9pK/jOzlgGTysn8i88C1ggfAtKjA70cPDMS2y/sY
EYbfyAgp3b7Llq3OnvxIf154cjD6ekR/FKDBusrl/uMOzqkMthjcqUG4ZHm6p5BadJ8Uz4nivdGU
+bJxC137etKVSaZ5dIzXIXdYVoRUrrYEcd652hGjxCJ/RiDD+OYMnruPMmPu97c3jPw+6xny1lL0
QUKLp331/Zox1ry5xPkEQt/ixzZtjVa1yqdpJEXcVQspPDp8xXfKNsvdkHjoW9/+AetzIpcYEQPK
zzJwIr44X+LGqut6rFMtgP1hFb4+6ManwqIZp0Se+c+oDOmH0fTyz7dHXd+B/zcqeSl0EtlMWZ3O
aBmscemFFqhNo5V+XZJr+TinmBvLe+WLmmgGyCyUeOaCkSQKGAxJnajB4kxmd2f1XTvuB+TTk7sk
1dUvoz7Zf+swwdxk80JqYFK2QBfjfEWVvsAt2qv0oNAxWjhig0gb3sfkJ0kfh5AKn09ZrlK+317R
C1gJw7KeIA5w02ZNjVVdwVgQLzeGyQjSbqk+xKpZ7FUEnkpkZZuJ/xmDEDdh7Y3CjA/tPMHz01t7
I3q8cmBpjr+X+yVVZ72bUqPThqwZTOrCTt7uOtcOH9SYhpZv5fYW93odNMgZA792aQSCo8XF53yh
8S+aG4xqjSALxeI9qprS7Gvou72XtWj3WR61m85wqufGc7aKjFc2MBcEJwZ4B+jstXBQUhdeTaPa
DEZhDMUeBH5qHrw+2lIyu7KBebuhGb6rxeNCcD7HMtcbshfDBCxktR4OB2l8hydtaJ4msaTf6Y81
3v3tnXR1WSW1jdY1N/0aT99mCr3wJGRq0xSJuy6qQWH20GpMPzQM5blfvFzbj7MZnvJp2YKwXLkQ
0bSSmGQqcbQXVvcRBKSSrsPM+4Io6M8a2FZ7N5eFnh3R9Z8eZ2UqxUM3etMnq49IBlIL4Z2/f8VR
DCXjoOrIlbhOuKDO1CPIUC2ATZFmT0KBZuOjBld7bwV0f+251F20Em8v+9WJU6tDmwFdNXhc5186
ieDLIE2qB3Ub69mrEs7FvlOxsT0Y+Tg5uyhJFhkAl5W1t/iXJU8k1k63f8S17Ubj4///CP38Ryg6
cmaLVutBo2r9G4iq4ntBeeRgl1aHL0JhbEz6yuvDLUH8IkUbCBlX70DjoIMXYbsV6ApIDF7lfER3
Tuhf0p4m4UHkkfhVzJ4dbrwL18blOSE6pmYPyn8V9Pci711tzIwgrtruZ4w4cvgSF6qiHBNwmMUx
FKn7Q5ccrr9fXx55cnkD5B8R4mp9pw6oem0aASXm7gBV1juGoBtzX7eX5LBY85b90LWJOuximdG/
GxKcD4hkOh26tjMDt9K658ybxpfKqVJYK03mYpBcljFge8pWW75vVwdGxQGAoVRTXYduGQ7EpdNW
RqBMlXZMcJ70pylrXzx1ghVcJ2GFj6jQ4/w/fFlACghBUbtAfGR1jApzHjUzao3ArozudRbD/Gks
Rvo9etOgBEJTdkY4Fm3eLTrHtacPGIzMILm9AJSer7TWxFUyJSrgFANI5x53O7e/U2ezm4Apt/X0
X+YplSPA+pHhqKuTY/V5NIH2MQN7iPMgq5XlA8xNN/RLfak5q21sHKqYNtTd7R18dZpczJSI6Wxf
iEQsehZX4DR5HdwY1qsmFvpPSeKVyDXklHF2t4e7to1QRSCM4iUHvylvzT8zgNIUs9UWZqAm5qui
uHhbAxc+ssTdMTeW5a0yFPH99pjXpkgWS+EJyTrC8tWYWqS04TASSXnq3H41lGZRj+DT8iOFuG6L
xX99MOBJHhmjZAmcTxBNQFx3R4dt0yjOb1yj9Hy3TCNIUVOo/Xy8PTX501fphsxvgIZRegD/tzod
UYhJuGZ3dgBxNXzS66Eq9tVcvTRte1LqNL/TuBXdR6R/db8Iw3pj+Ctfk5sIZD0vHGXwtdIx+CEM
jJzKDjoxz/adMoZ2hA6iOQVtOS/tPUofENfMIhFb9uxXJs6exe0YIB6CS+smUZhOjg1/nZEtc5LS
v8Y+TPWk9/s6/Jcgw079KNKpcE1zhSfFXCWm+vcnVurRUsUEAEk2stpWKVr3lVmoTlDB/7wbCw2X
QmWmtxF71oJcLFfFkTbqlijDlSedTpUUniSyoLezGlZzafSh7ukEzWSoyaGxjGz0tcb7V0mjQfdr
ezI2vvK1tZboLXnx40uw5tAJY1H5zIkTDMoUDcMun9P4n3pIi3ivjkOoHI1SdMqdZy4VTsuto39p
+SdbIhHX5k0lWwIFJTBx/RDMui5UgVxSkLZF6y/9ZPtKM8etb6XhJ/yQ4y068rXN/eeAq9gJm5xe
yUVoB+qgVOmhBzPyKZk9dbwPQZvsXSRNS19LI6U53D7UV64QEngahaAMQdd6q4Jiq3fznJcNX7iM
6xqr7A7dugGow86M+mGD/CkjlNUNAniWljJ4T0kQWd1Xhj6jV22GVhBlrRn62Esnpl+647xRl7g2
KRIsgGMIYgIfWd1UiB8j+wKTO8Dps1kQXkD78GM817gAJbMh2uDv11BiN1DUkgL+691iqjmcm8Ww
gkqgRPuYxK7T7cLapvGZNqW7oTd3JcWSpRbIEDxrAKhWi+iYUapy1VuBXcIV4vkE1aRPvfq5LArn
q+UN6lsh2vITuoLzxi10dWjQ9tC2KPhciMbYZU59YLLNYObNBcluqN2DmZll+qADOGofdSS2oJTH
Ivml8P//UqHh3SoRmDsirfyBv7Q8RH+853hMjF3W905gxMhSx+OY/lDHxtyJxmk38N6X5xEwFeYb
bB+eG0LC86F0TDgmM9H0IFSjdtopVVf/Qo3GFsc8N6zh4KoJXGm1KenG3t5Ml1ePTu2HFYaIx2O7
/ryuMg/9RCIRlKUd7RGFi4o94mKm/lnaQ9wvVh+P/94e8vK4MCR6RJxKqViyLl1qRtFEkzWC0W2K
4TlSzKTYNeSwO1VJ4q3u8uUdAAIb93UkX0GVXARIqrdAi88TO9DHKvkfzRFad4xyr9kSWLq2jshc
oH4i8WoEuudfcNZ7zY6QcQ8sd2nLY5Y5ybJPhaNYd7ZROfvMDuctEZQruwa4C8VQIJxSE1qenz82
qDs4dmdlrRfQcTWaY9dUNKXSJrUlUqcLn2p3dH/D+222SpWXryZZMOUW0mFpH7NWuWIRBT1dMKNh
VVneDi3z6JjQ3UyObhcZP4vOXfZi0pZkp6jxYO5RX822ahBXFvzP37BuTTV6hyB2FCWn0lKzt6jr
k/SQ1Vio7t0BDXOTYD/866tQJv9g22XhHe+J1Td2J7cfRtTHTjw5S/yEDdBo7JrEywzfxpccLb60
bv1UFP23MO2HjWv/8jaUoyO1YSLnQAFCLsgfXzsRZM4VFY6THlraF0EhINwRTthf2t4EczOX6QdC
1AoZ/sLYuIivnFhOKxESxX9SKXt1PRlNZ+e5aSvBTDXmyVTgWxeZo3zuwQPd3b4crn1WaYpFhADf
/0I0Jod4uZRzFp1QZ2l9dE+iD14aiv2w5J/12bO+3B7uyhGyZUNBynLAoV3bSoODUfGZypQgL2Oc
WlH8mcWhYPGTg4kH+hz5rQCLFjmzvdHLvXIxSdY6wyKmSG68CsG6IUKl0Q7jE3V2YR+zcYqcu95J
rP+woBR/kagkC6a8In/HH9tmNOq0amIrOWk43t7xyMyoUkLVyt1l7O4SS6HEfntNr31CnhR6YXRX
peDN+YhtMSZeOhvJqYe0OB0TAALlnSdaK76HReC0DwXqwB9vj3ntO9IbIoCnn0vasjocRRaiSG+C
FNZ75BqmRZ13hYLhhVX13kd7sNpDZxZb/sLXjgW1X6pjrC59+dWgygK9RG/c6BTDgp39lNvwQU+M
4mPXQlm8PcGrY2HpTrIPwI46+/miptTnFFBFoObzqfmgZmq9C9GS8fbVMKnlxp65tjcJu/h6cD5A
za/qQ6WDXqKDpNAp0/vip6plVXTX50lT7v9+UqBEiNFZPdgHqwesi5e2M7LCC/LEGY84gDnhzuj7
yHiwxNI5X/5+NLYGrQLMbAmbV/vSsJBN0BTVoxw0qYh1dtKN1+zVMjl0qRH/uj3atTUkmaXBztQA
hMi//+PczWHtxDmRRmDR3n9FlwkIEKCoNjvcHufas8BD/A644tpcy25I+pabDXkY0PWwinsvcpIX
GiXuy6IBY0UCzS1HkFBIDf6MyPDajeGvhQJUR0hbqdoi875aVFUdXYgxjRJki+cWvmJgXQfBvnqq
uhFi+uw1R5Y4ucPuJOsORdmVX2/P/9rJl2J77FOpO3JRM4jirA5TbvB4qMOXEF7bS0bO8lxaS07z
waYr1BbGxmm80sHEDAKYJKISUD2QFjr/umap4bwaJl6gRaLNXqqqDf0OI0/jDiMXE//AMiwi10de
Tdef6JcVr6GFSfSpRAbi9+0F0ORpPE9zKZGBKiZ/IB2kDHj+WyLKrmPtVWFQ5Nin+C3LfQ9pvg4R
ZND6R3X0ortIy3osVoV1p4AJLnakpdohpGsmdrnTZPvGKrd4N9eeAcyaOG24vIHNWl0iUadbCz3A
EEpVVZj7ucub6aHO1ASKt4iGewVD2IfbS3F1SI441tHsBFqC5yuBPu8Q6ZXpBHO/IKymGE3/ws+b
3INhzgahWVxY324P+c5BWa0+sJ136B3wVXKp8zFrRDLKYhpsXM9rVwti1cO4mJ2haEeKzG3nw7HQ
Db9KlaLdxfEYoQRqqN+zZQ4/hp6KQm9WxeWD14RzeTKUAUOX27/wygXBz5LENnJ4YoDVK5U4lRca
VhTSx6nTxvdEMXg7QR4d9KOupJNf61ZxsIzctT5YdWdsZfFXPooU36IEg8gAAeFqH8yLyNwOP/OT
mDvrhfL7sLdbt9yZKamDZltiCw65mjDkT6r9MlZlA6B1u74REM3pQDCgpCiyuPlspnaj+pmiaveN
B+L1mDfk2PehI4WS4YjYy/H2essb748NIYen3Y7ELrKOiM2sAdR4U7kRMV34ghBUhRWdPoTTbpTO
HjSMMVy5PdrlZLnyZMddIhFlL/R8+zWaI714Kv2lrpJyJ4Y8PjhmXBw9JU3uLTerHjxuhT2sqXYj
G1rfgUz0vThC6GMwNGo+50Pbg+iiIV70F7uP0qd2bhLqMrG961PPcHyQHMW+rnv9pW9U494Wbu/j
PtFtVWlW24tfIetS/AfwDHym9e1XxmpqDuloPocYbLx1A5IVYUK8F2aV2OmYhm0xu1cPDjxRqrQS
ayqBUDochPNpjx7JdSV6XtkiW343bfp9kq692Uw+VuS9uUuX1L2//ZUv9pQ8QOBciZUA6qH8fj5m
0rtKBIY7fZkqJXmKhtn+xxvsH4nnFRs104vllAAOOTHIUyztuqEkjNBU20nNXpasSjFe1sK62Rvl
JGyEbqLhB6TQfuvAXpudIXkjRLfyEZN//0eoNNRj19LuyV7ytC8flmhQsACawJhh3xZ9+fuVlLww
mOmwG4AFno81xm7XxamdvcwhslNupGk/DXAa/xhlMm6FZtfmBd0HsV+KNHy71dmsGL2ITC3jbNao
D7UWjRxXHR6AkKYb2eS1z0asjmYdt49EO55Py4xH3oCwyLl0arntB/UlmdL0zkoxWzmkkdZv+Tlf
HgNuG24cxqR6qK1tgw0jJdLs+GgJZdpvVpK639zQ7UK88tKe018tyBsArdpSu7q8dtihHEEA/5S/
Ad7Ipfhjtwg1pybqOnxBb4x/llZmHsa8A5aMm15/rIVwftiKpyW7IjWXH/Qa5m86jteH2/toFfdy
C/ArwNzQoqMiBJDs/FcMuWWNYklY8EGdP6isvBU3v7JoHtWH1q1an9RpMfYY4EQ7hFK3BJ8vvjeg
OcrysuqHXfpFH2VxYFG7+STezD6vxicUVs3+AJgtbSwkY9U84sYfrdDdiCXWXn4yuaY3iRodowJI
eQdV/7H4fZ80ZgtK483Jksa1/bJRss+G0SCQtGvaeqxGgqwYv5aeIuEnTfq0PVWhBS3DVgpb24nQ
TX9hNFn1/jhWk2f5wC6d6dEprFw8O2Gimz71kuGf219rHSPzu98TJJi2IFmASa0qWJNTIxM9NsNr
goPovhJiwDYhHiuf2Mtwd1WHb6LTKeFT7GnK5ySrvLvU0+t+N2GYou5Us4q/9GEfbeyidfQIZ1uj
dksbhwANVKC72syU172wUsbxdUzEgG9nmefxLu8V+y2qk74/jGbffkXILO6E787Yfva1bXYE062b
7kB51fPHzIKjuVMT3UvftDlVtI0b82Kny6ojnBagVmDUIdOe7/SkGsxK7dPsVRVz7e5iQ0fscrDS
16LDSHpfpVNnHr1wcLFvd8O2u7MRDNtCrFzcNjYxDhaSSF+A2SetPv8RrlVNCBW0/atdAMkZoFD+
Y6WN2h1cr6QYWmXjvjSdJbi9bS6nTuEMJVAabWAQLtwcemto21Gx+1eQV8NxbsLxwRbpbPs9Iv5O
ou8qq0j3iqjdj7XtjBt3+pXRaZFAnQEjS3CzJnBWoT3Ng+oNr5GnIlvbT+pwtBxr0u8oqanRT5jq
/QcSw5rW2JjPUjkLXd2NwtrFRfMOHQUdKxEJzkUProoowvMC9K+6YodHV4nJIDRX/HI7Ldw1utJ+
v73kV8aT7lagD1AEAu62OhCtQ6GX6lf61pHKR/4sWjPZeWVWf9CKvPptIwuU3d0e8vJy4IWm88UZ
JIJklqv4Q7hphZr8UL5FhLmuL6pQRIpPUKkYaLwNIXbathG3HLu6MNVDMSv2cCT0bevKH8B1fbN0
aJnPRjYYCaaqZhOr88ZFIX/CWVJBu5wqBzhAEMTg+uVe+ePeFdUUe3ozJW96J4ride5EBHyqHcJv
GaJlW7Dwy52HdBGrzMPC/qPceD4aw6fWPDX1m+eUAqdpZYr5kz46LK7PTe9+R+DY8JF+sB9Fk6hb
AgXvHvSr2dJaInPj2MFoWzcl27RoU9inMYipJH3LxtkwdpDOq+TDbIcN8MfZFMO3GEBHuXeGLK1f
4zEzc7/hcv/etZkIkbKz3G9caG20G5bQi7BIIx075mpBBtIJYQELdmtaZfWcYqtrOZU+37mZXtFu
sEqi0AVUgd+plWG+luzzFxQ204+FB0vdH5Kk/Ag9VffuGmsa2r0zJ8u87xpkDA5hZeRFBAagwzUT
WjSN8y5UPqdVoqcf48jp/wnxv1i+2EYKSjmKPHbOgr4E90iT6V9yxQm/YablGY/2Mov04OROmP8G
m9LVTxmFe+NrmagQvzwjb429FZtRuIe2NDaPRW/mE51HmfiAdWjqIwxwa36s4X06j0bRla+z0dXJ
zpqdpXtQcAI2HsY0Fe0bWwjk4zwuFAynysuB+ChR58AWVetYOd4+b1d2F+kqKpY01QGXXoTFKo6X
cZkmb1bfT4+ireYvOg5+zyF1TE6f2TW/layxBEKmWlKwzfKtSvDlL4AyA86GFI5fAFrvfH9TPR84
3UQx6JQOn1olj7/EcdHvW0eFRtrlWK8limq+mkkdHoHmbsGrLsfnFIOpQOWAXeStOd156yyIn+sh
RUFgj8e08sCweYhm5TvdzSQlymsX2zyl7tC8DAgy5XuPnmq28bK/V7zPzxkJF3csv0PSEtY91Nyy
xVJ5evKWlMvi+PiSJupntzW652kaO9fX9KJ45l12TiX2r4+IdOQn6L2R+2nh8beDPK3r9IsW0tD5
buWIqT+leadYW+4Vl2+CS7ImlZ6JOmlArq6jrkGXBXGG5k3DWelR/C9p57XjNhKt6yciwBxuKanV
yZbbUfYN4cicQ5F8+v1V7wNsiyJEeA4w8ADjAUrFSiv8QU9gtkY5T5OvUE9TEFRTy5+39+iSHUhg
5tLypCVBSRsG2XLMOMeXyPOG4jS0syYOiiqKj7HbFs2hHCSDN4ssjMX9VGvj5NMceUa+0wtFvBFa
UmN6qRhhan29/ZteH/yL5ZJhIt+AsrNk6C9rPdZcIOIgcu1dUzaZ97YKor57N5HE68+hmrRiP7SR
Z/tZYXrRy2SNlvLGSasJSym1HCSeOImyjwjulWKndgN+I3qtdOlhaKYi/YzphaiOXT4J7+NY9VN4
KBFXf9sgAzW+R/E0H++qwAjVjSDnVb9xMSnaBijF8a7xx/LBN+o+dfvCNN5hjz4/qFM4/3T7sjA+
OHoQHo2u9pIvcV1zLr1IxN6jhwJB9mB2fffFsOsy20cYGT7bZmaaX5osqp8dQbniiCFdrzxrRTrk
nzwrjqf3uUO5c9cUTv4lC/R42CjRLEnYEvcFA4MDRWmIF3JJiohsUSROnvUntUXdDrKoUSIaq5Zl
+H4QrRP7+ax40X0eWwKL9qyv/Q4I3oc5NEPjkNLC4P8e7a7aSNmu7hp+C7LXGDCCtJHOE5d3XRwl
Q1/kw3gq8tLR7lHHC9/OcV0+BlArdmmR5V/rwIgh2jrD+HEWbrwRulydXn4AYwPApix7fckMQVLq
wvHGk9ljyejjwGL+yu0mtnZCA66gdtEW3vy6REDXTRbLQOQB00AA6HLORkS32cQQ6aRCjP+hiuFx
msPkTvqR+AlpueePboq0muYE5buWRPcNpZMtGO91rix/BSVvWSqkOeUtvvw46rXRkZScIF+hq9vX
tdntlWLUHxVoSeFuUAptfFAH5KhLdKeKJ2N0k3j2hzo3RiklAudwVGYjeWPZ3WDuFdHC9da8jJq9
sFp4YtakbZm9Xl98/GrqqHBhyZi5ABfBsAbrA5TLRCm1rbAJzfThB+9HPh/KXp/fBt380+FHpsBj
G+egtArCX4koXpTSVv4RDsyJAn2MxhFRN5A4lFgvl9GMzbCvUvkBK9O5ixL3l4k+xkcVA+G3adZW
3r/W0hnvVU0cwgv8zWVNZ44lmatzpxPXeYOifzu/q1rXPLqxHn6I+tny59HjfDh9Y51v3+1X+a0E
8Ut2KyhkqmqvO/qv+J6SfUMZe7BPczt0n4cgbWP0xUPNOQT0rN8ZbfYnhqH5+fao10eTTIs6L60D
RodGdvmBMe8cvaq1nJMLX2rwgd+ld4Njz1/zrk3e9HX85/Z4V1kM5QMiesnXk2r8S6Bs6wxNK5TI
Os0zYJC81sePfdf0O+lJ/8/X3uVQi6nNdtoobplYJ7vI8dRzowa/FxU4yD6qI3GHCGB8TL08O4zG
mJzQAthifF4HV1jPUiakbg9AjwBmUbIIS9SrEzp8pxERxfTBzKuqvW+CZk793qubexSegd7YiZv/
LDpRWsQM+AQ8ZF1tvh3oHP0w5iF5qfGi6ncYr8Z3RRpNW92T631nSAQfqukkwDjWyB3y175ToP6P
BKH6qVIEQurq2O9VuxEfkSxBv0xX5uwY0Mkt/7XLgIOVlNmTolHU45Y9FNszxiYhQj/heKzuAtep
dm1kOi8lldZ7Cg3hw+2N90rSvogykBxAkRZUGdbssg95OU+vjUezgrtymrhXtWNKWGH4QZrZml+p
gF0eo05FUtpV7fFB6wXA2y5sPYUXGRrIboDBr+yS2AqGIzbR2oksahTPxtwrmFlNpvq70mN3Ojpd
0d33mjoFIMbKOvVrd3TKfBfoarIvdSPzDmCGhHXsOw3/LT1OB406kummvp4Xk+SxOHO4b3XFSl+s
3jKPaAr0CE+pivhAQbApvoFf1T+bxqxwM0gukj/ElXiIumEKHhsAZ+ccbZeXuG/74FmQJpd+g1E4
0tWF6Kzft7/q9XFGdwDIFeVBGg8AeC4/qtW2ZV82mnPq6JdF+yC3AuVQQDen69n3wRa/6lUzebmI
xDKUQahCS4+ly/HABSkQBlTrpPW4uu6M0iT6S2lN+I1qqUendtr5qE1xn/uk/0N5MAau6wcAcMp9
FDt6902UYNURW5uhN8je774HmKP5sYdZHRIgqUZZr82J225/qLVfTnAr4RlYs/GwLL5UXsEZCkXa
nYIQlJ9T53q01+fWPDlUTK2PodkrO0Dgiv4nT/v0kNK+ct9pdVfUvl2gvH2IQZkcm4piAZDavhxS
XwU+0X9XvLLcQd8rsg988XDeai9fR4+SzI27IyIhWP4u1dfDNO7tGl+PE0cCubG4jHy1cIzHtiwr
v/EUb1+M9TdvQK2fN+SfW61kpWwuB1Q15PWr2wnrJbdIRd+dJl7OF80Lom8lMFiEnGPzOE9987lp
h2GLLy+30WKbgWgCQgAmlCBo+RYrXabMKAyXp3bEdGOP3FuwdyrXuK/GNtiPbtN2D1yP+X0elvib
3d4q108yKQQtAR5HCs7ucvDSLK3YtbLmlMOnv1dr2F071Q2IWylDnotQTb/fHnDlBYBuyyNloUEK
5HaxNZFxKu18SoZTCU9x2I9BOWpShz3EViASu2ioQlKFPP10e9iVj0zdQ9IWcReBYyd/1l8PT5fW
8+xGvTi5JErZmR+Aaafj4P23F2Fbtb8a6i7Wm2K2ivKDE0zdxt21Oj58HZ0J0uBYhrl9oxSEYWV/
cvGTSAGCYLncGxPw28lrgowdZ8PyViY0OY6lYqlbnZ+1zy4hKqwwrUxe38v5GwL/y0xLh1OCx0oN
DDGJ3TvTHYIXo0DiD51Rher3qMQbhY2V/SWDTKoIXEbQFRbLTaPLG6rJY94zcCxdxLAaIwxWfuhB
zG0qAm8rxFi5/OANASmQPVOe4aWASmGnRs3uFafRdeLxsRiN4g93fGbsU8dO2yc0/9NfqWwhHrXM
C36KxhmUfVOPQ7DTlcE2nwyhp8pRKRoFp9TQTivqY46d+8ir9iBTTTdB9HyI7cPtPfoaFVzeBJLx
RCGISjgJ7LJOJ/REL8upmE+JFosXHcKjsa/QFqOXbwTV8ximybsopDy9m1GSjg6KTYC7n4eha57a
KIpLmqGIwfklDi5g7LA3rf3Joye8Q9mq8u4r+AqtL5ymMp4KrdTTc9XbqdiV2ej8UedO+wLNnvMX
U4f2jkYpECQVc4hf9O2JXm8KKDIIhEifSIlZWiRaY+ZoleEoqCgYanLf8Ch9Csk+3+TQTvecimEj
HLtue1LG4vBJmwBJcLUX3fNOw37bU5vhpLl1ms1+X4wJrWC7bgffcPu8f+AaNFP8zdzZ/Bb1sXji
LEXewUJhN9nrhYXDqRXXxhe0d/v4RbNn+8e/fhPpLMV9SPFPYj0XB1TJUfEfW3M+6V6kGX6PKSr+
V178OJAf36HKjKnf7RGvrwRGlFpOZLpgOZaVsGasvFkoYj51ZpP4wsz0x3BUPgZuxQVVqr36s+Am
Ot4e9HrpKZRI1RZeV0rRS5Z16Q6520D/PJV6Oe2LIjX9dITZ42bqvRid5uPt4a5DxsvhFtcPjjR4
AgZCPQ0T2u/wbLpvCDOf82TSNx6Y68hFwmGpu5DYktUvg9PUNUctayr1VOVTe+cMInDuqD1Z2Y+2
lVYuqd6irgC0DV3Ick7ddBeP6ej9IzeULIdCAipLUvsAS9Blit3HuedMUWCdHG1qZp9evQ4OMFQP
LW5rG8dqZS1lJM7VDjSPK1d+/L/eVDNy67JAwuLUDtl8BFIxofpoZXjzNq39QM6Ta3e3l3NtRB5Q
B2AAG4gk4HLEKGhMPJNH7aTVChRQJ42O3miO2S7M+3A/i3YrWlnZP7I0JbXWgACBBLgcsAlbrQWu
pZ+KYR7ng5lbg/tOzUwPbx5dD8yNPFVefJcPAGGg5LlJvRepznc5HPZuujc0nnYqYy6YXEHo5Yhz
YqNvVMGvoxGJJqS7QSAiM5wFPEWJqhnQUKqfRFf2O601aQRllrjLsYnekVWpD8gfJXu8Vqkj//MS
ckJIqKTlEVrfiyUcQsMYa0qzpzSr08cINaUHIwB50kPO3CNmtAkblXNZflMYGDBrCWLYrIsljGuK
izgW6vgtF+ZujJLxWHpt/1xkYfSsBYm383AsfsHnRH+DJL+3i5t+OiAAtmnVsHLhSiUfqjSAWyC6
yCvkr/NCkl0XBlZ2J57k7MPcaOmvguj/3uTaFX6h5ea81xTdVTbO6dompjqN1qOsu13VGXtRTbEU
kzvR9TWOnnCH2FfkDWQbgbPxjK2OZUHNQMyZOu0yZ6YAZaZwNNWTVdbDtzpRmg94HAKIHjQr3HjA
VseSOApyXbBpy4J3iUpDpI/MqzLy8dcQhNjnktMO5veydzGfv71x11ZPSoVil6dKEt1iH2mJ6c0N
ldQTAjnePar4qMYlRXvnter8lWY/nMhmjj/dHnRtiiBEwAO9buFl4aqszL7vm1k7xSjGv2BIoT7m
eo3xIY0XOqj/YTDZxUC7gILpcn92rVtNAY2OU5nOSfWkojt5MFwFVeFYyayNz7lylVOZAR+HtxA4
q6vEU7g9okcJV7ltJd4+RfxJJdH29G91LZR9j/r4P9pTybfRIt7kCiD8YAkXV88c5ZFZKplxchS3
3kNUMAqYy26yl8oTvtYYzh1bWtvAra8sITAyKlc8kLQWlg2xyWl60c8m909c6V95tjPtO7WU9p5H
zjT/FT4FsAhLQVpAAGWBOsgf89cV45IdePNkU1+Nm+xBFMPvqoXh0WVUyNmfqbHlJrRyKhhQyv5z
JAhgF6fCcYtqjKlpnWyjUvufg5Sfu6cGafVH9nRA+VvHqnTfoWg/bwirrw1N7OHg5wvAny97Odc4
sxLkNhLjpDhK9Q70Vp4eHWPK3SOgtfQbGZKAYZuL/xL32KjlIM1I0YSK++Ij22HaFRF3+GlW7HTf
tE7eH7R4Dt7MoVuf1D4rm42C3toekuZuUstWypksphpi5aQaraGfKBsr72Lsfpx9XQ5Jepfac55u
fNiVnpztyCMp0RogNZaNsFGroI3BVH6HOFf46EZebu+dvKNsUCjzIwFafDdoKaplXd49KoYTxm+j
Sgkfqado72/fSddgOdyxCLzI4yUPATLC5Sq7RhamMKOzd3Fos9bl0BmmHxdj/L5s5vGJV6V7aJOp
QlLfFjDUrRGZvGpsfoGbpGaN5Uy5g2C/pQV/HUFRY6awIeWaOHPL1pLWAIZzrK55F8AFSf04qAgr
AGs9gwCiHqwL5UMKtsqPJzzjN96917vxMqRh85HNSsoPp27pqAOKLY2w7erY9NVv9KFB4EeW9YzG
jXOMtDR/XzTFcOj02PTtPmwehZUMGxfN9eFzdUjs9Jwkq/xKfpjSODbGhTu+I6BJ+t0Yg4EbKY+8
oEuReL6rw4Fsa1Xfsoi5fjbYjxRngTPR4oJ9cLkdiqrLhsSrxLspMIbfs+t1D3CCWuUT8H2eYMsM
nfCfXyoQplSvCMoxcLiqWJpTjk9SF7mnPNSOUZPqut92SQmFLXff53MdfL+95a8Pu0wjcStDLY83
4PV0/nWHR3MsOoSdHdwMuvL3MAwW9VE7+CLwFf9we6jr04WtMAAf4idpD8tWvvycZh7y2BZp8xZz
rfmhN8fioa9LJz14Ig8ezSwQpyHq1UPUpUazq9G7/GQZXVQik67F58iYyp9xqpXdxg6/yoNgXIA9
NejagnEBuHb5s/QmqDsgL83bvNfr39CIR7hO9DLK+9vzv9pN0h+KPBIlFamivyQzd15cmFrQT29h
dbjiaBYRJ8bsSNGtNix+h7Nt3/3/jbj44EFid+aEauzbHqZGu1NcM7sPwq59jsHDHONYP94eb7mZ
pE8FHSAABoDK2cWLt6q2WwVSU5y/qQozfeBZNt6URnDSovSfqYGvQ6E4jEgLf1DGvFy0rM6nIqzy
/E3sBPS4TDyOgfhl5RkQLbblbmd/1xCQm3aphmjL7WkuryM5Nq0TiPYUuMF6apdj96016qJ3szfj
SE8qzmobGmDu+qHdaxWqWK7xu0B8+uvtUeXb89c9LNmtrxQF7nRa2kAGL0d1Wq1T9VENvvQ4RuQ/
zKIazqDdgvt6qlXvTYJtXP4e10HLfqehV+Xt6jnc0jRYzPz1N8iyPuGe1C+5qnbTyxqCeVa+oKUd
RPu68FQykRqA+C9BNbMCcmXXAdCdsKkOt6e/fIf+d2wotpwfuty0sC7nr9Fm1gdU78/JOAwHtw+T
XaUG1l0ZBYp371ip86cmeHvbmkVzVIsuSg6z3SgbP2P1C/z1Kxb7bmhb0Q4tDoiTUbbiPjOqEXRr
bMzNix3H428xmwnyHEljbnlZyvkt159GFltdNs+uWFFZkOOrlRrKFwhfOIdXk2m8tBXZBM8+toG3
v/Yi4nj92MDqSM3gKcCKkp/hr2fBii21bkIRnQESN+p7VS90xR817Gb3RCDhk9l2bvqbmFUci6po
ty6SxVX5v8MTc0jpWPQ/l/w7Z7Yq4to6PAcNZohelSenuSjqr6kHRp8oq7A3Yt61wwUtg1eAZqHJ
Qbucr6FMXihKJ8QvQ7hiP1PcP4BoS4x9x5VGP9ZUnHE/JO6U7LoSwtWOarJSb8TCa0uMrxA9O4kg
4im6/BVzXfVaOVfh2cGB+14YXrA3ptba1zag7dsLvD6UBCyRY5PWyL//a4EVK2P82QrP2ijSz40u
lXJ0D/aP1g3OVt62NhhvH7E15DoKjosL09Bgx9sdBrv4eI5vKDSa2V2V1RXu7lps6f+WA79uHozb
gVTzlpO+LL4ib7mYW7cOvkR1o4FySY1ouhNKG84HqLjC+bdH9nU4UOrk268EsqU4mt52Y1hKlSWr
Rt9SOHq6T6vKfTdFIvTDYPp34V9K/wRR0vgDxcIl24/iWpgNaqV8MYnT/MpzEM/LhrD46JlRtmUk
s3IuXDJuT8oNML1lo8hsEO9UMEr8AnIk2jHP+VEDbPbQz9V9Ow3ex8KInTsjVUTquyVW4xvncmXn
ECpyEcn8h38t1rKiAwaAqg3PnTYl920/dU99BBQDHhLP/O0jscxE5UoyGLVw2gvA+JZOUxY1GXLM
XuGFLZvirRMqzq+oKpp4z/9fH3KRNPFuTlUqmv08q+WudiXIrgCbM+zrtvpnuzr5g0CJQk6TbTPg
IpeHNAjHfMwyja1VaeIIs4IaUh4h1lqNXf+o8Q224CFr681aU96EAOBcfe88jZWmjaz8bOrDn9DJ
53xPkdUzdi13370zK/EpgLJzCALDvW+MreHXllvK7snaGSWB1wzir1sp1HNTy+IASyYrMb5lrkBM
O5rN7wUX/6/bq706FNVVmPmq1L+Uf//XULYT9q3hNcm5jyMl2Klo+BQ+Mq2i8kc1qzfSupX3lJCf
HrTG400fa5FJmvqYjB0UhXM290bzvqysXH1nJ3YlPlHHdbzd7A1D/jPQtPbYWJRgXm7PduVBdXnH
eVBlqZXO9OVsK4DPQZi5ybkKzQlQBELHf8g1zY+O0VrDXW6P0RbAefUDSyCb7IVQxF7EqyjgscCp
kpzNwp7GnT1aTkbERvfuFCSj9u32BNdGk0UymzKvBKQvRgu6sTHGuE5xDhuDnNJ8Hc7OKc/dXP8R
C2H++xuD7A+pswp+S8qxXH7PrM/BD6lOci5N7Mp8wS1Z7Lu2nO9rp4y2UCbrk/u/0RZBZ6DDo9bC
ODkbHbIcL1M9N8ETkGnrl9tFW9oHa4O9emZJSialvsXULADw5qDgLVxUadC9H5MscXdzjzntiw6h
29q4dddOhoQRQwXmzrnChFHoK5WpmeKzrhhD7lsVkjl6AXrJzw2KcMdQuF5pACEd2l+IA4vuP5wM
WoNsGYnBw0njciUruvZlWDnpuW0b53vrTM5RS0R6KJXWeIkBp249M6vfF5lLqeiHZcBSzaIz7T7W
AU2fhdao895L0Q7wdcSTxC5X680W6Opw1PbRIAEPzxN6Ob+hioauQpf6bEcGTNe20eZ016pOvutc
0WzYDsmPtchR6DzIzB+GLUWlRaA3BV1bdFmSnb1euPWTOsWz8SSgdmxEryvXmQdTjM4mdCQWb3Gd
Go4XDk1t5OcgH+3sTotNKxn9WDTTnVUr8/xYOpm5pXiyOijCsMg+6ogsLAMvYUROPUgjyn4MCuTP
RjA7vtKPot13ZWrYdxriuFtWkyvLh5MrHU5k0CjKLxOTECFDS6/V9KxYTYRqjEYB1GzIuYMqhiBb
wL25fZGuzpK3CrIayH5wbZf7ZdKbMZzbMj1b9SS+esV4P4W6Ue2qWss7Styi20r25Nuz3DS0y6Bq
sqIAdRZvkwYYPZkQqDnPeVm8N2duW0q8s93vrJpb9g0dc1Dtqto7+b+/yqgLo8iKWDtP47KnO8NI
czFXyM6UtvP6zqoQknHSNjfeZDMu8rto1I2498MqUN1do+SD+/n2x15bXfAJMn3wpEa//Pu/ghBE
4wbkTOz8rOdp+csdPOWNPRh2sIOgPh7/fSykgUgYZAQCQvJyLE9BtjcOGrw1w9p6jrWi+ERqFAR+
onbfbw+1dg1ISQtadXQ7CCcvh1LMjlAE4ftzEYTauM+nzgkPcLq2rAXWPh8AL5BUBMcGV87lOGVj
68LsnOIcRq71g961i6lkXyDbUeCFe3tOq2NJlDg1ESmPs3gnEL+yMeb28rPbWtk96jvlO5ydHQfF
CGOLXbc6FrcnGG0aLlf5ctijuQdtNDvXKe5XD2kq2mNXcEUcNcjlH29PbO346cRpxMIe23BZSUUL
IPJKC3fSdEhsnD9Uy3dhjZxSgeiI34/j78Y0xofbg67OEFgKmEvifXSxLlcONsJc9hkbv0lb8znr
sv7XZDXDtLc68Mj724OtXWnUahGqIk+DlrNcOgna0lR2fpIVmXNsCiOf/FhrQHCosx5i/13Amb+7
PejaDEnS6VshNStpIZcz9NBcVmITB1ZXbcrYHz3graUxuU9V6GzBG1bHknxuRCWoCZiLsSj/2Xow
B/nZswRtaBtu2KG0BLZSmhFtNQTXvuarCiBTA+m6PNyx6cSundnoOVIIz+8QHspyoMBNc9DyJnIf
yYn/sQ8nE3No6oBH/9+Qi93iArCusGQrznmLOslznBnDNxyrmnrn1mr/XtQ0jW6v3uokpQ4UlzLd
miVgJKm7oRVZV55tFV8umOfj20CJtcQf8HN/mLSk+PAfBiRR4hKToknmogllze1caV5eniMnyo+C
5fRtO1Z3fd60TzxP88Z1tjrBv8ZbbBlhhXlmhkV5FjXPHjNkESk9mr+JvYvvmVa5G7VNeciWrzxl
e6qNIGNAOC7u6qllu4RtU54dNW/yfWOPOry40q03QsO1s0CEIEXHkdnh35fnrhp7rw8p4OA33Ndf
M81Q7tswL1+6yfs3/OTrrpToWwIITHZ47y5HmjvJcimG8owvYKIfMnAa3+ss2gwB15ZK6gdKqT3s
vq660GGRJPjXlOfEacKXvKyDD8nc9vew7N4XdWNsBEVbwy0WSoDiBTKalOfGlQ58Q154flloSkn9
Xw+rve20/yHlhAkFxEDuftZuEZoQN3tzr5vFuQGIYO6dxDHu7CBv6g9Wo6dbOm9rO5GaBKppUNel
+8rlukVKUadhJErE6S3nXaL0MYJ2dWVtPHEriS2hOcElDUJukmWeJ8YhDdrJKs49EvjBk6tHan/M
Krs+VmQuz52Fi8WuCaJShQhUbYk4r63i36Mv3jzVaWW44hIazYb6EpZp2N7luVZ6fopcgbr3KhyY
bl9ha99VflAJNpXNwcUVVjQ2AkSJVpzHPk/EUVc0Ud8Vg7qFHFwfh8wP7h5qpctGYN3lFPRJFc6I
wyrVTy/WRPXOo/zzj9IsrwdcKrOgfCyFUZe+tokzTuUc95yEOs6VY5Q3j+aIzFJWOG+jsgyK//Do
sPllKEsaRIv1cmM21RwoZIHl2RyDofYzEZT7Kczm+6buensXWd4W1Gt1jwJ+gEcAZpB23eWIRW2k
Vd0q5VlRRPPolnO7K8Bp/ZlpCx45re0LdmHZw6jz8t3eLGtRp/XXyIsj33SFMESWVue5TdyDMorp
PlPa3E/bIjrOGFZ+8apA2f+HQYGAStg7te3lPYOoThViKV6e0UBDhwh7QdevBATlhFBmr3KN9ztX
mFtP0uqGdTAWx1kF5Iu1SHCrVFR0ykMuHJfeyVHpU8c9SMzbxtO3+k3/Gmexmt6sUpFIbIIWUR9g
tsY/sQ/UpOoUTflDjEb5mzTsuufbH3XtwUWWnPfJJvwEwne5h2LUykDwyfxhzpXxmKA1p97VxlgZ
z6ilWtPGtbo6nIFMpqzck7IsAheyhrYfGy89o4GiKz9wserTN2pvVfbgy25x8vX29NYWD0Uvlf4L
jAxgUpfT68yRtzfqCkhDDYU6TcsICOvGs7ccYtdubPoDkpFF0RWFwMuBbK22Ssyrs7OTlvGPrtTD
+b6EQljcVZCkoOVZRn9/e26rQ8rMz0SqgPLgYm6zPhnq5HX5GUuuPDp5Ftj2P0Opde1j2GEksctQ
UWs24oslDOz1WmWGYDEgyV5bidJDrx01dhQMAefQ+t7OoHbviKZy7bdmDuW8z80s04/9gNzpKROZ
5qAG2nSGhQaeKaLed0q4W8embqP4eSLY+3T7q6ztMPJSwNfSkJgi+OVCtJ0d9jXiv2ezCucPBZzG
wZ+SbHoIc8/7cHustSNLXwgoEatAvWSxm8l+uyI2lOzcw8Vs9moUVeKD3plJ4KtU4ndemnxz3Tm3
N8Zd29Vg0ThCTPAaYIGkQkcUwqEdmj7zPkNi7pR4p+GzuoX6W9tjMgRCSlhSTZclrmJsOiWppvzc
onwV7PU4mP5gtKwi6xsU36xWm463P+na1KTmCzUNBJKuCt5OVoIenmI2tZJ340vUzU12bEq3ELvb
A63tE3l4DFsCZK8wI7xg1pwWZKVdmhmRP2hN3N+76tS3d200CXfjxVz9kMhGclRBqYChvNyWeTVg
B2+DcCu6cTzGSHU9uTO2bH7cxY6zS6JxDP7Lp8QXXDbfKWUtjYeaFGCZqivFWUvwPjvMZUA3xARy
/vv2l1ydGm5eMqBjTy5ra2leoQ3ckfzaShfT/ukj3FdjxFHFTu/GyN4n4Om2zPNkhLFMSOXHlCL7
khWyOHp5apTphJzaeXSwD7HUpOj9wJ7bvTO7E+xc+n/PwO2C+zxJq3fUVasft2e9dvZJQyjGkqyS
qS4WFFclbnc6BmcVM/nYDzpVq+DediFMpgq4ldraNcKZsWN/vj3w2ucGYczEAeRyzS1ir2RKeCZJ
/s9uqagHgnV0qe2h8+w9zeD2UwuCbd4IElbnSsCF16RUxlnG7GpVGYPTKfm5KxyR3KUebNVHRan6
5ruSzBGSh02Hw5SPxFy6FeSuj81NILFs3AiL71xnlSUkFvQ8G1QEQivJnSccSSQ6x82Kr6MbtYY/
GCDpNrphaxcETQV6/hDBrzkjqj219qS0VNwTJCdxAU/b8cm1ufjew5tJoq0S9RqABUQXnCqATxzb
JaeqapFbdtOEunsjtM/WGD2YQqfqrvZj+Bw5TfqtSYboMVGd5rOeFri1WHr+Qesn6+X2Drv+5Lyf
VM/46HT+eWAu7yotHktnBjR4VoK2xh9ccZ7cLk8iWEHoW/oVmBIQ+97Yvrs97vXOZtxXUWeeG9gK
i4BmAH0RD44bnQ1nqI56ZgbJgYNrdbss7me51FW6EY+u4FLlmHBYaAxKzsjiHlHnEaEphBzJtLvU
8Qdnzu51iqLik6cYTePTWrKdxzH22uxuCtJfpAmtF/p6MlZbrMHrK42fQgKAszdNgys+pOPAdbd6
Jz4nNZnNDHHldyXiOX7Ma1xqDsFoj91Rwa6eDEHJ3Z3VpaZzvL0EK5uQH4H0AWwNSrbXkuqUBgor
p6HvJESwiGiX3c/C6C2/Slv74MTYCuCuCWiNTTydY1vwH7MQqXGylHZT4+c6GpC6m1KFBd1KQMPy
jP7VYav0uUNQdIzO8+jaCFSYlZbfUctDZvD2vFcHkvB32TalLLi4VMtJBbekhdG5jqDZIjScxuIu
c7JmC1ezMdDy2Wj0xrbqpGYgw6vvY4oU6CijKFFtLOTaWQK1g5KdhLpzoVx+ObdR1TR1x/jcpmi8
+VS6VPVoos0l7mob4j0qhWq95foqk8XLR5ldAycUAg0cO5Q1LwetadUqRajH5xA9kOgJCvH4w9Oy
8O1YFmN2BFURjb4h5uFYTLWdbqzh6t5lIgQEktRoL0Vo9djqNaOucXcc+vKzY0TieYi60LobQ+pD
ftZGKGaHZWLPh4Rqrelr4yDsAuaBq/0uKrWr97d31fUTwvcgIjJk55F/5EX71/btTDUJAq9Kzomw
is+ZOjf0WvCkO9g55+j2WGsbCxF2VEwpMnGlLY5K1FZaq81Jeu6gBI1vUGfRkQpvmtHbKv6sjyTN
KqQ76TXQMkYDsotaZhWa9rSvQM52fzCGqLa6Kmufj1iZ+h3QAv5c1CaSTG9rR0kB9+jZW3WMyq/K
0P2c5skJN7bO2pSkbDExLAeBSsjlQmUBQnQ5Ps9nfobIDqi09uiM0xdoN5Bna3c8In+YsvDgAAtZ
PDe5DQ6+QJP9HEeRM733SpHF39GTihMfU8Yqfpu60RDACVTr/jgoXXjqhB1sieqsPfB//4rFA68a
A9YMeZ2cu65V7wc3QyAwJ3Ded6IxH63M0p9AVvTDRsq1Nqy8HKThELjCJWAjoYlr9VWUnJ1IFOk+
DEPzAbkc9SM4K9zo5h45iWfIq/OWrPvaRkJSHcyR1Mu56hnEvcAlvtaTcww+/gkwJfGL7mAcJfXm
7S1I+epo1NFfSxDAcRcRqxdN0NTFmJzRDcsO9TR6H7y4mijhjfGH24d+bTtxu4PZkvh8+kuX+7Yc
itq0qjSBNxUh7IhRQNX5kECTZBe2oaXvWscAhFulaRb7ITTUnapFpvv+9q9YmzAiITIhISUBt3/5
Kxqt7+cBQtzZDRBB2qljrFUvZR4LxzeGEtPb28OtPW1INtO7fqWSL18ZHYpYJzKe0IpCz+/BUj+L
HheEBNHET2C6k43h1mf3f8PJu+OvSzyszUmb8xx7W9tImwNeco73Us0z8AqS23jrFVs7JK8lJYka
lzHP5XB527l6o5Xh2cbcJnvOdTVokX7E5yY+NomnfHOCWliHSGns6u72h12dKSUKAB28H1elM57B
aYQWBVzfssV7TJCko4pSZXu3QPPx9liriwgrGf6fZCdcFWYnAfa2Yayo1sQOszPrqa561QemH+0j
Z3T+uYEt6RYq2G24uaibLG54xYwn1N6U8DybZjHuo9wOvb0y9+HGBb/2DQneKadTmOA9WVzwjujA
2yt9cm67Oj4lTZP/D2fntVwn0q7hK6KKHE5hJQlLlnM4ofyPPWRoQgPN1e8H7xMLrdIqz5yOS72a
Tl94w1Z00cq6i0bTlOaNaV37jJReQBaCwAWwtTt6QT3ViewI1xf6T5g0rbbzQ1OtdfT9ufi8LtbN
t+PqBH8DGn2eZCLz5/vTKimGuoBEvjZ1Op2qKQtEpJXtiDwo4jyH13fJ1cFoLG9dNR7MPZENG4G0
RXgx+5qZVl8f0T1sVWgiMTIiXId41OujXf2YQKgwbtt8jfZoTXfAt77PvezrTIviAUsF8WCA2DyA
wimcKNdzYsW/H5HyI8imTYOerPf5xzRg56hCkt8gyduguTP+6/RJ+a7p5Hw05im78TmvTfCP4fYv
U++6mmyRdv7aYlp1aNaFNA6JiiP5cf7vSjXh13+Z3saFc4Bov2hQygWePUZFLB9yij8Bwj04ysX+
rpGuChPhTP/hqqY9SNWYYHEzo3z+OTs3yTuDxsLXyW0MFQmtUx+HckyCM5G+dff65K4lOxwBZyPF
I+yxrxyYKEPNMxWLr5XR6UeTmt9FALOP3UwPtNC3hhZhbT0IVyx6frw+9LV1pPgJkRjKO3Hrbttg
TlfpuH+VX9Vofau0RS9CNx3K2DYWPE1Tvfry+njX3iRqnXxYbhhqrbvxyrIenEZboGd4bveL0urY
HOq2bI6T21oXwtngEiS9uR5fH/ba6afkxX+b1O4LzjRiKTDbPAmQUi7m3TJTiIp6FxJTUwitvnE2
rg5GmrF5NMOB38u3jV6bD6meVaDUpuErDGhOiONN8th7tlxO/2FmYFHJBADNACF+vlErPW/Gwqmw
rEmhSiB8Wr/ztYqG0eBk/yWg+I2/AzIDun/PcKyXtF4nBMS+Lprs1ouHi88PV2TNExpDTjgqXAxC
c0rNW4znq5sUwR3AF5vu1r4juiyeV5ASk5AWXf/Nbn3/kUB2Pa85mqmXmsK6d2O/7EbcwJOceep4
nAqSqz3UqiQYDoSWUaEaVz02W/+LYQ8ZZhbrm7kW5Y3Ye3co/n80j5hiU2gDlL17estCA3nijPWD
q8/4zqYoMpuhwoEnOQoj7aMBstb92rmWvLFTXw4Mu45NQ3GWowaN6fnm6bKkykt7qR+KJFP3adF+
kizsAMkmMS55uRB2iGr5u2Yzs6UySR8d2AgLih7T80FrOKuJ06TNQ+r7CrBhZQXDqcrthXfESSzc
/+ahvfE6XpsoAD2kqZDbAPq7m+jUpYlZcFQeuO2Nk1UNwUW3sN1KsV57GpRbRYjP3xp0dw/8niha
MbDJSaoIF3eDptmkoA2J5qFT1nCc8tWwj2kq14cCvMktHrfNV/ujYEadl4aKZdND5mhidrC7B4Yu
TwCzOMExNUDUbMLpCXTgWl9uZfz7o8FAAUhtWgvUojiLu1l1lpFUUz0ExyxBsSVRtv0eL/Ip3Ey+
3o7+2N54ia+OR3y4CTk75KW78ebCNLRZeMGxaIV3Ghp2ZkMmeAQ2tERQyG8Mt1+039Pb4oyttkBN
arc7DW5QP9PM4Fj5ovuea2N3FKObnylU32L5X1ky8HHMCzcUwsR9AdcYHOiYvY1dQt06hzY1x6gx
x7/ktrAxaM3S1tzKmCAd9z1Vp5uLxGqW4LhgYB6mduse7QxLBdNo6pOroebVwpM/I8Jj3rhEX86P
kbeXCbEKXvu96CZuhbWZuFNwnAorOLnGLPHwS2/xlG6Nstv4ZhqA0pBjcOQeM2I6fO4pc3EaeP2Z
fbkLt7ls+48cExDDtm3+SN3L2bBEY/XBESXYzWxxtqmRICfgO6M85uMQhK+Pd21WG6qJOsjWwNtL
y8Cp63oby7zjsHrFKV/JnyknmqfXR7k2qw1R7NCwwnxgP4qe6KIf69Q/9qvvXkqofFnYm41Hh99S
xPKgX/52XlgAAeIH/WZsbnd7nIvurYlcRqM8rZPfPoyu6h5gXReH1+f14hATm2CGgf4NVxVbfrda
aWm4o1VihtWtZhfpLm/o0jfFEcTRLSWcF45om+MX1y2vGQolKKPt9p/mCk0bTDyFhrQrPlX0Zc9O
ILU1qg3T+27Xcnzi/s+P1uBnWTi2TvJ2dAf3V1oPEjcipFftG3t1/9htvwg+BtgxvjGi7rvZi7XC
biCZy1OQDfVdbQ3N/UKUdqDhgqa8uxr3Co3vG+WDa5/8z0G3rfbnAcnTthco0pxQs+1Po9Enh0SD
UDAVeHb//erSKyCHR7RkUy9/PpTT83W1jKHsrM1RvcH4FF/uUTXUn4vmlt7QtYk5PHibBwzt1L3W
pExKqVmywvpjyCF0k5v4LrVPf3BPwPS7WzKIL44ki7clgptUPR2YvT76hOWIGuumPEGHzh91lMLg
JqH6UqD3cKoL7y/BS8a2WYARMTNkF3lit4voj3UDBZFMtskroOzORJ50Xo4oeTSHLiUqe33ddmnu
NhTUBag0hGAbXGp3UszMNtMmmJKj3Xip/2mCrVtfnDJr+zu7opEcVViPmBKzdAfjn6mb8SJ7/Rdc
WUtSsg2gyv6hlbkLtHVjtFKvkNrRTGbnZ9K7hXFYaks8JU7etjcuoSsrSemOaerAYYG87UoIerrC
Rxp1IomyXYDUNDmWO6O34e0LOc8BYmX9Km6AKl9+Yw4GmScBDNBmaG7Pl7OpSlSJ/A1hMNdeZNbr
eBCzKU8rZJwn9qw8jGmfIV4i0hvT3Y+8SbP8PiVbnxIO/y5OGxMXpyiQNXGNucN63lwlvueBNTzC
EoPPh+/lEESuWfdxUWaIJv7dym4Nd3K+LTuEKwn64vm8+8JLvQSr0Fivfb+PMKHs/sHVxDpONHJv
3K/b3/oz1P49FrBjXNppl5CVPh8rB8FBGSOb4nSYzOzYT4iVICWsurvKys3xEHRlUbz33XS+G4sm
9d4QMgTp+fUJ7y95fgT4KVByXICkqvs41cq0qiyDYo7hVbSXJDDTd0Gh/PeFGIJ3QFHGk1ObwfvX
B91vaUaCZ0/+tm2ujafzfOYjv2b1BOClrAMh+gt2OOWjUwC5ajxqhbGOPxqukezvCvzU4J6Puv2q
P64ov8wsE6XmOZ77Yi0/G6tXOYcZeKXzxXZhE0ek1fPH12e6vym2MQGtoJSw9aVJVJ+PqWutM5lD
peJGG1b/iLrRNB3wRiuN0M+H+ZaBwpUPC1iGaO+30RjZ/vPhJkEVtZkDFePB5p4nZ0w/lTbv9qTM
TERSFfmtEOnl/gF0TfMC4USXaGx/GWuGHnR+lq+xsXJThI4xgg/rhtG401Ndcy8Tz8HjiBjBja7G
HlqxrSYBGfhOkh6QWXt0AZ4JvZPkao7H1NA++X0iZZjXuWcc+rV5Mv3Og9AGFPEpGRK3OPV2ZnxK
NDRj7oAqjrcsKV/eWkRu3BwG0uoUXvekhWCyx7aZsiXuCpl+g46c3pet/kvOrfaBQ+W9RfW4eM9z
daum9fIS2ULGrceJcsxmEfN8xddC1kOndXOcLM1yMnMrPaQgpz+DUTPeNFlWvJvppj/YyTq81QwX
RbHXN/jViQPoRVyPqww1i+fjJxMwZcdjGahrTR/QmA96pHMn1DNQ1HDXKEvz6nNnddUv0Ivt59cH
v7L5aAzSpCBCB1m/F9jKkMuUycLkq2zVjhjQlA99sJiwzNU0HmZnHDAC1Psbqf3VUUniNnmgDWO/
eyMWVJEQmPDmOGuz/KhsT8UehgQHUy9FT5l9bM7cmbc8wPa4wG3Do9e9aVvb2xP1ouRt6Jkz4qQI
EALNfrWR7sBt5W1kuFnwVCdLfpzaJT05pfNW2yI/Ayu683/44KAVeLLIY0mMnq82zTduTbTvYy1L
ph8BmlpZpmfU+mkqvk+yvHs/allwen3QLXR8/k4ycWDcWx6yOe/sBkX0ZVyN0V948Hv3rCH9IULk
OJOfrw9zbVkJK2n8InzA590tK0z4TXi6QpV7WHpuL08hQadruogWM/fSyBpK463CY1jciAOuvBFb
OdHf7jMUg/dH2FbVkpR5zS72hDgl9Zg8zV3/sRnq5sbOvXZYGcdFvYdyLTjG58tHiqhLc5iWWOCg
8nHolPpktqV/0dLKnE+ep+Tb1OwDci9Iyjcu7Cuz5K2HJIcSHlflfhWTFY9LarYqNpFkDzlAc2xO
RdvfW6th3PIXv3IrUp3lQoBLQc3K2z31Vlb5a5oPKjb6ySQHEdYhs0fzjhQbEFNe/zR13/rXXYqP
tlWIf/56I/0ugiMsjvAdmqfPv7JLEr9OhrfG9pSo5ERMCYMtzEWXpNGiZJC9aaZc6gcPKO0tBZMr
K4yWL9AbemObPdYuspJWAf2xXHiOcanRQqzksvWNvaocvLRPbaEvMJ7WR03vwiKfmlsM19+uSbuz
yrUI9ZOsGpfT/YeXdpnMVa+xyoE/MVITONohteAmPzRmvjbRrKmqzaKOPkwTIamW6nfNahTiQAHC
NRG6LbLuaG/q89/1psq7uMyr9iDN2dOnG0/XlXvFNzl09GZhgb+IINZNbTG3zCXW+1l99e3Ejjy9
K/6yo77d23SAYSpZnDviwN12mJxqdIysVjGlhcI7GqteH20LVQHYIXXRnBdH6jeytyvbHwrKZh9P
+5DEfNslf0S6iBqLojDVGgeUhTBm7KfpcS08/bFB1/rtOBppgxuCZ3V3ZebOP/Jex0fk9UNw5bjT
I0WqBBgIFYh9H8GG5a+NTqHzEyb4S3op848JpoAdWoFTVf1l1Wj7xtycxL2gvnDL2z0RBaRD8MW1
Hlduqx6EJfGNVpsU5l2T1vUtuNeVl4J8bdNF+T3a3joMU4a8SpByi30rnc+Fby/vc1SMP+uW1C+L
v0yhDEp1I3u5tqZIERJig1OkGby70ngxl9aoMz0u8MyIhj6w7wehstAQZn0EbIdEIVDnd5qfi7eJ
1aU3HuFrc0bUZ/O++l283g2fzV4GdNgwYoqQ3j+1XL03dIay+0oYRhsRYWftwVWb18br+2j7u/sL
hVCDw0Mx4mWh19fMLC37yYhdYc1JjnLEWsnHnpca/YHE10Y7MoWXJ/++Puy1exQVLV4PLgZeyt2h
XSy9yU2Ng5lppXVA9cb64Cu9jwwN9hiC5sWxX+guWtVS3SD5XIvzaL1xaGkwUrDfd3EdnW5HMQ9r
PFG+yiO5HZ2BukBveB+roJRFWEyQ0b+NqDplb+jWA6EsYdSjb5gYf21Atp1hGoG0fPCoQvNoV32y
G5sDNIk1zpoeP80SFzKoTlmodDEf1NyP4axP/RlFzOBOFgixJK2th4OV3UIKXUv4AAJuwopbPRrI
3PNLDe39tPAdfkmjTd0PJV3xYykXLRqGNL/karEOnua24FxkTxV9zVV7H4yUUYw55US+vj2unAZw
giTawBiQeNyjXDNewMKfTdYILbKLQ2XuyG2zzgc0J8WjWeqw8psm624cwiu7EtALt9xv1OBLUHjm
tg3ddRWrQBt0SMytmqKSyk56bF2/cVARHzA09JNFHArboGp4Y95XbnVqkPR4aEYjK7TP9i2Nyp1E
hDHOlG6fRLJ2Ye/DWPVrz/j7WHVzLqHdjSAbhpC7E2i3Sz/R+uMNw9w3VkMB1Y0TKcKZC+/BHLAy
DQdVlDWSEpbVnV9f4KunEEwBx5AgjrbW7gnVmtYeNN1ghY0pjyZbOY+GUZZt6GMtf79obXeA+iDe
OrVNir1QWw+droWL9vrvuPbBN2dV8j1QZGC6nm/6Sm87wxm2TW8buOw1Kj+kQpkY1OfajSlfCYco
5VBM2YTHiYrM50NZONFIeFh6TLJlvuvcajiauWG8e31CV56xZ6Ps7pO064FljIwyupXxZVyq5Gvj
mf7J6H3UIA3pf/CapLoD1dUfLEw5vrw+/P7gwjtmi/IHf8tGcVE/nySRYO4s/qrisk+CB9+ruq9l
txRfdFXnBS+JGTQhOs72jfhkP2sMrjD8oTNCWoHdxr75U9Pz6U30PmOAmytIeJA6QWjlnTqX9Sjk
Qbm5oNAqug/d6E/9oSqpft2g4+y30vYbtvATigfZ9Is7KzDmIVCl4cXKLyaIFfRM7YPRF6A8qnLw
/hLkRexJN9NHpgjUAJX8fa5ZBUhUwxr04pSI/1NdF11UD0kdu2swv1M4u0Ld82/Jy++jhd+DUuXl
W7PM7v5eTn1ZCLtp/LgEfxQFwlfgycbR+9DaZf+IEqg3HP92Q0G2RmcYDDfLS7D/fEN1YmDpMuHH
KoHkrctRvssWvY8dqQ35odeG9gP+Ac164yV4uY8Z9jc9lJIb7qC7YUvptI5dZX6cFqZzZ1gSW21i
0OCdzKR5qBvlRSrxllvX0f6O4PtuYKutLbz5IexBNK1VuajVB+wh4UpkbrwsCA61a2OW8/pnvbJZ
GYj2AGB8fAn2eazdy2RMERiPa48CDHLt8tQljnlXQ3S+cSVcHQpwBJcC9iAvZKaGtrPzYC782Fll
9jD0jgkjrhPRbKbtjc1ybSjeMxJjuoc+xM7nm2WAVubBtAxiIZ3uwdCr+QQMyvkyT94ti7crJ4G5
bP3fDR9Bg+f5UCSFAeL6dRBLLZ3e9qvH8UP2O56TNHsaxBLcvb5g13YGqiNg1akubyiQ5+MtRouq
nNcbcZGXI1SDtfwnMbPpxge8tu2BUdL0pQC1IXCfjwJTCJgJUV3sey2W4qoeBpAm3ujcCejDydly
kuY8Wbl/C56xrcyfaci28Tfxvw1v8rtM93xgLxnAo8rSioU5GmuIgaK6t/E6uwyOZiQRAETzXLu6
eiOx6taixKlvomb3wd/vn4BREkw1tINeQF7ahr0TpK4Zz7Kz4abZXnvoq7Y69fUyoTPlVoIoocir
cDUr+kuvr++1L+9tYosUSIFd7+nIM9dBZ9upFXvZgE/gIvrL1HBAci3rP6hc88MBJ+Abyd+1TbXd
rNuk4f/vzwvYG41yVmbEFkL1h5y23f/yse2+vT61F7EeXxbPL0rLzoaaJeh7vrh60/oZQH0zbpqg
uG9o0hzdccBRTRvNIz12D2ibJh67FBf2alRrexjy4JZ085UPjBuizSdmj6FHtd0df9RsTAehtLUO
jHhx7MlOj/hnD3aEZEptRPViLeV4nOhfpWYEx44zEr3+Ea7sLizCqQvT/HbcFySv3Jrk5A66Hcs5
TR/y2jc+pu3onTIEssZIrUv9y/Ia7eD78lZV+spVRU1hK+5zK24L8XzmvCftoMrOjvMcisIFgTzp
RAOsnq/WsDgiO3bjrJvpjavkyl2MAA1rDjaGYf0d+idJu0CfUUaKF4TBjomzDu9hVvhQry338vq3
vXJ5kMeQy2xU0634/nyCCDikYhbCjDWraNrT2Juze5j6VNgOAFsEMaOMhMJ5O9tak3/ocIK+a2YR
iL8/TSiWsLh8ahZ6/52xruiJjgITb+SgCsIxt6uj7wl7vbGVrqwnEh2sJLanSNvvj5OvZtMf7NyK
xzxI/20pSPXh6nTDMR38OZTZdIvCfOXobHQCSp6045jAbgOtPopMrdlY8TTr649qLmkDDuu7fBL+
GXTx/GYtgvpGOe7aJDkvOs/4NvAe72Sbk8QVOLPiasBQ258nG7wRmFjDkfaRxPgWCPzqeDR42UEk
4NQ/nu8hdNyIXifEWfPCzg9eYi/Qv/omQvqzOhPAyLvX9+yV+4DiBgRlhqOSHGy/54/rqOQlKOQq
3LhKJhMhHWrGwfIty5Qvj7hOG0t6SYaAZi9y95m2nGa0Om+BPK9czFT9wVcF8Hg36bRt4f/4Ecif
tCIbKzf2O9sXIjJqIxOf5lp6hBh93ulvnKKYJvM4BkVTfAQ4gnZgNJitkmGVLOWt8PflRyFtwnSM
5IbK7wtBzSXA10O1nRs3VNirY9oO8r4snClKLbt8V6L79M4fyuCzbzX/4flnbODdNJSoiLwkr8gV
UhKbK56rdVoi3hJ0JlPZll6k6a2Y3sz+mE8R5TcjDQew7r9e3xAv70s2O/I7vEz0vdENe74Wqzm2
Rq4ldoy3eWuHa1PP56le3SLsdKu6cVW9vDG3wTZ1S4Cw4Cm2H/PnwhcmL6HdOLHX5OroF1lzKrvM
u1jz8IEAJPkc4Of0trGy5rzKqWhu3GBXh+cbU+6E8wNB9/nwucyFg52THTOeegMijU5a7STv58xA
XUIl4jGTwGEPs1eJJbQHMuAb4dbVr40s8vYVuKn36JYArTLPWz2eY6euPyq9ej+Yc3uXL8utg35t
JOisRD5AV4jedwe9X9uiczPfjrUuu+AdkfyT5rZ+sqcl+8uKHviQDTGB5CV2J6zs7grjue0aFIwc
oCrBIJ7QeUK76wRqoF6e6kziDnnAnzj4Cp5TT+MV1d/Pf7+FN1cgHj9MIF+YkeVWWVRO5zpxuc5W
3FfD8l7POhlmHU5Srw/1MnLdGn4guumZbEZ32///YwOXqrRkOwVOrKWorkUwy4Fup67VfHl9nJfP
AlKbVHSoi/Oqv3jTV6wxhC06LyZfzk6Gv7xDBXrKwjLRrbBN1luFrGu7hdoZMgdcf1R4dgczFbyF
nWS8xJ7UEg6DRTY0zk1zcadG3NgwL991JgcNeSsC8AjtO6daJ7yONMeLW79yP0OPn/s4wMel/qn8
xe5/mDNK6WGfjK194/W79lm5YJB83BrplPqfL58/ytnRy8SNe52Weeg7mh+J1nEira6KMjTa8n9/
v46EStyvtEo5I9vL88d+6a3O9NvUd2OkkcR48Sur6kN7rNK3U18H8xG61K1a2bWvC7CG7UPYDZxp
t5RTN/nWpDSXiF90T93UTJfM69y3jpDVZc1TfYgqP29u1QWvvaHcZ8TDFlHFC4sa7s0S8UV2kNfb
IhpBRZKw9mX1pshFcTCcUanjjPrNh0Xqf2k1wbNNRQRsJD4hhG48ps+/stniCZZnuR83iSajbK20
Y15n+WnudBz7cEO8sY2unBboEz46CJsO74vAX5p6Oxg641HUde4A6Plv0IGqv8+Wb9yo7l7Zseye
TZNw+7IvqrveQhJrd4rKnCusI654CDEmUELWyphgF3m3iEVXx6PySHiGuhktqeefspiqxPUSCpDN
OHUwobXgcXVr8b9VV8NjXU63YOHXPiW1ZLTQLBg5UN2ej5d7E77cmnIBWDbNYVhGXuMC4OdiKe0W
vP9Fq5HwbhNY3GJ76HSobD8frGhqMVRBGsTIpjunsc61j7VfYPfadOpUOH0f2ZpVcst6ajoYKI2m
oZc4xheKstYN2NTL48JP2Tp+mxYU7ZfdxeDmxNj0QQKeKwR1IR9lXxrlGNNxzcfqzjWU9dm2u7Q9
odLQ/Hj9UtorK29hLqQuUPhYUoAxtXavmNn7qYnRbRBXq6lDsW2aIZy9YPgx6PlUhYtdT3d2UMuj
lrSaDJ3Ww7vQCUa7Oih78r80uAu99TT/1jnmmtrtPzTdCIZJTbazRc9qnw+lnRBl22uoYBomAKHW
KUsrojw2jlFWprUVunWiV4dJKe9d75Doh2OvFrqHEiM+dKzmvjk4WiA/YWXsWEeZgQOIAkuSV1lV
6/QH10B4KkFBxDmuiGFZ0bLYWAAjgLUc4J2o9fPW57kYotK0aHaSwlIROqjmMkZFESCVE9W2WRky
WpCtSmU4r7VRrNE0THnyWKx6U36h29VPP1Ld7PJT4xIjXOCvFNkQisJ1ks+aNPvRDJPa8hYEaSpN
pfj++H0//5ra7SNfXDXNmovSaz3PH227T/OHBb9pecownNa/UVpo1VuRt01+ZwlbC746c+b5l0RX
NBHDgSfAmMKgm5Lh3MINxO7KXNOgvhd9NSGLXaRueufqwsaxZvIT48nxOxCvpZCTiLI8Xdw1dOBl
CTQKdb7QWpbrL5nrqpKhYa+FuFO9CXcrUH6fn4d07uo3yheT/TZLsRCIcXG287NpD5WPMLWJ3lcI
1bm+dCLQq7sGxunyCWjGUkeNUfXJ0QyUayMf2KvykvuUeo8WlhsqRF/CcU5aPyT+ETMHo45o/6Qd
njCpObybpWGuP5EsMq0HbXYwjIYGXOHnFTiq7h+1BWpdOPn0I5+k62brT0fry/zkY5KSPYwSp4bT
Umr6+M5Lm2o9ly6K0Aeo/BubyqghEcSg26Z0uQP+ugZRX1WL/xUPyHb5RVt7MdB4d8kM7ysXzeF/
sGRoWnGYx1nlznGGb21HbYcd7RAa1tpVVehnTZrVIegsS5rRQo9t02Ru4Wx9MiVCenhCJ9rYPgSV
EskBp7IxH8PKalOtQBsJLa03q9vQXtPaZZwvJqQh/tla5a3IIzpCbpY/JOvo9Q+5BgUNC1VXWZVx
yLvGWC8L/SxMn3vwoNpjam0N98gaSzfNIjHXbvdFtYtR3ReLayenxqoA/B1XqRXpxVmQ3+iOxNI9
eiqUWf1xDg3VzdkMR3gFWXeoew5pHTZDItz7JvAgE680Sdo7JPeH4MkQuVW4kSGx7H2ckjQdfqbJ
WuYRaiLFYBwzt5bDEGHGDejHDjq3RN850biYgnnmE0f0JTIkno02o193kM5qNEenWJf12GggUsNF
aoH3Q0P/aMMnGu1DP6miDROjHINwoxvVn8tBW+RxFAKlnYA8lwJ33YvyMzUZX0OwPRnFae1o7pmR
ZWau+ejR4lwPyTTY5hvpuJ1zp3yPVOpQtQBIzqZK6u57UtMkuG9q118/zNXULVmkqUEaYTGvZfpT
5L0E1qMbSR4QzxadvuqRqenucIZ+34B60rwWv5x1XfWEu8qXqbgUeufJO6hhRfWw6IOpngZHDcMM
2jVNgnjpU2cN67bw7J9la2JWHurFPBVhbgXaBkedPD35mdi1pn5YohX9Z7RGF3HfI6RYvk/zFAUZ
qDgp6l5UnWzq7giOhV2w2sFT0utSv89gVK5xobmDad5lrfISEQ4tzYODmY5oepxqxwUvgVxy7X7P
rE5L/8nl1DsghGhdHjNTFvJcCqF3J1NOZnrP4vbiH4HURP+Au6+m9NC1S52zgOpSNv9Ppk25nqCG
+UUVGtKZpks6I0jBM+OPxj/U9/U0DZGX1NV7Len5R5afJ+WlNxWKeiXVuvStGDo5PRpZp013uhjq
5TMbxHMja146Gbm9PYjz5BpLd8nMSc8uahTbdm/6ZfqfatEPWeN+TGk9uVNlFHfj2M4456pcTFxS
QqMhZKZ9bvyYADAMd4XfNfK0jHqy/GgED0rkA0ZCzdVt/U1000r7TRp7Fv4wfF6D1kZYOOlsmBt6
mtn6d2ihwrlvMqXUeKoW5K2+ojqF/MPs8ygYJ56dWp4D4QZiwN4LSOcxg3AxepFYi6KNimSexYU3
sOs+IozRDl9ByumqPboSHeXvi2L78FgsQ+OR5IBfEm9NI8dio/SBoD16bkZtE/o9ouX0fZcmiBAv
ddu7Wpe5dsfYnvthndWcf8pSTvWdToa6XIRm5kDMHadVeVjZQf5mGt1kJDMd/OqH42ruHEv6IJtE
71gq5zMdgLL6qioxuyb+tZyZS+0AVWh5NMvBOJedo+QcKmra7lkC+RnfU2O22wMRe0ttsheOcEUI
TI1sJegACj4p6trNsSl8gAdh7dStj9Npm2PPJIiiH7oCJ/JjOfmaNYYgltP8UEO51qJG891BhuNC
GBpKhEXaS6Zkz2PRAd+NWFsTCY46t91LinfJGm7eK0EcNHqbHUt0zrJvjtsG6t5yl96ej4tVe/M9
wHc/+CaHScvfp1NgSuRWB9lbl773kiBchhFGUVh1rjC7g845xSweZ4pPUgcx/EaudqKdp7XJ8+wI
Yjj3BMqUbr7+KIdZVP8OfafzC1sq3cETRjTd+rktMrssIkHGvEbKrvGaixZ7ZE1xTQuWt+sYWOqE
8wndpf9Z2jp1dsQ7uSQfEmQLThivdCPwsmHJzg28RPMxzVXWxvTOILge4HwkKAMZ2xepQFD+5FZq
luPY1tUBXQNImcpcUapu1rXqnopOY6nUjFdiBLxGd0JNBM6/VVbmH7y+zyZebgyY7qWcBuKzdJFx
uajkny4f6MJr+PR1R5V5mohwP3a+OYXv549CNH55rga/b86yKQnAdTQw4DmjGnSC2ImRoBSJST0U
y9eA3yqN5nHuE8djNODOZ9UOiRGKaZx+5r5ETdr30/x7byXp595SOrDG1JuMU17L6oNlpYnzdqnW
uTgCApGo6pSj3gZnyC52eZLK6+Sbpaz79GJoEuRml/OM3tdVM39YLCtZnrrO14JvSVMaeQhn2H1v
U0DW3muoV87/dDV2HEZrTFZE2Jc8qdVhORdrcoxY12v5s4QAV0aVLewPw9haT1gur3YYNGbQxagW
lge1EYHu9FZHmUN4y1gcamN0iYTR4iS0w5JyiVSqjPbMbZs6F2EOi40NrTV8EHQBch4FPtOvvrW7
PvIM9GwPvpvI9NDaIvuQTGzIyPC0+kPeduJn6ftjcjYD2arva+1Z1U+1oisaKa902c2ZMPTlgOAo
HkHZTOfyOwGmDN5pZdfOn0cTTTuQu+lSX1ZkcxDnrLWifkOcJKhkDyXBTM9j3hGvJ533juct1+9n
mpP2IfCVLUMEhH39lLNd1zq00sL7NwG7RXIWkB6eU7Ar4twVRMvRrNqkBBMw2fLJ7GkhvpGGmOev
tkbbKhStnJsjhhdpcClbmgYEUWuangvpppZz6GrTZfs41uIdRzvzsOpSWAIFBtfgm2mSen427FRz
c8K7wG1DOTn6+6qsll+F3tTTweGXfCwtLRiPPGG2Gbr+NKn/4+jMluTEsTD8RESwL7csmbW77LLL
Zd8QttsWmwCBAKGnny/nZmIi3O3OygLpnH/9ZOvTy9iiQsYEet7tmbWlJdxgLqJBqb7sz51Efehl
2ZSd8mi6dlKRzHcT/vLsB9enjKqOW8q5QqYZW+fWdRenPCYMYXDVqRyvfZCu9Uuz9IH43idLMlbH
7K7BtTtCdyrOJoqWC6k17fG8nssGozSP6/QL1GQbKifpueJEwHH2Q3V28u9vGsAWk8JhsjsRHMH0
PQj3+Epf9IL0RwbnJnPZm76psiNuj1c2i+QomRnTDqmm8uy9P2McZVskpLmvH90p7QSvddAlD5wg
SF3zaEmXuOh6tV0EUv69jI9Mznyjvob79o2sSxp8jqTAateoq8WopfMwFb38Pi1usF+kG8y2TDaz
nWWfTjX9OhTduPeGrrq48oeFxNBu7rEjBn0kzq/2WBKXHr1hOotxInvc5RVixBJ37FWn0V8tKCpC
ChTa2YG0d/W03HKni8XQPka1STz16uwBV+1R0M/o+QDzMXzEsKfuQ6IHLyxrpdbUsBI3ImGAxXb+
pOzukcfFUUTeYGjmv63uA4Vh0D/P51gSgP/C7jyGvxt+o7LcaBfgeds9zQ4nQv5TazYiM/XMFr+d
NerTsts2liBD/NZHikied29xgo8zDFpz76l6gKzxmyO498Sml4fZDwStb+nZj3nrrtkbGYvRN4rG
z58Rs6ybG7UTYzlu55ziTfHOoeItDpaij0+R/qKlzu0KZ4NzwZE6WNLL5z64D+wQfpbsWwAlq5ep
+3N0KCVT3hjEOcEhZ1rOy7TqvDUOAad1mhlZOuY0aTHN0/5p6z1kQl5jUDYMXe3rx34KT84DLGJ5
Bz7ZlacXLE0+3aqE70zbi6Bopjn8APHI2svUpjoohJxHVSiideaqszMariBtkpCa3L4Z8zGV8UmB
oOSasxKf7LqObpyHvk7/ZfsqfowNAeZ5EjbxP3fJxO/YJlYWR0cUVZAts8cf1edz5NyUCe4Q7Qkz
R9Y51ZyFYsj9WUQfB4Twv8bsci8aekHOIs52+bOnN57VqeUYKBGNT2w/czfW97ZzN9pmJxTEfjC0
EYpPEJVShy3TPm30oZcHZC38joxzqLyHZDa5IuHia7ywnOStb+KuMv2QOCjkkqEvDtyjeG6PrZ9L
x9Grw1mabJ/HQy5ZUYNiPDk7cXv5LjdvrVR4CrLYGTKdPFjPW7R4eNZbMfmLbHNpt9ErWpaTpjim
JUtyEh2bT6NxzyWPiT60150d5FPcNzfJeR2Z/YK5nqJs5gL9RL8W7lsTbvYDIzB731ErCzqgDJHa
gpiQr5vfTVNxJGH/h/VswiXsLOdyZ27v3tNOp4dXeKptKWDbM5zE2bl6r2lge+IR3Gx/dcKw38r2
PKl0H5FLPR2k0TxjmxjmIuOAJCZRrPM/f+1it6oppJqJVnKmq5ac0SVqqW4tEtoGuCwNea75IFiL
c8dkMKc2G0lxXePF/+e0FDsX3kqMSsFTNizFTqrsl5BP5lVovURTafc0tmzak0i9HtAiyft2k1/n
0TdHnpqZ26FZGehLEbfeHxm4Zi+3yfO6sgN45LOILuZqRkj1ugWGfq4xdppfk6/HHltv7zo5Cy1q
92gbjpKJUouLZTl5RmoFCkqgbsRCZ3A8VIRXxTu5sD2WkTTR8fdjYsnWqTCCvTfW7/DkY5QHkQ18
TmcbGLLyXPSVR4c0sDYrUWXZqvkFd2vKgJPahp3AC7qt5ju+TXA+nQVNOen4v8S5WVSlf7aF3yeK
TpCT98b13vtmTW+bbfR7bjvvp+nTo8yWk1gdtx67l20HbOE0qdOvSpxLe1mCmAu3QfGjcoXuBgxk
ssEH8ajegJUimlnLwQ7ueM3GgINSeTJfj9UEeReoMClH356Cv/uQFeFMMy7/gKS6HOFSc5SeFdPA
t8M1ka/G82p8cDLE0zueMTNoQsfFTVAfH3mt+h0fqvB2lSdz5wsCBCcpS29M3Ze4XbXL5ewSR4lk
OvMLEXfZf2EwtXjZOPg+Wr+J2jyuEzIXk2WfPjP/aAKyA/pE8zOmBTn3mQaOz4gXawQCJx9L8eYq
kJVgILdUnw5Dzzyro0jawYSf4hpFL9+I519w94NwedKN6jJqx/Y3E4OP80Ztzn/HtPZRZYYlfhu5
lGUxbc3Mfu2mzT+305OugJ/On9KftqmUG1tbrhucaYWlbWV9Q7gs5Kcm0WZ9mdxAPSR73L613ZJu
+dR43fPGJT1ebIrM92HQig85bok3wS5s9VyJUdYUex66KzozDxHDfQDzGDLH3/WAiUlBxDs+PAzh
cZ3zbNmpkAASzQU52zBdQnCn8wJ+yNIyUfWa0xxqudenvW6KkIBqXYgID2/FcLF0jwM4c1u5MCrZ
V3e3NbhmfAwsigQ/n4fTppUi75Kdf9ayr/zN7T7HrRO69z5vzFFgjB23P4PjooyehiXcnjwFxH9f
b3gQ7urWUkuaMQvMJSW7y9sc2A7YhZQmRBajr0CF2ZJ1oc41YUef/fD5hE33cjOS8YDWOo78qzAr
7RPnvjX8IzoJxT2ziHGLVDrW5G5AQkYBYQrX5I3UNd3NhoS4Im0jfDq6CfnTYTv2mX6j45TPjmNH
Xe5hyBvsU6rl3rkdIsB2meP+Svh610GDoDkqsDy6WcFGvrc5BHuzXqXaRtavbDmijyTqkv2SrOBB
xaC3TubAoVr/mVsTQSg47J5FJ9JElmMakaGZ23RsUx4Ad/JucPD/h6bNfrXsNP3n1PrHO/K1di7m
OeY/NWqKN56bDnT9OorNedMgvH6uFrm0MFD7lEzFbh0PM9ZUx/9Cf+aCG0l/kblqM1bgkW5t3nuk
PU51sBWZwvqrfz9nWqnriOziXaC5lMUusHMrP5rspY625X3ps17nJ09aVw7se5LsEQidipseyDCY
1iapwkQmnyQNM7zAzaHdSx8PnHYc93OVZK3TF1AL5xdfOemHK5y0e0iF3bxXXynJfOMzvFW4k9cl
51ZRwfMNtVVUDp7W3icIsr60eDbW8lgbJKO95KW8eHYn4JxXejuKrGH3vceEUr8qVwtVbXPkfeHO
zURZS3f8WI8tUrm9xbY8tnSOhtUYKlaf7AiCLwNoaZvPdBL/7hM6OmjM4RDAQL3NwBGt4A/F3PhB
scWhuqfh0W6FCOX2j9+983fbsnHOe+aBf+RdstyMU2eH3F1CAxehRHvLjYJDuGTdILpK93smqm48
prQYknX4MwV2XquZxBPuX3vuL5OOgt/hbfHJV8v6cGUZkAKieJgexpRduzzTxq/LY963H62c4l8x
fOC/2munXyJzSASsa2fxcteGvqm4XJiqulUChq2SQJanno6nilLCdSp78AB+Zra6fI7689Owr4ss
dHdGn/ndJicvczi+hyqZehJPmluybbNH75JlxyvS2W4h42ucbAWfTU4X0Y87uOGacn3VhHSM+RTa
xlQbJ/Tz7a38RgBWvRQpbjNZ1VAZ9hID9Lwpk9xSEqLj20JvkSnbXlp1d/pme0PHMjZluGj7qlZu
uCodp80+toDCZ8Waxa+rJcAhK+TuQAX5NPIJvvY97IqYJISl0LUKjmIGIhmrhfYgnWcbSrI8MkPD
qkYkMt9zM8ZtYXVoX+R2k3tJZl/DL7XLFFDB2iZlsqi07Iad0J2YAMYLWIIvLqG7mj8ed3pciVOK
+52YsL4cDeQIxNxKJs5RN6AfXTg1ly0c+QZHcmunfFJt87ZNMZg6z+74MXnGMCsd8dEXkpDHOdfb
NL5a1SpVkiLefYNqd9sCltv+rXcWo1IMwxIVc9+mb2ZSKrkqq+qf2eQMD4ez6O1JxGFz30bNGjPe
e8e3Ljq0X3QoKwzUkh7PEl8Rfd+6bbr73qoku6Q1kdBFBHPksNnp5gGs5dB5BHX7oEI04rm/2OUo
dndtHlEh9UsxxH49lz0XzQPbsCJxIFkCXcqVlpliORGcFGqZmxvqlk0uHgJwTSDUfYLK7cWtlkRZ
8W0lqElVEbwT8xiTWFf2wtFvzNPTnu8BDZr50fQ+hm8s5/+COsUi3PuTfeYHt81zFDnN8dCeO6u+
LyPxKyWHycmXHRC6uBUBP1OR3XF2U9L9Yz5TEPS0NVStdWrYPuxyOnV+ylTVxQY2cV4E5rl31+Dx
dGHlftRN7HwLhVv/oqlgTZl7erDq02YYdYFf+xyH8OQ+LIGYKL70mugxYCbdiyA8x292EfU/wwl8
5izR/acQH2mQg/tPW24IWvUK4XrOj844pKr3GStggYzadpVDHxv8XjAZP5f1mA6F3JybQK/3gZ/6
OSPjaI95EMtjx0VYhdq2jHrnHMV5vM2k80yZSNoSC/m2lmmQQiayGvN+mG45YEacaJQ5lie1l8cS
sQu4S3MGD9GmHK/YtxWEaA738TWhtwvHrdG0iREjJv/rTDaiSaql+Uj2+RCXM8qcvQQv2ut7Ryyj
/+IgHh0uIgbs5bpukyeCsQ8fCEe2H95GhiGDrz9J0AL2RBod1LlfvHDwsHbFLjflvHu8G4k6FXPn
adrvwczjd0maRqt8smPzN1WpJb7c0y1/rUiasHSgS/n3pX+kdy0bTXrZogYEzXhtcM3CZmiuzgC5
cF3mcd5fNG7SJPfHAxAQ3mNnT16YZCucQyotmGa7lv2NM/qC7qs+7mpPb4o5xPe+diZp7BXsmkF2
lc3RlwnZNeZTiyGYN2eQwLa3B/0LTqeFrPzhWDwuCTrMB154iuZAAjN7HLmI42O+tnr1K9mESl+m
eaPG/NzSuc9BEDL3Lg6H6DtnKg8ntRQ9T99wiDMP4i1yuOAZSrClL+fj3C8ahPJw9Jk7IFZtrmH5
wOlFZzpSBHWaFYcbt6rwu4b5MWNZHvJ6zAjdm0Cmv/u8rXVpFp+ui8lslIfx6PG/Snj9g+zW7M1O
Dq8zkjfQx320NwNXaLpfJxQOU82IbKFqxOl7d523nJapLqp/BTIjlDYww2ZLN3Gah4T0ne+6aVAx
e+nCnoC6JBuqLj70zFiP5AKdm0sAd7/vrVPALETvmHO7vSC+oLfltvnhx6iEIdxGBekzAY0M7q53
LE/wF5O4Qhp68iFNorp/duS5iq+4zJRzh9iEK9+z4Q7xP3vnj6zdFJyYJHLhMVJtp7/zRKx+vkSa
4IyOyQFsvvaPrhjTeIfwC2TQVW0zJxz3SbunF3HUkFxOFHzJlrrxK2NGh3+6j1uXaGgxMaC7uFGf
bwK78+UAgJHvvIaN7PM6O/zzeRi9Tr4d3PnvtfDl+UZ8IF85kViprAKyHn6HS7DKCx+LUlBKEerg
06px9P3ojafVc42se7sefrNW6c50fzeNkitxtkSl5OESxj/NFGhipCUv3d1E4npw5x7z6L6FyBds
eZ4yXKs1jRcOZXJjTo5BbT+7rZQnFYU7vFFuvaWJriPAlZerEULn6ZxBHvKQkVVT9mT43x7k27KU
E/sU3fsw6snHkCBIwbGU7eZ1NppfqFGpr8FLu2h669bGkYXdA9U9UraWBZeZjofs1e7x7lx0PO1z
RYqinB6blPK8PPChUO8iO7o7VHPQ6mIaw2N6atoB1+vtSzoex8xG8deDqHrz4vGECWYZyLzozUYr
dR0V0sdFdVXYshgzTNLs9Nyb+fwznpJ7a+fauVtSv34/wJ2wHu0GLgzmPU1ytS3LXta9WH5vO7Rf
BTfW/7QIhJqKBrchK/f4HPEb62Z42aP4lPfC2bYCOGgvlNt8ZqFeONP6T9w373Wc1kUWL8vv4diW
e0606IOy4JCNktbPnxbPnfPiHSHL7ooDgDcm/UU57PyeHNH3npQOoseG+ZvY0zbnEVF5IDcOrjLs
p/HaLmJ497QJ44s7DxqooDE/k9BkGXfVUG//DYHXv8QuveyoN6Z4y0OlrPOwZW06FehywEK7ZSG4
Ru9R9tduGqoCN3l7J1SU0aFoAK7qWiR/VBCK8MLtn4VfpuSc/UvDtGZK2Yme6EW3j/Nob2P/jjYy
e4U0Dx7Bu8D1wkl+8ZGiXsA30jF32mb/E/qkm69IIzhvwk5XSzp3++UYJ20uQZv59lMnyQ1qIiJC
Khj/sXKjhkg27GNRmbKVQOQkXfSrGxtggHS7HS9CnPVvaOz5V9qdnxCaZ2PZJxRF5NuSjVyePva6
fHVGFGaO8pNqERpwdKXpfCvtofcrjcrhUsTalZpSWu6ovKGl1S15dLIp53RdBgZJVgtt7O7y2oYs
CxRObJ/3+ljv1xaHL0tT1v9kQJAvKF1dVrB4ie4WnsmAbWwL0GbOok8vw9A2/0jrioG62eZ+BOQp
eaxn6flnErgViqOe279Jwy8limyjP+M3TXLkc30D+baNL11kkuFCd9cSfKgzHf8es+kBm10NMp3o
5vxOcq5gPbA3ACjyXOepl9mSfZwogIKXLhj3j8Yu2wjSKI1zVw/b0CHMWbKDYwX1Sm4j50hKqRze
/lT78IULauJrUNukvig3aZdn5QxHDN3XRH+bdHL/QxIr1hw3vut+OZmKsO8E7dG9nYOLdVKme/qX
AkbenNp0fTWOZm2u0ZHAvC4MYU9IqvoHNFYeeScCNUfI78qBxzBrpaN+mr/wCLIAztL03sXV7noU
bUzpSHUw/KoSU9Kk/+q52Xa0OD6XjcP57915+JiANBUgWxnAluxP52KUx39OZcjHuaDFte1SyuHZ
WnTDjD5G66XxInEUCITGbCwGJCB9WScenQpDZhjhFxvzqeKa7W9IkJ1dtuwM2bXZOeabqXpdS9v0
s1N4nTd/jwdENPnRhhv5Isp2ab5vokbckAWgowFBFxnDTchlkDpNsuYLWn/EYEfctw9i8TKTm3mO
/jp6H9eX09kZ7kJLSiRSFJqHemJJ/1BGpqdiDRej6TsTyGeOFNFqeY56cPL67ObtYbD29C+3zQDw
y+Upig8Q95xbN6wrfXJ75ZlJqLoTs1UVtAPKj0x3GZKjcGsZHB2AlFurE4qXDnURi/SpoDJmKleX
h3hqbHyX4PnTpY4Wcd4Pog+bquWHiS67CdMd0icamzweu+i5Md3weW7M8p2Fpmbhdtzxi6i96J67
RrtlZjfFJmrHG1S/Dc79Iq2QOU7rqavqdhm/nNC4vztzZi/hHMwHc8zS/tOMlADOMLBTITYIfYBu
u/t3yRkweyFv+9S55/7Xddp+zw3iuSCXKpOP3dTpewXQSAILXNdtMvWohZaD/5elXSI8DHz5dUpk
35WL8qDe+lUMXo6Ky00KL9Xmx9BIc899bx+pFHXhNsNGDCWn02dhXf4f1MmBpdrx0nJIh5MY5qPh
i09qFzlb7E1HlEN/nFml03B58LvheA9JiY+Kqa4nU7XHOTwYmLnpgcTRISSR29kiTI2qe/XF0e+P
OwWN/9oRGWWOK59sWh8CLKBO2VveT3+KLysuH9QEtPWkl5GJ+hZ01XasJo5aEyCTvh5ybTOGcd+0
87co7eRfzkMEIL0Ymlc3dZvqdtXbMt2CtP6bIgm8pGkN0dp50YBaRNXLe00KBmQsg3FK2n4dDWUv
R84CbnJCCv0GAREvzRByoZmTO8KEy7FR24A7FjGGOC47mv2nzBruF9DqYS1IO7ZthcQD2tiZdj18
6Ttv/BFKEIriCD0Z3PfuoIenZBISVsvf5vks28ZvINHQV1ZwP3q4rvycSE51FMkctGkc4e95jKto
adq5HGIVwi8EHUuDsaRgXxVrxPiis8097mvAIkhS6lqVOrsvK3R5X+lGdMPbUPf4mTo+LrOD5Eek
nAgChNpTN7zTba17fhGkXT7QRTPpIrJ9CL7ooFJ4WgWrUsn9J7yrJXaObTs6HCQLcvTB+2JncO96
RPfs/ieJNYX2icvJdTeMWzkkWv9n+l7UfOiUClJgfuS6G8vP7ziZGr+EIo6aIhucwC0Gt05+RZEh
jMFAXJdGKMz2U581l4Tq86chPJY/fKvOX3c+57lSLKHuXTAmCdQZEkrYqVowhFL2tGwoDLtp/Y3E
mo0dAbn/TJO8/bryOk1FWzv748ksbipv7Nzf5JofTyd5W831cNz0y4HZJMz9YdiWu3izTLOR1L1f
8KJ0A6Zd0gqLQO4EY2lUpCBZqp4YFCZimlgQ6uTdRiewjfb3ILsL53quX9chFO39iaAjLpJwPySp
VUmwUVjYRv6ldWaXC2Cjv7RUllxdWPMhc69nHMPxLd6wvljiglTRe/U68YSizo/y2k0O6IIly/Zr
WBtT3x3+guJJd1ReR3PKQNJ3aRfcswRhZdt426OCs/JwMLID/13s0AUv5IYiEPH8ufVKd7WAq4Cx
W5KLyLgzs/homu9N26bOT8sCJa4ToNhQ8IROu0fZ2zwe91yQ0V6iUQXPM0iPkpKaWxTZIdlUyWVL
wDyL44ji4+4g70cWce9brmxUcoJneuY6mWLp/soQtf7tIu0PfIR6ja4eS0hy+ze5m7uT1/ENLrXb
isWpU/5NJTipEdq4X1oRHwiUsUB1eejArZhklR9djbbsmdhc0VyCYzTf+14vbXG0XRxcQnYzaBpa
kLfrti2GIyBLeu9+dbivr31L4u4TrXmzc2H/Suiyhc5KrsxYoJgdIJ57h4fFcUp17MtjoDdKHcaa
cyBNe75ex1H/7UMcb9e01XXIBNL2lgPHCZen2PDLK6Rq989aouYEF4qWIM+Wm8zegdYdL1FtO/HJ
DoHOyngLwu0Sc0ck//xkTt6xxNbmYuAwk4cuS9ffAe81+If0QeTmmHKs3AWwJSdPCtQqdhllwfC0
PHuz2z123hpeemc/nrO58QgX4Ep4mWgy+IZEco0rO2BpQBSYrsEzAl9oMmcJgs9zElpRLIrs0gdq
X8Ov0aKyTzJUZ1/C9UtaIvdofMMEGMhHgfxjB1tuXPixtHbutkwBq8Rm8t0qgXJkpwm793MT2n6T
3RT3d5af+AVLaE+QW4wg5ur0/vyEHwipi9pxSNx0Ip3i2sapy6Uei7hE5XmIPDx0yKxrIxbjJFix
mzsh0RwoE0MJk5TVGhSNKNSCUFTxj4TI7LwmeI7Ossvs8gdVLFrgBmxbQ22E9nLgxa68tqkfiMPV
c7UHpv12rjHP2o3N/HKegr0dUvUmHxeNdgu9t+0P4wD75jH3MELX+ucg1+QJotp8Ropy/ocnKsFn
AMwNQoPIlfSSppfT096G6F7GYw+rrY269232gGEObsLSRXR75jPMzhd0Mtsfs6OcZDHoktcgvlVz
jw0RZTdMf37chEkf1mbKvk5Qxi80wwx/12xjm1qbUD90qo9eW3/fP02Lt324c5AxdGT78Unx4QD6
52j43imGequjzeR6XsK/0vKmItsi660XkXyUyrrMXdjwyjBzzbOSLlQid4mMEnpsFytj+8fbAN7n
/SbO15H80Cnbz9kNzDUDlJcvYrdQaWiqG3BctVusLr0Z56v1kvHvbIbgXtdRfL9u7vht9VbvUYSr
A40ashJF49yU2QTVF63+MwLKrWKPPj4jPf2vGXfB98GHGTuSiZzBY7IgmQkli6zt3dBkv/DfEfHR
3finWV3dZNaf0MHF324v9LX3ofQcw8c+bNjejYHQ13RMn8QMAO6HZ5gT5QvBHKnhB0Le7AXu95Jl
w+dxSH3oTe7aYsrCS7ef66Mg62F0t58oFP7K7UCKMJ6PExLFnD+l6DSIzdM6r9PXeiE4s2hnlDjH
t3Z2WK9I+9wKnc77VKKUi7+ltw6sKkrWoBjZNZ+jJk7QiM96+S+OrR9fem9Inu06qPtjjVcB9Lso
lPDphHik3V/wrfN0gxmg9k7Hbb3YaZ+2qun6kzCb2UuKOO2jD+1b57PFAPq+pJhCmkksnyZnFP8d
6MUZrUhx+BXL0P2+sVD8dBYn/Do60vsEmz29uusgH5RwjrV0mz64CO6KJ2/aZZUBRD/C6jMlb6cv
/03ILBHaTKbJ03COqw3lEPy7n72cOropjXZdgbMOP70ebVQ+ZF73MMAXX1M00hBmpK2/x+OZ/tLc
+g8+dOm/TKI4Sl48eBKFln8Ds2bOUReUEuaZ1Mrxm/A0U3yq1CNQGbZ1Kez85tfa/RXhPKkYAyBv
dwVel1n/h7OESEVt71fbuoTfUt6Vu/7YW+iMHSCz7d8E9/arlwT8Vc6S+L/b7Ga6MJFA7xedD5y5
A+yhP65I3bPWu0CuJe+ZsPKJEZnSYM6u5NXrw+E7l3MCdVf7D65D6CciiLOe6KRr3as50uHRHVFm
IxxyRugVT5rfQeg0n02ML2doO+clGXvzxXaLb/JgVf5ln/32p7PXwY/2WJTBcLGc9wxrzo51JKzf
yA6QPwxxPoiGvbD9uzR1wN8v6hZoRO3+TwAB/QVD0oxa5Yx55sw08Pd0EOSvKMApEWDGFtm9J0MH
LDLDwMQxQmjNmQpsA/vB+yYm/DHzKNvqmFTwjJhyftTIIx99BBy5Tkb7yZAb1hTI8zynjI4RIWTa
cNQN7JEVUOH0ms39CaMPgvitFmv7uYf0RlrqOga4WUzi53bW44bfCgmRts70X7OtolyRxqV5rKOM
pSFqaaXwuuZUKAbD6DljjHyZHY0tKcb/9QdeBQViEKb22zRmePozHF4Yx+KbE+tBOI7/m/FK0rCF
WlTf2zmsb8SK9Rt1x1DihZ8D7bb+A9sYSJHNHGf7O0l1uDkYm/seNGqNkY3jaP9R74jh73olDvln
38Jku2r8h/3Pfjily8KX1kvF3mKjIt2c/itKyGhAnNKPnqzQmVD7rNZhtixTY+yRRGTnBVuOsWMf
TfxwR+8/YPfoz3t2DY2Q79bKiecHsIEEJYUta8ZpS01t+mVR56C/OXGD3q6AwW/tpU1UnbxqGtf9
ZyERR1dRJNJ7PDH2P+KxW1k0p9yau4ZdYHodJUPDBV2QMe6lWTyZ2pfJiVUyX1b2jE5c1wSsrs1T
tc87ZrxsPts3pdDl7tx72qY/RqiHuIradtJft0De5B5DMJ8nroUI3fJ6DRZUHS0uOkuT6HTCPVQI
ZVNkDNrWCtewg5TCfRomVIw0z0HJsN1ObuevMxpvyCVVGKR2RpTBETfeywjTlN75ctU13ydkjvrD
IecDph5Webu+92sqO77L1e7OFSlaq7c83dHyBgzw9UZtlpuu6blSRcbO7F6StD3E181JuJjTjdjJ
F2QxywamsQZuTzkoFoJvsTds4/2O0y6BFGHufgiRDGSstOY4ilD4NfnnA8LMqkX11z81YaLrkp+7
XV1YND81H/xGGmT48WF+bRhu3a/nwkn5c01caf7H0Zk1x6lrYfQXUcUkhtduevTs2I6dFypOTphB
AiEQv/6uvs+nThK3aaH9DWszH7Ctm7mnmIrO/QKQ7UOe2bi5Ni/RrL3xUeLo+heq1IN/gqAxkpQP
R8wZnoRGUoxa2656jCSeHqHIyQ0OIdZNfGqHvNf/oqhvJpwaEsg/aDXk/c8hmD186MX3UUiCVXFf
NZX0qse1owWLcM6OGX9fUUTKT9sarbhsDGm8OgLX0Vx8O9KnWZGAO7pzSW7kG32PJKiOjh9UwWep
q9h5wPG0/HrHyZnsY47FlbzRbKFg4PblAO92G9L6uSU6HJOD7IP8TJsyznfQ5e126SwFvacpraYc
tz8OmC82h7+03PFpJcXZSWa72n2FVhb2R9TcoXqB1iPqJ7Z5cCBviUukoo+kQANig9k4PjmlQQrZ
FY5qinSv8S2EOPEDpvHZc+OGpDLN5Lm9UGWfcY/jESt9Fy1DUQB2YoIWn26bzN7vsI5ySiKLprNy
oFkscyxPylA3dFA+pvNpKLgEHST/Qt/LWj2F+hRYdmwGF872hFv2XI1oRb0vg+CXdB0ekXhqHN9h
B3XM7L1z6G4pAzsr5/5Kz0as97lBud1x0jlDlvPrjGfSfzcxZB84vSSPgSSfex+1OwTqWZAYqp9y
L8EXV4gU4z8yn11xDRP+GNpKJdHtXYCGUlyljhZzIsO45L8hci/jv1ENYrr0PoLtgZRvmfPMFlad
5nheuntIC056ihOEi3MRDxsrRPo8zzMvJhC6T5cwCH/ROg3rAxj9ZXmuyTM5xwlFkE5rTw17Z+ME
iYw2Mg522TOUowYWajs4hS8jHlIf6k7mNuXiZ17d8uwfExTv4id3Rq16/G9nDdyrSFU1L0deLz4G
wljFlXNnnY6Mq65cZ8TYbqCs8/qIevLtXHrWpWW26+fxLgxNKjFdJ12HmYpDx2rUEm29H86K/YDL
xFD+I9roiRC+9QLz4DS2j0+ixRN6X9aOjW0UG/jvN3uYXME60vu6W4gJmVss2dZ7lgQq9UXbuF4u
xeAFglOOVusAmU7UlBtSqeuD5UOZ7TkXcGx/DGrAXvCDIazvhly65ISDwsUBOCSowupJx3Vd/5Je
XfBVZdb3tzYbYqqy+ZELUOfr41x7g5SXnppRN55aPhIrPyKNXv/l0l3xLSItX/vnIRFTG737eUC/
eVeynCHKvGpOKiaqQrXJtZdF/89wkqR7pzV1ehSFNhSYyea72ylfg2a5B1FOFXZjojLPMV1Smq1w
aV7ixXgMREHTrfulBevDN2MK/Ol7gLzu0VYUmAzRsRrYIfI0p8PYdHsUUae+j0XjhF/xNrALlCVH
c3/spWChw05yFJcudXUqeBcVhWl+38WRhybRslIvvDp0r9tDwHnJQUuuMb2zGADDhejCjIGt/H54
UL5smmvMexYzZ8HsGHbECJaUh2lbvGPUo8ye22Bl0yL9mGAsfgZOUwxnNMrU8c/GszLw3kd20ts/
ZRwM5c++geQVkEelQat3+I7bRJqJ3VX9zkxNRDqo1mSEVjY0lAdh0Bd8xshl0tcpSBGqDgvbnOR9
rz0KNzCSmnjaTzBSq5c+wajud22yDoSOsQTbnXXGKv09Ag2cCsR5p6xK4IEws4/hWIeLfwDYHwXm
KRFzv11oWMv+m34Ehgc/ReC8SInqee8lhKnLTDoF81q3rHP+SnFbs3BgQbXId3SFCTgPPrux73i+
ggbLaCtEQVk0d9bTyA32r9gipa+hzoFROCaacUxilcofm1um42fpECsIOdeaVF4xhLSDJIlBNoy0
P8KcOafhcyqzMlmwO7nwqGi/FknTnBjWJTWIVnTtnxaQWPkcAb3o/pGaVOW/YLnt9GSZPXhyEu6E
2Sz3tMpVFLeUoMNJhzDIHL/oBHJsZYoPOg5tfZmJqQ5PEXmE8qX16F0dtzqM+8tia81FaIMA1V6C
ahCMzDGtQiqeySZcLGSidr9Nr3kngdrTXHzMMsnOHFupnZruuE6tOZXC9Yohqw1ewZkaJ6Z8ftva
dufOTdQfVDd6/9m+bZsXYvpiMmRU+e5dO/Jc19pHKOWqTh34c5jTJP9DSn1enF07k6jOFKmwOMmi
XMby212bfLNnWxTx/CF6eBb9rvQBO+0KqCUwXvB0EPITUzQClK9ImLdWf43iTHWFMUeJ9aq+uhGx
nXak660/iVyYnrIF7x/vLSBiw5vJCathzPqQ+Nmj9G2C62U9tzi5wMFIw4RycdCSvCY/8vLnYDWI
57hViXKwGI3G/Ty2fn0LjmGRBhjq7upfPH8d61POfWk+DzHX/ZobYN04XxtSB8nWqnLTn+E8AHDY
I0/met3NcVi3f7niFwR3wc8ytQj82PzeBjpWUDoQW1+xgOZgX5Pd5sKFh9o/FwSw7EdBBgxmhcPr
OhsSJwr/8H5R7mmhYwZqNa8QtE0JEKDaBUrk6lilla8eqV061SHRVoZ/89iNzbQP3S5cjjX0rpor
CfnllX9gEY2/Ea9YGhxCvqr3nhOiCO1o3tHFtaL1yXkXlQNPYE5wNBzXaMByU28kS6jzfhK3O3Mh
353YrITuxVzV3VGPOi7/6ZzjjMRosbbLG/XrxJ444+GaMwCtBcBx7oferUNGsZGwIHOJ78mg/7Zb
ny9uJlvDXWIeDV+QqDc2foN7v9T3hG1oddfmlg8Y47nqztUwu2RQ2LUBrUFPTWDfQp2a8GZVRPKO
WjEjlRPXtl65Q9Lj+gVbZBxPStBDO+t0bQfNkyyd9QeICRy8o7QTwowVhpbRqefWU2ZsVfU9e3QW
EsanJikYePlVL+LUiTkiTUmQyQ/olU1rTkB+sAVFuyX3W3HP577Zx3ktA3kMtTHpN51UTqzMTbRm
N0pR+fZNsv32izRY+CVDb+UtJgkXVff1LBADD8RMITMIf/bKO8/vHQpgPOf1SH5Eo0FlLC5qt3td
jv70k9vnpH76C3VsdgbzqlruW64PxZmLWDxmdqY83l543vspySy3Klq1JuYF6jBHGZ28uQ1di+Sk
nGYuSI/m9cZiqraHGZ7IdJ2Oqpms/uEHnV4WwqVL2YeYD5L0Jjt7yBpN54mWWK3BFm3z8OTFfLN7
ZP5p4xGWY12uP8jgO+XzxvhsfzUkVJzfAtLc+t0ULGy8DBys1UbS1PXS33ysgz3ZMSIPRXlyrYvM
7aReiduphJHaZQHC9gd+GVUnLmsm9PmmxikZccywsnKCndAaAYDnUBlH7WBghE6K+0hKm7c3L9xI
3W8gjKfxgNwYDz35hslEQRbCjejqc2gCWb+zW2EgWU7aQax/060Y7R8kAVf/wbiL/NeZBmv8r5yb
xf/PXdVkmh2maNj6Dy1J6mU65G5v+pNyq4nv97SkJk54SRWLFpm3DhAl9rEaJe2W1tVVe2rR+8Ey
+HTaz7jtVXhaTdEnL0MBF+UOxKnSr00vE/E4KifvX0cs1vpTDUS7juWypfLRxY2LdoET1uzgYb6v
fgvE//wiiE/zHuEt6mWGJdrV3i1DVjN6WEDh+4b+H726ljsr9JOgv/0JeNz3q7FJMN4ilJaFXSOv
EAzPITBhd5cX7tb+FKIV6SudNvr7jMmN32ee5EQ+p3kdeWeFwhUe4oET6E7zXKgT8KeApI90gQgn
JfspMrvSOb/aSrnLDTKwMYMIsAwrh5JVYfBMLmcLz5EH8qniQwnmWZ/GJCU3g+29bDR5hI2rq+EB
i6KMEkHcXbCllL/BoQ5RduZiq5xDh3kjNO9c0mQqY3tHSfxrEIkzfsOL6dp5v1CehM5vlbOGd3Lx
+tXJNnys/09qK3Vk8r41PUzawJuo7Y60ZuD8twRcRyS7JaN8PRGjXKpHoajesOZ6C8pj0U6FOOsQ
6aoEQ8FscZ3WjZIXPfVhvsVTI4rYD/zWXMtQ7HWSSMBSKP9CE7sPj/3mdJrLR7cBARhosCUP3MF6
79nQmrPjgTo+cAmfk3V+0LWK+mOp1llIkiSpG/3mql7CFaMFzEg2dVHPnElGBr+a1JXzxQAhVp5o
wkvrPgyJtk8Z0csCendFkcPU9+laVj2zed/o4MtBqwpfVMOBdSlXLI67niwwJUHeWQZSSeN52dRH
SYmWWBd9fZ1xSmuYRRuHGWAWhcYNLkaVx43/MX0xZWTH0wTyanobCZDczrchiKOPzjK9/wc4IZHv
c9S3lLlyf42p3/VYqB8UalxIJhFZ2g8zpMF4VIzPwxeRAZuTw4NWUv1ZpGvkC8FHh4scFUW+xqQv
fPPiWEjG+GheuWXELdvuJenmW4TFUx7X/zGZaUyaqF2ceJcOKlfRfTm0hOvHgljHcdO1mU8WzEt1
CIFeCBgNI/mL+6aIaQGn4bp2P4YwlOmTbDbcx0XP/KxLwu3Ny1jqNi+fS8nHK7n7CM7eU1cjM11b
tPHmIPjs03TfrEUanoo4Gb+mGwyAjmdqiZKYwFt+J7OG5nhF68NwYpaD6sJ9miWC97GkCfgrT8IK
bZ4ZT3Ln9/Ed6o8NOsHCjY3wbMPFPiLRSW4tp0hIVkI6Xy1sU/2GNaX7dzxj/NHdME/l8kASYdlu
fzES6rCkNE/8XqNoV17a2/HJK8eiiQ82HTxE6FwHrAohzkqnxfRuQKdd+do+8t4cMKUcTb+DuOXQ
TKbEbC9DZoK6EVNHfjggRlCja1WPeRoqZ08hVI+/Vztt8kxue6j2RRUBQEi47pA0qooFICi7Z2Yh
kh2iQIvRotJkHR/CMmjT91UOKaneUCZuuOP4KhXzhw+rZ4c0tgq6MInin5zQMs0qOnDJ+9bTtKdq
WeUca4fKq9mkNIpBUycfVOxQMBOF12/Z4OZtEj4Wns/N49KEit3NkRp8K5/J4MyleGWwCthdzVbW
OHyrUzdYLuvYAqBGsUWELjqbxuhMdRUcgeS5/kvb9ZV+ERYF/F3DTvA+3QQT9JgDKmnv6BLDczWu
GZJ8F5Uij0ArxDJ5XGbddNemmgYqokUVstXlVNpwYZniGEDer4no2pKk7XDbWIo37tcdo73o21r/
GtJZ8mGUnnddktSpnmjESUbBceAqk/WUQvqTYyQG8Y5wIiW/DOgSQQCcuxJOQUcKo6Tk0YwxYyu1
gnzcDjjAaKgJGX7mMKeKwvEA08mkTyi7XXXmtMGRQu9z/ORrkNx6P+2ofFRDPj1y/xQRUcRoAXvh
++xYrss7auxEu8AxIi5jCcUu/2RGr/piKJ+GWc17StX7qujRM2OWMPmvbU5SSe/jvi62Lw0KAzAc
O6IG8gqEvnMerSDsZ3NIFRlTgoFl7fkHYEGk5jrXJNPzhiuF/k9oJSWC5sxwL2NbEDaHTNFWZ7/S
uisfbtib8dCOmyXJNDGG9U8NooBbXebbvaziIkEpsM9mowcySmQ3ozkprohUzH6PckmpK5C4F3r+
xyRMW3KP63NLXvVR3a4/xsUDCXZkI7vX3zH1W/e/bVKpCljlN5a+c/TDtZlZGDQPfKLbhgeR0dfN
7UsrS7d7BfCSRMsl3oJQtldaJ7p+pKBTHweG7+Y/VHSTIBA1hPA0NVRgIr43v3lLNDO+Sr38WSmI
8b4stuUVXSKJT+4wVH/LgjzqblvFHMSoru7kdLuN4ys4OnO6/Qz5UvzNDcgmNgiBF9sxUgZ3TbiO
yz+u995zEfYVhuZcpl4mZupKFKCU/7ROaFTH1snL5uIkfn/sWlsGNDXX6cV4t1gHwWUT//KQVAdI
IwtIGZJDBCsXCsv1jxHiYP9Y8hZuvg29TtdjKk9Lg+jkT8HyzjkbJ8HOjYbIfozGcsPYMSp57XFA
mrvFUv15e5wk/UQai9to9t7oTQw+oblNBOEg2N5MH4g0bakIL/krHXNy18TmjxOveNAYcTHFL7x4
3O+2LUmAU/oJrouIy+FE2pnB3IAG83lGByba/dz4NOBLOmA5Yk+FtR50dvMzPLv+P+P3MPBjYlJv
BHcCgg5gUP3PqUtYs9EO5M7OYpaqudZJH3jQz9POP/TTVM/3FUlG9SJYiRb8JICrw59FF87+U54g
Ztw57Dgd7ypCB1Bi2qjzx59ImKG4wMdqr3JSK3J71Kcp2Rswr6c0LwHp8sM6zaVu81wTSi2GKPgm
qdeP7n6sAcNdyOTE9bEMNrpbkeemzuNUtQaxu7NMPDss32T7KBvRLQ8EiYBCLP+nxcPZLp9DoqIQ
J1qdbte0cyL95fC2TDTXRURNVJW+5O9g/403E3mDt2WIoGDVYSkYVfAE8l15aVy01o27g66qHhE2
7eL1wC9uTTsqEqQmsPeGtkubvQi3hvgXODYUUmK6eW9+BgimIemzBPneayYnvOMaFbl3BVm8+c6h
DhWSE22GZv4ZCqGcq5uS0kd+F6tPCi6dzHj20fDFbydV4OBYoCCWi24aWqcyHZonQqdrz40riJuD
J0YuDNxrFk6VZNkiGC9AZBoy71HKOVV5/MlMNQSU624N5SFp+zU6tnUKa8cHgkiJsKbgKjNyIvo3
Q/O6ZAlTOIXSerE/VqeuUVD9JQC2VBCVfPTVsg23kkb0zCpyYw5tVxTLYcKCrJ+XfEmDzOWNXj7a
1t7KCEv9q6Kv81gQTaSR5xF/PkStsK+qJmN9HzgAue5Wjkg8rWb0ry1dJq7IXDqQyreYytQLIh1t
TohNbnBSPs1pguco5s9j0OSXliOPatJMSv6Jd0817RIOsuR8i7+EO3AT0uNJSCiOhXMUUXCKq0U/
EZ5tgj8LfImC5mjIuh+HZKsdKXUZNRE6BpVWKkDFYUu4ZNynzNgCTUxy62VByVSPdjmwvZcFBYXL
uM/JuIRAaff16GoDycJxUu7Xg/eP87QlnKQo0XX9tagIs4YnimTlnHmoYdthWm0RImv63XeyWl9O
+zVRwxdMT4rEVTx3yW3XoXZSHlIUDNpiFF0lwUZZmitLGFt+6bkPOuW0iT6OILkPpTOct9Vt7QsQ
D9pUzNaTfbclEWPINH0d2qdhaIJ/KgiG/+iEuuKUiqR4DHKumIe6mrlVuT0zCqMyIyHx8IkNy7TC
Kv0piLGaY8Fl6xIXFQRpnTstAIqtCvi3QVW4adZdpJtjTobllVh8TXmLFvE9CMGB9jiZbe/IzxG8
UvXqf3ue31Tnml9Od2zHUaApQGi0u5hLinPlD1+PtRNv1Q8p1v9XuriOXXOXhbAZyAMSQQytfHHR
lSLMiqX8E7SReYs54f44fpjY+0rpeHzUg6ve+Ymm8Kvommn+FiUSEKK2bvqzV5lxuJTtiDGqBlnk
B0xk+ChFOtFL8CxleFyRoTlIaBNE0Muqm198Iu327CBNgzLx2qa459Hqv1mH3EbHbazy1xkpMMhk
yO360BGMMjwFVC+RC0SZZOBQiVYXbBghzTJOrtv/to0WxZ6Hm1tRxWioDj7rGJrvpm+BSiFs5VNL
QboXfu1nroNNuEtScpU0zlRrojNo4gIAR1JzLaRNIPki2QObxga5x4lRXbYaNPJfThXK9eIrkCHP
rlvk9kaJYsEqUW7ZxkAblMcFc1MEWne1O+HA7VJ6d/VhbiqHBBpYOPFYuJP+D73OEX9nyKaf4+RV
9Q9sYJIgMW7zI/4g4NhkW/wLXhlv+UK51jmjciZ/kZ7aa+pA7KKVEZbyEMZx/EJGXNfHaFqAs9D/
9GAvgwfuAAiwTHrfjmDsALVQpiZHS1/jKaDligyYqwr4QLM5tPiElv7eYPWrd7qj4ylH9LZcsRrw
GkAKpfuYw82pL0MqCBjnQbGJq0r5+mPDe8lT4Zp+2OsVf+WKYmhablQSTJ8ZPGKOkhdNRs1TS2AE
dnn0SWea/QACzCM2lcQ/FsYxeRx5YP45wFRvJILBMqOSTXWPaZN3+amcEvfSyVaF90iW9Cun5oZ9
YbQq3xokH5h/TAv+HghrcrIYjMj7ovVogDusMHxQfayeXBYkt3vWgfV/Fx4cPFnDEvEIFY/FEfjr
DktLOozbnVf1XoQiQhgka/q4YY+xSaf4zE0AY9QsjUvkDPuI3VbLNr5yGhDm3apyWjNYRhtZS4zn
ID1ZrbbHPhbyWedL2J6imyEeYdrEp2iVE8TWlG5AdTewsisMjj2/qOaMDVIwJDNreQflTCIer4lE
dvE+POkIrQ6UC0uiADRNul/LHHn1fTNR3z1xa+s0C1ij/K/FYbvLZy+RJ73U0O4CigefJblwjFJm
5o8IrgejH9cndmREvCec8wpUWP82LVWaEzfNrc+KWnAUIstTCS+ayOcrxt05vCvgGLqHDaHL/gaF
gqf/bdXQU6V2865sAQ7K3GUtKrXcpCAjoZI7l/8z7t5w3iRvmlhxZJAP4QSvXrzZdtiZXll5BVmi
ocxXa8kxF0X30U7pdh4mby4+W3fLwSr6AJLMsRptP9K0IKmbzUsEkGLyPS/Y+YFJHyHszrhJipTI
kRgunpHjOGCFEo/vGynskW1KNE4bytK8vjbi9auePyvwtSuUoGFtsgBgWHrA94faOy4++ByekKtL
HXM8G3ZXPia2itcs7qxhoUxp5sp7ZRWJaf6uSikchDyRQHyAzXjBT0JUrEA4+IxGw8UfY1BTuh/S
L4Xzkh6Q5FDBq1b681l2mpp4khfzlSKaSP4kFuzDJ2e8Le+BTozZmpIbx02Z10vFR4kw0iXwooln
VH/9JmLxNG9RYfEf1PLEDL/2by3MuX/TTP+PXrJswQ/4YuOYnPqp6TJVLWSKaQjZ4j4kCoqcUy8g
P/yOkM7FByoP96TqbHtamnQVRzuMrf1R+SwMxUhNE3lVcE1LUkJ+rk7J2AmathJZd1dvRGrRguG/
NkiSOBpnuZQreawEuERBlL4+ktdh2oyXtX2JsMRlVmm/kce19GeAKG3Du7NI0mV+WGUtr5Jnna5Z
vDmnTt6W6c29cl9yVTvJoQ7EfL+pzSMHvvHNvmtJltKYHtR8qQOq+Fnhzw0FAFsRC81zDwt0x+4v
SdBQx9P9SgmdCWpzxvu+UHToesOF7W10eDOefMMgs4utqMWvTtO42jUI/n95xRbPyUQD/0R1rH5x
FieEg3Azi9Cdx3Uk0YQH7+zgeOBNLd4qfsXRrbHCs8LkTssQ2oqiaZpZT5XPI4AC/n9jip8Ty+SW
jF6F1/5CZ5+DHcHA7RGqkS72qEcxeVOUO7hcrSBCnsZ+SKhXUzE6ehSy5T6xxvkVTY5eKTJ6jHBz
DdKN2r3+Xq2hsHXDNRBIitjhxgY58wjLnlnZY0vg+zrEGgiIFxC1gmK8/IpQVquntnaLmcqyA9yQ
I7Mb9fMwjj6ld3pH9al0I+6xs2OoI7DYq8dH2Fg1Mq4TNYI1BSRN3a6rTuMQyPlBcdOdz6pZim9T
cwijrLrrW2HNEhxmu4FzqnDvVIYgxJ0Gmrar9i0bYc6Aww1qfVnPb2lRiejYBcsyH5d6UX/KlIv2
bSjWr33tCADVM+E8iDtRAFmHGO1Cl3gLf7aE/NtD09ig2a1lzUMctrz4d0zyy2dayLjP2r4P6gzo
g8Hrkn5y6rehohAoq/uusO27BjlBSLLvm18EDYv2TsLC/fB8ODp34IuCF3z+9gPEzoab5xfTNUnM
TMOcIA7ht80ulCnzdQvaR+JpyX84qkV8CcG+LVdCdoN6TCPRX+ZJkikFGJG+U7wGqm5aatUEr2pp
H8OuoGJfNVhwpTF1cMBUmA/kCi39MDW3SDosgZI3bFdOuBeQUfpfZExnl2PIPG+OtRQ4D7kPj/so
WViQ74FQpNcmJ8iS0VNslnNjgugCIFGfQBhqygdLmZLcXricPNKt7NxDNViHVrdklwVlOELpPnHb
UxWUbM7RRO2Y/DbbcPY0sRsdAZNt715e+85DOWBW3RDoI51ESAF8gXNw2YuuvvBfXR5ZK00aP7ZR
nTuvWFO4R8kqRn11IxVMl1UV7XisCII7u9pJ01+rykFRtNz4gO+uPnWsaFoL90w7kuk37TFE3lST
CEx3Z43FJ2XzOuHtMRGYcBuozdk0x14+ECG3NQJRYGN8wy3u+y6TOWRtoOOFnr88P2Xc2OVTqd8N
O8HQfj09ZrN24uq1vYWFd7pPHfXUjOyQOumWZYUXKqGOPenajcGEGUVwZ1MN8+w0oV3sN3J2DI7s
uxrvZ5P0/Z8J4sHTopm67/MRZCwRVHL6CDEhmPCdnuqov0fhBywG584oUhMuh/9iaUBmw7bVL00Y
t39yfsYfU82wQ8efDxLR0pg38KB6RHBsN/zf2ALdh3mOPSAFefBA9jFSeCGbPqviLZHnyJLZ4lhr
Uu86xml8XScbfIik6h5ZXwxYxyPS9lG6PkSuMPYhlSJirj8s1yf4LxTMpwdCk3jmxUqAk1L67A2Z
Vzp9/Htb2JZxZftgUp6qiZmcKRNtOJPw6ygRO1ARwaJw3NSaasbeD2G77mJwOO94t/yCa9vnnAul
WfWR22WbZI0wAWDjwak/JxEt72DM0RAlyLcPshJ5c89qO2f6ioqYZXmuKccjmkXrPgJgFg99gN2A
U1nVf6xb9Pfl2I71f5MfuCM7WpCluegn0E5Z8oBpxX0YeKUxVuNwLeGmPheqcVRZOn5vZ6L79btm
aULzrvWmHhLc3+53IkKhnslDLf801L5633qb94vblOyvMKrHjizE0nxL4TTP3eQ2BPQiH7KcbdyU
4Lqn7fLgC5cuERMNyolO3XF8SUuB2Rjz2763pq7+zEHuOt8uVVkKi/Fo4yOPRc4sw/jVZp4f0wvC
IgzP64QUcIF2Y8IXfLjYfe02biIcvt0g1rvWLf3kJaY3H2Qk+tfm6g2d/mu81JWneUnb4Y6FkS1W
TiWwJ/uF3NlOJWo1iHd2crPFj1CXdlo4m/rRyrBLn8nf+it/Ze/+NzRVGl59kfjuJ33W+XXQbb5c
p6ozMZUIz5vgvZLNfWY2afM3ST8h3xty6+thBA/7uhIHHLAc5umS1mjuPwYAvezaCGZxavoJHjj3
e4hL1BNqkhFfxNQi8ZBA3q12JiHvyVYxli6cm5TkJc27Om2Ok5sQCkuxZ/YhnOgD0HFWcs5V6ATP
48KWwfvc+prolWrmdY8LhqzYLen6UtqCpV5c3bXZ26ASX806ekOxHwqvW3adzDvy2QLuHRkVVdL0
4VIAEnHMg//CAcngwSV59RPiXu2ecoyJGIqQr1/Fwksqi8rB31guImv9VwBHw+pLUWZg0/JhHzp+
z4RrpspDWtmmQWRVjc18XyqEPV90c/gZazUH3wm3z8vEggRkQLbUNH+C0AbTnovOQM2AbwRxiFyn
V6QGj7F+6+R9pVk5mVGLy+GsDkxV+9LFz9pBzRu/+tAr8euHUQiaxLH6TpseSMS4hWOFI6UJ/4Pz
3f46ecAEARY6/Lt1tDUeimW2mFxJk+MBDIw0app9RjVG4WHHRg+ua5B4SQ2YsXWYWnsDnQ4MZ8yz
1Ibt9MSuFQQbjNsi3otmsZBMJ/Y8joTPR0hJDXtGGLOGG3SQMNSZOESOKDaTmPAq+HtYTzKa9uyu
7RUKjue/c2OPIPEHPWSxpoHMEpRi3vm8lv55llA5dNxx+MPCgIKlFYwUHMU5Ot3ONbl+pvU58/bm
BVkCjkyWt4WYyR+Q79Aa0sosltHBhQ9G75mks7BiPXtcjtcdOgxtTwW36WUivkpWsIWhslMkhoIM
JuT8VTYbTNEG5YpVK2EX1Q/VFoPOiGkqEOsVZvjcJgz3W7woBi61dK/tZucTTwxAHpgHzosiM5Nz
YavVNUhTl1qlcHxowc0c/gtSF1nDCYL2WNnG+SZeT8pLjGn9NK+SQy4H5SVRf9vxg6QFgNi4ZhcZ
Wqg/7Rt504w9yg63ugj80CwNVv9D+qX7Y+rM0B8wpMlfN3Pn85swZv2LUNK9C4qAAiQXVs3O74KZ
DTwoJ3QnIO91YOAiQU21276GRrXfW+SX0EQxaViW14W02nKtc5S7JopQ0NFWd16QdK/lEpNCahcC
t/xoJvpjYaqe+aVFdl9C8VD04KrKObplJNkPbm9h264p5bPqpF9Q8KwQHIi66XIf2BQQLxtjt3bv
MZ69zX2knnl1tgAKBSc6fcaexfYRqeuPzl3IzK/lsP2cu4gQIN/MrtzHJkqeKs9wUWDSnilG+o5t
d7PnExKFtDnA28kp2R1zmi/Jnp3OnceEUKOAk/2XH2byt98wBOqYwibp6QLDELi8MOW/23wMsv5/
HJ3XkqS4FkW/iAgQIMFrelPed78Q1Q7vBALE18/KebvRcXu6KhOkY/Zee3WXV6XKEJwbYivKOD5v
araU2adtiPkIWuPgc7P4lF0SNR57oRZYu/B6o81NbnkkdqaJ8dhqzO0F05B8W/A+n+HbRf3FVqyD
NxlcC/yyWYS+dcb38mMW5YwIHgTs81QK9kpVk0S/K8y0MEwkxt+D6mT04dmawXlFDfvCjJP/iZL1
FmCTD7yYzmg6tV9bBetjgLq37kWUVM956mXfnbmRB3HcOYeGayfb6m7g6YKGkzxIr8ZPTPXAspAP
gtvYJjHFtErjpd0u+a0VqZuGKqkSsk337eQPDP2KvEdMQXbYO+pStu0YYW5WbBvr8+QhDdmNCA3+
OquT/iUJSAs2+ZE4J7JePyfOQbONh0p9LYujM5ZOef6OOXj+qupQRNjAAvMYAUtyt60/w96bXG6t
TU4r+xoPXsIAVxrYQaywafr9Ask6gwhkiPiqyvBSqKH9jC1TrUvCh/cbGSEcEWBytPhrmamLQsaa
H6oWOgIigNHsG5OoRxlax+yHsM7uRL1wJPtLUmSwOsLucRqa6LfNeV0OGDJiZ0OGkqj3wCNZME6s
KZhDs/0ljkDSh67dwtLJhMvs78JQA1llGeX98TLloegLlnA45WZInsvaB4sxIfDPdgvs4nbbtuMM
lUrnblBtZl8IHhZ3Di44zpzvmPFTTA2+lA98luytByIhz6y++A1wAaXm0JDmRI81LN21LZh376LY
t/wJo/5XP2GZ1m9Y8XjUjID6MbtjpMafwgCo9u78zEkAKXQwtz4L1FHqEA3A+rECMTPRT5VGGrsh
UYm3t1l7oBNsmdPomoZ59MsVGtG33+r+3zyhPCAipJ1Hgj9HwJ6/Vw8ySrCpvU5HDzc6AGo0HqsW
0Rsjah8lP4qORhxn2N7mq8IDoDEjk7CwQCZCuUS+TJKf0FZ3zBIQMUwjSbAupe6XCi0z+oOliwxP
4FJZabJRgz/MJpsrp8+i5cS+GdNVO2l7KghGoDZUZUZ4V4wnO8z8/jvXUkf7KPMqIMu9zH51HEzf
WCaI7GrHNs7osDPGdksz4ljVzCf/xHEn12RbZ70a28uqfT86Mwju8NvGyGr5+HWoTXA3cRHVf4nn
sXS14yCaWySUvrUyYNxqWoouNvFP5SEY2zGUTUNMZqxkjqJrsju/Rna8vRVzEPurBTuaxQSAo7PS
Q7Fdc2YOpso8PP9+Mn+zkw6QHnhds9xZAOcx6HhBtjwfblvPyIZgtk79S4jLopc4exRZHzmlO0bm
lBnN2axav5duwd8jjsJ2j/nCQGSjKif6jhOoVlRleAw2DZrr8mlOy4FEljIpfylGrvHJqDF6d3Q0
W/SGEjuNX7fmX28DPGI19Ei+GAc0LynRdPV7OH2RPsZD374hW9ThxlD2gq1oVE1WTqoX9T6ScPg2
w+5GTODHgz15iw/XOiVUxx5jjNXdPmwbt96NavQf2PmYkaOAuWu0wa9V9tfZ0/n4K2XN6v510KsL
bomhgreD8fs4+4t8Smcmrp9dPrN2Lny3m89tGdUYwkGntdWWYVZefRv2neOwazL8xtQUNsWOu/Fw
/Tl3NDe8XKik1Z/JjCAA+VWc6i5vVj8GzDKErJOTog+vQ4QEk1ClPCk2YxB2REtBdRrEY5TcysCO
AIAVIGcmUcL5ZVkgAZlnu2XtlgHnQhpSL/vOrRINtVuU/vzI0ZLVf0MW3foUMLgl+MMw1d9AEUqb
V/ztrX3xCmlfLBJWRlXLFPGCtxJ6Ic9qPkOFXwvxujJ9z7jG4yl7h+0cL5/ZUEztneuNQtxnRIFz
3BVFAEwBv0ByNWj5iDeqscPtlcSehPu4/H8BVehHJgkFxKOuKPWuI8qbUjVkw7Jh1p4Mj5HR1p76
qtVXrneuGvx28/SHkRjxRiH6I0QHNkFgZhqh31NbNOp+LsM43LmGn/izMkUbfOEq9dSzgu3Kp40k
mbErpCzEQyRjmUcO8ZbSuoNNt2dXlLiH2Zj0SDWeq201CxbtPH6m3dQoeYdvNOEMQuEcoXlM7Mzw
DmgPEMm0Wqb+HbcUIIw00ol5YCXQhvvWMGP/YVbekYrvDI7vAU1DlT/DG2NDEkhTfSCa7OVm7O38
mA0zhKNmnVYkovBc1cmvwm65stTtxUc7dOu0c0JNDOSGvTee7jlxveIfy4LFP2s8F+PTQABe99H6
kseEWQpjjxBFNg/9n5m9LnoiVSPHWL1BQRM1aO2JyZyR69CUNMQrAKMPsM6wPuqudKS0XTVKn+CZ
dAodvfvAunC+IsVIfkRCZu4LbMMJ/Bdd7gUojVYPBgXKcFexrj0y+2gaVPiIF85YS4D4rB5TyV/A
OEO2OQifhXPOJ0cWbxSMCOUB81fanbZ1gZHlLVK6Cd4wgfngBJnDYeFDCOlsBwAWGAaxJLuwzmEI
vOVoIeSRct89IY2oojeWf2Ryeegq810nrXia6zyzpxD4wd08p95bEpcYEB3cAvvSNPklbFxmb+ws
UvAqeU2xFI88+tvFn6q7pb85SqRhd/ZcO+zSLyP+G1y92EXwGkwWOg+ywtE5r2giM1yMLmzCR39I
SY7012G2D6yRkGqS8J37P0uPre0P3qki3CP0RPJBpxJyhZsKDedPkuMRXipGCmS5VUpPNaH1lokF
Ra7CFbFRAXfzRTDk6u+blu09zrBkvO9jJ0YR6ALhUzjSYuypmvU9DgSw0lnMPnhELHXv+3H/hsip
+aaHVcl3zK/5bdTARLMUomSTkq/NP3xuOmJeVgl2SMuyZNl5adPsGRX2mu5G8AfD1oB5hV7C+uCe
aa9mMce3lFfbXhS34yjEzbXtnVrswiLo65fEdoN3CNaaPnVc0K6CT5lXS/6Xqx7DqA6jQxk3DArC
KGMT0UwLOI+k7uNdwFKJpy7P53Y3cR87HyEjXfk1js57iuMGM0XrHAPFVRE0fMIbgiFEdE/Cyzox
uvFbrnWNwUhQssadUzy0wbJiMh7LnPWk7tmoRVYtd6MgppoyDZQ5IRxxbboV+0LU3reVq99tr7sb
zm313KeCabFzr0GkB0+Q88vgaHjb9TGyvHEfraC82owevDmgc/FUHosxjH9kWaT+RkiIKQjWePpT
1rIm7GEwHUgCgO6vepQ14Ztk7zTIcZrlg74WTYfNJ+8uaJBKkfA1ZxQjPVatU8IEE+c1cSXZ2etC
4EIoJLCRrjnpC8ccC8a3QrhgX2+MA/sYIzoFddqz1N3XNk/zrURZWBwrt8+J+qz731VcuS19ttMh
nHTi2T+lFGvtPkTkf9fHrPV3TNbdmaFiJ2YQq7i90TmX1eNk+5ANEqQU9wMiDlQ6aNW0gJOqxXq3
rAWwXs+PO3Oq5dD1B+sydEec04tqS+qr55xKvNs06H4Bo0tIFJ5bohldJoIKl9MuYQ32HFJHQhSF
fTwMiFdNznNoncZ+Bv+nzRT9kmO1FcS+3SOxX85UQkF2L0TbfdGZ1sNReDIEijAYAO2pyIYdNq0O
Vw4EtYMvm/ngKEJCNmTp2uVQD7HOz3WO5h0Sihcz8eSlYconZ7UcE/ZL9YNHhbBew1BO4X5MlLjl
fORT0Z5EmAVPiZmC7keYEyNNeIgdzJFtrvpICBGDxlax78SVHQFlAyxPXEEunHGmXRICxoGiogpk
Lym34yyV3XNgveocyCp3wNz6w3rwGI51T3Jah78xuldWGNZGXn0d2tTujLixsJkurbvJYVh/ZVrL
esNpMTg8TeD5Cb7BcPFUiajLDx4Fxy3JpC2Crx7RPObzJXe+Pd/F38amJ6j3qPGMn28n4BPVifXD
+rKKtI+Xo8COFFBgY9EXfB2zz2beXx3niqQJfUhdJ5SaqXTYw8LUw/apy+LAceI8oWDsvG07YrWO
SfcrZb2PZKCmbZOxUkBdrX06U9OYn3aIymu4INTaxsze46M0vuyhJ8H2kZSSigp3a2upucGxA6gz
zbS3oO2XXARzA66YlcgKdmBlnymzGO1rI5fS+czQIF61qdSylfBy7IEkQYJQewfdABUllTBgo3X8
XDEF1QekeCCSRwOiCP1w+8wB574SEZKsz7pXFHjsNtuGWmnBc1Z1NwZzGNYOIIRq/CK4DlGHh44I
RWyTvCco4X6yTBQF3+HCAANxlPBPbR3Vj14ftN9tc6OHrD3M5D6OrX9XOAOX/7iKBa5S0brXuvOs
+VW7edw9uxgYDxTMHT29DWXz5nV1mF4Ui+7q4jIoOwa5r5FULI1wnzvWh2g+PCm+A+/2pOSRmMn9
a8MWDoofYfO0wA/nvSSaJKEyMR7Db89Lu93apVC+CYokPIgdgp+92mVKgl2NHELtFr6Fcn9jqQYc
8UR5HuigbMNNP+riRVt3co+BIYBzAweDIQt7NUAak3Ax6jAzN05yZJksWRwOaaLCYzJ15rYMGfz1
Jcj08oekC/m3pyS6gwqZIVAQpFcfB62m9R0xOdVG6C3JH226dLzXnpM8ceBAyEK4PIIV80G3bvyR
Kv/8f0bIlztbLkg08DoRv0eVkv3s9hhK9pDKOTnrLmucb2fA2SuELqPHMsvDD8werfuD5WoTvcwN
5yRSSq5ClyDltQu3Xuiu4w9/mVyHrdFN+rDLsj5KUINgXd7MdAAo5Ous0+ccMK96Q6MTgMZiKer8
GNYguIK6shqAYOFhl4pLA4XchD78dJc/AKcaYtaBYtVcZk+l8y6g5LlD6jek93xF1Q8snSWhG0On
JuIe2uHeDCA9Ydx203QdvYxQuU3m1ykvNF95850yF5JfQTcMgsahKYnoYuSKVp2eiK/F8P1S4YHU
Cjh7anK4o3p07jD/gY0ZMbL8hHUQR5wBbjKdtY6W5lQp9LqHQHHgXjIqvPDk+mFyX9FJrk9BtyL6
GNS6pASGZCI90wWjxt64LCqTS3/L4n5CU7CuRzcPO/fR+EDIa2BpSAG8Gq6VrnpDldrw2+J/LGMR
Pjd+qS83k+y6b28LAmAZ/pMEZPVXWGZpuwmVFGphcsV3OAC9C7ZgyRKujdJ0eCuneZh+j049NCPC
L63sSxtllbPX83J70IWQtA5UUm+pKEmG3sw8SN9s5Bzx46Zw8PfQEBP/yZtzE5/jjmbtvq6VvKxE
W4R3qCuZCka84uMnQ0xTHePKd5ZtNsQjNBirhx3olGrcDwwtuE2jmw12W8lALt82SQb4xDy+y7hu
Y7XO7w4gb/8xBOvF+pl8acb9u846mOBvPds9qnbdPzBLlMOhpalAhZFVNO4IGsvle7SNYbCou/l3
MXeJfQqnpce8PU4xwTmct1jbwjmcnpmkeB76u5u+iisne4CBqWomcAzUWOYTqrUVoZ2bZwI7h+qY
TSwUtzMZIhe3HiV5F/PIKVrmRdfuwPepx5sll3aJfMZgIxevdp4aMsnsJvQHolbGHv7iwZ2xg0MA
IxB+N4dO+koGiPAuKHwVv4ZJp/qgwQi8LT2A/S0EdUV+yjJlrN+WSaXqUOeecyFJCc2KKKDy7FmF
Uk11Y+T124JoT1w4BdImAjqKwqstFOHU1bsVjI48+EzdfrlxYRPWEfHwwDjoJs6ERrtLcWOvfBoL
vD6MH1Qgc2bAgzGwqJsDAxhW7FDGb+QzQY7kVo2wxv2+WzRJNH437xjqtk9pgR972ycDnQIKd00u
wi0h2HoA57bR6EwuW70x/K262rTvI85v8cjK1xXbXqYe0k+AhffoDsurhra4btcCYxkpaXUxXwja
K/56oIHSQwr67OornadwD/x+eW+K3kHePMbOtSBVSd7lrr/GlzwP2wpgVrD8jUVn8k+Osum5jnPV
XtjV4pXdKBZkz0XsLTdSsTszSYwmNKQ+oZYEmS8dzcXMypRBlEeZ45kRBy051uM+abP2CxPiWj3y
bTbNBQ8dQW02B4d2ZoeIqYDH3Ld/Ckoe7gwjh3qLr0+QVCAYYe+4aNjPO10yE9PdEElEQZ1UIekj
Jbr2Dv99tPEM3qoIcK6LyDZvLxUwaRA+TMNOqieCApYgw6ydQQtFAjoL05cVZaA6sSWUy3s1Kkwo
A+SGkw50mW6Rst8yKAnCaV/GFP2OjOfaeY0WrJUcbyz7nhgfBM9Oy1zgKeUTIi49SxjxBBhYj8op
EKl2bLy+25rI4U03a4O2QAXL0bF1fs/eXgTHghPkMrvLnCENAcb5EAehITmFA7jw8b6GUfOIcdY9
SlJtQFa2jR4ONkPQ/8q6Mn0jSLXpTk0ZOce5HkkjcftIX8qIeePzwrqz+MYmb+DcRXLN/+jCIRAV
LigPPgtSv/+ckGxclNO7ZGYuuNan3knru3nFlbtZdOnDOVYY67cRrufuYg10bLZgcVgdlHEWSDuW
+Ab+ZIas4/F77hwyHphKTGzTyFUJ08cJBN5ygeQDkD2D9vkP+KFBy8Re74XvP+P3i1Su9qUPigA9
wViZz6pKWvzUip2hIKOYCST7lmbPdaiD48itgzOHYCdvo20FiBSrhbmrG3ZVT67GBcXsAv8wiah5
u5/7Au4gC5CV8heML6mW85Cs+2SeQeeGjGTUXQDN9CmbyLDbdllWfo51VPiHiNj5nHT1NXy0jTcm
e3xKfYhb8QbhXlnlPCOiYcHBTNdHDlF48U9MSABvAImM/UPLUFxt0NV0P2HSZUyekhvpsKCUYzE2
4aBxZFUQ2FfQ4m1CCybhOZ5dtITCLbrnlqrMPdEoiM9wMB7r4SKaT+SPNuvT4qLOQoOGFhs39epe
UR0RPLboLopfMlVHer+KQjMWHsU/JqIz7R1P3h9K6vmCUBQFsstZDBpl0u6/m/iZBEpiFf1LLzvz
HMEzCreOMyP/QZ2Gb9QS/HWjY/dkFJmy+uMNOQr2LZVddADZEiRvJhqyiwfisvqLf8mHP4f9VaDk
y4ceIOHMZJ7Abn9xp6OBP7F8BDSz7p/E8/v8FKF3YiiIgRlkvte8TUmIfmYN8hT/b9qTBbpjXTaN
V4AYEWR57ET7FRo/VoUmsK8DIBAqrTiz8Q+yABWEHQEYELJJkz0QsmB5pa2P+ChzlMjBVi45SYw5
WtJrEuXFv0FJNGYS/NnIUCYqPEwKt6xNzOsURWrS6eui1+lutiyLty2htMnWHWtLZCJGs0fBXTO8
hU2UtJuhH5v82ExOABIiXtIHVmr84kIbwvUarxXXeIQJuNHJimdgRsHKOYXY5RcVtkn5hwPm7htt
yEA8qQrax8kMTn9sA1z6R2IKbpWhw6L93Nd9eVo0Cv+trdSKqS/19BWw7PILdU9dESBBpfVgcxMk
u2xoI9jFBv37DhhiiB1VAjtAZE+Ew8nVkU2JIwgSsvm8ukz+MS7iyIAVYuIdHbPzjS6a7jFrXVCO
SRCY+qO0ycqaKcS6/kpfDzrVUbSMWxQSaMdEocSJCD1jD3JtZXeZqyxs7yj1Fv6Pwgn/wdgbIVYN
Qh2TOIoIOJQ1+tsUO31/Jk8Q15yFNZYwSucD+4jG3H8Dux6xIZb4quDSpALeRoFQcMWFoU9MN7rx
K406peTVp0y2P5p10c55IYrzfpA1ViQmjcGHRMQit/kQELUFw2AlhGF22gEJoMw6RIFkYQICcGMt
j7w/WXCc4xJ2X4Fo523QxJOdQKBn8Oh0YcQt2iCACOsODPRY1NG0i6mkNfRiUzqYHRZzsw250T7Q
vX0EJSQC1LHxcOu7sFPvReEn0wHGATkxKPDhcreTG+kN4bIwSblwzR1xljegFepcehO7OECa/GLd
sUYwehfPVn9OM5lO1DAI0vZMsHAfREqYd1i6I7mTtAE/jG5ZJneIiTnWIa25CPmJrdoktDMxEcvD
+ALSimwKelIH25oruoseZqnvXJrhG21xVPPRc5v+gdc0W6+2nIKfhVPStZPSMax3ZWHd74Fgom6b
rJ16H+ayoSvHy08yKSdptsU/XVsW/LQDexiO8p3mOCVHofCdnoQRN35YSneM7odq5oIGm+G9Z3Mf
PzCpLnPuvKxiTt7M810jWsKh4KZMB72CRrsv5zx/XLw5Srd9q8nacwrTZBcunvKxpm0lCtJTcXS/
MGbFqu2P/r8C+sbRU7ZErw9D8sAUxJEXiJgLh4VIsicuM3fesMiW3n5eczSYWQtsTqCE4XHqe+cL
O7/4HVU98Zo4lfsjcUDV30447a9mJDwNEVLCIJ5OtigaqLOp9xSSXwlhKBAOUkz4ejTDwjKl2A7e
iA498QbWuok/ktzaMr29mwhzE1teaihQY7ci59soHl67S1cbmm0XQO3ZebNTHloGef627nI/eGaL
Xpr9QpTTbQU/6WS/rqC+Uas6dXdP0UDq32Yi0fCVB6Yh+ZDpJV2Un4wfsmwpxdyCWCks3zGqUW/i
pdg3EaL0HfQDnOIDLt+/gZii95KylnTmJet+QZdELSKW2Zr7bm5F/+mz8dsrXZmQkaHD4gSG+/hJ
pAeAJomW8dHtMlTrZDWj2AGt9VmTBRVvsV5Ajsg57UM2VdN4CetocXel8FmQlOQ4P9mAYfdpKMZl
PM9DHr2ANGBuEDC1iPnRDYnDOZ85eUvgdDYEVNDlN3FChiKO0Cw6RX2okPIIXJdnosIRIwMhE0T9
ESH54dNDOL/QGCdwuWat75dwTtNnf1JoqpnbfSH0QfAThtgq90yeMpbsaRU0w2fYJvF6plszE3zR
NgatHiWre9J80sy/SQN0b9SksHohicM+WqNoUzIMZ2c8bml96EjMbB9YdUVXSLwhD53EtANyoYU7
vZJbU11r0GzeMdH/89mXKAJP2gLDH8nI2sdrEuhjHoD1+IlKXzzOC0XhziMSw2yFhtxF9WWBbWwR
gGSElSxzpyq96SAOlEd8ghNGyNDxBJdX4FXkEPjr8yR8xfS3nIfnGn4bE+MxxMP1EbrkAnzXICrk
NYYzC0wsVqnxuqcoC9BU7/jXGutwXZceowtmnj7LUC7EGQZSVBF9vMIZ4MHOJ2b7HuKaV5AKc3uY
lzl6prAM2v24Ls21Gyp32oVegHe9XSlIvmiLsvTI1mBiFF6K4RL7UPN2FBt+vK9GObw31tAedJk7
Qx2yeXhqFTPnvdBC/sEkbDgcDdfHpmsa8VlMIrqCniy+opaQiw0RLYa8PC3771a7dNR9S9wCUbgo
ZjYhCzI6HG8MnxBzJqTlqXaI9qMemhbTY1uefUQ25mTbdgmOjGdIDqKEZHG7lCitjyQ2tD9WMjyd
L9e1ZK07UPEq+plkOpFeujzFmHwRWDh92X47DjLdbQz2gBpWtkgJCeFzGH1kuvZ/wrJdy/NIoMD9
AGBl2YjEjv+gWhRytwY+dtlV4ug+kUMxyz3Ts7a+TPN6sy4AYEK2SgpczHoPIztat3D4rbw0/JV1
PVbvyBmrFXsd8c/Z1OCVwKVaZees8Zxn3O0aU1qE5OKOfIbEvVKfJ0ihrejn8NgSopWeCemtdrVJ
kGtsIR8l9SmOAZJcZ9+CoYFHgJAtYKC9paOpsyubW/uc5DykJ+yclrtZZiR+6pArFEkfHJ0DlT3y
uFXNffiKLY7Yzjo1mb/HfoSNAKHqPIPGCEhigqxG55IPzM8hovsmy/dqrCTpGXCK7HJrIfCXgCnR
61c8mTk8O2415L/LssSi6NRaEL4Cjh8t34b6caWy5+/B2TuwYS21tyswdPh7YqLI35NtQENb086t
gCCwB5IcxX94h7EKyT6AiHFPtR//NchIR+THPYugNqBd2IS0/cxxdJV+pn7DSPNRsoZJXsmLw2cJ
pDHGuMlLghDmaquh8/9ShazFYeKC+tuShfOjGwnRPsdRD81qZkGzImwQbE14Apv4gr1CX0glSJNL
1w/e6xjLmteSbYV3qPBTzReyI5Z/pDK7vxumQNXthamiPeYbyRJ0jLp1p10I3WgJneEBXNvsvIsJ
K1Ric6YMzBtLn0Y5zZFsMR0rzVsNYMa9T1Jm2X+6kriAo0WSyGcKxir44gHEfLEdID0lp4wvX/zS
cnS9s81R8zHf6hanOinluyXmVRH8o4nuEfAvfEWXZJEkye4cLxjRRwZM4f44YUEBHvHuEZaQDNo9
Q8DCUOwg5U1OnuWhvCS4XbF0CMSjnEgCGn0SukGnSHJFbr2VCaNcsxMLtFjQKXBO2MT5Tsg1Znwu
ITfJHHnfAWaGNxpT9OzTGPj6HuyGlC+e17N3xu4y5Qd34id+QB2NOGseQn2WjiP986rCiplcILFq
TZC6fHoZJ+wPaa+qB57ThISziSk90OMSAI0aa7nPoWMFfKQsk5eLmyHCY0YcRuq9xuMAKK7SymdB
3JovN+/Ed492Jn4bcCcCxmdBeInnwZC2Kwv1wjnvkHBmZ0atsAmau6kLCOLs1xqtPgSb+DSwpCLX
3hv9qwEbvBwpMWm2OyeKmC7ia6l3YbQE4QGJgao+/YLVxzmbKcnf4gyEycaMaSbviZpABA1XWuao
C4paZq+MZEOa95JBgTyOPRRvRrv1DUwRh/BZQacrdje7NXXoWTeqJ9X0FYFVUD+scKryA5O05FfT
AinFs4gc7VCPZGRua29mIUWLRI7forrly1mn5StTs3ROXdip4J6ZGl4+pJTlTgMp+dOYLkDOKAsf
nuvgec6mxts9oy2UDJpWtArlxk4unvnCmGXe1wTfxORaBV1zGh1yLPehjsh0dYGwOOdWTtpcuJm8
6RT5dF8vOGmmm7ewptUdU5jsecyyfrPiNCCULHCJ24ncJPxJ8cCJMjRUYkdhGVhsEgQNSGsr4oyO
dRwQM4/BE9SpGMP5Ce11VL0rxna3CGEjrvwC1udkRC6yK5MYwqbvw+iNq85WP2KM6hbCQJdPzosc
GmQuuQGygssXvcYHwF4JShDnDor7GXmA3GtTDPk1IdMZEa4TZOXVdnPQ/FgluX3f/FA6+e5C0Svv
uxnYnZ5wo6fxofUH/2GM6F+wfGeps51KoBYX7psV+iQlIP+mJxvnpYBVxXhm7fp1fJ1bty1RfxuI
AxcDn0weTMgI7MJmwtjvTJTT141kCmpmXifmjkni7sA0ZAEjG69OszMuauVAAO4UKtAxndyro10Z
bRfSB7s7WU0kK8aM4Bgg50HazISfcXaCsYA8l229UkcPt60LqqUiryFLGoBeG4S96lqIJCVDHKIN
snfSw+mJEUMBeL11L+20quK4RHUR7Em/4eWRA5AXyIk8CK/MmSPYQjbmbAdf4szbJUWzhtY1DrjF
2jFNfmNhmeLnTnPz3pXLKvl8JH83fiykscMbWXi6eJboc27qHOMlVA3k5OBeZpl5buBegeKDzIe3
vrC5hGiFKfmglljQLkCu75D15UlybGUGrH/jLXxOWChyKKrrrl58LQgIV0HzSaO7PLvSbzxAtDk+
BAZk8uKySHJo4p0AYbwqxSvp2ytZXXMFuGOPdbGOdoJjFUdN3rVHI/tevQdxTlfJMnI9YMPG5dDD
/BmRfbOpYfs0s8XPlVDvHK+owXEOS94nrQxxiJC2fg6TEn8ycHLoijgq4ZDGjIuQWbjuZ8bglUhK
FINEk7td+HPJS1KrKUVIhqfLJGgy6QjigW3CdfmECogkL99r/MfeypBENWjj1IvtoDjHNn0CwQfb
uYb3IMo4d/cWWdMt9ESG7nEF0PrGopk9SoOmujxKRhrIwNL/I5GB9uEKMVq4l2ARcQF9XhIioGsq
GRaEIwmlo16Cn6hQoJWwMcNjaCPm8pBW+7C6xrUODz5DCmJd+kouO0pHwclKFh3KclksLN2MQejF
+dPBZccdwfCZ6znZQtVI/+aj2xO42E6gpePV/2NyUvjSKsl/0QOBtUCD+Ad6LNkOHh7xs18zKtsQ
QF44vziHkfInAw/hniKR6M/K8RSSsgr64F3bBvDoAt/0zSlfUMUiggNU/pDRbv+smVUVO6VV8eZ2
weNilrh61MUi7pQy5bK1OvTJiLEKjGNsHdc/9XIJQH2wDmQmDvYh54hAq/lKnz7KA7vVlTSD1VDm
VJUtqETrgfoKyt86N9gva/pHKEUIACHYN+Wz6sSU3xuxlr+9tQ28fV1jbTD8Zg5tz5b+ff1VWjSE
x3r1u2WLOpXo7dTQE148Rn/DtlFe0W2cUrZIHpra/dRTOX/2Xq/6Qx3NXrzXhef41zaNky+eiak/
wjEN08+pAsi9Vc7AgFwpK+9rS0+xi9D7ERO9dCkxT30iLDdsIt7iaCacrovHdfrQ/QyCc45D964l
4aTeASohGZTBl7/sWi/IPhrr4rzySzAZWI3YL8a7JUZvt3WXYajv8Za0VLRNg2rHeta9ujYkrLrD
eQocI0qNi9qtqKn93lycf+7LhAUrvxKQ1jU/GZuPcKF1hlXK8iQuSfVC55t+gd9juIYVi5mWUUka
bMPUdfAipjVq33o3EDOAyK6VcOS2Omud8W5tlOm2lr4nf53CXnOILSqMdzESM4yEE2M+sGZ4UhZk
xrpPqoBD3bh44wbH8DPeNCaYUhiwgoLiAZ+8IT027YD7tavqLoaZDpupY43RpwWzs6LDv9N3M8PJ
JpcGoe/sRB7ycGx4NBXV4Hute8wINJnXe1zHGQvZ3sFur59El/fegc6raz9s464kd/l+N8aHMk8G
fOQyw6M8SDzOL3UXGD5YyHJAJxAZG9yWLLNje9ErMsbDQlxOfd9HjZR3RT5yPl69NGhJVkGpHU3g
7DjnArgH/3F0Xs2RGmEU/UVUEbqheZ08GmmU075QklZLDk1q4Nf74DeX7bWlGej+wr3nNnI4spYf
hm/2UJP8iNiQZm9tUqJlJgIFVsLW6Qi13WVts1S3NsN61GQlE1wwYSrqwUXpAHf8yAi9ODoVf/w5
KfA7gVhjVYFQtxmkdZMNzKmPi10m6YMu0GpuaPg1/1JpTALELiYvAM372N72zlRMn1lcuwSwWbMg
psEuqm3YiO5CFo1Ynm04c95NMxbAoSxnHoPzQCM8bVJKUOJDyaNgxlD5M+Wu0GCYjob1wQ/9j8Eb
kAcOIjOKSJRUXNIVFKAYbBCdFPTQm5aV6rCNBs9d6I9Bau8cCJ+QEHzbVLu+RkO8C11rKJ7sjMy/
dqN9wnPv2pmLC7lXD7DpjvWDPzxlrtdVdxRSc/cmDd0vs808jnfSmnANeghxYZf4df/TS29Jrrjm
3dvKGdoXZN52efK0Cx3MxwxiMzCoibOZPSrBonKZBdVOZbMJSnV/m00DHOTCRBNaEz2uRLAaUNRn
laGOxQaUq++c98vsAYv6BZEslJybPgEkhhTVDiGg88WI4OjpEFV3CorXP83h0rFuIzGz2KLYIgwV
VDNupJAykADZAGgfq3ZjmrupdmnTKw1MmqjdCe1gTuhKeM57MagPh7Hte43yF80LIpy7pMjS5WqN
o13+ATHSpg8VhktIO2BiFuTgbREGzwN9mt7BWjBfdWdRsteSyuSEHj76QBvcnKGVobpHF2fz0tNO
3Y6lRsXYr4UasY5MnF5YOOjgAlAXX4GN+NLZGj0502lAV+Duden0/kPCw4shrIDwcbUGMh12E9fe
t2qR0x9dXw4JDkiGi5vWUX62c6qmCG94okmngPC35jOY5pPNSNHupE8vAEmkm28mvm97aySD5VuN
rgDVBuzZ/tI2TbwMJzksTvl3kWq2bvg/BOVz6ujpgeTXyb61XFu+UxmKsiC9ecrAbUJnQFuybbJO
Oe9TKaY5P/Jd5DGLaOyDkskiEad/msQbokPhBdlbyiqVmLWclw/b3gpQf2ZhGSasv8Oqf42yOG6x
2LstJkpQeIVzkFRoxR3r5yj6w8u7eMBwWeijXdBJbO/oMFfffl8a4pLxN7VBCQbAzbKvPgfYuZ6V
dECZdN2VdZLLwN25qmCwNxRRh4ZySFOhnw1/WZxzySnMGcrkWbzUSz/dJGEGgkFzt5Buk9VYlBsf
ZjyQYLk+annmf9GGie69xFh6wxNmUNGPCmeW2/g0giSqCyi/MRDib3xYUpwClZFRn0C2b94LNicN
iVN865j5ZwehmQYxeHBRib9L4uKvSBmICoR11ZkDSWNuj8giaiZGIUHZM6JS4g1EpE9kWzFa3isa
fVEfDcIj55yvBCDKKTKMnnyJn2cw/VicCuDnyT6TToPvE3HcxSRNHBKlhMti7zk4/yhdrOhsNxMe
o27J8m9e8vaPweYOTda3vQ/2R+TSzVARw2Piu4Q2s0VrPqogcoiwHbv4bdHl8ABmisl1jdsBeRvB
0jg8ajFW31RlofnNLY/7pZHEYu7ioU2nG8wl5VMVDupfAn7EkMnuGoUYVkHGypK+yrdIw6flLZiE
e+5mvJJby2Nrue2ZyDascLiKjixUI6TA1QAlJa2keK5VO+e4rSBStU6xVkyNU3osLtZIdTTn2cS4
kJjRs+pHZDVlM5blIe0nv90ZKjOiICGykyiM0Ji836lhbZyEcY1Epk2ZXYKnRMxIbea0JJQM7mEg
ptza51LKOze3BjQfi5fdc72wiR9D14Ul3waSxX09+TrYphan04EUlUkdoylY2eDAtbP+PcpX2lDR
qrhFt2NjxOxi033lTgp2TQEQwvBLGsKI/6Bjbup65UuFMIf3nEJObAxGFaix2KPd7skMIXKADVr7
xb0bsRL/W1JQ4dvWCCvfljOzHIgIZOGUUN3iZ8f1cFbxzM9vbPaooGEA0o0zh+jgk6ZOjYQ3MNZv
l+n0Iso6zG/qJW6Sk+XH1V2VE5yN6U+Po7uZ0sUju1sw1dmNGMo+Jxxy8U3qQ+R7o3LILoPdVtlq
oQ3rO0NyhP0zS5fkKXy6Ecgdy20/eGzgcseYFPSW+bEEb+Rn8ZvnYK456tJFaXkG7F1OnyPeAOSr
kwyL48Dk7AlCoPo7IuNDhz+Wjvg0UT9Md8T8EOWJPhZgMyz+mhCwHhP+RiVuw6bRqX5wWag7onIR
MHi4PJ4D45I/jGZC2PfKYuilz85iL+w3AbAM18qRPbkxdls6D3KZUu8ouY1CpOCWyNvmMIx5YTQi
dFITBuBhCAip4Cup7PkSUvkFIMmcQIwbiNC5RbPCCp91obbVX1xRSvBDkP98Qo8zBsQdI83dlGnH
+AE/owGHY3czdunU6QDZV7MPRUrQLeG4K3G7UHlOt2FDMvdBGFvdQJaIvscApOZuKByv+aCOHDMy
7TkrvlwgGW9gTAZiQeLqN2hHc6zE5L1hyQh+E25koi4cOgI84iRzEXR+DdEWmJ2rYeFhTJnqf/TX
43ya7AxcX0MAyBuabA59DHXcxjqy2YQE2mVKkxhfRhcwwcsfVCnLF7ZM7w9YY34ZV7HWYYKHpe4Q
ICFao3Qw3aWEuSynZaBk2OInwboUUgp+EBHtLHzyYTidSOIYVqcgzfk9c+PMf0A9VdnIXKi49J1M
XX+5hVZozTvcggF+ciJUYP85K3erreiSeLcDwIAtuqryWze+6c4NgCbYBoGXFZcInpUFkJlYlCdp
86eyTYQqk2EwWnuOT5ARzh0A1xxb4dgGT0vTk7KBTD8lwXrA18bbQCJyyhX66jW29RcjvOOdAvhk
9uOU9BG3N2oCQlPwpdW71ivL7Lqq2195S8iT6bJi3oLByVxWsXN+ch2dg6zOI+K5fvCyIP7sI1ec
BmJRWJBmYrr1w6wT54xQTphs1PzQ7LEcka6Shqzt6zeryEoasZSumSxbDPF7bywJ2xHD6PZw1xLT
/Jlatw12nnb65cjiNp9vFHMtdu8Ql6u/6IhDPoiM97v+LH1Agkd8BZ45rOFA85vMrbHfZvnK/gRu
QZoIay0dhU9exntO5Sp8PGPY+4EsKTAGbd6QVrvJ0Kps7NoiOzeOKadu/LDsNCBeNOfRYb3OgcEU
JGm5ol/VrZ7jvlSsyxK2oHNXbT2C1t3tQkDn+FxQyScHOFr2Ux2D3tzY67fMYLPs0yP2njxkxFFz
ohZxb1ASmdK+tW1VnoidJKuCFmnRJ8A9CAUySvvPbA4wM4SctKcRlSu/L/KzB4A0fvQNeyzFOxP7
mpInaskDZL0037G/ILkiSqQF+3KUkLoUR+6rcWdEd4Nw2JdOvtdCauyteW+7nvYeknlcuG1w8iMG
Qj/90ifujBNxSfXdaHM9h25jwkMiHCZTLGSrBaVvIci7RfPRPtFPtJh48RH9qlJ7+kLGgCGrYEqH
W977MkCXazcvCDMI/kbPQf/SWrmJABLOQ7IfainvM/aEC/xMDKNpq5fvmvc9prsa4BozlpcOrk0W
fYBQYNpGUBNwvhJVEJzw3LADByQDc0/T/iG58kI3O3qcOtW5owsb9y2k5Wo4sDxJ3T3fq4PZPTGK
3VIxeMteM98Ju11bs2nxj6g6es5HOwVJ6Ty5eUaXp1tpWce+9ub2KN2OT8FN2SXwKMboQzJrtl8H
IU1Bs2WhRGhsZk47O02j4HeC7xKRAkVqB0IzDTivgoONxspMHa8Yk9XiCeHiPF+zBnsVzzIY23oY
Gy5TkhLuWIYODEQHTrcjgAT5xZLDRQhLX90fdQVy/oxkEoVVmkNU2EqcGi+rESzhfrY0Nolq7O4y
iwKXbMeZ3Y41uT2z4binauwLF7EfIQcxTiH0DP2NsbgwdphgODrJW6viG5/8W2D1nYrvmarDADL4
dMw+UGKZXsesJzOFsiEBTxeTSvmhcru4C2M4BiQy45zBsI0UvPfElmEpx3lkafUtEJRAxNNoeHcd
83JGDFUyPC5xR8IJkwd1Q/IG6YtNHsUXJ7dU+KbtYTgVZIDkG1+NSCNIAptRkzGWX7UBpl2EXR1h
drrmlu1rEjwBP4Lgy5ReXUvHJqiqxpv2u5By2e8QUBqxtVebwskvkwmmkQzpwi2kqwZdlSdOTTJD
cR0kaQMUQJVSB+qXwdw3pCLtCxr0YB8D4vBuOxW2et8SZCI24wCO4JBnLhXXSJ5adp7Aov3qeEJh
hx0R0Ca5gP/ahfy4U+IHYL0htpCocmL5lC5nPRqAhGlGwc6bLAhWB5PVxseezQ0r3UBzRV8b9CSB
x7fRNeMpz7vuT5dNvUTRRN7zmvINzoF7ux26tLnFO6vVePJJ4+tuctstHHQ8XKcfjm5wH5QG5hCS
LF3y1Rh3YrOp8SxuEboDcGxpY7500OQjioNZzyPCTPAun5Fd1EdwYqX9JhCD50/wO6L2OgHCWjj3
qS3MBHPRX4NS0wibncvqmdniAmkBvRqe4Y1m0JY9+2WA+iAgV1uxuE+oiDNqd3xKedz5VzwT5ACx
AVgZLQvhQvO2dju2DHk+dqtvpczJtEtzBopOKP3HOSV34BQkijNr4xfMzkmy64m6QaXL8c9mvJhZ
zUZ7UaiKNoqnUkTZwU0IuYTPMoAbfspL2wlXAIvVTU8hEn1kFlo2Zb/JibCc4wMNRiH0bpnr8I+0
ijzZacdauteG5LZ8V6BIvmI5m55TK8rMBr8rg56JLl5tO8jFdxUDyaeypVBmN9mZG095qDQlxv2n
2IpTuhlDSPuB0MzsHCCano8NpFrxadGtZ2S0oP7JtqOVxeD9lrSAS9mN3fK5CIMQd8vLXQDStV3T
oJ6FQ/bdp0O55l+FxtdXj/EW9yEDUDTsSuZFxLoUSencb8qoQc9iByk8NpEwIr4OAfKSi4Iix0aw
jNBH7rjrpDiQ0W0p0iyIJ6+vHICRQNQZS/aPGOkBa21bjiVBvngQQ5YBTAUNdEf/Vg/uxmXhCLkd
HVta/CgPFRqnJecyOnyytgCo5UQ3IkmkDkisW0tP7nw3VLFs/jIMnJjeRI7tY16v3dQ5VuCPUOkV
GNoxyEN+XlS/R36fx1+1o0J3L6Zkii8uqJWBZEtnSqLlY+K6+pughpsoozq7eCTcBT/CrkEhMlHs
doVzzdJw9U7R/L61JT69J/aOnvhovN4C4uGK0Ulva3tp5X6awLnskQvnw6+ghxARS9UENkY7cvnK
K3tbWaJlrCM4tlQ6XnKviEd3UDSlWYvZrpjH9oqbc8z3nINFdQ8gSqAlBHEX36YS6cZD69Bgf0dT
B/dp73RiilgeI+tM8MqzpPF/JOWEu0p/o+LD42bD4zEwxboJbZjLHzPWPCTwZdfYKXu3ml2RMaz2
mp2LaTvcU+TDvuG/CG74K5yGxY9fBPYGloqsWNLgWLNaHr87oZwWZ27SWAdTt75zVLqnZl7AAiaQ
iAIyNnYdirCQ8CsVGRvTdEmJtXUtMlTYcydBfYsKPIwJV0sXwcIFVcsYnzunlTbcLu2b+bsmNjg4
jsJnRQqRF2fyZ55RNyO8dJN4N4q6mRFXmrC8nXLt1uSmJ3TQYwQD5NsxEo6NYRTVI3zgEojuYX5w
O+DZc1hlhYkNdbdqRuynXQrKMhgboC6AmVXjHpdsaacrDNpAMHGDkIPgx57C14mRR7HvynAOjgMe
m+7QoM3Opm0p+5LEe0g39jPZQSRrMpxy27PtNR25wqnIC848LD0eAJM6Ghk8g5q0ApLDJ3ozzBSL
mwISRAyEJj+kvoGGC4/hAFVQV/mpBPIgagwYHIakp42Bw1tLdFBmb2Z2481n3ve9/+JrhLLkLbU+
sUQmIPVyW2cm8Tqs5HS07I+ZhIXNLsiwlvA32VZ8V8OcV1vcdp3ZTHFki89cJW2WXHhvAg9bdI4u
v8ZLADJ/Q1wIpzQjYZsMv9huI6hlPoi4jcq0DwWzFeQ1sA6bADzBK8JbQMfc8Mu0XNwfE7MP75Z9
RW7/+hXKeqS4kwW+GLG0UIRJ5ExDoRaTZu7byObBNgbi5DXx4CExnFkp3JQ+k9aTESpd3Y62x6lO
VAiZV5hn0OD1zPy3EinHn4I6bvyLvoGxHxFGrhpIQ9FQUgSElo4rzxjrqScEg65KGB564Wjf9/F/
s1e/C0CPiwflQdAZYOoCdMIJWifD00D5pcMbptkdoLgtrs8U/E6F3bdIrwHEIJNdgRPWRh1qIGta
7/H9uiWIxcoObLUFm49Peib7wKBeV9kyHvIqC4rPiDpgvCievP5oqpZsijIOU8MaverC0zg5vTk2
tkMCn9UJcEWMLTC6GmeeSVdaKaNnxv39iAw4QcfZdqULHswoRaJ6DO1rXw7+dC7orVCD8iGVuxK9
Gotk1AoMzLIifUIpq5nzyzEn2UjTNmxnfBDNrqqo+XeWCXtKI+YXdGtJRTodyml303lzn5wY2Mj5
FLD5s3estOwXlwcoPNmEKn9zyjNkLDNf3NZeT4it2y7vurDdYW+XeWWwhXe4twRmEWZKMkJFgNuA
uWgzJeOZiKjot6s94pQbGanuF3mIlF+0Nk7DV4ICbusjY5EnwpW1eUQ9R+zNMHnQFeqsK4MDcz0Y
yLnurG1NtBrrPm+0RpZ5nEjdrsHTZzCaLEp858rUF7QhGUC9fKGLcqjaKYgKOWHyiF3MbAokKYZx
naeXrmvr8AJ0YaxxMxfo2GJC7N09qylKtSCOiSwJspQHK7DqDPVmPcmFQxFyI1JelXxYfZ0upxJk
Y8ez7VTRhVMAmVQ/qv4nYev4Yhf2xMoXxxlKeaemHq4E8g9mU9QJDMVp2DYqV7XcTNjlgErMPu+A
BfKUeKXQD/84QALkw+xRiOypbnwEKDQoyQ3pMsF4j1Q8S89dKHv7EkzFLPckQySv3SiUQv1LD3gH
v1y/ZQpx5ZdfxUzlKglOaxdJ9gKHJnesP7GSxW+Po7zi23C618FaZixVZP6VW4PS6xtYDBZ/cnhZ
ITTRmr85+rZ+wpJcuueF5LafIvabGpQThHH0fM2SkhgYG5c1X2YuHfTN335EAwaNNAyXR3Kzkvsa
4tN8jMpS6i0b3jW8praDeh+Q5kzITBtUJ1TGidg5TR1qZqCIHB97l13ToW+Jpbpfeib7z2yrSOHg
80lqjlvikTYsDOSRFglaXtLlbyAUvH+yTrMTkmow9xi30hehh1jfZL4H+oKcHbjovrLs6xyPOH+J
Fi2fRluM9aH0Z0eRsBQKovRA3eqN8NPuWVdTznCaw+iQIW6ujiqt43slWG2fRo9pF7E7RYgtdSQq
cm912gceJZLI3ngBA+j7pCqND2p8EJgbul4xkIkza+s7KRYEMgBEcGbGMp0Dy8HpPZhA0CZUMeYe
MqD1FS4vcTuWH+A4dRAPEVKLNYYYitC3jlUbkYqRoxTImT6LlqieNmUPTbCo9VCrCSghXJvM2yBK
i1Fl4nRaT2tMbQft8xp/RTFGtl0QWfIJ3RHQ+qEy8aMu7eyvsDL7tmJMziDuf0iXFUpk+/myrAci
3ntEieXcw2DvM0Zp4HirWwmmAn1Y39mrTnqKQjKQwJnlK7Swv8AaCJCbdQu3jZ+X5sdxqIEDkgyg
bAR1eh6JIljnTLj/kAKOgmwuayn7ne03er6gbY+bW8RpWCKmLPmk6pt9Qrya+GXA6yFvjExIvMLZ
kL9XVt98Z4TH/82gbDo3a5Lzi9UiudyyZaxuNL9SukuwkjOuccjbeKmdLnyLOUef5JQ3BfovDl8b
DX5rv5QgdZszaTzjgb0fn7KKAoIIvUaabYD4vKO4ARw7AX+Ovhlbecg5oJQVR1tmnnuytUp/Ftte
/iqWSyQuDkt2DCHY4sqzCludKPVm1pQhvz0J1XaMVZVXJ6TJtU2wKxF/EO0Vy+62ByQo2I7zpDA3
qSXkTpEzMyOBabkxwxjA30Jof4fUqo/PfIMe0GYH7fOusmXOoqMJ6egmK4+AdPdF51x6PIzpZvAm
fFXcvNV1blMzYk8wDlQi16l23gJd53ZZWv02qHz4wOcITie0VJ7vg5g6cjv0ztohpnHzRzMMgnmS
MmT7rKyx+9suNsb7sDeEISEWyXx1KdzKH79x3jGeBT7sf8dm5qUcXKGnDcs9+5fY0/mXTWs13Ool
Qo658aso/nGQ8ORw6pbOO6mUpO9NDXCH0xQ1vHtARq6qu0ErWR062jpv6wVats+ijFiEE2sXHpAH
DmR8EOW6vrRt/2JiKCx71qgrShARBQFJ1O0kqMF/odvNqsTDcYTQbWt6gWEiThL302cdLG870sCm
lwr3NFAbLymJ7UW0hNnZGsH6eJHlnNUQFsS55C1lsd9HsrogKyMjFOBE/ZNZC9PolML+WdUi/8BJ
Fn9HcPDMvpq5u1FzhHSm/RjgbE9Fex81VInbOBmhptd9G3+C1sZ+BLbJZzVXR5phUMwSD9GjBOyD
rnHYycAjC4ugqqLc5gKXPwH3wRpKKCzxhPiHhaOfEsQ8Ec+tHkrH9/4CDBgBnYvW+yoS9CQn7BZ0
xF6N2IewrznY+8QZVfcetpGc+zu186tjY9S7mrSVKwUV/gEmKoW7fFdItZyhrk8gCssJZKJdho23
SycHv0tj8k5QzesBNCb6wv6kx3oCbAZNwzk6IQpBfqqS8KIeFMkuwVZsb3B3qOHRtLQ8G9ViVb2p
O5mdqoEu4TLrRAMIb5kAbBYaILlPrCELDpzd85mWQiAGJsrVt65GYMMITnZE07PHYOqN74xFE/u+
bNgj/MNWg097PwQNsNHDiJg6je9Y/hEifWTR4HX9PgvwlNJ/uKPM+Jzz+NmabJkCYwqjob2tBum9
cogHwV4mSdZt56CIPzscE93fZcZfLfbMcntn6xu82wR2C6/80knhX4Ye+wD2EqQEJSFQaIx3+SwG
fYcQb+4Og5lrBIVIYqxpJ6nEIp5218IFqSNGd0/seHFESFi5epPPhRvCaAjc9t2H81ofceE29XXG
GWphm4zgPW9BcFXJA8lfqcvke2Fog+pmRjzM4hSqA/5yEnGgjvnFNrfEYi6GgzE9LRzQ6LyIDYzx
ICMyOqMf6WkmRTCuQQN+yKGB5a3YLtKeXpMlbAVu365sD8iKnHLvoEh8kjEms11Qkh/EOMUqXjMS
Aty7qPEpXhlIIDdlst+KV6Zyw2/IC0ytrORIJODkcy3j/fFttoEE1255atbjP6h1efQbOQanxmG0
zFYLhM2J5Y4b/yXeCzEkuELhH+omQegdYPBNTiTozB6Lc9Ha1UUmQz/85YJ30zugEHxeGYa9FaJT
i2d3rdefUELE0TOUqXWjOC8COEEx81gfVsd4cjALqC/uuFi5JyFjRJdUscN7MCdzeoxjTP8b3U2Y
yujIkazTy9sMVhKH5sWnZIRM4xeq3GaKmndboVByniRNPbuFkij17D5RGFS5AUBI5QtkZ4oiqI/A
G5SSCjBRMz9Q9bjkAiioUHfAHeVvB6BjvmWMobqX0bEJfWMmrhEQBVZwLnMgSY8mpfT9aHBM+Ccv
ZjiEhKoyWM+TZdzMsbSG9ySRqr6pDYLaLZPVxibeSrfhvVdPnb1nUGlzNxBPWf9zHVaCB+RrEsZp
UiWMQD04ns/o28fiPCaGkRnzmBDpU4y0Uzx6CFA/B/xg3l1LanF/cCIKDBgKLnafOefrOowkt6+0
iHYyeou5LyFBu20RnfwwIcH3TUqAuEUMODnA4okyQJZqRU3y0pRq/qKumMdHHRLgTESRceQRBZyL
ZchqhCo3aM2r5i6Oqy67kNYQZNemZvmzCwEYsrLG61Ex3AHa7WHYxAYIgN/1oKsyAFdwmNBjNTok
KgC3Wndbo3zp28eplFH2MuRjir6fr4VDa85YxnPNhJH1kPpO0LYvdBqG6NHYiUs2UNbSE0ShRdT7
7w0GlQmIxYBnnX+ivPC9V+Hc/c1C2ugTRqhBnkYlnfSdK8+xHpiYm+hJxJnuTpQxJAuaKfDwjHsO
V0opO1E9TGizk/2683FOtsTztvdTlFv01Kyz2TXZZJBEArt5VEqKU8qcjphZSBdWi+hIHJhNGyps
lzAjddPEGG72vky78gcgAVyLKQnSDy1MfJ4ENhYGSi65WIhGxlfXZ9KBaE6b6eyMGZ4wERv/JyJv
vdu2DKZJH8otLtEgHN0ro3CiSPKMZ3W33mD+OnX130MXtBADbzhRLABrsDTIhIBvVp3TnpbRHlZa
lcZQZYfIPVnZzHkDVECBIm0rtdxEAVYmZl4TzEg9KlsDCDTk8XTMheJt3iNQaQs1/bGqtHickzBJ
ME4lEsUmUmzIzTDx3qeG+xFLZBu/2gnMF6bzxrqzMDngVOp4obYI8qjmEa2JcY3gTd/QW/f/UtOg
RrKQ4LNRblLJH4GQwUDdSkGWUwD+xXiNBVmiJo7YIeP128lowAqJ/BtpcmUW9Z77eVbvNHL7D3T9
LPdSfzLkzOIz/ERT4xIYRJbK2ZfE1+1HBuNv/bLueDq3nK8tD+kdTEMGm0Veq+EdrGjxtSxutyLV
TGRtk2DwHkEFmSfjRv0nmZXVP7cT+XdE3uyN65oBiGODMH8zcZljc0Na9MVwFOVVO+u22bdwGKx9
WBbZRzhUIPAc9M+fKT61ZwttfIK8GfnJzmBZvJYJgVmbsK3RXwFxa3+6nGqFPbubP2Kl9d5C23P/
5Wn6f1rTMATbRZUt6uzB1zbkSycnGhD1Mdu7uHJ2vuNyLk5IT/MdW+TyolBmQj4i5lhvUDDCVDbg
SisOPY1/cRaa9CLskSwysohzjVQUFkel8jEJuSLjvF2yGRuFThCvbVRn0xHQ7VkFjj5R/2tF0/lb
0jTbX+qsOt27pgpSCpgKamdWucGlR3Ro46QSbMJV3fC7asJtUtqKICxufK/oMRZxXg2ERSFcVTYa
FfSKWTQeOQzKXzNq8W0ZztsVCF5aN0Pj65+AFV+Ihq+sSH4NGcjvYwvy1X5YhL72nqOeuXNi/0QS
H/ENM7pZYBgVn9Nm4Fyle7PSoD23jEDB+41x8dzqjlBKl/uaRN+ape3eYeXyT3SD9WJQBJ8W3bj3
MJVXug5Ypo6dWZ4gOOFq35owc8tjGsWY0OakUJe2WMLXCgrGsB3gOKBurGtsI6lLkYIKBHtvyEbw
wUI0o8+mVO7TOPbJo44c7sJYEKAFdCCerk43VoA5kJJ7mwQ42QVT3/Jtj1Tn28Qj63rjT3ThbFgd
HLVinKY3Y89wMmlG2Xuys25RZ3sVM+EkLM8SsdO4HVrZP7JW0y9ZPNd3WUU81gbNDIMz2QXdYwH1
kTFNHEz/nDxDO8ImzD96eV/Uh94mn/xgWSTQb9GdE2Cp9LT8wT6ln1U7xohI7NUb3I9OVR6om0g0
572vx61tUU7tK5kuZmtSBd4KMZ29YcaXP2S5nXxjewqYEZlapjs8jNlTSGMbUDVG5dfgWcFPmPVj
tuNJICOroSV7CqH98GM4+Hj2LBH0JVxtCtslLi0mbUuTv7bhjE6ltIy8jRuncg8hlZPeBF3GARq3
DJKIDeJc3YTAyT7aaQowH/t8/1QNEY8GFxoCIc4G2OxDkzoPZCFyTgHkcr5i9kQ8VPUgjt3cFx9y
cIsPwC3VZ997CCsdexa3LByyl6jyYUH3FeP681hm5bGYoP3tJvban8hw6JCiQCPlNwsiKGqHjLI3
cGvImy5q8+QE5YHleIe9dTyLivZZRQi+wTvN7LlaXkbwTE1DOUCwDSIrJ7ChGdM7kieZL8EPWe6t
AWMm24+SbvPZ8y1ClzGAKOxA2nuccQtNewsn1p8iScZ7ozDpUV67kqJtLMWyCrGYgoGUK14tG6XX
BuuojSYyjkOzY9rTZXsbERBCzo458KYbwhW/zraFaU4dOG+K95eFul/loMcNze4mbuOh3zIcGhv2
4igB9ggn4D2Ta5y/S4K/7M2SG2LN87ZTYOXGhGQI3UW0YDHYMHEoOSqvKljiC8KYZtrBv8/iz6xL
vH8pUid/g4arY7xe9JgwyqT+SkE1XOzUrPB/40AnpuuIFcEqc/UO99eZ7xnWttA/UGzdJdPklmcn
myCZAO0oQRW5GrJnRuNSn6o2W4WXMCjgPunWjvcW6OXxAqqSZaJoUXgyrHDkddSl9Tsgxj7K9UeH
1xobrHMkmv74c+mgfh9WAbs3ylXymrcwCcOs0c/5VAbfYdsZblHOQHyqsED2s+0KqEqMQm/FIMBs
0qCB6lFA04ojqYdw47gntdm0rltORB8AkEMeio0Qjo4ujiQW1ziEdBwlJ9nUkEaUoXrfJ/DHJIe6
NP88EozivUMr1LPF7qzVlNB0Z6yczgeAdXa4k89NtE2ZV7PPtcCgAyMdg4qBhy2jDTcaqxFgX2wf
hlSFT0jVuLqxrcV37IRZY9n2SG9nO6Z6LwjHzaDr19EbQn1snVFsvGPTs7jky8FP7pBLuGZmTmr1
V1f0bm5TfrZFWSUXCghxz/evUYU3WfKNBbl+LVXJ+LmJRFzexBA2GMxbNhOClFVSd2hHVT9HJORQ
PuexvBO4nMDvTL75jOOeW5odh2h3iePGwX70ybHf2G7ZoOthYr0zbLrUZsxwSCLU79p7j8YXb760
9DdvOnkYvh/V/yZcP+TJIrFAqCqG7EuFOKi9gU7yUNkJHCicef1jSNwQo8asrs4I2JuR+VNA7Nha
dDLsCCb3vQAyzz6EXfHqZSaGBlylqs5FnKzj/y5HLzhgEiavgP0rt5FOUNt63sRTSsBMdZ0Abv/E
cIoIu1l0qrdJn8dvHXLSiRe36q+qLieLJQYv68bNB9wrhdf2JByE0S8POOMcSMMVw/XMfuZkLJ/j
pWqrney7+Y+D9eKRhUMvt4zXNahveFjXaOnXJ4bMuvcgmM2ZpFphb5cutFceVQQ8w4nHPAZMMi0f
zn+knVeP3Ep6hv/KYq9NmEWyGAzbFx0nShOk6ZZuiFFizpm/3g+1MDxNEd3Q+FzsAkcHqq5ihS+8
AajzPWxAiBVqg5AGy6dSdrNkm4PTx2y6Q1XUR+ORxSDbH3qBdpdKY5WgJVJktokdRb8XBGB4tQSJ
fYv7N1QlPqeWbfRSp3U49DrBWI3BpLpWulKjh010AhVIjE63LSPFLLeAtFl9riHrJTYCarY+4B7q
HkWuX7H/mVqeiOJgajbpW9K31DFqAM+PQzJRpQhu7U2KvH44FXqgxRaEtPCGYoO0rIE0cFXCusGw
JWjbz5gaps8k3u233g8jaEUVNjkKpYZ8nVKzTFY+luLq2hsTsddqzA6JVyfybqmn0QuQ9fKlQnkv
5HGcmAyBMtCxdhDzRo8hxNBLbwPrF5eKbW3gnoT2tovr7tVHFesw5vRfV6ZOFXeLXVxgXhU2xLK9
R8z6sbIbUi/Q4SHYry4OXnQD9gJSnBjT3/iVkj6BK/TB6kCQh6flpv0XPyfWWvsplcoNWo3impuL
hL4ChBJvFOAC3RVUAu8DZC66WjqVD1QZA54dnMkSGa7hGpoOHPzA4w2g1Y1Iupd135KYjs8OZlS1
FVgH0CUsANtQ7ixLZUMXv/WfqC97hFt5pmx6mJDqh7oPRb9x0hic2WDTpr2ucRj9BJ+3ukIwUKU9
OAJ3pF1Li5UWthY227AZXaQX2BL6BiUe/Uuj1OhGljhQ1te+DZl9N20XyfJyirZ0s9HcIAFFrRLc
YIknl2KZxU6B9kwChR34gJYgruN9VhBexbaBNoRtYG4ASAnfVzqrlYoEopN1e1t0RbMm+OTpgKZc
PFl4lXm7Qpj91yroJ8WXUoMwTMvVAMEA3APbrrrJXqm1GsgWaNBQVgpw488hgjaoxAg89FZFCvhy
Y0QRWjyqGgAOKVHURqYuyMRrnSMyveYK1z6O6A0Bk5Ed3lEtmC2MWGtjoJnvTLKylR9147Xow6Da
pYkZH+xh8OUqR2ULAAbxQnxVV7mDizRMPnePVxdpCNVDpEpLUptfYRPCgdRq0FzXiWJVqBUSylB7
NDrDvfIolUBt7/G/Rm8ovh+H1lB4Xrw2/WRa2J9soE24zoeQ+/lr43c+vaKssMWmSN2O9BU/328U
BtAaafoqp6hEL09/RBsmLzfwLcOHICr1DlgDf7iBsDxyLqCS4LltE+RsdKn4x9FIQH17ge49xG2q
11vcnYx9a6l4KvUyau6J9/pgr5FSBiuDh0jl9Deo6VRKJL4j8BS+igatl3WZK2n5CZ12+zFRGzqL
3aiV6l42IEPBLZckd/QQAvS7UaCixqMV4Su00/Qn5HKRrWPVhbOB9aQYt4ph+gqMLtgdXOuBQk2F
PAWlPYI7H9fLdsODWRLJoOx1bCMbob6yqc1XwxztEm6MLgBiev7kTm027ZXbSAMgJBZ26c4m4v2p
U4D0NiE4cgJMaC0P0IV4cGVG2w4SVv3TpkRTUpLQLMSUYMW5+1aFdY8shUxeQAzRusur2thSUAER
QkWPRC5GaeET9bb8rqAoB8cqLtPuU4KgobUCkEO3BWwOrsrAmDXKkqEVTnL9WI96iQyuKlUmFrs4
GRC9p9za/BhBVoXbqgRisRHgNY4Rt/uPlOvoeUCCNlin0hy3Nikn+viZJ1/0Jkxv1Qonk42R6XTR
dZl9TSwdGA0aUvkDwmb+x1G3DYgGTTz8okrb/1Shs3whnMxvbOqt4SZH4g/VKqNOtjFqoy8+H/iJ
JhVIoaihtB/4GcL1hZMaYMqTqdLm5E3V08RJsJ2CzBN94IShaUSs23Y5ku9YOzc/CL6ooXIo8zB+
BDTjm2BU7azVKEVwPW+EPzRcIqomW+fZgYuW7mq/Na2VJoYugm5TqpbbrhKbPnSzHkU/1HdBpGX0
lwFaVV/xAWCZrIgeMwXuKlD1aw+d/obWTTYUII8oK9NnT0eNitdaKAkd4ID9Odlo1Hqwr7EL7Ol1
DyonpRCeExm8emBhryeZDh3X9wL5kDpy9P5BAzYDl0JygxUPrmZpNG/QFjDxXwvNuPFeNFOoib1u
+OYwQItQIvyPRhYyls8hptCI5He51dxiXecYO6MZQrk3MTRMv8Np1Sz0IrS86tBgzDNzi7ADIok3
uoMyK/G/JxpE5/1YmLB4KXr29b1vN1aVXtkOnkvmLXx9GhDbwLcDFqTXcxR3tlUEO8LYIkXYI6Pi
41u3Uqnvq1P2QIYPp68nVHOU8SFGpz/ZA/mmdYeEJ5dkYtQ8+LxQlXUT4h+orHuRZrhOAHbCcBWi
1aQF1iHUHuI+PiKYgzPw2vehrCO5oHH9wP7xD6GDwtgqLMGlElkEqYBDa0qd/JxYb2NgWfpBAq3H
774EKhJX3E8r+NfK15KC2y/TMMoXarlltQ6RGiCgSjBqWdeBKw80tXHwaTJNgMGTmJ5vggwCzUb1
7Fhft61Z/pogw3gAdEY4yZ6UEh4+UHa8ziMdyVEEyA3SsX74ZZsQrTHCTno6QsD6iXygNERbeFjq
FZBCTVKCyMv7vFHksELt2/lmxd2wQ+md6jyWGjXIo6amimYZOqi4rqmDLz0Q/a8eRnnBtk/1lLoT
yRqOY/TF5BW/g967TdIwXkGYIspHIJigLO8LJNy9UTYG/6vY90aSI/xNXmcBAhprGIe9SbS6RgHU
LbcoHmEQn0lcRYI2dY5U1oGvQIVNzBuTFj6QyioCAOnUifKkmgb1GamHxS+fIuywTkYpm1s7LLVn
Yj6QW55DYLwaVZxDt50B5mUlJcJKhqrq4TXeJ/BJ8pSGyhryI+ijQLPxcNcNxSpu6mmLbEJoM8pe
7foxQEFKAN513dDy1hiYhUh+iNH+bJLR0kwFR6HhnddqEMHAfuIlUkS4qXcD+LCeNhYxnEbRJ88h
gHM94H9GEgzAGzWCFOOQxi9t86oq0/omdCvP3ASt1rVrW7oUI5Bf4b9GV0euwjRzv4Ekqg4OqFCC
VEgWP6Uo9B8IhLVsE3NgZ+dajVh8j27tKqgRL91AbTMOjkr1d5dSpX4EMEZ9iblFVw0Y+0cklvpv
MtXze83E0HYX0MNxt1jVGM62woSNF1OfpI30kr71xtAgHq9lwQfGn8Es4zWuGlTV0HJ11BVKW2gW
2K070CwNwx9pnOLNmlap8gFRpxjtN0stb9IoRV/ZMu1inwQYOF47UO5v1bqMjpbPhYxHKEKCG/QO
wCCCbga/JGrTsFbuGCQHMB4Cnh9iXN/8IBq+dygYk1+DNqlWcvCCYEVhmNyHdBjRWZaDl7+iJvrZ
9LXuizbW2YMr+VDUF1MKEamCbj0WYjpyuUOnvoaJTGnTN8FTJKYKa5DoQ4vIus1+M/Ccg37XU7Uh
24NEQPAKIcDyuvBVzRBtFVHQwllQEHKA9zQGB2cQlrnxwRI6u5wGdb4iIKBTgKiyhKQneKwROO98
hCIw2IL5C30O5zar+07yN2CTXPT1Ld8R2lAo3GDKuqjGrRquIsQsc03ak6aC9UU6xkRLHhPUaMi9
UuBw+FF8JMXqydiVQDZXVCbLYt2YQj4g49O/wl8sX0Mylu/0cr2GhG/sjzHc4if6n/UR2e7yuUej
HJUhXyCvI3STGSMCyUL8G8w30JdE+tsCfdL8qlAtH2GN0mnx4GpyGkE3Abh+7KlMeATa9p//+Pf/
/s/v/X94P7OHLB5os/8jbZKHLEjr6r/+afzzH3QVpn97/eO//mnpUlUNaTigKi0KnmBQ+fPvr09B
6vEfi3/z1cCvyopGc64n9X2LFH7u+u3D+UGs00EkCYLqGI4tNEM6umnap4OMdiBtxCKiY5WpwwO3
EY6dSuE9lq5trPVhBL+PLoy/Pz/q9Le+mdq/RjV1nFt0WlBCn41K6t7aDbKlR8ey6sdYhuazrqeK
ssUbLIDRNQDas2NT3RM7wqQ+P7i5NLilo8ysWXwVY7augEooQIAmPYZVOdxN/DL7kbDKvUO51U2v
87LsoDKdH3NxmW2NdAaleUu3pt/05luKBJ9fs1bjIx5aUKVH6n8/aKkGX9oRYtrgi26XdgL7m/PD
LqyzUBkS52nVcbBnPx22BWiWyyKIjmbRPyUuheXWjkDpEPHRwe/JSQ+RmGBIwGljZ31+8Nn+nT4y
g9s0NW2IekIXp4MP2kCbMa2iY6wVBKIZDJcbINhxc3V+nIW1Faphwg2xNCZqOqfjmCXpJsMwSQWP
G0Xxudd5kCisdG390qHwuE+xXPhyflTJ3zrbwgLIJ8GaaRkGTIzTUW26zb2bWuGRTT7JjkLKHLAO
yENgh1md+/fnh1tcTI4LW9aAm2FNP+fNBoLkgEGPkkdHkEN0P0UoD77uo311fpiFsyFURzVBmtum
acn5hhFj1aNoER/drIfviZ9OiaE6vTOL5wb8VOFr7u78kEufT6hsT9D6IG7l9OdvZobjvS6xVo2O
QWdowVNnR0RzCiMNW6/LjeyrXXhqi4InyfHN+aGXFhWXJQ4IV6wFcuJ0aK9CiR5hbGabD9TpQ2R3
C6RuvfYdO/TtOLMdarfRaItAwhABcAfBu/CegbwVW/zPoBr4Afq6mRd8e8fkKHZpJhLLGi/I6eRE
bo9Ui/X4aDlZ3X6MokJrH02gTJv3jKM7JohVm3WcLSIMPCvpIf4ee9IvhL8rdfSeshL844WNsvi1
TEF3w9YRSptPiN48oKImTY4AkCfTe9l7WwRNsV88P6HFDeloKo1QVVi2NvtacSxdym1+ejRhUX0m
gPDFVld1Bx2+sLLI8KReCVB0IdHq+ZGXTh9kmv8dWVdPPxl3GHwMMHFHxMPVj8KK0Vbk6hGQThAG
/lbV1LnOj7g0V03VEO8Bva5xDE5HRNAqxEOySo9hA6jXJeS4r8s+eVQRNka4MaOZSckoujDq0t2p
sSVp/psmbODZqEFhjHlXpekRSxWHBos65t/QIMyPFr4N38/PcGlN34412560drMekhtfM9DrF0ep
J1GtAmfiHgLxYwvf/On/N+Bs+zhA6VW9DdNjYsclk1PMIN3CLcqfRaUZX4oURus79g23FyLEFCxI
LGfr6eMhqeVY3R2zLjb2tM5kfW+HGNutx9iWqKdZoVncnp/m0mnUbGHw7GpCGvNTAjQc+mvZxEea
wVWxLl3MZbc9zesLy7m4Q/9vnPmZkGlYiNCOY3RJ/Vc6sQM0B19/DOxI2p+wgO2Cayx8rUsB2+IW
fTPs7Pas0frwW6uKjy1aVYLqSeKCSypo+u3xpDeCC3fb0nA8f7btWELjU842jV8jqTEGQQJ4T3V3
ETypayJDD4HpJPh0/sMtLaguOO3StE0VA5DTI89zmHvQXAl/NaP/PnEPblId6MEqtr092eoVeXZz
4SMuHUKuF6lK/tHARpyOaSYU8KXPA9jRDbLWiB/l17CcrFu8ujwKiGlR3p2fpZjuynl8putwFcGw
aI5ma6dDDsgV1qZi8CzZtf9qgTso2/ZaaTNAGSCppvIQxFXqQT1dQ8XO653sJmPN8z9j8buagLbQ
zHQsW05//ia4GZ26lIluh0fFQxZjhXxGc4u6DlRsMg5qrudHW/y0NsGwFLT0+Lano8lQwZBw8MOj
CzT5GlJwDrgekvGTmVABzOPCPvSOaly4YZduAh1F0Sl+M3QI1qejGkimTdXYKRL2VcgEQ1ttKiqJ
/eb87JbWkkCGCNiGESXFbOPGsLzBmbTR0cAM6Lbp3bzZ9dFYCJAJhXvhelseTHIabU2bwuHTSbVZ
h92FM4RH1EyNV2SglRs180ykWtVme35eS4fD0E2VPJ8OgGPMhqr1AYyVovPVhGrjIU/jZ937xfCA
3wdwegiCxYUvtrRPKGcZEpUDW9XV2XEskkxNLOi5x6YuEWv2s777NlQmZZZGh0yMgV/Zl3vqMWgy
n5/r0rJyHGDWG6TeqjqLcOzKLXgQBcE+FXt8PoNcbMdU6t3GRu3hwmBicTSpYcGNyTM7dDZPXkQ3
HUB+HYG3luucIvknTVhofFiFvlcgU224BBoY3+bQPRuIKKMC6Zv2QwVJ8Ja+oUTxCIs1WlvUel8i
pTCvzy+HmH7B/JYizpyKMBR4CKFPtxnOq1mM4Wl8hD8PUNs18U5TyvFnBEEd/JqIAO1K/bF18KtE
/VPUWJSQ92k7HzeM879l6RiTPjsWh8ukPjb7NHXXqQIF8/AYZ9g4IiioIkySdWrlv+OtezvQ/KuE
Wl9FeUYqm6jV1zFHpWWjtUKI6yYDeX7hdE23z3yFLbauBWhBk9DqT1dYrSQYTbugCkFfKFsDlFXA
HpWmRdsHvTeKc9h6AtIOPiBEVK3Pr+nS4MgHTU/elN5q00F8c/2bOhUSfKbsg4V2FMjpEH76A+4O
hvKMtO4Q7gs6nuE9mqtR/cm3ALXtz/+AhRNAeM/+p/YEO0bMZt/knV9W/K6D1FCoQnU2bswro5bp
CxAqX//76XL909znpaMsMs+n4xZ9B0poDlycpnxG9BLpNVGgMLKTIP6DjZVWKNykXlfeKSVovXe8
f5pFjEGgQYeWAvnpcms9BMKoMJyDAGVvTxVrrlYK+IXzOAg8a1wDFPOTxOUvvfA2LV01qNFohmmB
4qHJNTvIEzqsCOl8HMzWpM/WNprgivFG5yFPABnvqBl76RPsITCHttMpB6JnKBMqxnlbxXUQ7dbr
tuvvPBR7cBrJh0a/H3q4DMfzG2L5h9rT7cs557abbUmdViEcU809OCguZXsqdHhTq7IdHtDzUJE3
GWiKidamg2bX/dhcu+oE/fCDoKdznrfS3XsFzxUm1k5k7dkN9l7EanghflvauFSDHF5fjdMrZ+tZ
Qkzs3Fy1D50CaxOn++YuwILiOwIqzfj3YZNGKMwX+X0Hz2trEYqYnoqT9kFvkUCmDTbSM8yLTtwq
beoVKItWnW+s80Y4wcfzn2Oaxux2mk6n5GTqBonwbJqYNfQaEYhzAM+OqkJT4zfRxYKM30jBwHys
Spn9gu0ff61yET/16I6HV+d/wkIwQHFIstaQaxA0mF3HWNJLCOKucwDdRo8WzRi4xXlmfG7cEVqM
1ob2V3S7I3l9ftyFsIeoGEkrqescmnmwinN2A8VPuAe4MR1YE97cdJKQQ/vaG6Ngj1hwkF6Y63Td
zZcbpWEheApsOg+zUGs0ItRectc9RMgqBzd5S48tjDLNwfEPOiysxqakvwSHGgU2v/1yfsZLexo7
PZoADlVqIWejo42WCjhiyiFMFG3YwLCLAdRqdqGHV61Rl8OFp09Mf+Fsusj4sMqmbnIh2rOz3rXs
HszWXUrFlahAEtjW9ehGmXjxwl59aotseA7rYZLrDwpQdb0WXtlKivxhgpkwS5Nm6laxXfVCMXsp
7CHiocSsCl3/81HGqQTTqVxXDhLNjRevHNv7iLWhtYp8Y7hpqzZBoq82ESRMY0imtL2dh9hHvwlp
o2m5zn+Yha3IQ6xaU/IiqM7M3g3XokyFE6VyiF1aBiSFMjR+jnEAVo6qVLkhcO+1C9t/YSuShQsd
jRlaUNBDT9+qxDJVHBg959AUln6TYRuPtS0m1/bGMYsImBpWV9We4ofnAvwMYvfl/JwXwj2mSx2V
yrcqDGParG9CExHjXAcgwzooXZTgRurkcI6HFrzU+XGW1pauhUSqir64rs2uFwFyr4Aa4RziIAE3
lQ5CvbP8Fl+OCmlUpP+ztn08P+TCjaZzp1C9YVxq37Op9aJ1Mh9HgwNYquo27PTO39eBFgGHw3Bw
DXiKFnPmddw65wdenOvv3gnMfm6X6Zu/WVPZAGFxus45VIhM3yS5WwCL0lAstlTL+twKD+mBd4xI
6Z3rTBfCtGe7qKV9PaBp4R7QPnZulEDzvkCjhUFD0RYtYkxPxe78iAuXGC8VKfjU9+LRmH3PsskA
7bq1c4i4THceotO3kRZ8isq++Xx+pKUdSiTJzcWR1OTvSObNatKfL2oiOPswlEawgYmEr4jSDaP2
jq8GTRWMr0qn8o9bEhlP6uyJYh+Moqr3am0U/hpugfmkK+i07tJMEV/Pz2xpDTkQgCJ+N2XnT67Z
iyaAPcA+mZTxIPvQQ1wrwKxgsLUYSv19LUOXwmEZqS9OlajTbdn7fhBirk3xB1AbYMpsBEnkdwic
qDaUlPNzW/pqvOgmeAyiTAKK08FC5JrRwQ6cg81m3EqaNBP4CDHKd3y1t+Nop+PobdHrcTs6B9Sc
uqfYwfJul+kQUJDomfQTbK1Ofpyf2sJnm7ottiNZR0HMdjqkGOwW2xHdPiia9mq4kXMY9fFQRoX5
eH6gpeIlI9kWWSgvNwr5pyMlaY+MBzLdB8fGSjKpS/Ue9yfPQte3TPeIo2D3Kh2ItpkS2AfZgavX
qjz+ef5nLFxnBtUAohVJEGrNizU1qRxeTz37pkaOXg9N8bnDzXHNeMkHgf/phWkvrC9JMoVSKjUq
bL7ZZZZhixo0rqMcUNQnAB9t7zFyfYGcjeY0f79Np7hTShJwfPnU2VhOVLhJqhnuQRlTlNSx/xpw
zA2miulfL6LEjk5QaCPgpA5x+ikR8cN8LBTKwbAr0LcoyoPpLBOpVFfY6qXVZxECv76QViwEF1wZ
03HXQQvQ2jsdFLKP65X16NEQwqDq2U89eyu0Hq8S2aFYv8G2RPPvc98L8Kfui0sbZym+Y3wL1AdN
YaDAs/2L46ZZFr3rHSG8iHansZEcuAHtZEUA1u9RSE+7piwRgMVMMQOK+jj9AgkaWWlo4Vg8/P03
4KfQOHYIFFVjdnBN0CFaaineEdoJjEGBfixN1RT1iQjsfChH8en8gNrC0QH/AlKZaIBn0pj+/M3b
BfwtR03K4gPYCkrA1EXkMSEJKq6GTvgWooNYSnoPQDh1vMTzPDSObdy2I7ZpOCztVLQ3wysPLxUU
CexRBB9QOEWEtqMbVu4c00C8SSSGh7L/yOvfHXpe0PvQrhTx0a4muhUvixoB3Yw7YKlubljbHEiH
d4cgWF1+Oz/bpd1GKUulcoDSBS/16WQ95K+qzmiUA7bkrhWByCyc/mMihvRT36bWYyKs5LqPTeuu
xShpe37wpUuD9AadQ3T92HCzrVZUoM0DJ/SOyMBXL26AeA+Wbmm1iqhyXhhr+rtm+RRIJovQzqLC
RfJyOlFEIGDxy8E9ICJBiojSglsiRYFyEQLM3T1uhdDcJfTgCnHwTu1WyMEb4YXNvBDd0uHl1uL2
0ijHz+q0ulY15VBPSR0iZTi4YnXlPbuprz5xkcfdpoGUfj/Usk9+/f1K86ZPDRgWgHLi6ew9K4Gd
Y9XuwUXlbWtWEGixdYWLpvpy3J8fa+kFlJYDFonCPbjjeWGkKCTwYlgzxPD+iFRDnrh3qgJ4EsGd
sH8QGU5QO9uuNTTGJJQoTArBLcOSLPv8QilqKY2WNhUSWk40Z/8ARaUYpQqcusjbTTu4a7Bne9By
x9zbg8CZ0FXSZwuDBiw1TJRdEqm/mDGWpFWpjBw9tLVWQe9lzoV3ZWkb8DFMqgb0NwkkT79G41Aw
aFrbPeRagkC2CeBZvcqwbVdX2CrkYqWig4imjmW9Y//ZhiMpyBPDGnPwhmc5hcgxXD4EsQ19z6r6
5qPqTx5tHuX79aiAttriPI2N8/k9sXSn2iDgJI6yEuzI7CX1/U566AM6Bz1C2dFGlmilNnHwMQ3F
NfLq3YXPvjgciqPEYZN8zzz9UMcMlnPts92dMvls9hRAV3moaOveQsHkhpcvaD+cn+HS/cIFSuRM
Exfg1uxoo7LQ5U7Y8E1brJtXgWvikooyRPQhpxUHo64wEshgURN/Lo0q3Rl+bT+f/wlL1ymzRTeX
WAXl7im8f/NwZRCyqrI3nUOA5cNVS5BUI2Vq/WhCv80uhPBL78b0XBAgUB+Q87JLEFFJN3umK9FF
uYLGBy+HR7D/kajAWAS+18qjOdZoUts5KM93XDEmRR9pUiMAg2zOMohBydA4b3g5upLqjo8l7pPp
mUa4NXAcNLZm1HF26sE9Drq983xA8DuZge28/usVpyAJ5oOqpMkjNjvIlQCgUKJKfqgnaliv5Vax
l1392ipFEVxY8YWvS9apUnKi/kj5Z/Z1k2hEGgvbgOOYlMF1hBYOipNYbe6kNLriwg21cICmLgOR
B103qq3Tn7/ZSk2r9tjaBMGxhXr/OEHQVoObxPctzDiMvbJLffSF0/O7kQraAnbNH4gP+HAhfMwi
ODZ6pEN0DoMeReqyLuM70xt+q+kN5jc1GY0bWAC+f9urDYa2f/81p2LMVLNAI/4PNCS+4REeHOAG
lKm1Dvgt+9QB+DwalapfuKF+97Nm8Yj5drDZ1qlbqEFNrwVHVPWc7wGYZHWfhKLZlwOy+YTaqD+s
CCUQEJHk4M911qIcv+ohd8G0gJdD9VmX5qutZKO2hqI7lBf2wNKGo38zPVOANhxTP90DemQA6/f5
hYNq9Mgslb5t7BO9RjecIjgqSudXf3HLgXVXuUFpQ+qz4fDHkwDtHIYroUbvYg37qV2PJDWqkQB9
/DvDbL6dH3L5Izgm4twWDRRC/tMpur7veaBQvGOqOSCrVrDFzCdMcQZ0BZCnzq5aFRmf6xqZobs0
cUyscRwrsvxVg3jrtUrsQlmriAAj4VuV/7AboxMXcM5LX4FazPRwUrSjUHj6E1Pmj/UqWHUf4YUQ
SS4DNwdcB66UEnGeC99gcbCp/wuyc0IizdYDyWcrqUwlOAr8Ob2P1ajU9W7E7rTej0i6/Tq//NON
NT8CUwNBnyJhIGazoKBo5WBhNBAekyL1442swCs+oRY3XnwutKWR2MRASaQANzMbCVS6RFYlQemz
UNDgjCh1vyLaAH9Mw/i4WIN4QvVBAzRLsTnsr109zLfgWTMMGWVxhaB8uzs/96XdLgFd83JSLSLd
Pv2scZ03vt6p4dH+GgZleyNTpfggXD9wMYgwqkv3+VJMzlsJiO1f48lZebsyKk9HpyI4GkYo2mv8
tppk1+g9rG/V9G8LqizuA/4W3to0a/yByIBgoid+kfnvuGVNsKeU+UG68f1PZz69JURQCJRpaVIM
K2xsw82YtvoPSQN1/ferzKNpmJROVWLB2X4e684ZIYqGUHck8v9VbyX4RDbA+lZqW2BYQGimXohN
FiIjCqi8IjpFo+lqOZ1fjwmXJrIkOCbktum94/ZRvRdIHt6jk+pFu6DovGHf5IheYpfSp2jPn5/0
0lvKAab6SFfYwbz79AfkKAATEhAbKVU9VSuSNkceiQbPutYVqKKqz8/e9hQdP2PEEqwsJTXeAcGF
j8bsqYNSBNWni+ZN/KAoZuOqnO6jnintS5cPmDTHDu9U0ibH89NdurMowRBvSkJRMe9Fl0T3IAkr
/+ijBxbemMjwbfGQ0HdJmjXq1fnBlqpjgGPIY2CgUU34fc7eTKzr8wb6FSVBXBpwUigT8VpSd9D3
Isl4NVJdHW/8OkZYAaGVwPnWEL2gAx06Nf+mYhIX4oile4T9rUMKBpOHl8jpQgd6k1qZO3jI/SnW
jTcSJTWFYQXbfED8Y0MfJnk4vwTT/p3f2pRrOE1Evgw9216yr4ww1HkzE7dGrVhztda4QVHTzLa5
Ir11odgt2ggojHoXbo7lkWkO/mvk34W7N2uvupGKUahNBGzbjb6lsyvbJ4jMDhD2XrHuEycBqOUQ
EKXbd8zZtiRhNxgpkC2nq2zg+qLwuHjHASLTI4hD98auUN98bfmjVQvux76xRrX4+ffD/sZ4TgGK
ZlmzjytALlKIrH3QuaLetaiBrQKu8SsfFYyXNu/6GmGFMBrfMVubFiHnCVaeNs/t0LqVTe9Rcs1Q
/n92cbB5rnDYuylUdNF2UYL/0cqLFfzyzk93qVjDZcErP13ZwJymo/7mA6NmJHl9A+XQINM13NoI
j18j8oC0jafWFm6NkOFjOyitWyC2WBhb1kYp2AxrUTYjAgFqrn2ugVZ774jB6OTQCmffa2Scp79L
R8Vowod5x7r3YdLhHdF9RYKw/mFHtfvl/CIsHWjKg7oFmme6ZGZjmUi4sIsN7+jFiMWts9bq201R
wh6yWtFsYgSX3vO5DfY1VQNI2OYUpr1ZdYpe8JbUODhOHjhP/Yj9rB3k/S8tiVpEfKkqbFTlYq9x
cZ4GFVnAldP1Pdvb6CoEaFb7/jEcg/FIP6dRHzqn0McnF1hTuTGQlL3UcZ/2z/zqIrqlHkThgqdx
trYIDiEgLNvgiMRI9aUMq0ltcrTztaUndnPhGV66rcicGcog8uSxOF3WTEvSoIQ6CIXWr9D2wD7l
kawBn4es18t4F1sR8h9lkCFl9fdbaIICUwmiVEDp83RkfQxrEjYeXx+5n9c28u079KlaxNQ1/2sx
0ES4EGYtrSvFXl7ECafK5zwd0FViDTEF3T9ijgDuWsN7Rr2JKpnXW2RjwuACBGkhwqKhiX4+SSLd
g3mHCgWxfBLoIXUmTa/uKmyqci4Db0DuLBmr4UPTRBiEWPGkdRRgh5rvzi/wwnwtIIcTwZC2FC3x
0/nqiDVnI9ZZRxTItE2u5eQOtbR/DKAcn88PtXBMyI3YQhOqGzbM7OXBsgjtIyMJj72R4hA7jobI
bxRqQVgL2j3wz85Jh+LCBlrYulQWTGciUVKenp9Ns8FIJK2MgHSpFRvHKX0HiURh/ULvTd6WXhzv
XQHO9cI2mi6a2fEkFZI2CQD/ULs9XVYL2Z1WwXr1ALB2ciJTgzZ/TJoCLtX5RV2cH8efGZIPQRQ9
HWgwXc30yh6ss4HB+zqOLXwnIsrJ7sZG5zp+rDLdrNb060H3nx966XtyLidqEyUHYc8uW8PXMHgZ
YiAWXpfdIQJm7NowrxH2N7RNLZThwi20tKbARybWDckmh+Z0qvC0ihibLIAGLRK/10JGgGStPO4u
4FSWSikIJACwoMWkk9bO0jq0v1LFQQvvAB6xuw6RR0c+T+muB2tQ1gjwRJ+0BDmkvVdmCBh3yg9K
PYjNeGZtopcnTVS9Rqsu8HDV2wv7aum+gOeog4MgwP6j+VAkI/ryTWUfQAs56k2BQah3pVl113wK
cWZQVoViNE8AKfRib9Cd8q7//psTNVCNg2jF/8++udW2Etk90LKYvOD94lfDZgCytxt6U64xWXkH
MdgC/gMqkptDo99z+s3JSXwdezH3UMEu/6bmupZhxGVixbAJ8lEJVmZN9fi2H/HEfjw/1aXtBmaB
Z316eYANng7tIhdNhyJRDq4FImutK0XTIndvVd/fMQ5vHMS1CQUyh+O6WBYlKIHSTxqD/irKSyte
GxToLiFAlm56+ryINlCnssS8QJgh6IvGBnBE9AfrNXJYyS2oXUxqmyz4fH5Ky0NRiCTMJL+c96zS
pFYQXmYoXYmiqzZRv0Vu2X3OK97Sd4wErgEYFOEsZZjTj6ShV4XTbuAeksCvN1Ga4U+bt+ode9i9
8FQvTYqKG5WI6VP9IWRQRLIdE9rNBxGgDT4kVYK1e4Bl7crLne7CW7l0rROFgFYlM4UeO/2YN4Es
+tSVjg6xcjB9D4epQO3wfLfydsQIAe/za4e243jj6GN24dNNB2r+cDnTfe6ohM/GvOKix9RjJYDg
I6lJ+cr5yJ9jS/2WN5pzJ0LfRaDdnLTxg7y4q6O6vBCOLMzbVolHEP2gEvBHv11x4cPWXkt6kjjp
s1Il/bAeWie/1WQbfzULJ3guHeQfL1yrC08ZyRoPy9TF5imdFQIi5AkHz478Y2zZ6ZfpnQZ6WaHF
bCqR8UTUEF64XBYHZMtOVzgZ8Xzf1miVt7kMiWuxynlBA9t96CvvWSRNJHhIYu/CBP+8zMBBUaSc
kO6MOId5F5OwboYw1mFAUO0J1UXeK4Iw/fX8cfzj80Ed4cuBB6E+Szt1mvabbauHapIqONYeK8TK
np1U2PWq7a3cX1mDXiM4p9sBKpnyr7UyZuPOQgNUOsJe4CVxhN/No+Ba8hEZw2yP732HxVKgIvQ+
uH/7Fk6DUr8RwuE6AEF/Otm4Z2P62JocW77mhtTP2EQlUrs4WmlPiFxmf3vXMR7pJU1i+LLTHX46
noADSaUUeQoTDnsLTyLX1RX2r7nyMQBwFP/tUZyGm+qClMZsXt5ZCItZRqZZXVQgnG4jR+N32Qan
n/QqKmW5z3LDXGPga104F39uII4/2Tv3M5hPkEKnc/wfzs5sN24cWtdPJEDzcCvV4HI5TuJ2krJv
BNvdrVmiBmp6+v0p5+xzUnLBBTeQRi6CBosUubi41j9MYyUK0xqr01I+OYy6d8zCBOVhe6DaXdQp
lcd4aK7AFN9FdoNBeUXbPPuIttZq1w5h1cQot1YnDRMnZxNToXrIp1SdNnV39RV0cTBAu3xKmB40
289nmAlrQu0jF6eafOenrCrx3RF0+JH9VsfPZszLxP4Ya5Wt9YnbDPpUilM+YeOyRbscGV7AhmiV
fnzu34WzZaAFwECitvRZV69IfRYpbakB5RQh3O9Dhhor7tNZEDqRjgioK6+k6Je2CSx0l5oejwFA
0OeLOHIbNEAWy1MH5frQsTkOSL9Pg4+/qHV0qlb5Xifd9uNJvsu9meSfg662iWYlGGkaaXUqmmq+
Y2coGL4mI7bdLnYvP2WdR68xNpl+j13TlcB6adcgOQS2EZChYTurBcYWxh3Ra6gAFZQteK7c7Tdj
j4L2htb2+Ovjib67LJaJkm6jxbcoZaw1xUI3d0Cwd9UJWf76e4ZVM2roVVleK4JfXFAY+DDxHVhY
68OuK4ajzK0sT/NEe9IrsJaKvPmfRg1fx8pRJzRarZi2mijzK6H7XZbze4b/OzL9tPP9U8+9HmGv
V55Ql3d/CpfimT0DeNVlhJWG7L3H2RAjFnZYcoULWFp5/HiJLx0YzWGBQYpqaAKs4pwpkV8XuCGe
AEUcdV2Y9zrW01geYGLYj3r5/PFwF84LOBukHImpNBDXZSbhEbQ5+ygdVWZHNWIsMMp0KUoSPLJH
ZELduwFTht3Ho16YJLw6XgCMDX12XTbMUDMpPemWJ+D6zjFRq3APua68hfSI5WGGJEj92TQH+BIX
MehqUBcOd8jqu4qhaZfM8VSKLtuOcaPXNw3at92nr+LzcVbxp0KjZUTYtTwhQh1iywPPfN/LXnfw
lKb48fEyXtisPLb5bnwMkMXrXFEWCQlBUhWn1hC1BqfbkwdNNu3bgqQ+1VkKNRnbAB5jfrM4vTyk
WEh6+49/xMVvaUGDIvvgdl4XYhtZawnFX74lwuqUlrJ5H3Whe0NCMu/nDtz8x+NdCHjg0FwNRB5j
vkt2pKbAdu6N8iQyrECUjijnt7Rdb+bZK8sr2+bi5MAUo2ioQmBbZ3K6VWOrGkYVgSiRmE9V8wM9
dfXQtLF2j/tldOU4XpwcL6wFj8YJWYsCaU6E1+zM5Kqsb+5GaSqtL+QQlxslGT3jyjG8dPjRnqQ8
SOOHpvIy+z+SclvoTpO3SXXidOCMm+LAMoeO+l1zpfzGpT5vQ6N1/v3890P1DzQMWh4Ub1bZY2Sr
ZYZLOyfE1NwvntCgeaGc/1w6xTXFkEtfD04F3Hl6TCqB5nx+WoUw9TDh8NN16JvfFUaaKLcVbl7T
F3LkMXxWpUJv8cqeubiqsFbBd1GM5L/zUZH+p1wNe+eUClV9BEnmGvtOHbNXrdbdxzrMvlRqjET0
x8t64crUUOMljv+urazLvU5nApk02uKkhm3yw8ON1O+kLtyNOyQajqSl5cV+PLl6dRNjYB1fyfMu
Tho2GDIBi7DTGqtKr6cKNQXRrjxHBz0Mw9jvvTp0faVrtK2MZ8Su8x51649nfekLWxBnftMiiT2r
sI5wQRfjrkswGJoCRJM7B9yR4iatF4F18DL/YZoLsQI4F+GOd+z5t4XRZpR4EyLWp+n5E7YV9aaB
n/xtVrv+YHUgSoNMj8QV2PWlb8seXtQf6FPQlTkfFZel0ACpilSYHqJrPaELRBoU/dJUTBXHQSpb
aZjdW9bF2V8fr++lz0oa7VKts/lLXe1lvGHwiWwRKav7zvmCZDm+bpgQFL4QYtroTSE2niWuaaNd
uNeILgsagFFp2mrn8216FQGPJGK+JHs3lmEPDwMuvZtyglG5SVqBEUuGSzKuXl5oPcRN77x+PO9l
35wVuxZ1WUABQDXZ0HT8zn/BnPWaGtb8glKf3fQ26Yv4K/0Td9x9PM6FeM84yzuFroX2Dmmjp7HZ
1A5SQzUGJZih5ZOUh2ZusgrHNnwJbv7DcDAYKScv8gZrQB41GJ1yvJ2ekL1gJ1Xwt/Q7OzTDGa5Z
lSPo9/moxL79/wOugv08zDbvZdS7JZEWwx9HGX2peO0v0fAIxMoNu7cxKV+zepivQHguhAaGBkhD
G3WhA62OqtNUepY56CoZEXZBvi0xl9/h2iF/1t7g/Z2hMH9l01w4LIy4gKpR0gMyvxoRlfKxMzEy
PTV1E39VjdgBpDXifopPU/MvbvUeRl42/jYff9RLp+XPYVdrLHv8/TRTyU5e1LxUonKOpdlleMlU
ff0iwuYIkOgrvmLyFq/Uqt5+PPrFZaYcDawCITMSpfOT0pYT4KiOLzz3IjqBPTzWRTS9dKo57c3O
GT6fX/NcALbDE40/6x2MZHempEOWn2zZvbZNhTeUEWknpdesa1LTF6IusD4K+oiNIc21fqRoUoal
p8ZowOfqbViL4tZowlH6rRLJfdIlHcbAcbg4FH8eD72Enz+GXn1SrACzBP3l/KQ1KbQap/acraeY
1q+ONPDKil7atdyTIMOBcRDxVlcoeHR6/5mZnqpC9piizHrX3+p13mPppzjeJlN0DMz6Gs+nm4+3
zqXgR6GLNh58CHCkq61TysjrcgXUN+jW6Tha0NFciAFvpmzllTzh4lDkgLwCf0O+VkOFqIJLLVbS
ExDk5uDWc3voK5ifOWriD/9hVrRRmRK0LG6w8wOhVJOVTXhznjDFTfcu5oD+mEnzPnG4SP7DUHgp
LxqJFPHX5AVnZuNqizdCM9eYJfbZZO7s2MQZKs6darwSZy6dB0Rf/t9oq43STdmI/CPSiDoGdTi2
CaBdX7RwMIMkxyOgxvUo9JEQdvbCassrKdB7bDdHAnAgQiKoG7BfVss6A75Uo57RC0lCiBn6kKPi
qesDegrQxBww1qN+RxnO+qvAxRuLDlD+tzlu39c4HJf2EsJkhDyYWbxhVrmBXssJU8a0OBVDO+z6
OHOONOabrW3hCu1//guDZ0ciBvYyJ2UVCDCUhm2lKTlXCpYPSSFTLRBJC6i67mg9fzzYpTUGh2Mu
WpTofdLAON+6udUKZSqr9ETftJvA+WrZsJ3UWW77vMGI17A1OQQt/q/TrYbT2r2HuZrYgPqqv3/8
Uy4EJd6HxF4MMHBNWAMEIy+NxzZHXC6pcueuTAbDCxxl8K3wLSyy5ZsX+rX9feEmo/mNfSDaMQuW
bbXWdMJs/GcBeNVgTl8toHnazsEr13ka0qZGGCBxy+zztyddPhAyKFUvGf4qZej0CtXVeUxOrizT
23AeK3ymvWG8gWaq3ke9qnxaihuEz/I0tRhuUclZRUIkHVRMPEMEfyfF8SENuweMOPNvUFfdwE6j
4dqAF1JpMDN8SFIEpDPWzSlj6CrV6Rkw1VI7kJ0+VttMGzT1ylJe2jIoU/MA5tHNhbbavK0W2WOk
uSxlr2Tf9bTF+7uozCE6DrQ4o30tXGqLIRoT42dH5sTQmlrwa5SJQDWcH5skAS2ha1B8ysHjYd1T
N4+RbzJEDpA3i9AjAUfbBJZXOn9/8pgs+4ZrjSca4o4IOpyPjPiQitSwJ0+RRns8cLDHknSm7RhK
d2KPRqCVc7ebeu1aqHgXAxl4qRoBSgGiSHXlfOC0dN2kGosBQfyu+VJV/W0k0SHGCr4YPlsSW5LK
RZGXJodGs3G1YXF5wmrai51TZrbTL/wix4cEU6nA6yfns9F2GYqWMBEHgAOn5HxWdTNYY6+lzknS
+hy2lQIeYGvE1ngsSmzgPv5278LNMi2qYGTN4G7ATZ0PJlKDjCo18ycXlvo2aqP5X3Owp19xq1Y/
ln12LZ99d0CWyekU1aj2Q3VcS7jPwsjbpsvKpyG2iq3ZtE2Mc5ZXHHNPzM+IkI0HpDa9/zBN3vHA
0nBRghK1+nxh2NnlCEH9qfYae1OWqqL6cE9APnp2cYMLbqf9pxEt7FL4Sgidrlo4gpOY0gzPnwox
D/4Ix/dL4cjoS4zJ4U5U7nBlvHd5EetK3uwuihuLhO5qhpNhi0EZ3eJphA+0nWSibDvVGn/QbZE7
rFvj2i+yMeXh4IWftDDiwuAVD8MWPDJx/d2TsyjTGOvkKf1LaA02mHPQXTMvWpOBSHHIuShRcC1C
LCTpOd+nyIko0m4N7UUb62lXNaJ7otQHNWBWISgb8ZMYW2WXwRL4Qd2hvUtl+x04VPf48XH5LQn0
R0mG3wHc77ce4QJwJN6e/46y6kCKqHP9bOm5rQjfUPKxP+KxLNFalx5CU34FpyDZooWhwpPI0sho
fQeb+uHrnJuzeRNJt5JvXYcmx6boPPeng3Peq5MB7ILfgi048vtJBZABbKvX3zeD3f4DVtf6hYGx
2vqaWfT3hrBl8nZlaktcOZ8a1mYgYyDTLaFuHXc6uxtEEmrJ8zgAd74H6dA9Y2yLTTRpL9j6yVGj
bYZKtHWTGLVpbGt7VHNjWyZlPh8nVWjaNydR4tyfY2eIN1OZRhNMz2QWe2WqsvBeA1JdHdKIogeG
lWjsHEShF9r3LOMfHbs3rCvIiVV0464HOMGBX4jmi2LlUrT4o7UwA+gLHaeeXoAaVw+69BLpexrW
Cp3uRTu77K9QxCCvrhcR4VKAE0D9KJCSPK7jaTKUSg4T79nKE2HtlXbiIeYDjK/t27kYnWhb90hd
Bw6wGO1LIyGOeWgcTVsrrLQSG23HLHZNGrnPahwr2ib0piL1gX/1blAntohxqo+b8qHA/jLzh2qO
vloS7sed5XYG9vGdN5T72K218ldrhmF0bFA1muuv89iJuvuCLWyxNw16LA9ziqjkTVZJzCGxJVAE
Dr9mM/Z7ujHNrZqWRYvl76gl32YtGr6UdqO7EBhl+mq3MaaHldnMj2aJBs+mVXrOZO7k9S6dprG/
wZUzC/dV2uttMOZRhX1cXqfpTgpvlLejOzdU4AZjCu37qi/yt4yyWO87etjUW8fASfBlMicE5dss
d9IgLzIr8ke0OM10Z+dDmPwFDyR/8iaW7FjSKHeC2iry9Iuo0euWFAtMWvN+Z9WWcjTq0Hl2SI/i
rVF7+de6mWWHxAI25HsLCbVo23pTbh5GnF/FptPBTW7nvhnEFsfZvPO7fPQekFfVha8OVuvtQepl
oT9ZUNWDMWoNjISFMXU7OD0yOTQKdRqUDWbloeUyC28qlAcKH/jVGD969SDcbanZsbtpJejWu1JV
RY7ktl14/RZlDzUJwOKOzrE3K82heYC6XFDXYQo9aBrdnwZlUvvoTLpXP/J6MuW9VVmlCQZgzm51
iY7AXyLmzN41ZTPeq1YjpZ9bceKhVTs30aHu9dHjAmxqa2salVbsFek56Rc10zP7XiSdDboXaf35
pk3c1PM7NwbFXswlBH1zVI6JpCEX9Go6lM8RymgyGLnmX127daagtivxjfC5rFpqRiPm3no8HQ20
JfJ7pxrmv6O5i9HK7ipHYC6MjAriD7nahI7uiz4Z3IA7y572EeYxxf08qIqW+0ZGcBUbpUBC4ItJ
YhI+YnWjyUNdR572xVQbpTyE+FKPVWDIuiwe8bJXot2I9mH8ovV2XX5tVSfvqk3b5aG+HUJdoEXl
FIma/gyVWMa6P2itU+lBMSSF9ZcK9NA+FhUQq4NTV1FF04jXQ8DRk92j6ip6Ge302TAEPvWJ4vT+
UNhmeDsM9ohbSZNEWQO7u8/dtPOxE0HmsQn1LN7o9hRSWcdY6SSmOFJ/xFGjPsw0ByO/IS6kh4TQ
rO2Q/Nf/CfEMO5oaSgEb2OL4jup9oxqPc6xMw4tmCAM4Sq/K9McgeuveVIy4vrMkd5NPhEI42XUj
/FXrcPDGILL0rtn0ng04Z9CrQn3Atzj9RwJ1te5VlXfRRGXP9kclLeYAt1ZrPyPzrPlq49iv9lwa
v2rkMDS2d4xztj3NOA+HwhhySKBO2/oVKkdRoNcR5qS101Ytilsu0hJmIUYAR3OiIZs7yzcXY+wi
aDOl+NYCXHT92K7c8aak2TL5fRuFWPM6ZVXc1lhStTs17uLDbOSGtmk6nMx9b+qmDiU8JZXqlqSq
KjYo1Lpfe2VWar817VLbmKFVxXvDTHUTq2MLF+JdA2M0O/Qwl1qwCJg4Wk8IkxRvYW9yrnOZt/EG
Udre/Aofr5O3eYMe7R2K9Glf7FJ1Nu3bpAnjX1aeTu0mnw0rRqxfxzPcqSPrERp6OmyUeXIwiUX3
sa8iv3Z5Rwc6utlfIzMLu1PugVwKaBPpKQ6B6jK7SvTKht6+LnZkAYh0CUmI+l71en+jDqXOo62B
SxIUY1zMx3bIQ/kV/jWCCTkM3VND8+hfrjcz+hGV07QbNdSt3jrHjvTAamegXij95+3eEnP5TfUy
zwoqu0mtrTGaUuwmWk59IOzaHHcKzU0Q3BlOmP6UgXy8yemSxJsyNJ1fuLMm03HoFraxm1umPMjO
W2xQq6Tyh7nryrsmA/O1FXYy2odSG9jPsLR126ePWDUPZlImYg+Wqbe3oVqCSW+Fo2h3fY/ekLZp
kazSXqcCmap7FZopVHprTHP9LloKqaABItYTFvgog5DXjPgl00FUyR6eOh7Nm1zEcxF8nA2t2hk0
/hY/JOAs1LyoRq3F7mmeh9Kbsvkljay2v6miLn+sUZmWX0Mj5Iy7XCO4WjPFcVd1nSH8opTuJ2Vy
ll9BhY+8hWoJUi1rth9eBxrm1Lb2Eho5XsYE/ZPWeVkJxeSaGOW7VImheLtTAYetyYvaPE+VIC+k
cdQJ/YWoWJ7aqYuOTpw0z52Yp34vNCe7ZnCyerEwOZsaKZBghBh5x6/LBhlSWRmJbfzq5WZs+Yoj
hnutL7S7TkEmLRI4CjiVwEFh7DRx5fOuKgdLX5fqIsWK329Caw2wK62BzlCjpK9dJ8Y6yCY7eSoo
SW3sMc+vvRmWpTtLrF2Awr97cgCFYFuvSnptE7kW/an0JYo75SGFE9V94e6oqo0Gn8HdWBGF3H1p
9Zb3tSigf29rtav7bRPNJGWZkcIsgFNWH0JA+Y8maOCeMm/n9f+GQ+xW5gaqvkx+Dkqsqjt4JoV6
SLym/bsubTsnbrpFdZwBOfY35HqlcQXr+m7jQNZHYoSnGYeRx+6q7tSno90iKWW9zGTLzXKba9G3
TI+b46D0DZu2llVzpdb17vMx5kJfX5iTi/Dc6hXWyNKddAq+L8utJX34EUNyKxVKJ37lRfKaCq61
fhqxOJRGlro/LFi2zmqO0YDc6Bwn6suY4oS2E0Ir5bdRaXEqt3jIDFur0WZYPXw9a1PqufsMOqPX
A5ozsKUmpD/G3E9hdOZ/xTUifPYeJunc3OuilNoNZte29zDj7i3wK1/clUtfGEYs/kkmEVqk5z3s
hNGvEPpIfghusmgbosNR3HtuXhSBDnQx2+pS157QmBw03zbrGuykoIvGI0ek7W1VxHP8aDbCar5F
pV5JvNSNUVYbUN5qFCi4eStugFxnmB4KE1CpXyWhjuExpE1l6+iZlfZBZ/eas0MNGAfyYDRbB+0c
ggUF8m3RW/1iLl51JU20MBV9+2DOXGG/vDAqylcnbqz2k7UrYtVCFOR5p0KLoXa1ClmoEKfJ0AzT
E/2CaJvMJY5FceLeO7PxisWjcqXPtb4SbNhvPJDhclFI1WlpnUfIrolHbYg79UmpeCvs7CmLdpOS
6d/U3MqjverO/UZ3cyP1sxjRDr+1q8y8svHXh43fgDIvIZoSCO22tarpEKlKlHul/hTZkRE4bpY9
lkMV+1TwTVIOqGxXipHvCi+/R+Rgg55AP4DKwPmsM6FJq05b/ckxySqSDvJ+HjfJbqjC0FcGe96j
zqEFZdL9VBIlPWrSjAK3zq8J6l+YOSvPoUewgkKTvqqnFVZccMBz4ynskuSgwrzamn0zfQd4pR5l
J4ebjxOA377xf0ZtJr6QWLmgFnVVbovziTeTIwdrsM2nKfXav50ut+893j32ETqNo/qJTF1v03XZ
nO+x/1J44jZKs5V6L+ZNOIBP24G1CK8UNFbVU5ol/Cg0ZeExUK8118SCCAseCdXNfAIGFAc6Wktb
t6ql6s99OTwXFVoEu7kxQvXXldVYlne9GnQwodtwa76XM22zCXwbkfEpjt3wJxiTptggrilu6rgz
vG1cxdO8ycI0fsq8qvlF9zTdQrxVtU/eNssCQPwjCgM0hsix3Ax/VHRML6lSaxitJ9n27re00Z0g
9GK7IwmsHZJOt8rk/uO5X1hzHH+o/FPRWSi1q+BPN1JVZlRrn0SS/JsOZnVUzQr3qQLa1YZyXfcT
JyL9c7ih5UMjEAKj2ERJeBHROJ9nr1GSUAtpP/XjoN6YaowvxzDP4wMFbtN3rSy6Rsa5EN4QsVoW
FbEHYC2rlfXIsfNelNZT2bRzsy2nZj7i9+LMPrLc4T34rC4LjNTqhwA+UBWojTFdaa+vM8Jl0kyV
AjaNgUXc9XzS0qg7NW+ZtIoawL4D/HFLjl4FI4+sjZpBPSwSo9xMo3XN8ehd3W4ZGtwoCC3wq3gf
LeHnj30lDQps2Be6T8kYZsOXtGRHPMS5aYEGySxdbtEPy5p7qN5GMNnSNbY9L/ghSNEpv6+QvIsP
RTooN70dyvlfzOd1mfgqXYdk17aONr6N5tDJFKecWHuYoVe4gYDMdQc1qBWfviSoQNKqQk+f7hEA
9fO51E2FQFWVs4yCKzy1ZJf68WjmoCW8LLvXQBRdSaff7x1GBNxGH8mlB7EW0rcjM9Q6atRP/QDp
aDaV7jQq3bTr4qK49bCvumkNddoLrrZ9zkV6JSgsW/M8OPH1CIwOSdpyXlZ3FI6Encnb2H7y+lju
dbfqNlHsjajRjvPu42Bw4T4k+HIk0aAFKEnD43xxY6qpUzgK+8keGhTdJPpNh87TZOxXtW12m96V
OVUsqX3BUL70bjqO21anrwXsLhFV9OngxM/hmgLCrrpLN/385yCKZPb5pNlP9aT332M7rLexmPKd
EwvNn2GW7p3c/KRcKcGJQVlwaFhIvCM+dz7o6CqwL0VnP5EiOnu7UofX1HEAhbTwdz7XeP2/Y6Hh
QQEf4bz144kSsdE2aWY/aZWe/hxQU/RLVP8PbVWVV77t+/CzzAthjeXGBz++irm1ByxL4cs/5XaP
vRU3sN9HehNMWXVIrEgJohklR92Kkiv79/LAqHABnIfXtp5jbFATMnvLflKG1tuMSV/e4E2BC1Tp
IaYtq20/NC+hpRVX4u1aSYTFRVSHQXmAk1MieXr+Ia1eJpYZ1/mzOaJU8gi+2NN8w400Wr9Szf3K
otuzmwpjMHd1YdbOhr2VaZjjiKE4mrHWseEHQRW57Y10a+C4cs0s88KBo6dIhr9gaCE0rzt/SdVV
WVWMxnMsuucwzLOd1adxYOS5vskiLAjBYpqB2c7Cr6MxD9ox8vYppbvNxyf/fZDBqgoUJkYdCB7Y
6wS0S9RWxnHvPiHWFQM86sdvbd0rL9NgKdeqT+9TDhCQqEXwsjbp7q8hdQDMRWHzAnvK6EAcQ81o
DmFspYDuVeXnrHUZ+prNtVO9nNrzKEqfCLw7tR968yQB55shnSMnn+0+eW50g+YFTfgniU9Fy6PK
lOgvyvHvj1f00oDozy02CUvZae3vRFliiCNTTZ/71pp+AeBtt16jq3sIDdNJdurrx8P9To7XEyS/
gJqyuLnRsj6fINxbR0jHiZ7rxBX2X1WR6SKgntaqxzxWE18RlEYR2Pq7HePw2BhYK/qT02l7Qc67
7e02A0k5JDLfWQNO9CcB1fXKklz48AiZecRxchDIl6sMaPLGyUjC1n0KG1NsKovEKx27nGpYNryZ
hXT9Jk65YD5emQtbG8FW+GW8LaB8renRSpvXM/bajIrGC3ClTL+bvdE6qUraXpMrfR/r2Fu/ZSXJ
NklOlt/yR6Kl5Faax+imPatOkgZ1W/X7omlzvyR9P9qxKh8mTYogyiCVfHaWjAaRAuAZborvaAcC
k4J2kHH+jKSYY/iglMpgaHEE8bPCvCa9e2GzMRpoOqCZUJTRQ17NE78tOQ1t9oxtpqoHZVePOBea
CPF+U1KMHbdmV1nTJspR+9rm2eA6L1C1x6+CHmzoW3qo/qsihOgcJ9HX0xYdSjd9zLqWffrJZeEt
BbbawQSJQvO7+l2CLSZuJV38mkxcOkGF3eiGLHkKtwhTX8NPvPv6S6aCrCdPWF6wgDnOV2XOigab
Jy9+LfQwu+vtLN+7RUGfnOXx+0oxfjR2cme0fXPlin0Xa5YyEQUE8lPkqWBknA8clyOVMgp7Lyn3
wwsluvnY92L8LvJ6fIEacs3+4/J4gLjIw6lOvSsWlY5RmWOmv4RtUd7oOXZd/Vjm2xLBvNqPUGW+
Up26NCAvGLTjac5wVa4m6IT5kCThaL4AxHBf5n60v5U53TEV38ON0ZtXrZzf1UQJT9g2cYZ/v9qc
9afU1LiRlq68uUUj7U011B0vHj2mBR56SXk0mjjvX3NtcizlEEN4rh5ARHfdX6Ux1dEuMea+bm4K
bZzaK9+afJyveRbpFw4wXAkuUUd7n9e0apQ2HWrMb6ACYsSDda+NyaTA8iZOMIyla4V3LrWbfaS4
+fzVbOgG0RZsedwpqRV79yLSiw0iNKWzGTWrGO47IZGGKR1TbW+a0hnKw6hECA3lEK0RYAQUZd3M
bWImNw3Wnf1uUPtCOXWhBP5IodLIt67s4jeDXCHGpqcjOx96LSkfshwZ+DiAAVpO6dYWRlPXfknn
+Af9W2U6eXHnPBkWD+MvmpmYT+Tmaf42m30kt6lX5nEAYCF/jbvOSXxROtjuCRxD915Uo7I/9OMU
f6v1hlJFJwz+18BSeYygvkcXdDhUkW0lD06ayge0KsPxRinD4i8TPNPkKwuOaTOlDm1AJRvFcdI7
/XH22k57nooZy60qy4r0a08L4GijCZn4Mx3FfLEEsYsfrTmq6sEdW7Bu/tyCm960tpHeeVBe3Vsz
cg3pO5HSYJySNxkOyonwugOdkrj+py2oHAVtrTV0ZGa9ekjhI5s06ZMsv8NPyFD5fF74w3Ik/i6t
Vk22b9mZiXzQECubpIIasEeqWbkLi2L0gmRwqubRrqdYHbbSrEVWbu0QTd4YL6AodncjkPbTrKSq
+ZbFfTrskoIq786rFeNfMwnnqoDI5HoUzO0BSNRw5QJ+FxaXctYC+Ca/hbe6LutpXqQmhVCnN0JE
t4/zQe4Ss4t2y6vab8DfIb6L5baaDNmVJ8C7kR1IYoBo6aNScuEaOI+LlY00QDH15t/2oBYNAhPw
ijYg6LTv9JeqHw3oHOwnqH5W3r7DNp7GwcfXz7vSAYkHoiwoTYEbXIhy5z9gKsbEKooy+rdDoy/6
bride1IGbSYRK5qvcM7T9DjXYbNNY1n84HaaruT171IucLbUDmhF8vKi27xKSGi3aSUPl+yV9F7b
J3jaRBtRTqXho19yr2Ao59JM98Q10OQ6YFNNpJJJwk3KvSTdq7dX7tbdKBrVfp2QcN/V81QfhO6K
fY76KAqJNQ4YH6+0uQqKtLFRnUCmge4n+Nu1l6PMI/SGndF7RbHNmcEQ9bmvLHf0FRDcOptcUO8g
bbmF0POwKSmef1FVUcTMLeu9UilKfHNs+0eriop/AN1YnxRGQ/4JgYIlnyR70RcvqPOx9MkMp0Qf
wlcVV6ibtJ272zapVXRxkWep+6tSyr8T8D9vlt8DAkuC/MdhIY05HxBJ7DxPvMqjaW3F353e67+G
LiTkXh26w4TxW+SHgppB0QjzYNTiRe+EcvPxh3z3JP79I+B0kUexc8EGnP+IptcEje3cey1qqTeb
0J5dPyHD+xF3/XQ7TK65je00exvGKPxHj+fha26VauFbheruPv4t6/jxf34KpWr6Q9SM1yTpvJTq
OHe99yo8V9oHr+/Lxu8lpqS+N6BiszG0eqb9WKXfNTlF3z8e/f2W5vOjo/K/o68WAiEu05LIfb7W
Q5ls7NadosCIr7v1vj+rjOOSVkFBpwaxJltNhj4OXtey4Lme/WV6cHLsubP2XI3D0U68+Uqb59J4
YFfgP2MJBCR3FZOq3rUnz5vc13GwDNRcR+zOp2kIcMgxn7u6Sa7cP5eOLOQNMmMOLfD4ZZ3/eJT1
C5J3LCLvNY8a65s+NtFTGbvjYTbT/BqZ7NLc6KRTaljIRmSP52NlDRlhg/PxK0b1zrivpJ0fKyNx
Z1/JFQ/b3twyfnx6m4AV0HjdULZBzGi1nKZWDq6SVuGrEmoyClq6V9FOzbjKr4TYC6dhsS3go9Gp
pFG7evQJvD8mHArC11YVVVCVoQcqQihbG8PeG72Z8qCuwuYxTZt2//EUL3zB5ZUBfR+qAXXp1RfU
OwQ4zbrxXjVs3L39rM4prlWmOW/VEfjdlaxhfWdy6pGj5AGPiCKKX2tWu53onZJrkfKam4rZLgXZ
Kfdb3Y7fQqHkZBFd4UeGF54+nuSFrUOQRwCCyhi79F3dGTcVKswWyxs2EUITVX/DU3E8KBgZbK1M
XrN3uTQeXBWIMTzhGHPJXf44FjQDm1xTJ+V1wUfcKrByNn0Fi2qruEl6Z7IK19rtlz7jooNFHrRQ
ZPTVZ6TtlHohEiavEZqb0QZWbRgoup2WQRmn4ZXdeiF6MhYvJY7+7/7X+fRya4hbEffha2kKqdNI
NoGXaeOsXokul3YLeQfvfbr3bJfViff6pjay2QlfnSKSh1kfpm2WZ8ktfevwzqnn/NBMc3jlkrw0
6GJATlEbHh6YjfPJjVVYeVkrozeFl0Jg5s2wxUcaQ49Yq2+kkOYXoSfplVP4flD00ihm6jRQUdNY
8w2GsFeTULWjN5nE0GMLq+7pEEFK27ljVN+VeuMJHxa4ufn4YLz/koy7ZEDUtaABrY15qFg3YxQ7
/0Paee3WjaV7/lUadc8+zGFwui+4s4IVbEuybwhb3lrMOb/RPMe82PwoNwbe3II4OoUKqIItL3Jx
hS/8A3siqrXSLfgQhCSUjF7eH+d8eXKAotHEdIK3oU97Oqm4oplJlTX+c99ZzpU2JIMbdpZ5r6uS
s/n4UBOLArwHuQEPfDpUIoIoxHgwYKguuRokNfyCtyTYZqQsPnysvBowwn7hzp1gNadDiaLyK2gd
vJWjpdeJVEmHflDYCq1/ZftVtn3/zd5YJGhzcDlwhk5iNrNTRfdyK2kC+DuVXBnrwOrrJ0fS4kPi
hAGYOU1FgTZbEmafp1lMIh0UdMJpXVDmm78j+JYy1dMseJblrttpauitNVxS3WCItE9UmGt4hr36
AMij3ziRbC4cNW8tHEKLqRQ2sbfmWvxeUAxWoUnBM9W59sA1Ga50K43vrbENDu9P7/mhTVZAJRtp
dPYCq/X0axqZ3RqjWSTPVR9rxUZOgiy6tZHMV79SoarvRA7pekl46q1BqYWx0UgmCW1m3zTJowgI
e5Y9Kx0kXxkf4zvqQtrV0Kf+HpGNfuF0e2M86gQkzhh4ksrNA43UMccS+FP2rJWW4QJlDtAW7ap6
3Q2d/hJSJl648c8/4HQL0pBCY4+i5ryeCTAoTEXTx8/yoI5bOxPW1zbQMAZS2vGD3jF8Pkh2SBbT
jQClS7X49AsSRmR+1+XRs+TRKfgyRCXpv+d4iXTIoAt8eX+9nL3ZlMfBfp+ErWj/zqcSlUmRd1pQ
P08yT99rtI9chQCVy1fS2v/BWGRmICSmUgfFsNM3Az2Wm/IYNM+anBmgBJC12nAnQvCopGCpBXF2
zpCEU5udciPejDzxdLBWh7NceGr/7PRVdaV5gbkq8s646dvw0DrhJlDTaGHvnd1DoOUAA4NPU9kG
zhyRmeW2l8YiVJ/lSCZ8wROvkDcqtcKFvO/8m02kPszG6dRTpdOm7fFHYOZEbdWSp6nPNT0K2LV4
jFz4vdfWq1h2lqLAaZ5OUn6+14S1g3+K/jI94NPBlMqA89I48a/YaDTAj6nxFV5ouBr72AIAGqQr
iGzORkRq+uv9pXlWbUAmFImFSeUa/VkZhNLp0FpvaklTtuULJVPzR4DQ2SWZ1XBfhLCN4lJ0v3LE
A7+EutJf4DZpP6jJ0C3M9dwqbMI7WxpapRTSiWv45/QhglTqvWw06qOmge3ejGbola4RNKKgLjY0
yJsEMtpHiP3rXyU98QHFDZqyTzqjjKgZJ+qPOgL9fohlJZO3CzM0X3ETRYPrDKFasmQELGYPpwUI
iNSxoR4RK9LuW93TfkggrZ6oeJc4mCnQ2XqqR5uCTPSyCNPWWjmGpEycxmwKJvT2oRyj/hEWRrOk
yHAGIZ0eDgDp5LDGSgU+fDpzSmnHdauM6lEua+c6oPP0pOADWbhqZWs3HRzBznVqZJXcjnJ94tKd
8P11W+bdvtZ9KLS+XvjGwvecXx3TQ5EIEwmQ1Uxs7dOHslrixDYyleM4xP3RKJTsxYipqup8tXvE
ypY8z95YP2xQatSTFSbZtz6PxCEWJb7SW8cwK2XcKLq0RhXRSmq38Ctxk1V5Kl9Z/iC7ehw29jrj
qr73Ur114Qcmv9KBeGbrq3USrt9fPOczQel3StZJgMB0z/MSO87QlWgU71fUGD+kyPRo96dtd+VZ
aDcmYXl8f7j5eUyll9463HyWGgnJvFbpOU0FFUIVR8El4I4yHjGVVEiXZV7Vh05L2wu9s/3N+4PO
D6/XQfHuosIPbpfK7+nXhi7nwzFj0GwEslprvr6j5eVACMyU2wbd012PxsyhEjB63x/5jdnljKau
TaF7AivPPns3+oVhNJI4olPUfctrO1v7YaBd6k0frXvb378/3NnswiBCc5RTmtsODZLZixIpyUEQ
huGRjVMlroaw1nOvNUOFREfSudS1UOg19HYpz5xfRUiBMKtTQQRQwXlBWMG1psE1IjqWMVsHyk22
Fk7pGXj9cu99dMUyGK1NmOWEYpN29enXzEtLbe20iY5AK4LBLeC0SptYo/oB/l7aINxR5h+M3Hk/
6vhQzzRwQcQSszMMkmRIo7xNjoYQ6b70bPsSNrB3GAMgrO9/wjemkqEA4HLRIGIz59yNkLrzSM6T
ox+rwSZxFGnb+6qaQkukQLDwXmfLc3ovHEemDBNzjLkOCVXIUJGwHTuCXvRXQdRr+4Zm1G4YWuk2
wXPufzIeQjU2QSbA3LljjlyDagqVIDsGoSFQhMizoj7Iam9cijLNJDfPdW0BOnm296dXZDdMxw34
0Pmni3x68lJkJUczDPs7LyzyTZmFpls2EYAbuVLrq0I3JpvkvFsKmt74llwv6CCxdqbEb/r1PyK0
wSBhEFA9j37TZ9CZ2iLbV0UXBnS6E/P2/YXzxrdkMNISznFi+TlVI021IIm1KjuOaaRtMtzrN0AK
+12LKuOqg3q3cNa8OR43J63TCUs2n9hEVRs/T/rs2JShuacgEeEWWCa3XFzpvuKaX2gHnE8m6koK
dV3w0ZP50Gwyiz6xRJco0XG0Ovm+EE2xpsA83FLIX8KOn4ecBFFwm0icX3XP5Nk5quTgOwmW4qOw
ixwTnlGN0VywzUenUsM7HOPhjIVyAXKq1W5MOIfbqh2LhRbi+QTzEDQIuD3QIaGydbp6qEoOcjhk
bE5rDHdGlIXITaTaL6vPo33lZB9F6zASHl3AYSkaUGqa17PRNW7zWhrTYzXoP6qmqPdC4+LKR2sd
kCpt31+u558TaBidWMqSk3X5XLYKilATaZ7UHLVI9z4F8ohwTegEB11rjx8fCSQhYQfNfdrbs1gv
cLDJrKWyPXqdml+NquNvulYEW8zmy937Q83uX2BdSFqCjgXCoCADNrfjGcYKqQ4pUV9EmunwhSt1
Q1VNPOSiMg+JbYi158vVEmnlzVEnSBnnnEaAPS2kP46ZDqBmV/u18gLhQdc3tV2oD7VeNzsQOtqz
lqvxY4PIivKxw3x6WYohtHhI5rn+5/knnVkQ0UqtvgzqoODClXravUCT+85PKk9xw6hsF27+6Zr9
Iwn9PSIifbSepzNgXg41e/xjVJFqL35PF0k02fighpa0UOWZ7bvfo0xvRYwBpXcOz0tqCpNpqmgv
NTieA4IrwCQ7CepnFqW4TA4qvqEfw60x5Gt1niuKFJN4e3a22X3TO1Kiay9Fhsv2Zvp3siuGAApH
0ACSGgk43l+ps+33e0ROb7gLVAnJbU/XTF6kqASqsf4CBDHYVE5oHgIftVKp1aXN+0OdzyfJFn0A
2mT8RVvudKimc4LJmcsXriyGcgAhNgZro8o8RMTlBOqE1vz88Igoq5EQazrQDf45HVERdtYZIGeE
q4eVc9HYzl1I1uusw1KH6Fth4LawMs+3IJJjzCPXPBc+HIbTEQcPA9JIR7rDbRR01a4biCgIgUjD
SxX39ga/M/FDAw2X/nj/TaeL6HRHMN6kOkgOCzV7DiR2IsM3nbhEWBXUp3wt+sY/oBJmu1qRi0eR
RMotWjc4nliVfmkOsrXkOn2+jtCthOvETYnQBFNw+uK16rRmLWehcCNDB3yCpeMNswyFW8+WGCJn
23/SQQXmMo1F2Wtu9pmnWSdJldUK+i3op4DYRsWnzRORf/RrMhAkG9YPNCr24/S1/zhQra7oh7KV
e1asl4zRxkF3X13HNSJedylHoumCqKvFRaOiwLFw+ryCcE8+KYMTx02VQ/oUnHOng3uF6Xf5qLGU
POhLw3akiqhe+nEuboNEQ4gstq1aBhsO2HA9SIXsXCge0mSwkMZsVYTCTN0izYbaVaMuIQvsFWKV
0EUYIdBvswRdtRVSC7XugpQ1McdF5SP4YYRNJt2ZZe6nF0YotTJEe8zyXM2UB+JipUcsKXc9uKFB
v9I1Yf9EqSh98hMfNUZztEqt2XhjaWvZmiLQCF+oRK3j6f3VfrbLuGwmbySiacrGyCyfTg0V5UKL
e00Rrukk1SGtvORa04tk5ft5+p1EsH+qbLtcYgbMUgi6RqhkcIaxw0mvSSNOh20NhGb0KlGF60Mh
qg5dkQ3lqmtR4ruM89aKL+BKdZcouuXJpqAJspRHnJ2gUGAmxeGpMwc3dY68MaF5Qe/pNB8lKtUZ
XICvNXVssPzyKnPS5qepC2Ph1D57acZE2hLNDiKnqex7+tIgxRHSadFTcnUj+5Vh5XaTok9O47Zz
LtS+13cG6P6t2Y/mwg54422JujGr5uqd6Bizs5T0KDKcCC1FdyiDvVWLItoLVR3FfR1olX6VEQUn
C7H22cqiR04xahIAhWgF6eT0bRWhN2FDoTAEgavrbo0SYb1SSkNJ3KQT+UrKJee6BMDiLRw1r/W1
k+1ORgMGcmL2gSSB8ns6MmJJmZNoGhSTWm7r9KInnazKVd5oSvxYw/UHYaw3Sr23cQQM6pVlA9+5
6s0gba6ttOMK35JRo3FRovt40zSj5LtKqQJDT6Skyde2U+s7n2AVHl9eoR9NkI3gmwuVV1i//Cg2
m7VOeCwfLI1kFbElenbepVOzm1VXSi0lwC9LqsaNniRy8MmMKLKs0acu83UMyPGDkt5Ed5x5uMCT
9aBzSSH/dD4i4meZvEd97Jxmbahfndh3k+Hzxw6S+SCzSY+artZGxVcftc/IZUhuP7jBjbOwpubr
eD7ILImsfdy/DUmoj6RurqashHRRBgd7Sf93vnRnw2iz08m0oGTn0uu7iL11L38eDktvMo8y5kPM
MqhMGAZJBN8EoQH/SqldaVibz+JL/VW9f//DzE+d+UizU6eAQm7JJSMpN9EFKlzGxrj2L7BjeX+Y
pTmbXSQqWP8M3p366F2n63Atf8ap/vbvDTE7xYJOrz3JC9RHDuqVvvZcfyNt3x/i1cXkz7NjPluz
4CvAgkjLC16j+FF8KnbbANaB23xtwen/CiQ3eHIOYi0dkIozliqic62A+T6dZ39JIBVR3fF+odiV
+r7yVkNyK1e1W0rGhaK66MF8MuyN0A6KJrmSUQDIOUjy5VhteeZ1h2aH+QVxtgqC8fvTMg9J57My
O0FkwPth3LOGfOtn0t1V6bemXDg/3twQXBdT/ZneyZy0qfpEfmhwsH4i90tyoXx3vou12Gb799/k
zWX6xzCz3ZANYeD4EcNkL9E+ex6epMOw+3tDzHaCZOa1ltCufGw2YjMt08H9aDT9+j3+eIvZTqg1
6ORjPA1xkV+JC/VQHKKlnTCdQGc74Y8xZjuh9PXcKnXGUG5Sx22vwGThulb+zEu30VbRL/nn35u2
WbxQCUeW6oTVn72Ml9KDdpHulj7+nJf+e4f98U6zdWxFip9LiEo/et/zK3WXfTdvO+7ti7bc1g/+
V3106yd/wZxlacXNLsY6yvrSDxhzGFbSo1mspXzlfDG//r3Zm92MaS5iFB6ZvW7T738vOu3w/hBv
Xr4UTYmXEe9im56GETjsjID0IvXRKi8y6bOtfza60dW6b39vmNnaljPhxeHIMLm/cYxdGF3k+SrQ
Fzbpazv6z+VNig/diNTHxFsALNDsAq4teOdlLI/fnMr2U1cJ+ubOA97YQhOHmL7N0gxlQpSwgr2E
WUe6jtBqfAmiUifswAphoeown1wAGeCuJhArUBdax7Nzaej6UgtrT/lmRzH2b3Kf3pREyIRrheaS
hvYLkdQ0i6evP4nh0OFGDIii6pydhNIajxM5/ndhJI7uemEQ4+rsWUth4fzmIPon6SEPALcKcGYu
V9/0HrLcuup9ayvVLvwVWLdGviAxHm1lRbOq+qBjF4AaYHLEuCDlJ6776yX7R6EhBq4aiDLOv2tF
YqzYd6m8siXcrCxjxAI4rPMl0cD5Bidv5sqa6sSIXmi4y5zui5o6FdgrLfhRqVJwOfpRcGPiaXiN
oLF9M2ZjdhUD2F8oNp59v8kfTLGZVIRpaK3MNmOixXIvIbyMgqcKCoWqww5jAHX1/l48+3qo4k+d
doDc1OBAe52+mpTbCK4nSvqjlAonXyHBnX12JkvlHRCTZOHGOX8lmDCTxyb4Q9LUuSipnVMPxPgm
+ZGbaXNVYtt4lxbG0sRNX+Nk4QOAn2BkCoJCUBrmUGPJQ6pIj0zza+Bn7TaXTOO6tQJlH4rkobNb
cy9hW5G7kqS0q7Fpu4VMfN4HAxhCI9EmL4WDw+abO2AbchwVki/sr4XPtQDVtbfLH1YvAxxPM79B
2dYugwCs9QiL9wuKlKnquKYQkXSMYn7bwqS/Aixn80HdHw0+IKb8xxzizXXoIcyui4daQvsYKZCo
stKd0dStuEuQ7rAuyzrVlTUd6LJaCYSQHVfWWX2fS9QW8iMevs3grSrU86LaNSFkm4XrxJVZXSRq
ZeRr0t26TVaDoLi1H/Qq1D9obcSU0heB6wgiivXDnJ6u0iJ2sDXoIv3r0JrSJ1DCiAq3dGcfSztR
2i0iOBkgqPd3xtmmt2nqUZpiC9IkAvh0OmbJAvZtM7G/5gqTRtHTc5HCsC7QmNcOHjjhaz2zioUb
+HztsueBFfG2ZPLg8U8H9dSujce88r76lU/jqwz1KsZJs9LgiDe1be3iTlOGQ5C0cgozQE29tdrB
YV44FeYZ5avjMNxewCDsSHCSp4/RTmmYDsX6qzmKavyEoooo1ziQm9rBB3VWrMeSet6GCk1OIhgm
nrEQ7JwdS5OqyNRhoZoGCWNeWpLDXDcCWc0exmgIOpoCYd9vjcIbfDdtTLF0MJ0Nx1yDt2NxgQAC
8Do74G1RWrhtWNFDPMYxNZ8qhQEvhdDK3Yh5//L+yjqb3YnQwo0JWJm7GXjo6ex2ESQyw2+kr9hN
DXdxozWrPNbSXR6JzrVHaktDHPZrCnb2wpo+P5teC4R450x/AeWbLWqqVAb6MHH5oPml9KlMHOdK
b0PnUzY0xoqX1i+1KFHvFE/3P+mK/6IqdbIQl53tK260iS84EQb5jzlj0DGSSJdEQTTOZRNOunzR
Jle76FfXGemFXohvAbplm49NOdretOnBQBEHYd49x+wYejdFFI3xUOZZelvRBb3rkk5v75AOH186
1arNdWKMRfjJ80dvqd8z/+CUn+lvs7Dg13Ddzp04UUYvotbu+gczs+wrL6YM+bPKVSdeBVpY0jUA
zZPsBr3udtmAKO5Hv/pr+ZvrkCYA/z5DuXitoPRpBsNDR3KkrPxQtS/SyG6iC63FhMbNwK5/Sis1
/xwWlXmRtkPwU8u83lg43eYh8PQcQPMhV0xIRkrVpwtfMpTOGZpCfiiq2htcgoS83HVqHZcI4QkB
sqhJ8gUEzPmYAI+RCWDY3w230zGbPsHlAan+BwdrlHWtt87NWDhIj0TSGpTPkuDzfHWDC8PpB10T
kg4Z0bnZSRIZ9ahWVV4+hCOCIX5bd9eIe4xbyXGE6hYsdDR+k+rX+8t7HlhpsBC4oZBXZXVx18+2
tYgMLQcxbzxoDbbSk8xl+Gjog7Z0J741DpsH1UAGo580uxeSprODEt0fzslWCi5GT4qtVaKWpb6w
ZOcHMi8EIpOzGGTIRIuZfv2PGL+qBweZtkZ5EFFfuZHiZZsO4W7Xl70lC8PzzclQRPUQAoC6Ajc9
HcppoE5isqQ8IHCeXWljaV02ne7RmmWJwkYI17WfjT/jFomj97/a+dKEcTf50AGA4ZvNUcRK5Vho
lqryA+Zp1jaNS0u+KIg4bLcgfP2iNdgofXhEqP+0glmiBIRzyEQXpXJUtbJ4sPyo2nqmVW8dJXU2
NvImrgWhcgGicbYbAJzC3EKDEdQLNl+zuRUp3fshbcaHMFPjXTlQVkqB965k9shBJLK5ybPm6f13
PFujYIYn/II+XeeT1ubp91TaCAJ6mY4PUeZIN1Gs6VutGrKFC+XNUWzQWBDRIcjNCcWewNWgwTLw
wVH6ej0UsY7lkN8vHJg8Ok/7Z/CO4NSEqcONF49EWCuzLNBo07FBKiP46kmlhKBfOWBYampZEf3s
zSKoZNePYEcYLkC0wgldLQz89GksWyOZFOFBUP8CZ1ENe7OLbWxW6tjH5TZMcZtZxYCunJ+0Qqwh
ch3EGLwnzQm9tlhJvtmVjgvgupG4onvTHFfa2HnJTaVlDXTitK9qc0fju6HQFcJAUVbdUPpGtPYw
dh16hHetPLkUuYdvgEtnnsrvrqpYJP4qrEfNpNpuYxl0wNkFLL8LNzu2AX+USUs/Xov1vDX2DSbA
mHQMmVoopuuDkI4sKpMoT7ptB0njyglxqPkEh0MruzWCQn0RbYyisqNLdMn87CkI1Sz7jD6cH4QH
DN502NCdKXu4Kg1pPwjfzRUVGx/XR8qmkFxVzWPMaRQta8lzpNqkH9gZRXGgsqGEj2Oo4mnv+h6K
Fao7drlvNmRK1Cv2iWwM401dIYW0I6uzoxdwXg7mE7pA6fHGM4aGsieWheG2xBgreIZTlaabALcY
ElP8C8GYyIDO24uOG8Tbknyb4UvW15G8LVD16VZGMbbmg4Z4UuFqRqQm2z7IRvnWFrpfX6kiNgJc
bLS8iYQba/4kExfW2Im6lh418ada8WIAL32Dt/MeCrUl7YXQ6vZeBweToF3Meb9xeic2bqMSj5Zv
skyhpV8pYYIMxwrWkq6VLJI0EwdFlbIjqtn5pFyr9sHGi7XO2BoCh5ed46SSvB7Uqq8+4ytYpbuB
UNff5dTlh4Nv5nG7znvNC9dt6otqbdmS0Fed18XdZSO0Ut9h0+J0q7LQsF3SvTYvL7CaNO3PkS01
9tPgDU45rsIWuMuml+JMrIKy8Y0d4i2JDzvBtNst8RicBcOuMNmNR7ts3YE/O1i3CviUaOUEOJYg
MAPM2Rpc1ezsqGSxY6G1QdCiwJwPp8N6uJV8SRov6EiJ+qZrGzX41qqVbuw6DzTJ17GNNdziRdx3
boIO3/hDhHjsbfBCaZKUoK6aDNwovlXyF+g4wKctU/NNe6NbOTqcqJPq2tY0sZy/BmipT8RWs0W4
xRWVUckpnJYBurhrN8hIuVrsVeUXHsHuDj1Za7wPi9aRN42u9cl9BgQ1Pxak+REGO0ib3A62Uhjy
KkAVCyic2iHxpbL8MN0pRn3IVnlkGUO6kmOlrNCpJypO1nw6LcAJbsQ85VOu+xYeynHgtd73gkfC
mEfCWs0z1nGlI8LRFanX/9Dbvveg5mgC0eYk5SC4DiMvEQfonYFtrrK8DuvJRUpOlS924qOTqYMY
IAwKUhGOhgsLteFmVVIhKfu2BdL+KwU8EdT7SA2Zj7VakBH9githB5sUBpLz8/374uwWRnLjt8En
2RjV0llMw8uEWLzF0hclrlIwYDKQwlVclv21GQccOHKaBwvX4jy6gaoMrJZjmxwQ+ui8nAHKB3hQ
KSXfQt8q6rUnVKfcNlKg9c/IqRjWy/tvOI9w9CkuBJJF0A1OAzDh6Y2YhhgjOGVUMlznOKvGy0v/
CG0htS+jsuXMUaPQalM+/FhXO181euXb+09w9sIgnibzcwegLcz1OToFSH+ec/DEjzm2bY+Or/m/
etmu7lS9wM7vw2O9KvtMeo3Ae+c3s1ZhZDjUVvjYoNq6z3KjV9fUpevW9ZPCLhZiuLO5xdWDXJqy
t442FrJVp3Or6oOEc1sTPSpdhlsaoDfnHn/a+rYLkmSHIaH6jTA3Ute5FWeP77/pWYcDJDiFBLQb
gPajCDDPpwLdkDBPTupH9OS9L7kZUr7YVqLPc/yTpVRvNrHA2n6Fh6b6nJWD6KE3wT9orJU66r1y
11qe1C/UrV8bC3+GLCgnkhowHRBkWG7zKamSAIakKOUHNOdaLdj5KEihG5/aRCa3nFl9H29rwM86
BZ1wtKglhn5pP4nUSoDiVW1cZciByzjfrJwitcWegmBqijUWbJwxWt4tKmCeLU9yYqr6SHNN6q6A
1U4/oiNlg9C8VH3qEQQ0d4lVROq+yx0iISIkfynjOKvCTErzRI5ExUD5J47L6XhBwUoMBkN+SsJR
1z5Rflf7tWdrVb4N+iIBP9UJjoedqkp1qLgWR5C4FbnRadvSsHCffH8dna1hIL8Ey4AnEY6eHun0
cfpCVkWtW8FTVXnWRomjHsgc6rpGqFRrdfTbrTcaxaqXonShR3U+8ZMWCH8jBwRw1JhFt3x8Kci5
FZ5Iy4g3tdFHPjn3HB1JV/jbyQdrAeg3E0ZP/Alz4hfNk/Ok7qoxIfR9skYrOsAnCw5m5Uj3gV+H
B7NR4w/CWRgP4S+F4/7VeWRuNpVKSll7cV89KXXmYXVktslDHSReua6LTC3dajRg3WmJpy/0IM7n
lRRo0tqf9h/g+FkVoqONOx31/ZMRYDxzUYSOlF77QTqGaytFrnthXt9Y0NOVhgA+LHdUx+ciFikN
sqRru/JJgvgkfwnCiri9KuwUx5NB6OEFFQJk9TLsN5I1KOC6X/uoRAYrOwuipSLF/EIn9ZvEmnkU
xJNBPk+T80ftIIkS24/azn+a4KnrwTC9Q6V9Ki1tJahp7d/fO+czTXYBDZDKMXELI54O1nsqCt/V
4DzZSCZ8hYKg3Ia5ic62jPrl/ftjvXaOTk7WSWCd2BX2AQqI4HpPB/PMtHbMppSekjoV5FXo41pV
sEJ+1qETmuVxMtxlxPbJFZJWsoT7K+IDD3lBO+8q1yQhapo/k8kFNjBl532Vw6KfbKcxjLX3Zd1W
ynU05H58kQBdQ0gdkzDjq9/b3ef3X+Rs0oD8ExBQDUUahC719AX/+EK1wFHWSmXlkUaO5V+wNopv
Nkmhj0ZBZErrj46GlAW6o0hVv/YyZrOmJaWMTm5iPupSZDxiaAuszJSMTZHn9sJGmPbVyQeaVDPQ
NYNlMylmznvhAxpuWNKaxoRBVaZsTKyDYqz2CTLpa1opuhvyWQ9cu+FGjHr20bhyElSehNjxggAH
PO98NgaooSgo7EePfCSgY+Sk0TYWeKlcCiE70kLsc7bRoNdNMsmwmKZx59SCBu1TSj4yOs5GU6/0
dtRWYSPEBVNQAelOwwWczXw8Vg0AZ3rVNOEp5s4BZFGApbXTyerPVjVvbbsVF2VkNl+6LHkkI1py
5D4bjdbEVLGHK41UDljj00WaV10d0VPonyEO0HsfSxkfXCtzgp1q5UG+GVAnXqoIzqs9wFXMKUqf
CDGcqHN+X9zWZddEo/zsOF56C80ivWxCq1jYEG+8GdXpSf5kuvFJeU7fDLvVINXtTH6WGq99MFqj
32BlEK+zAdFGV5WK48c2IL5MMkBtCvDU/IFvzMZr8AsnJPWiZ6zMZbdw/HjTtkPitmExLgQU569G
l4WPxnanfEw4d/pqFKKY2zKun9PeLHdyPnY7kpLrnADyGkWl9oO5xiv6HTzPxHOYWG+z4Qhiw2Iw
xwG1zW5y1rDrrdBFvDIzc8lnavqj/jxaDIJ86tPTHuDoRE709M36cMI0WGjyVFaT4dOejIcAdYYr
H5vkh/e/19kk8qGwH0DajEuUjHEWnqJCaw7aaDTPQ+3ETzY6Lbawghzfx9rfl8JcuNam8PL0zabt
RXWTejQX6XzRG/IIPgGGzLOwcuvJCGWDGlovdxhbN1afbtDZAPI6QY/EB89LmpDIEtAWY8txHc27
oXqXy8Nop8mzk3HLuURxnjuSBa/6FlfohbVyPqucJ/Sy6TRzerE4Tz9gaRYtxrHGwHliOnuRRe2L
BfPg0Y7pnjciWzq/zsDG0F/os07qEiBSwC7NshpKXH4MyUn6icCN3f80gbiNB8kKA09Z2XHppdXK
GocoVzcjNhrdIe8DjCbSIsj8w+AZKBK6bcBidPPGrpN13QZhWmMK1qVhfRlyL6iuIgey1OA2pHmJ
4jYICVmrOETmWMJ5tGxooCBDky9pYc1ncsKCoG3EDUALGybdLGuQKyVJBhPh78FThvuMCuY+doZi
g5hT9M1Qhm7hy823HgwiShavzj2cY+Rtp19ObnLJU4tS+46YUbgCF9K7+NxHu4ju11LyPL8BJsEm
ru4JZ8aJApntdKwsYA/opMI/kXpszWMuOyGyYmIQjRSvG3x2sq0YC8rIamhwG67aABBk7wbFRBZd
OfVkFbGCrhZq4boC06Xjx6KXjcvxi1/BwsScFSBMZEuAxpDoT2Rc4FanT8vN6bexl8fPje7U3VEt
MJqFoNpGHT7d1HKljeZXcnRshYTnfF+jTH8ncChOV8JOAyhKIR2wIluIS2YHCsWYSZ0HThKbG4ug
eZzQkBmNkiTX91ZGIKJqrbOF7kGdTbbFJkIqaVflWbJ5/9Cc50Cvo0JidSzYwViczYsIiShDz4yN
+h5RMLA5Yefv49QpLjKV4kdpdO0lAUS71Tm1VyY0vRtsUJeA6bOdMT0DYCUCT6CD7JC5Il1jj2Xm
6U5xn3dRHq7QOFPsVdIM9s4qK/tTLQJ/ief3xmRT1ZtUEIBlkXXNFiw43i7vM6W4j5pBu027Pt9J
uNE8+cKp17bNkTN6urp7f7LfHBRUJJ03AA1naqJSAECoTrryPsGK5+DTq9jJShFcI6nmrSAztq6U
hd3CF54dA6+Ti2SYwaKiwgU06nSxF4adU32pq3so7XDNwpJDTgPCDJfyozrtv8cyKSfSPcIxeB7H
xKFU0uVQy3s/k8z00FBAkPH2yHTvchyrSmxTiGX0dlQ7VO5LJdSHte+pZejqtqTWcNkUUXzsskTX
g8OPaGDCEoKQmsMaR4huPV2R7L5rQg3emx3va0emmeL10cIGnh2Cv4eaggFGpD42F/FAVqdWOznF
9iUOxLXkKO2myfylYHuWrL2OAv2bw5b7nwBgdo3USkCuUeTpfZ8N/nWTVc9jIvWfwbr5CDEZ5UZD
zgMHr7DYA6H8/v4Kni+maTapG+uTDAQE1TkUNpSEFbZCD+6l0QnvuKWllZON7QXqeNnCZnljNic0
4RQIkDmBAjpdtzSg+lgykuxealEhFFVf3+AAEP14/4XemM0JFUJtAsQrTmmzoDFOIg/DICm/jxTY
eriilavQ88y15vjWpm30Yt8OOm3qYvI1x4B9SSxufvRNaiiwz7mQQP5Oac3pW8ZF1GlW03Hoy6V/
I3s5XWpZC+R4jQZ//j01hLd0V08b/o/AlQU0wUPJuZGBm5S1plPqjzIGqI488gu1uce7FDG2SpHV
tZqO2PSA+0nFOqZ3+in16ubZKerkAhRL/dw4fvKsIOj3M+Y9/uPI9V/P/f9CZ+329+DVv/+b/3/O
cpi8wq9n//vvm/yYfq7L47G+/pH/9/Sj/++3nv7gv6+D5zKrspd6/rtOfog//z/jr3/UP07+Z5Mi
ezvcNcdyuD9WTVy/DsCTTr/z//cX/3F8/VO+DPnxX3894x9fT3+aCLL0r//80uHXv/6yWU//9ecf
/59f+/Qj4cd2/+d/Z6UIjvOfOP6o6n/9pZv/pM5EiZtUHlA9YmB//aM7vv6K/E95+nxTeRatRXKr
v/6RZmXt80PaP6kWoYfBnT7FfyoP8H+5O4/lurEtTb/KjZ5DAW8GPdkAjiUPyUMjURMEJUrw3uMh
6qX6xfoD01ySypJaET2oqohMRSppgAOz91r/+g0G1S9fUj7gvQzeySwN0NpgZPjXmb25Rf++Zf8q
+vy6jIuu/d//i1N5+xzx6ymgYIvDiaf55x19+xzlwLPWQJqOv9hdnW6zOVljoKzKfIiNVu82Uc+r
5dbhoJkbU2+me3XI7CfOeNoHNoI6MSxmFMEr63U4DKQe9QfKtSQ7tqnmfDKCPs5E1+VO6tox5hdb
eJ4jPpzLMFxNqtUSKhaqVSHysLVxsTVJV2odeTY2i1Mj9bSJbRINXjmLiOBjlG6eWpWGgGWcLrpO
0aBFK72KLSPMG6bkQbIDc3YuOhNOYUhF+MRku/5eVsXoJdgpPC3LrNHaxXb6iAw/04Q1ZyNYJkvG
CYb59NjVg3XvFPnI6CiIkhKcIHLgi8Avj0Uw6lYrxizHZmEK8/bJTGvlOSpyRSd2Ks4/qh23WoA6
a6MIOuB+MSlDTWpV1PJiKl2TfsL+YzkWMRyrPSq7ehsr2ZWqN8wG+9FpDmqk5+k2bwsIsjjdl8Ip
k+Q5SlJpFvCO5kNjEkdMg9OxiEXj3GYuV1VRXIMshczVG2kYINM7bSy6gIm60CW2ID/JNC3wg6Kv
io1ZaNVlWcXhICqpVz/rbaEkojSz5oYxTUjZ3MrlJ4gy7ZperWeGqNXOvmpSzZTcLLSjxa1zgjzF
pOey6kuS3nzUSoNkDJIAgVi0NCSVLB+Vp0FSlMYNo9wOvDQau8PArM3cEXIzykKrEigTilp0vchq
vbYF/uLLtdnSV4oCQ+hqZye4wQjYToW+kcZC3Q1TOaqeKUMncktlse/zglGnKwWJFbqOnhIeYXfK
HKMKKGJpi0ePJXm6Lln1oW4repnMkNN4NdvAgqIqnbZ3h6Cv1B2Qab2ZdKecBD20Pfjk1EOTaOJm
TYRJGvXWHjvrXExdtC848HkKpmhNryEVziUerP4eYkVJT9u2wz31/jK4lpVAGFcYkZqHhTyo3k3Y
QJ6ykLgdN8A891jbPQ7RBFiWuasC5GeEgRlW7ht5pcVutEj2JQYhZurqo2VDFakCRRFBJpn26g6z
4N1SzwGOOXFjGLvSbszQJf8JGkFE1Gvsz9jrfi66yXmsJHA1V+9sUlHsVm9xQ3Hok4SdjfNGnonf
aOBfhaLue+wi5qq5XLRCQd6kJPKuy4cs9cek5LXVzGlUQUMiC/GcNM3fU/hEj1a/1JSDQ9dpgowQ
Y2XaOLHhOjIrBI6hdfMdg58MgLaU8B5hIq2EayIFnybTpDJze4gdHxnAFiS161OCsYKj11xMXW8e
2iLOvmdscp/ztqs1MTZV8K2rKrMUvIHjyRhUBktZhd2V27dlrrhpk6DHSJ0m60UQK9FHhGjq6I5a
baIJmyL8hLoO/pybMiteEJMkGfNdMmMMjHdtYiRmpSiJj18fHrcwktY6FHpXq0LvItpcLR2mTFT6
yHtqONJybU/zGLu1QWi4JwNWyIJ3tG8E5CIUEkXUWjKTPntMtl1MmwbdHu3QBuGWOuLDjNjPM5PF
1Hazk8ahwAaG5VALARb8ZsH9HnFilVfuAp+p2UQLZIlNUE+Zs5GHVP9UGk2t03VM8YPdlc5zGcj9
J/Y8XfJGOW6HLd4Nobphb+nuSGk1YzfJsNElSqJTC1/DB1nZBCR7jptiVsKKlUfWkq+cztTvYzOP
p41stvrnydH7UfDB+3NkET3n55U0jDsi2xdtG2Zk+571JuIJkSRmXtdQ9+J+z2WUnpi06OlmHNux
8pw0q59Jg+tcDh9sktzMvbqKb/Q6m1iEa9Ls3Ki0cp7MvNup4ewII5ANt1libisYJbfPcCD8GNRX
ppFvY5KULpayuExGVRd1HuwNbj0I89Eu52s0Z74T4jcaK6NQ8v6Uhppn8hrn1XCl1/LXlmPLRjpA
XFQOMM+2GskNXhCMzGg4AZAET7OLo1nFrAE5/EYSk9qqtv04rI5tY3zCU/x5bovbKdV4SavNoKhP
Sng9dPVlnpItE88kvUT7lglvFTr+jM5/kQtXCbOrKZ79vI4+NYMteR08v53VjHd9EVCXJfG000wU
k0VxJo+Rpa02RBbYl0WkqW5WG75cs8D0EMmx8R6G0oPanolMDrdJAx8MitjB0WBhz1q06TJ54LXM
PDXIN4QjEjyt6d6SZl6rzQcMktKD3mrSwc77OzQYxG3prVeVY7kb051KFOeAd84+BQUSUcGkDv0L
bMlzq/T7wXQO8AxZe5LQ1acvyyB3cGytec/Pfwya8CNyLPiVhX67BqcMVnTE7voiHeZByPaC0kue
t0M9yUKS+bVVqN9E2fTVkJLCz4eoddzRUAZLGE37UMihKHJeVJIXodRvokHnFV2OSSUfskI5jgri
grxQRGXoV3008tSw4sh06GHQ4kth2/WnRio9mvZvpen4tZzt+kTdybP9ULXWJMwlwgMpt9OHRdax
wa2uWuxclVjTxGLnl6xFmjCnPPajKSl90slSNyqUB6vsIC8payED8h+X6rmpc9uFCAfZaZE9i2Ch
uqzvBjX5xHLqgkVHe5g5N8MoN1RG5erFbrBP1xjdbCh9bmurPNZ19qRm0ccp6GzqaEW5s1TJxdOq
F6vwVuBM3QvJni7bUe49kmnd3iinm4HOR5DTkfplX49EQ0uqfsSK/autS3hRWoNyOSrKLLBd0qus
4Kk2Ie6VXmKnpygmIBSg1XAQo6xW6TlsOkUHRAvqrU254amV9LxIhldUo79kS3BQq6a6xQ6C0kRd
3GEibCi91gGfRKGdE7kim9TpGfEC6ZeULDq2DsNysaShl9YjMHDdi7SYIWKNmzyJPJgojShs7iGs
+Ou8qLZNc2rCIdxDqzgVkCorqds3AFtc+fjLEkeXC3bcS8C2MYUntJb7bjavrS5xKTBid6pkr8i1
W9UoZpdoBg+/fT/Srd6PqqVKqH5CMae4Fsl1p3p6GaiiS/Nd18vModLLuQmP+Ipfq0p+LqxAtBYE
X1ZUhpnXKvsM2SSIA5QWTlu6c2oeNqfe4vAV2SmMyc9Rqm6kpr2nyPgE3VA40deisi/07CaeT1KP
1V1R3gJbHUj0jIUxPFEESm7stPxwvNPCZbzuwwdi+1xLaTZB021651kqu4vZTPy+C4LLrDGA9ZIN
kZO5a8+B6NVvowJ/EEGlX0cE9hIfWwn2mGrbLuoiiqbfKWHr46wne8N6KFJ2PwdOea1XoaxsydEO
4SCaXpiazmYY0ytjYI92zA0Zs6zM6vI1xeMQ/qaxeAzdevyeKEbkpXsu2mhTjtXgJUtPiVzoO8fM
T6PRHoupQd2esZy08ad8jBqPj1aKckwdZA71E6X1sHPKp0mVqto15dmJhdnl0WeLCMJwHy6y9axl
3ZUyBnVEW9B1th9JkPjF1NoIEcu0x6KwMfP0M4gQ7s4Jvq8wnWHE+XHbydjRlyYcZkJtpU2eJuwF
bdXHJ33AcBsIO9ZxXzNz/WtjJPkTHNp58AFtgso3rcBsyEUki9UNDAMGs14UceMNfabsDHOQTdeZ
THbEzlItoVdBe4RPpJQCRb92oIHpv3Ft02GvmoFFzl8cjAkPpW3eoAbOv2eA24sI5KY6N0D6VJ52
zdxpmsLiQc6saLiQJsqrKzOIu2vLGaLIb7NBv62ws7RFWTl65kVTrqsimafqmVdLXgSmA428yQdr
yV3kOHDrEQAbCQxAyECuwtZwM44IIFyl6+Yr7KAGgmwVgoS9qcunccfWI9toeEJSyUZSvRaRFxRI
B7kydbZFm6Bkf3Yy1TzA9ZA+jkspnShM5vqYzmbq5+1sPSudyTZTVWuc2iQly5eX7vq3cIb/FD14
gzj8FI34L4gzMBSHlovolGGfDY7FjOlnwMP/+Y/sW/uvezzSvz3/67Z76vjbZQyE8K+rHtEci8pr
SOIff/kfGIVkGR9QqSGQg7SFpRpjyb9ACqgcH0x55bSC62PNoYIl/glSqPaHFQAHviDCi6HYamX5
J0ghyR8YgOCESLMEfwFyKhkgvwFTvHNWgXiBPS9BsKQ/QCqDZfIO/lb7Ng+H2Awf64HqeEDscVba
5IQ92lGq628jNn4kBdwG8zRvU1t3E6jwuOo2IuZ99xs8mF9d6D9xlDe4yRvU5M/zIRYOaIZRI0Tf
t6jJ2HS6hOV6+JinVb2RQpNM2vUPHGBiD/NyW+S9/PHnx3w35OESrlaz2IUzVOKqQ8V6e9BWUwuJ
YkG7m03paCiNnzOFeAhJnhYdqeV+U086I1Q2g7qIHsz2V6m1b6EiQuFhcsOWRku1DiWBpt4eP4+K
nks62efFmIUTw2mutXmj01CbEoRGmbY91k6zKi/7n3/yHw9skNa4Sii5/Tg4vcM6mzaMoHdr5HyY
kuIhlR4Ekh66pGC4ddpx0+rmrUEdWpf648+PTAzemzvNE8wNZmjOfYa88SM/NRl0aINNlN+kgm2d
fy8vP+/3uWu54XYQwYVxcnzjhNmfZ+5x5N2a++Zo7klg9iOP+FPX8SV3/f/r91W7ZlfsOnHd7Dr+
0/HVvXrdCXwN+Mavg/v12vSKnfzYHB2cnSy+nHwZH+fr7Lhsp5vpbFyG+8pXTsspvHDup5vxukzE
fK3uGTm5nbDcQVh+43+95pd+/drxn5Pbe1wnN/ZuDK93bV/aBG7gUnz5mpB2pt948lbelr68xclg
k39P9rVPHJfr7Jyd4SV4JGFrahVieZZPyn4+T1fTlXTMj6ZvXaiX0k7ektzr1n7vlvw2ZU+lwu/H
P3cvbTTh7JZr/aTt199EM+5+3x1L0Qvbtbz12xyv3tXHdpe5t7lIXNtF4b8NXGNvnqKtc9fuRlH8
YrrzYm/7b9z8z/uJam6lj0FreT9Pjx1Kp5o0m5uNd3UXC+VYu3ib3AxfYHxrHTuccCo/B987LrvQ
h8ruK4IaaLPsYr/c8q1+7Sabb9vTYRaRaNzbWYy70Ctc/KtwjEv81Js5a9TV/D/+vZxRp4mbCEW/
GDtR3DvXBUau/N0bdxIWZJDT+dnd7ucP7otH+rvPyQQfJ1S4h6zB783+Kz0fu2DQ8hugAtKFjdE+
TEOd7J2y2I7EPEK4SmbAV/tLx0z84o8/8uhAXHm0f/lbO4+PRTi02zqPsbaxyt6PGa+7ylSBOGCC
WQlTwSIuUBBMqVN5ePlDSbqvkVqFtKe8oSsPUzR4LOBJWujHThmvgiKRDwE36uCE7Z9/FCUd2oKu
0fv3/3v5vnrqfxnX8XY1eXkC0KCi9mNfY/N6zxsIlmJKZpCYGygzB0mXLvQiOicdoYn5N6nrbhVU
RlacnjRJuVSN5baN7c1S7wca+KWtES8cEvk5jLSLQh/vrKR4KonNq634oKTOcRVE9CX1YjtmovgS
6+Nj2+W7coo8Y242qMVODiz/WHmwgRF9nPavGW1v62qiFFyirakBQPTTBeK7TaLHPmJgv4yuoNT6
XVf5Qaj7pWW6nTnsMtK7oAKAb8KIMeIrDd9Npc7OWlHcjl15GLVM/PyhercDvVw6Bmw4ElnrABHC
/rsdILF7iK55dCOnbDUdWBSyRV2M8ne5s9pj3G0V43ruzM0UOr+iu61b6qsHmjvGDWMHtFZuK5vB
u93HDkZjnlAS+oZRTG7tgLklyCAFfflCX9Z1Z1RjYNewgH7+qd89L2tNxt6nQDOFlM/Mhdro9aTN
GBu7nUZjuUpa9Vua0/VFQ51vllC9CpCmiaTTDLE4LyBRq2x/fvB3tGtYJMjCcAdZJfarv/V7c+lK
74Ow6A35rlbQhcx6eE7AKI5Kj/pWRgK/gWM5iM4ogfTLfUxK32VqlCBR+TGC/nxp6sUTecqFF3ZL
JsKp+lolVXuXW03yixn92+v015nipA5/FA+idWb1+johv4vLjPrhrgcTZn5puLmMkjDWrGPRxo99
aogyrgsPnZDxiwdTfzvRXifZXBrUXazq2DswH3t7bGXMG1vtMNYg2d1DsRr41bDsN8SUVvk2agx2
HTXU93m6tKc8jiqRW8X9XGT9MYRzhi6xdy6skhW/ibrjoCsw6ovxphvVBgwibemu+atZRrWPm8fs
FrMVbzt5hjqXZyeCka/sWk9u6FiDe707Lfk4XyThwaGJuy0VcKWoCicM1meZjg2tZTsSm7UUhewt
RcvUOAxOsjkYXjhr9y/Pz281S3dlzj/v56z/vTslugEIxGtmAAQgmqZ1/v2fj2jXTulfz9/+5WZx
VX1rurfjXYwefvxlf3ZGcMs/oM8y4UPjD0bNzbLzx/hWWr/EvrpWpmu0KBy9v1sjhf6HUhJeumWt
tKR1ofyzNeJLqzBNp7BEH6Ig+/ytxuiFq/FqWXx/6u/rGfZLMnl7Pdn3vPB6IizlWw7MrBcz/vEY
D86n1MKmCZcAd17uawLkC99pPKSwNs7RxDGWIiqFbrkdO0u6s76mptDlvWOe6/raDE6Ls60C5MA7
C7Zof5FYz/FQ8gIoguzRWr9R9IsgvBuCPcGZoeUqqasYT3F0C6Io9SerOtTqsTWvS5Cv5Hpojyl/
HiWYRPFVO23haLlZcFzHhGp8Ap9lILu4S3ey9G2INl5Ov1jFLgjOo/PAFlfiUtYUotdPzTIzKAYu
xGQtu8yTa33Ym8pmCI5G6ZvF3WQIMHkVO8yEBPt9ND6pA/aiJVtk0KIUOONQHWl3Cw63yCeXz0O6
t6LLALVEtzfnYzhuG37PuDGrXZIx57kwCUxZsgeAEpVAuglntSt6TTPe6MZV5FzQZa4z72o3RQdt
vJyHa4IB28CLosMyPEolCBrV0LDRkmsLA2ttZw27ZvnkGSH+j2S0H/iWRf8YTTd9elcxHpWSY55f
Fsap0W/r9jbILpNoJxlukvoRA4hC4FmfLl6XbGfz0Eg7qyI94LJSNmq1raM/pCX/H1aR/4Ioiroq
zv7zteD2KS+hF/1B/FjZHS/f/9frbikfMO5nH1n96nALfPW6W+oHNuBVSgyJA3bp32+7pGgfiCyB
lgG58w/85O/XXVL0D1ArsDhkf3Kg1GJ78htAiL4yiV697qxBIC2khqyKL52e990mC8mKmeAwaXdV
XNfSoxQZzlU8hV0jcsr9fZoNlkklXTwVQ1qVjMRqY9MUTZLhvrlUz1UcRH7UGWzFKmFVrs1wNnMp
RaGJzrGaWnug4XrcxFAmJDe3nNYPxzFfQPJN81o3osVyCYhuU9IsZtXyEnUubwkE/dwMLYkVBX5w
X2QN3zTAba0dCZjQpLNj2UskcPViXVKzYa78Xjai59ysbAOouDAygQh3sTd5l1XXsabnm7ob0b+O
6jD1/qub/Q/IzVqtvb2Aa/iKBhl+pc/YLyXuK95Uw42NFwRSdxmZ926r9o2b5/qvco/eEsJ4cJDP
UCvCS4YSC3PxXbFKvkvXM9lU7vJCb3EOKJvNpLX9RlJBcTVmeptffKofnws+CugYmxG2blB63hZA
vZoXi8bo/c4kYY2iphweJ40oaKIGTMb0MEtTV1USZ1uHcsRdVqyR4FYNxB1OBUMe5rEJBUqhf80L
ufsWyCV+LoQ6kFnWWSNAbjiX+q0e2zxJaqVT+VizEbiTpuFuE1dFLooZjz6/zxEJurqBgz7hcsps
Cqz7l44CyCrYWHI9uWrxHqo9XauwVJKD4CQ5S694pl5VRzWw4PIu4/QkmQnpaZg/ak9GbDbfYcUk
NN46wy1BGmb/e7pNbhgJEqvyBNkCnP4fivwR8XXXT+Z014XF92Apj+E6jSB6bIdfb/zH3fqt5fR/
JoINNPjqwV2ZeG+och+fmFe10rdO2vRdv0YnvV6G+dG/l2HzgwIvlkw25IzYqL5ehu0Pa+w55dYr
LHpdglc0Fq0XLzW2BKtj7V9gNEswYCWrOpp3ftDAoew3luB3FgM8KsAp0HPQEpuAoJi8vn3VwtHq
41iRu3v8TItENBotwFTEFrPdaeq3iAQbkUxYqvrLrA5fapLcIuzmWkZQmpnerx5FJzJx8rMyy8u2
tbRfOQZz3d4ucWuiK0zDVaICleR9MzROnDo8q+6ezKDrSoGRl8C+WzApqvX9q9v3/7KarodajXNZ
5VZj6XeAQDdYYxDifHw/Y/MAg60JfdaXX3WW641994kcBGhrxYyjNrKwtfV8tWiPS21KDTPBh6Ec
+61i1joT8PF6qkvZzdq23shjX41M04MUJ5XZPi21dJk22bGJAgOUKiz2CtJGf1ki4za3ueKS4qRe
Ms/pxgrOqVVXx3RIqPXCSnOrNgq2UV8bnoNjxK8a+neAMo/PSutEP8AjjKXWe/L1HOBlNCORf7As
KXq2+kK7xhmRvF/VhJsXV46Ie+UAt87yen2utniyuuGcyl7eAbA31bLN2rxxi/7OwD3TH9Iw/uOm
/tby9N9tdMbT8erJ/WHhuSvTb9lT/2a9WX/i7/VGWRcVGjIsMnErXk1x/uryKPtg2+LcxKvEJvF6
0bE/EHvEW4Yw408K778XHecDC9Fa9sHxX4sA9XfWnBePmtdViwXmxjANHBfnCQaD7zAolaHYvJiV
fKsqN1p9Bb8b+lRxM6vHUj2O4V6Tz1V4AftPBJObmyfmYW2yWQ66I5qPcG+X6CIjVo/Mg+oQmq0f
TCL8DhmmdY27ZjMSjqq4A63JdArhM2ReqF9BzpyUY2deD/2lM0Js8CftosbMXdX35qIIO3Ep8xDg
JRgGN4/wLWCp1Vuwz26w74ip8Lo6xsLrYBTXcfxZUh7N4mqSL52FRN2rTL2CGUd/BzPHvFTSh1DP
RMm4edZ3c3iRhbfDBL4eifqqrQ805uLV7f+HhWst5N8sKS9XlBqNW74uXO9dI1Byd6Ud5TLwrvHJ
IF3Um0LdOmqL9dma4KV0jlfW0mb8KE2dcWlpM9QGFplfncb7chRmAEO9NdoedA9h9LryvVrZiqK1
KyKylts0Uh+UXrHPRijHx1I7GnHyabTLJ7PS73Pc2KGINltVrlTX0LL5tkwkbxmU+59flncgq0Vv
gSKEC4JUg/N5L9coSxvWnYbnQqNCI+ir2NnAjPzUafM2T8wDbhTSfs2K9l8O+z96xQEVenVtf1hx
/hjOXz41bUTR83rhefnBPxYeZpkfQErZQ/V3dQ6T7g+rkA7EGxxpHX3/3W5SztBn4hqEWwPyYWRR
f686+gckPeij0MLQ1a7L1e+sOm/rCHrdVceOepeqimNBIn/7bI5KnuXwqPJzMyGoUWoF8qJ9O4ym
JqKptn+xMb599P44Gr0tmDT4LVOZ9WxevQlmEo5Ihar8bMVtuslviI+7GjWI6Vp3WWp42VOIxLtX
t+QfVoF/OCZBzSaKRxx58Dxfv/7qmHkSRGqfT+l5mC0YmU65m7ppW7WxLw+ltaUhPsbOr8bo/3BZ
Mc5CykdNAzfi/WUdzMHpSyXLzupiLLuhs/dwtD92kn3MYvPPNwvw9p8FHmj0+Qz/3jq4rlRNCDs4
4Hpdf2hFEXsWNG2yeXZgc21sw2PCZJOvMwmFuMw2eY5N6oriUx/eKslV0p/s7kordrgHNoErh57a
uYvyxMqcBF4fPdvhs13eT/XHqL+Wh303fNf0vb0y0rCq3WTJnd5e4aUCQR+aagxLNXKbfGu3j0sH
4y2sYCi56l3f7NvI0y+SmzLyZ+15Lu/04TYqTll0tViPprRdKsDBbWCcNcur1BtZP9sG2VMkSdaq
KsbqppOlbRp5vbWLt5O6kxDOSbblamc72Gtb64D/CUR4UVpXzsPyZEawGjt3yg7xo/4x/aJWbipd
L8ZXfEgvY7NyGd/U5TUcNVfPv9ny42zfGvZTDdF4HnpRVDdq/aVOUq9l5F6p3/Al7AysSB0R9ptW
2w8MOwk5QWL2KVhugsKDDycT/mP0A5/YwAXtE6IYoWgfCfFopgOmpgKzfeEoR7k6VPg3XBexi80/
GosyDN3Q2fAskJPapEc98KzxsYdHsIKiXlzurV+Nxd9N9v54SlAVWVB8LHrg90paQkgh9o6gvugp
YOGZgS70dg68WdaZcgf4pdltzMhzZFpChOld2enDL+ZsP7wXvAzriI2JNa6EP0ZxW12XQiLTz539
1M1d5K6OWa5ZjY5YBVbez1/9fzoakfQsa+z/vIQroPLq1TdQqpJG3ZjnrHfuyW2NMMjscSAYkgsC
lbpfHO2HhYZx2Et2BH5jKL7WLvn10YLRGqRem7K7iQpPaBP4R2fdW1Ww70bIFE58Pzf0kj//iC+8
mDevPkdd0SfczdhgfmgEEYcUsp5a6V0zG4+dtYvywb4nJ1IWCKBqX0naRTSROfltOu6YZPAsV9Ed
+Q435oiMpO1tbZ+TMOVP8eCZU3L++flZb0ErHjoHgjytEE8caBxZmm+vSqwaUp6qoXNbVJdWD0fV
xSers3eG6jmaCxFel3dzulM2014e/Srw4IJHlc8QgIcQ9ngvBogFt90ukeBk5JfNUTnUe+NgbZkO
9I0X1a5zafZ8RpdvbKDrQvgYvXoQCi4p8GyFdDA3MriXqEHcn6WL9lDuDHgNp/ZLeBsd1GPzOTuE
G1gpfu2TpVigcbOEknjB2Xj8+dV4wQTf3K2XqwG8jCICc5D3G2BY4e4016lza98zYtS+huBdqih5
BZg4627w3TqW9xkhwfCBuBDYKQayVzWb2hF9KZqHOhCofOrb6nI8Jt/KL3wOhgKkHPz8PF/wjZ+d
59rgvnpzmlAex2WInFtEDRc69BfbjeD9lMdyJ+0KltHvUGC1T+lp2QQ3wyfy3S7mQ+9bAqwvVbcE
lgaX0R4XksBVz9peK0GeAZx3Tu+XmSfVXhZ5VYRC4SKBZzLdd5FHXzPWWDgIg1Gs4Q0IoBC/CWtn
HYP9eK3AjZol0Vmiwr2w9hj+xJFX99vMxNbvSofLY2za4BKi8xw8yeUjZIGidjV8dz9lp0CUG31X
bZMbZHFXTHfK2+Yy2f4Kon3JbHl/3ait0ZXD8ScR4F05lUJhy4NosG/jB/mgXCl7GAUXjKNPqFx2
0kf9oRX5DbTbBjVlyqReGHDbWxcDCZQNSeeOn/PJzwps69x22jfjddNsMxRKiktyDj+XNdve9q14
sxhbBtUFSbKjG5PnkWxtjKUr0RdurftK5LYXyRG37OIz+w5GxlJ0qCteuk32ub6VDv3e/ph8Nj8q
l8MJxcg1G49Wi+QmobO04XqI+LaXUYncOsM+YhxmsXHukJQwwZKS7biAmvgoxuQOjEb8yobrpdP9
8SpStWChCPj0Hn2bE2ocOM/2bXAZXMYP/QHO2D2iKi+7IP9LnnyJSItyE7WuWbgoN/NLc99vsmNx
jLe159yU+8lXNzpjUKF+JHI7u/xlDOBL2vjrcwQVwEIL70Xmv8AJL3DWqzek0supXoKaeBV7G+fb
UjkkjrCbDZptVCIq6/8xZajaOj5exXiWVfE+s27M4SYp9oSDmyODxEfdube7Q9v6VnhpzK5MskIA
Pdutv1b2Bu0mDJ/u+3wVBZ6EMO8GdxzCPFRF6M8Q/52n8Lr6rppYF9yH8ye7uVImn69rjZvNTFsQ
SLh27xuWO46iVGDLe7F6u5ReW3vzeCiTk5b7TeYF8TaLNnG46+AAalxghdfO0a6y8jDI9xYqiDk5
Lcwd622UrIss1V+cWGIpTp0eu73leGpxb2onx/F4MYf+GyePsYEl+8nZbgVRJAqqwtu0Pyao1NKb
Qdqa85eZWhETq2JpvX4NR7c0PwVEbQxHZDofkZPRy4ZLSiVIplQuJNZIjeHo5BZRKuRk2XUINw3P
hL04RgoUtIt8OlvRCma0drwZ7IfYulOLSeQJV2v8zVKGUR/2X+urDghEC/XuVQ+IpjLBGuUzwsFG
jFOyD3C18utAbd2ltn6xc7wvZbBZQpAALE03yKb6vriQ80Q3sbJszqFtP7cNpZuWpgmqFgsApVJ/
4XL2jou9BjgAyZPHBXgCqG68d53sYhSBMCvD28TMa9Hj0O7FRfEViGyt8w9RomP9vQ4SB+0irGsv
HUNPX0L4rpV1aEot+MXF/ocTguOECwwnBT/sB3RYGiHKydEknxWbUC4MkDcUjujFzYtQ6zMRhcG2
09hUpfzGSaVTXFs3hlkysQrlG2vWs99sZKnwKGswEKHqwizzvYEIaxPacFldzkEzbvWldyMd4qdZ
1xtnUQBt8jIQK2n+F/vyihS9WXQQ8WMCCjuahhZKivp2W55irbPsspfPfVy1PlEbsjsg9kFwwpP3
8xLgfTWLZy5FClUKNEAu/HsIWwozPQrLvD93dSeJMvC7CV28gYEuneVnTUtML1X0zc8PSnH+wydk
2gLaimMC6z6zgHefsFErrakq9ZymhxJroWQf/V/2zis5bixb13O57+iAN68AEumTyUxavSBEiYT3
HjM647gTux/UdU6LZIUY9XrjVKlbVUWKQMLsvda/fqP+tFD5JcVpRvsebzrrZATf8wxFZ2/Z8cyi
IJ5MkazExC6LZ626U9uLXyImPI8jyqTrVD5MzUvV8pSM1zA9DO1LpO/V9kC1nOT7ZN6Y0yavjtO8
KQUbNVyswCBRGjtSM+cJiB51tBNvjQrDeFg0SLgl82auV9G8wQ9nLG+NiLf+TPK7ppPT8CwCiVaq
cKrmjTodE+GtoOeYZY1BNPYCgmew9apPenDpLAykHiqDTmhjcCLmjRB4svIjLR60aVWMJ8T5g75h
j+uN2xS+jravMxR0b5YRUw8cdOvGNPjQmStgTxT1dp/uWPlnAd32oxnfy/NJDi902Oj6fD5TxFUU
drL66ndrtGhSccqV26i6S2lv9XYXS+sQAW8/bWOulcBGix2lcIjazi0zc1Uj8Fe041R43Q9Mgxwz
/y5JXFPtWxNGjhXYpb5O0fY2dtHc5hPNzqaOnELbluYKOJn+WTfu+u4u5FuxRnBq5dpMzmg+dJYn
KStZ2YBRRD6N87JWN+VKifeD9gV/8f1gZlnXANNw4sC6FCrHQtR4V9dWUT4EhuarlzDCRVGYdCwC
ShPKdqEgotOEGj18+VX09adqmjQcDHhQtLCQctiPtUI4B0NHMppymfWfWERmxEsUM/rewDaLfVK9
NcJJTGx1ZDMNbpV2Fyg7P19L/lGtHtrMY0FpxmfB9FLjmI1HOTtFsoiu7hZDiUq7naRvPtJc1S7B
Eyga692QroiXq/XdFJ9JH3CVmCs77Sooo5bb72TjgBmHck9VN59939GtW6vvVmJoDwpkJa9XPNl3
sfdtTIhNpKuIu1zcjc1rkHuqtmrTVfHT19ci1w5u922fHE+zgoPHTRg/FZNmaynZk0SgSN1hVm8h
ldtG/WAou6AnSeMmVTyUuHn0hVkOTmSflg6MzpnSLBoSE8TvQ89iNlUZMB2RL5GyS6Klo+oP6VY7
+6vUGd56UsiOc2/XT6rhSp2DdWAQoKrT7d6/FefdWFS2l9GSjsaxZJKiviz/EsSRHWUPvu5kvYuY
di5dWbGZf1hU7NfpVEAUN45hfrzBVQJenNjlVM3qFpsKW5leR5R3ifLUYZFgFPx2KMZtJpWe0mNJ
8M2Kvk/xEddc3XL8Yj1FV4R38rgRXsqz1ByxtZCCfdC7uf7gT/d91ztmUNny9D1Qb5Wyp1E6qvNa
0G9wS1GoA0QpczJsQsv6Zpq+Q+Sz8PRCCi9EZL90h55hh+O3F1EAsyscodvlpMxUoxsQdzO7tb4O
FTxa7hrYdX73IkWLnwr5IvWdaE3LJZvoB7tkI7IN1EeZ5jqmh0cYFDgVju46QToP0qGTj5Wylgdb
F0+4T9XfBzeQztiWlDOiEOGY6uSPVDeaf/LjwY0wga9/Kqxt4VHuxk3U9g4k8ENenxvtQQr8TRLQ
jpc3Vbv6riWwGbsXTL4PXRttQ3xkzLGyy/ElltzMeBV1RkkZiuQ59KRindeNPVee0WKH5BiZz7ru
KUaxtEJ+vZ5meaXj49YvAy71Lit3/rQdE7fswPW67hwok53pL2X6U1PuZLvuXWFca8m6i6iZN/Hk
BiZ7AWW+V5j2PTdznX97kF+EEv+GdeZ7kPbji3Dfia70M4g9k+al8pRhZRWYuawI/0jCNftBf9ue
xpkW2Ot5y102mnSNO2bs+ca6ENFVZxgd76bULe/bZA+s6qWpPa9GxCsYuwdb0T2U6Zr0nsDJeeub
Y4Ty2fD0jeU2K9aH8Jm4nuJbsLe84pR8F85VaOOk2V/GVbcdNh3o8E0HloqcCdzlQpgzfjb4zm2q
axRzdpPKXuZE23IfP6pQeZzptlZd9TH/wnpZ+lzg4moIrRvi28L+/0h6K6jls8TK5Utcx+aqj0rR
HjFAoEEMbei5kdtJWNyIucwLCq4VpJ1rFdY+1QF2ogoxkSrdYwp/wA3yiz3j/fiOPQP8EDavgiIQ
keO/3ZV+6/Ssqs4iAb3GJQ6xawg0uXCTvI/+aUXJR1foIgykCIvb74edSWkjvzLjSbzEyFbsUuse
xFA8q2JPkz9/b8X5PMRfBRlLv0x93xWUYJWAlkvMNVf+k9xP0Q1BjuNJumQYWSwpTG4mbgCiIjTB
gQeRH/x7VFa6tMnlUyysQ57T+SFljQWFL7fmqxS5Lyw/ZbtAFl26N6RLEBdEOTwbFYkO/SnSWDP2
U/ja6ed5eJWyJ0QkYvrSd+cqRtv2kPdv0AJNBRTLgSJszDZBWUwaktglMpSaUwKFxzgEY0s3DrEw
ceoJTfaqoJKKd1G9xdFgRPffQQx3eGOwRODVZfKAzbwJrOxpjrqR9wAaGwqRW5TxqNLAC12gq7Xk
TQjbeg8K5Mm89b8Vb/598lY+FSvNLfbMUfg+pkZetdJX/XPymL1Iz9Ve2srfpluB37Xz4DuRCPWH
MYrNjJ1febCZJS+ZL72wmfKtYhzG4TZfm8qmzF56TKqz4yjv4QkL/VGMb9phS4iVjajUjspNrxGR
ecCbKXPz6sALPsteVCE72luAOMEW24AcC4lkPaIlx4MhgHBMriovNOqRZybt2TOOREaBsY7NME9Q
WQLtdLSN5+jlz7U6je7HDRenIjQe+IAubuKfupGphchqpt18CRFsVptR38TxQVU9afSQLVFU8t9V
LCWiLSM4WyydxT7yG7zAWl315R0etF1xAos35yPh6qCMqrTuIxvHy3D28EsIaN9iOyid5pI+C09l
5hSnxqG4BiFIbf3a+qtBcuNshUjnOj3pKWQFryhs7VZ96h+kt/CSP+BhqdwGhxIhZrCrjqGX8AOs
b+ngYm5VHPybzjNWnOM2fyi/aw/9uvCS3IaDnVxZ7t80LH544Gpb0t1IcrvSxiKs3IQ3xiYtbfF7
Tr7YRt+WtV1Ld/qN7pW78FteOKT1patm276BBLJxYtX/rB0TTu2oHLUVgTmrbJ2sdbfxgoNus5k4
olev6GCE7zEADS8UidDfwFrEq3/w78QBvAPUR/wpb/F/AeNBSRnb1REF2EnZ9Bv9J6Gu/arw5Bf5
Md5PmE3c5kCfdxVWMaSRMNxaxbDDMHmadhoYqrSaUaEys+p/lsbt1G8n5YpjxlobD1boxY3D1yLV
XjYFXHsu4nP+mBz1ZwyCOm7JMbuvKptfRrniV+27OkLTwhslR2rtRnfCxMF1d+Bww8Zq9r2wN/tj
MYigdU8NalIwTNb3l35jrM3MaXFiQgYXriPF7W+T1pHuh5/aa3/EaTQyYfQ7A2JrZpTJCgRJgFWv
Y1Lm+OgCknWjreX2lKRH0fQM1eWbi8RBfhm+hupCoNfxY4hdc3IJPve1nW8Rer1XJE/DFEnZSpJn
FrtwuE2AWION3r2pEfXUVWFE3G+iat2ox8J3lOZmoDWJEegRuLDuDNss10XhtgNLnT3zuPgOwDZD
xIGpBeM7JpFf9P6fIRAsd5dJD5EHKiXuLxXzb/uQqtWZafjZfCFeqbONgTfcj7CpSnrmHWFi7Nrk
ItUHXe7OOdHZWia7An+h0NKAeJXkix3704bN6bBtkJIgIwVj4PW+laqVGqO2LpQu0pOVW9NK1Eom
rAVjjdH8srb/vAdjWUBl8CtFCWjgA9gmpr7SJ1I5X0Y321S77jQehgd5FXvWajjzahBNOGMNFO66
8a5MnFpeSUDE9/JZvZti2zyDksf9GYpkDGIu0I/QCXuRZTc5mpQ19jDmj/l+Em1H+460Hq2f3jrk
dKeFC5bZ8GyfZWOVtTdp4wz9Cn4yG1QXr8bCrWnLWls8x2/Li34zPXf9RonvAvWEx4jC8nyezpCe
n+tNsM0O7WreBetobV2StbBq99NZdfH5PpaPfN8Ny/tD/n04lCfZG1iXlJOq2ERGGzySvtvEKw0B
ab2b0KUlx7k9j8kxUzkPVz2PsQPiq1bLcugrjL9WgnErseVIjmpwb5zhLNwva+NRPHP6wbeCMvxe
PDNfE5+UN4E1Mt2DExuB7T/PM04hRC/C/7L1s3LRXd0tHMnGsfFAfeuhBnVxIvXmt5pIZcsW7vMX
K3YgOHK+yf3Ae0fE7CsXellqNvNOfwovTWFHd8UdrZCwK2/Tihe0Jx8Q05yf1nkQHFVyhAGXQLt5
6Vm0GCUlNBh291as8mN1Ez0Bm+zMU7ezNvolfg3Yn4ddfUjvtB/TTj4mL5YCcGwbBFYuvyO3ie/x
dZItV+1ooe1W2mvYPGnOrB/S/rbx92ZzGixX8JJil/abCUFuf9u150g9BioqXq/TXUFxkdsgDhZ6
lgc3FdZWs7YUV+g2c7SOQlw0HVAMtXT0bwDWesPC/YtxF/O02MmjhZEFi4Jg66upPZfdUUbf2Xny
dJHVY9I4oe5g4SDkB6E74n8jtL6TaEcreiiDnd/Yxhe47t+8s0wqIFtDnjZ0yIbv31mzwwPEH9v5
Ms/kYAsKJmp9Jo2234/qqmq16R+vEdYvVaux2EybvLzvjxcX+hQPg5BcfABlp41MVswax3Ix+TmZ
gv4VSPwJAQDcoeYgqU5CuMdi+f5wVlwqfYc10yVu/NKdp+xFk/PujJkErl/tDxFnxWiiSwrbYmVB
fDDCEWlanrOl6mxXbSaDPTWM6idhTRpB6JQ4CXjI7378uXT6eBu48qBBC7ou4rKBevr9eSJ4F+M2
zqJLOVsFo52Ox1TXW5dmx5kHudv++XDSRyx3OR4Rv8wkFxqE8asL+G3nSEorm8smjS5mNA/7tJoO
Y+ybXtJgERBF848Kj9PVFCvY/pgzg5bQNDyg4dwp1LTe9zU9I58H479Y9Te6JWAEoZXGoYySL/Y4
69OVgSK5WDyTe4N/AyzY91emyYTKTxB7X+VvHcfDlKG30zvhRl1rV39t7rCAuWVeGl6DXfGqPLLU
MxSNvqWJI2TgtZh5ejo6wcLD3QG4JoUA0Z0yAJfIEyIvSVxKEs13ZaAfKWL/vyIzVLGmwud9H0h7
zN21ak+VV6VOjPBwYuDkYTfVoz438UJJtxIWXTVFhMfo0xqor90KBZ8MeHsroGCk3I9XUbUCE6AQ
mfb8oyLY0Uuxmm5xLawMu4d5QOA4bAWs5hiiUC5Ry7EfPbasfnCsDCeKnTB2a4pAzSm/ypr4RXr5
veVbjGUwT2esw18alOP3lzjBhAf4NRWvc1kfsBVOMFsZscUM2ShLYcRpqtC/9zn7Z5lQXWXijSr5
bzEyoS1DkfOfH82PbyyaWwV/60VLhawNd+33J0MrHOq8svlVliOJKU56o6pDv/ajH0gaqFrvp77Y
xMNofbFUfMSBfx1XRdPAY2xB3f6wUuCOi4YJY7RrbwkeRu2YfY4xRiC6b2dyJANmQaD+80f9/Ggz
ukLwQsPEhOMXQfR3SoWgSm0jKVV2RfTUrwiBnxQd69CKaj7OEu8fH2x5kdDBwL8x+bTvr+sYjFpU
YqJwlePqiVhMCmzFfC2k7n5KSbf+88E+Fmf8eEAEqA2Ug8u28qESVCpFBNwOhqs/J0BueUOtLTOy
+fNRfm0W7x9c/CHA0RkNidBiP6r6YoKIG6nS+6t5BHQDerXHuxDDFR1zOl5/ij7HpOmNNmZ61ho3
EFdYAmgQWvP7LtoW+T4OL4J1U477UlvF/rqwNEdLvVRbyZlbtqtudIfqpNR3ZePiFis161FwLXXT
JG4beZqPs8nKoFG09hh0TCrOrRvLX1kaI2pXeqOdZGo9Uiq1Dlmi0V12Jz0YIyaTK4x+yxO1F19P
HxJsMdFshiupcgKqz94h2qxgZJieCmXVRpsxO8WGh78iTfwcOPgF9lBvKq9SVoGxjvdtthH9dTKs
+2O+7r64yJ92CvYI/iZpiuUBd68P668qClkYpWJ3FZPZsfT+hhkfvhekXPdt/YT/5A0W3V88Pp94
iQi2LI05M4/R8rB+jAvLjXDIU2S1V6Y3MW3g6E4Z5sMYo8Pt6hvVJZ8WSKgfN7nQ4s1TlF+Nlz9/
bMLl0Oks3lsSaqrl3f1tgxSDOcBNdMyvqaA+pFEWObUa+k5c5TglxbLsxsVbZxRfea18XhJYguFj
Eu5LRqH2MSCiwbqvjvqyvk563exacy3AxdNCTDWkQPgCX/ybq0xuGXGhLEHwBOGZvf+MQit2/lAX
HGwwr5UobRpM/xgJvCGyKoS8ZLclVXK2GCGlZfFFIfg3R4d5urjQwwKkdf1oQV+w3+PnOdVXIRct
ZhYz6ezBUem0ytWi6DgdhiqOGQIGD0zmnv68cny+zOT1oARGuIhNA0vv+08uq1EZ9GZeX5us2VeN
TF8jkghed7o9Ws2X6xQ/7f0yxdGAxbBxWVj9H4HsRRoIxU9rrlAr2g1A1tBuRwHTzU7WHxS0wY6c
lxMD5sT86kX6tKuhIAKNW4ZgMqwURX7/QUM+jSGUTMCIr4LkVhMLDx86765dK+zzWuEtlhlJjy32
BBYbggNDlLR4QmqtAApmmYpeO4ueMaj6tWHO/ufb8MnmBoY64luF3Z7BPp43Hzb7uEwFyLiBeJmq
1nSCcXrDZKfx9KJs8DVguk8xYEBdZ5RpJWQ4py1NdBU+tpHMsAtdsdeaXUHKLeVeiVGclnarOoPx
VsZfnOqnJwa66uI5IrFZE4X68Uz7fB70MdfLq4WJLAQ9JiZWiXzKl5MfYQWj7M9X5tMGunCyCd3j
AZUWiaXy/r7hHtsQT28U18kYFSjl8FZSv0u/eAe1jyoB5CcqFBpwGwYBMHE/LO6DVitFI6fRtYKs
FtmZJT8r0nhpwnkbEsp20FXYasE0MwRWEUvqGudhCalyHDv9xhcD61z4VkJWM/Se0dB2vZ4Mp1KL
lH0igSno85NqZox261i/sUIB3hCib2+Wf5gQeYXQf7GCUNhyGqClgMJyOp4wvQbtzi3VSesJtgHu
pgm2i3gM+8XFynI3VlpuwDyr69IQm9sOdBS75P52NlapL1sXaAWT1hZno2qnUxt9UZ5+7py4ZNAQ
0cewPbE5fbgzTYRJY9ek8XVus5hMMUbCvVgVrpFKhSPOQH5R3Pq7rkvOLOZ3qL9QqIrWq9iKx0T2
V8qo9o94PDhzDQ5Qy1btkQ6ufrFryx+R+OXO0tZBp6EOw4zmw4tfyXlAlm4eXbVBiNbK0Cs3BDoJ
q6BvZXtC2Z92fgGbAF9NBuRQT9sOgV7IA622hVMDBJyD/Dkj3xdL2+iQ4fO/TdRuHSG8PahCsG99
Sd78+aH/tOfyCKIEwN8HOobGu/b+oVe6vMbZYugXRpe1VngoDszW7ECEum5auAen5ti5//yYLJBL
vYFsk0Xy/TEHmVgC2ezrixy3P+a0ec3C9DH1ky3pFWyCzL0EMfT+fEzpl9jn3Y4Ac49dly8sQCkr
yvujJopSy3rajpc8cpUct66rYXUocx7y3A5qwvekJy07okNqqx26TjmEmxnZXBV61MAZqmoVERoQ
oOeZMkdEkxGZjavQqTVYbmP5YQcYAZfyi9FC/33RR4yXlX0N4If2R+5vejkBENvEuT1lF3k89bB7
ymTjT+c2dY1plSf0mjRCD02KU0R5n0kvQ7VqGN912la1PCt8W7xtQpBBfe2DqGfqvV5szMdcd4f8
SVH2A0IbyYYl1Zw1c9XhIj9A+GFMqq8wirAIe+jGtyW5CXQ8q9x83CbGUdVvjPreB7/TH9VUXZnJ
TcAJ15cJzKzAKN6pcWvUTlPpTqYtPLPqMvCKtK1veMZCM+VHrbB+p202sUmr1tJXws3PuwBuqLxW
eIlIsC8/FsMpESZTp8uskIoCc2IE3PSjUwCtthj65ItHkzWYx+DjY7K8CRa7weLD+uExibQsE6NK
HS6d6g3ybUGCB1EEDTdPrBytWWkpQIH2ZJjfrfLocxML/xq2T2G3a5RnRX2V1NdxAOIqz0H5mgrH
0LereaUmj3O3hvPWFXtfZAZzL5n3EzEpavwY9LLTEgdi+boXMSbDP771mWhAqujhjAzJ1u8uQ3gs
5HVgPnWYQU7lT7mpnVkBv+AONR3qX50sj6rkeX60/N0U4iqPmmfQNYJKwNVBUsam3fYhmTMDBjTO
AIFOHXC2VwdAOYDlpHWnHnoEszSrQM9AIE87gUmKKvxgHp0ssAXlVdJ+Ev5l59LZehppprBrtQmj
Rsyz9oOnqsjWPac+gWfXfFVeDN98EXz1AVaMLUaTLTbsJvhkZf2z9g3pwAAWj4nDQw9ZCb8T87Yu
L3HyU2V4nMgWeMDWDFPbCu6s4Daqnwv9IsKYCZ8KuDv6vsJYfUZQBNEtiy8+J6Na+G6uu/IZ+hQ0
5tFNFdgTPLHdGj99E146SHS1NWV7fijY8xw/tC3LAWdhjtbdy2/SFQNJJuCSCrkrOcgoFVQSZtws
XHXlrXDLVLB/UfZj5oDPR+sid9R6RUI0SJQKjQO8Bvaa7BYw+dgkRTcxXwb5QbBWRbBiFpSFbj+4
XbIKFKcKXb1bGzEBkmuL3tjfRdAYh29WAyS5lY1tNXkxmvFFjTcRAiQc4l//eZxu2hoSOvq4ZnwU
w4l53HNXPI/McWHhDqFrPAw/Z8NlnNeZa8SFDGhr+c5KdjiT5/IuaJ8Cc5vO34z++8yTaSJeMSk3
lll1F64S1rElm8gLrDVWpIrpmuMePjxLIb/y/lAL1wRmVLKlJxvlXZJCHDhk3SouTzpEkbx5SZZ5
8mgnDf43t+Th2kL5s5du+/Tqj9eYYWOjrRCLmPVWZ0cvkvs8POb+SZHWcrAOs50arP34kOCnke6q
bmnvlXkDOzKfbyRiQiSXnKJMu0zDI0I+pb/vUi/bdsUNEZij6pXRXZ0gDbxI3blj8O8/yrwe87jV
8PE0DxDZM20j5xjnO0ScVDudgWTxBdCkLrv9h4UEF2OZHg+/b8q9D3V2nxdtEbVTf5kZABJPYqQx
xsF5O3mTJF6JCRm2c6UPN2qLxwam24d8lHEktfxwHYqgKFUngwuTjcOLAGOuSih/jV5pHUPP4DFk
PiMUu7P6OzPO71p/md/KxSo1RNgPCxEsh6yFkce4rsYABKYvRa9v2KbSJc1RCx+tViHCw8gq2LI9
uhNzpVetE6U6fM+5WCc91Kwv9uBPpS81EYrDpQ/ELlX7xT76rcEXSq2JpVBIr7IvDmc97N1KyV1Z
9XsbgT2bcY+YxQxexq7BsEAMuq+670/3hBNY9IGL9nHpvpcT/O0EtI6Mk5l8gSvNm3oIyjNowOSV
rfoWNVAH27YjuKoGHK6ncXDyZP6JaJyZU8mD/udr8alJXM6EuGaZ8Y9lQPp5fybDnIbEIfXZdU7F
Z3xd2LsnOq6CUnetyyfNYl3/8xE/l6fLIXVCJaDwa7R/Hxpw8jlSsilUoM9mILO1yLHJSYwfSmmZ
50wNEE508lavMZgyi4YIM7W+qUf5TmEz3FXmBKNPz+4DueaPmVNNCZT3DjlrtiW/GoQPOKifxy+u
0ofMPHwRyEJfrEKw2mJyIn4sqaPZj5KJBGFocDwfvZSH634knWjwu96VhqhdlWk/23JAu6TD1o2t
LDi3UCwCxo1dnhLEG1jSehLFbi13qq1VTeEkXSB5S1aNp+WFtTaNRQOTxZAxmrZZN1Kpb6YC1lUY
Rj+m3GgOk5StB9zWv/h06scVgg+HJJNbQjTo0pC/fwaaqRz9Qp2Tq4yowh7M5m4S480Xd/1TPfPh
IB/uOp5BiSwnPkSaRmTQMRuZF0l1CY+G/1NNFH8GqVW6ngLFpnq00hvrqepu8jEtvdgQay+l45YG
+Qavo9weeihfTJ0cESqDO8cTPFdYvv6IdinD3Rfuvrkp1QBZQikYnuVyd5WvSvnPb/ECpsugWNjI
wB7/8BaXkamH+OMJF72F2FQY4UzGEPEplhkM27CkadGpC7rgoI0LvBsEuLPzZyBoDeYXt/CDRdWv
B5TJhQ5Zchlh0KW+v4etpfoTbZJw6SrMK1ulX1ctV1GY1W2hyYgU5HLyZlh5aqJhCzcpN1bUUiSg
k1gFGkWYljFpiTG5/fN9/9sTw9ML7iCvu/IrTeL3pY7koDxO61q4VPjZOG0wXJTFWrtLSUodB8S/
efvcE+M9+tzDLBT2IjiCY0ywpHpSVRxFCK9FNj79+bT+ZhGii2fV4+7hIIYZy/vrVXfEy09BGVwJ
2cpPM/2srnRrPzWH/Zz7W93HMbVMzMAZ1VF0VL7L0ZtS32M1toqF/VgcFKakqpgLmwC7b2oF/S23
wsmrplx0RnQRv074H/ml/P9pIEd872/37pOryvl7+r1o3rup8Af+clNRVLJWQbHAV1UEShpN279d
nEhw+BdDYxndLWia9ctP7q8UE/NfWKyIy+CIJwCXX16Vv3zj5H9hA0pdgBcBmi3EVdY/MVN5v+It
ltg4TrKsAujTyP27w/ttk+/lys+KwpgOVpS1rhQbDaJuUh1J+CFktKSDLZUJvBXd5W8X6Pzv2u73
qBIux28V33JgjUOr8JOZ7/NhlhP77cAiwgcrkYb6QHBnYvd6rPMWUWZKI8Fyfz7U+63jr0NBg2Z0
TAUCl+T9ofq0CqduyOsDWCCEy7bHCF5j3fniKO8Ltl+HYVKq6XAAZBHj1eU0fvtEUdAEnUh42MHU
BSqy2gy9RtTSe2PS+x3yxMHTklSSVy1ZJauWKSchSLpK+DwnPXyPxlBaDWqj6+4sV/VamGWfsZyE
fbotz4bMELAuDDtQ9ehnaSUnnjfqLyrk6V7qp+Yx6avhJwQQWMwCDgLaXNEHRGPcn3r8i6EsjeGE
R7ss3xOZWD23gWTsg3B8ocoUb+ucuMfF1ZTkMV+scpyAs/Hbogv8anL2N/eCyG1GDAw39IU6/v4i
yVKTydIgtocEv0KPzSBbcgW+ijF/D4P8uhWIHXlBJP6Hlc6HW6HHoho01AgHxH8PfeUq3SmshnLN
+Lpx/3zbf+Uy/Kd1+etYuLsjAqT44o18/4maLhgjjZCtg49fQIV5rRwQH+ljcTo5afcDIUUpa0wH
GvLJImfSIGn17bqBuWciUzPrs9x9T8R4G1XFayCoGAiY68y6UZrRHqhtSRtM0iUnDog7e4Ai6Xaw
MnA6IDn0INXnPtqRblg2Fx9OYSh+U6PHuN9RuCHJZ4TjhGiagwTeIRprM8bqFeeFeF5LIZY3+mPj
38TFdAu6SmY9HTMD6vh20l/99mGaEbNFFyI6vVTa+T19rnTKoBYPuqeYwUruCS/VvxtKemOW8ibv
LnVcf3Fxfzkofrq4TIWgWZDwoGKR+e6d6lDw9gXOrIcijCSELFgRmrnoxUn+GiXF5EyJFB3kMKaj
tYJiHbZ9eCclySnK6eA0PxTAEHx9X9QZMB4oLW6qTxRLXq++9ou7dxqrM/BKXt/GjRid/bgoHSWe
96MQpas2VLD7aNC4mYP0My01EGZD6/dW0RtAok0FS64CLKjS/KokerlNRgRIWpZPa+Zl4fbPD9qv
8v3TtVjSlkwVr2Dmde+vRRLjshZ3envQGlNxDT+COKRr024uYQiqudK/WfjFIjCGgESzpDwFTc7s
XxlFO8BCh0hhHeKRhPBIqzvfEZh72ZLYW0uYLOIyFprN6Df85C7JVqqafHUzPwxU//2moAmniYPQ
xw62vLW/LZBCRyHaGlJ7yKaBLKwWJ5EmsPR1W0JNIIk2X6fmlOwHE6FAKXWPBjbOX1R6f7PrLENG
1HaSCcHsIymXAMBeTOSkOxBSySpnYWcuJBhTmBp6uT/fr789FNuqzPqzdK4f1qBcDauqmTskbVUt
26M6SUBaifgcdn34xWvyoX7995WlqjagSOK0BXXx/ZUVpdZstK5sDmkptqfMzEwElJlyO/TtsOdi
QHENZ+KNhjo5hJJYriq5bjxNKEBawkq7mbpC9+Q2bkj3zr5U5n9ejX/JpHBRos5YBtrvz44p4Tw0
plQdgtqXV02oDzbUCZDKuClNGLRK5xp4BDiALE9+BaFeGWJ/o+UD6b/SrK/1dJg3gpBCNpt78RRo
k/zFvfpcBWFlx6ZNe6nii/kRx1b9INTlSSkRO7bFJcsx2Q8Z5+50XM3XxhQmWzyJ9IOktF85XC13
5t1LDX1jcald6gXoptrHMRj5lp0R5vl+ShoUBlNSukFn+vafn8XPR6HAWzz7GBEvHfSHCqjsrbKv
xpjQVbEmOjmDPBYb+VdWMp/uMx0dPAIJ6iYziE/tCmNyfU6nft5nk7RWyrrekDSLI6fE7EMYNO/X
Z/rfZuP/sDT9dns/NRun71gzv+s1lu//q9cgF5EKF8SQdB66hMW4869eY/nKMqjBSZwFCSrv/zg3
EosIdLdkjy12HaAENAT/024sX6Q3gSlHnA1DyCUt4J80HB+bWsb4v06ClZF9DCvoD88ic+E0pNbx
z8xYVZe9u7eb5mWqSEstTXmjJDLEdw0uFxn3vpu81ti6MWTv3daY3LzNdLsRRuNBMplGROM2Kjo0
zL4ROF3/g6L55X+fsnZa8iWIaPnjU1Z0/WuavgrO9/T//tfPIo9e3z1zy5/+b7dQ+V+iSfaVZECX
we2EIu2vZ04jixOWCPwQ4OOlhPvPMyeZ/1KoBJYnC1gLcIrV5L+d0WX5XwaRnxiGYq4N9Uv8Ry3u
+40Yf2QgdPzccL4xF9Lnx2agWCBLNSh98tVfhtjVxcew+EKksHQt/1nF/zoEn3Pxcl8m5svK+Htl
U/8/9s5rOXJsS8+v0jH3aMEbxUgRQlp6VppyN4hiFQlseO8eQi+lF9MHVs80E2Rkqs/c6uJ0nHLc
2H7ttX7TxEOg995OEygI5V9rR6x0B8/1Q93qF87yeW3+tT+qQnRGOgFdlbk0gyecbsoZSLsOZ7/F
ACBl1WOFTcEDrWN9m27US2oQH3WPHBRHxCRmg0z7afdA/iuIR+nk7V6y79lR31NYv9jI6e3xewxB
45Ks5P4A4zxrxMjDztZSw9vloe22kHoSv8SxAbloX1wYwg/6A2KJ+96cQEXmXKzLA+Htg7rzdjU1
TUk/5vFXM8eohkSoCab7zbb5INFxeve+9ovMzqQOQ6YFhNYs0WHBOcuzokYpwW6h7z9ooOzPtzBf
4ARWrG5wdKAl+c+8UtTVUZDyuvf3uSff2uq97BuwfbrV+VZOY6TJw+C0lWlQ36xxvQCFMoA63Xvt
yoMdpH3xII+2NnTTfxYU/W7qFcCEWDDmaVPC7G1TCokUzwZ5ta/yFppBtC4MyubnuzNn77/2B+S3
woWHvMlr7u1tI6R1tTTMk2Bf/rIxx+wXQ44lzVX/lF2pT3jXBtki6F31C7DmqeDgrM+3P1/u03CC
KqSb4HhROJ2F7GqOH2KtZsG+jY+DXuyDLttmSvSzK/ILEzd7d/01nG+amtbPm5mraqTPlK4I9jjy
4XgDNXadPBRr9ba/Sy7QHueLfd6r2cxVZWtYiaApxWyvygCLANBc5wduvnlpwppEcUhawtDi/Dvt
jWw2SuPEJb2BiGcPBork+JtOlFxF2QbppbPv/eaa5gf+GQctOtD6LFyp0BRDqUr1QTqoq8jhcK1R
AV2e79NHjbBvJ/dPwNwgy0/71OBf5MglZ0QWRC+Suh2N8Cgwhz/fyvvJIT6fArnJ5gFI86yVkMyJ
qgRqsIc2Fx50BcZzYHnYmf0LzRBjEhG8skZma0Duh1LDQgmvNZjsw1jYC8VCfuZ8Ix+NGMHoFFpg
g2nOH/LVVA9uTZ9TtStXTXwfxOKxDcLN+VY+GDFSiLycwEYDS5iTD5NiNKmAd2KvYFIPmxeMvTRc
6In6/iSY8pR/NzKblhr9l96xaWR593DQtipQ4i/tg7bUF/72afc4LuCmLGH1XuuT0FS2V28G99O/
0E8iLcrrJj7mryHHmxMiKvGQDKRK7DVf8l2kde/9tF7919qY7dsAMp9DbpkZ02Pky9B97P6Z6gkn
OgP5phfa6S7COFiqgzoX+662y1VgNDA3y/DCVv1wSZC/0rCXJ1VgzVZ3V+H1YieN2KdROelejkG6
/VcG6u8WZhdt3YeUEoeWFjjgKpkUbnphoF5DxLfx6u+R+ruJeUxiNU7YiV7sy7W66dfmBnSWe0gW
9lI8e+DZduL4+NPadMt77KOfOtn1dvZCv4BY/3AkXzE/hEbYOsxOViMgO1XKIyonUXPlj9HS/4fV
hunmY0X83cTrzfhmXfu8M6VAoFKF7JwtNtXFlMere+y7kYQgMNmpTKaf0zn1pgW9yK3Q6zQ27xNa
Cptkm6+rTXYX3Rn33sFa/fx2vbWWzCOC3nfRWt1m63KDtLz7619YM28+Y7YqgySsfEEufG+b+7SZ
wljjwrp/925/Hcs3TcyWZawoY5dGltgPC28DavK5ilaFuRhr119Zi0kRJF3Fq3yDyhFyJEjyZg/+
OrxwWH64ZvAPh3nwGrnN+jnWoSQwPRZ73yw2HZWQHxIVzOfzg/nhgYznCNlKXcfKdfqIN3Na500w
MS3EXmT3HrIlsXQzNNoiA+p7vqEPe/OmodniUVKJAljLkNqDWGgAC5OLTXy4QFWS7lPNAA2OOeai
D9J41LgZ93dPyXW8Vm6UL2g4o2KyKpbjQlsg2oMrPBDoG7QCEBlq3E/dNriWb7b/wh2D+wc+U+Qg
+ZpZZ5tUEBOMSbjXs+qe7PR9r1yCEb5qIZ7uRuASKK0iOApHlyjndObMrBFjaEXV3k9b67kapRbz
iB6t20zD9hFlrq7/1hbG+JL3Xfx1GI36RxVp8THHsurOBJ++E34krkttgG1dDpKWujBfvZ9othWc
jmMGRzsJ6+Ku8UL5pfeV4WdrAoF2zTwO7jrZ8BoiHkWbklecC25QtpC8Y7XSD3GhZuCiYyn9ZKaG
jBidx6+NctScRZVMUn5RnNsRiu+DPmn1VZRyHKGk917Zx4lba6O+G4skuLMryYQh2tuIXOEBhEKP
HZfg6NWuRXFYlGonlnoUFACBmx4trFr3IMiDD8q+DrYM0h5KjzUReKVJZqSv7Jfzi/pdfgJ6tANF
UIexo6L9O8+3DJYpCq/tnENTOb6zrLFMrO4qx8PKooqb9gDrZBDLIqhyYKYNb1cI8ZWtb0aqE5PI
odd8Pv9F714MigweDs3bV+kC/PFOVwVel3kqRNjuVST8hnyX6caLg+poF9yDSP2ntxqcUJ4nyuR4
Q3Rgz47JUYgo6HpfpjHZpdjlSuWF42kOlrWRlSGdoLHSeSu8BxrIuU6JOdPFwY41VsyAPek30+60
X9ng1SjR66m8k7RSgoHWa6XimtifX5dhEL4kIvIfG6cgyFPrSEUuQBriErvwFka/6HXrs1d7vH1l
1UYv01YTCBl9/lI3JjJOFLO+D4kKUt7zWk2QpO0rtNcbOy9W8thAx0xDI9qZAA8KV8k0BUkzvFxu
oMgkn+zI6Y92YIPCt0I0TV0j0FD/k7xUTd0yytM7v0whCMSJEhmbXvAwd2ExoVN2fi28Pg9PjoiJ
G2HylpuIa1OO8XQxWFJRBXXRioNk58OdbOdIBCq4rTZ+DAhfdHH93bQq6dr2MPGrPV/b+an/0++K
boVxfbY5/zlzzCZzOdVlpmTexBNHLWj2OXnmNEWRRYcIz7F1AYsWkJlnb6WBKl1Wo6apWhrm1Yql
7REZttxm0LKjJoegz3u9qSC92O19aXg94iu5vIDfJUEB9AM0IKKUxGBn7T0vXkvdkN1pntqs5b5Q
1vFA4ZgzEuGurhnv2hhF9KDTWygW9SVZ5jmJjz5O2O5JxAVUKvZPs/u0q2W/dGpFPjhWPB1LmV6/
tHaL3mueKcjcwWKCyNWOV5pSoqeTQaL81GlDiGiWXKcPOH+phxQU7Y/GHIfHMUqDz9x0ygFMqJa4
g6+YAAGyLn+sk4R7eiBI0dpF3mYKSkpd8ckQ0eTgnTTIgckl/h1j4UG0aBwfMUCUJL4GZVVaLgkZ
8dxmAeptph00MDGkoogfJBNoDYJ5ErpV7AH/Ofcy54sUhc5jUDXmJOveqrXbJlb0VW1F8XPoJa9z
lTyXPxfkVPedFNZQpRoQtS1KJEsvjiz9UkrzfZKHU3dy6gDtyWnH8j5dSKDV47zvQ+cQmUO9hgpV
rQrgSBrmG45015SW/kCkJN0kQTjeVRr3QF4lzpfzy/ldQANtTCOPManEgNM25odfpOdeo7fRoWpC
Z8t1ZSzr1LIez7cylxVjQVEzRVGM+gGpjHdvMNlXhGSIJD14Xq64RdeYt14otcvcl7cRnV4kWBgM
PtQvVaDyONb9Q5dgJS2wDhIutPnHin23Pv9VH/T9VaeZnk9gzXmVO6v9wEjgCx3SzrbXZZ0Z+Hpi
UX2+lffxHFUT6macXrDCuWpm2YIkqpTAVPLsECdldROYsndvS765tadHez5E+zorklvFt/RVF0vc
sJLQ8HMwkkWj99FqaDCJL7QxxXMKVjmEo2SrgE9G/z3C+UCFvNT1yRanJWPbVGmwbaU2v6kNqHV2
CIYJJBowtdYTi8rT4gvR/bRGT87mqW/c0vAJqBpxVJyuYd/2jcKqiuzQFb6/rFD6XFS6TII5MoIL
B+90rs6bYvBI6bGKqGnMzt16ZJnqxYi4l1mHN44XmqgCogvWhxpJ7Ti1UE+Oo4OjeM4iz4fy6vw0
vlss9BQxb6pR1OWpQcxSFSDIM28w6/xAYCoterP37uVANBfKUjPIEO9fmqG8MUUjKJ5QnTsd0DwX
cpU7dXHIxyZYdHWA9nE01uMqKky0fBNRryd6385PPKh7nnJXaiGOm4oubdU4Hq6TZkiglUXKNVxQ
WGCRsF6EhG5aNBawpomiA25stCdsGVx8n6eXOA3TjM+mCdstStYTVFB9rUu/fYpJUpJKqWiLg9M3
40IxSh3mpOPDLTT2dW4ErirVFwbtXZ2Dx/zk9PXarP0OZhVoXsBdPRaHSDIQuRKKt7XrUUO3s2eM
JHQUiWR57oLlvLD8P+osRW8MsSY0Chfl6WzVqtOqfjGWcM+gL9mQxjFjGcd4pZe45kSy3uwzG4e4
f7wUGduJZYTGBlHl7OKQy0SXUfkpD2GV1Yuhx35eH4JLgjvvtzbPaZ6foH01Itc5dVppfL3OWVwH
vw/DpdUHT3U9Rf5d5C3P9+f9KKJ/wBxOUmW8A+d6XI1ftTmUB+3gp2wtxwm9Fff7uBmkxMRBzlKX
hqT5FxbNXKKKXrFEwbRS/UbIDaLK6dypvt3IJtSGQyj6bKVLxlXVJiE01Qp1ne66duwbJWgOpVqs
a8/GNKo1drWn50gGBqvzA/D+bOF1TVJcfV3HqGucfkqpVcC1zV46BDWFLSDdL71osgujPK3F042J
jID2CskEgY4v5mkjsSYnVR2E/rG0CmdlqlnjZiputVpmJ6s29PzN+U69j9uJb14hAUQ3E2Jt1qA9
6LYkG7V1qIT5PUOv3fegU4V68Kn30BDAqZCsUwpJV6QQuwNso6KouLBV3ncaNSc2qI5qP2mheSBL
WopnJujmg5YixJSqw3gN0cmiKpANmzCz5Au3xIdPaUj/0ysPEASEtNNRTlKuL25L+xAIeVCWwaiq
31KwFI+VOoKbQXY83enDCDU/1noDSSk164K1J2L9V829/8/A29N1Qr2U2xKyAkOA6N3sc4q4by0j
dw4mpqSu7KPUOsbKy/mZfoW8nS4titmo3pB+w4OWu/m0laGUy1h4enIUXt7ySm8T1pUd1tu8HJUR
/SuUHuQhUPRNrTcwsqMC2JybVGlGLVWEpovobPsk5yguLvQg6P2lrXcA/3OhUuviufogx5mBvGwZ
fR0TC3EooJPkuAPFQLjfNz37kQdZ+iUPyg5WbmmWmESpfbUcjD56DHmIPKhjWsrLOh4aHr2SaK/U
JgwqN4486TPPZjVdhKJyvgld0vClUqwcXULDnFxPokLa6eWoHjGVhiVeOik6URi7wztvvLzxl6kc
GtW6CgWk7jxynIdBLfCPYg8iPhnk2Q5qvfzr/JB/sM5w+0DVQsXnVmfQZ0MeaK1ZtUWdH33HaHDu
Q/jaGTUJpVR2Ig42SA8ZXpxtrRDf7HZo136YR8fCqy+V9aZdfDr3NikXtjh1SgSJJpDR2/s+K/LE
ypU8PMpW7N8Mpo9itW6Wlw6T6ce8a4Y3CohZuCfqPC6SjUpWysgLj1irhNtCyPaND1OYfA16u4bu
ITVhi2olGimAFt1ZLgvtEnHg/WFic9mApgGaBLdrLm2TedhKjJkpjrJTOncUs/tj15fyfZI5B23o
ERc5P8kftDf5IoGC4qLijTYLOXO4vlE29uKYRLizSIHfbkd1uokMuV8biIldKDK9B1hwD4NsxaSe
dylludlpwbMeapxgLvssqbdDhU9GU+n+ilMGCdkUCYFhhH5oOMhG9KYTrzMPXLvktaqr2xk27xZi
h11fV1eBj4tuyKPhwie+D/WmL+Qc5yWlkxycDUmKlGNDNiw82gpTYJQOcCqaRwGg17d1NPaLvm2K
YyoupuU/WOdUWeF1T49lkHOzg11GQyjURgyPSFMF244gc0028VLB/4NLcxLXmWhiCgcpD/LT7WQG
MmI+tgmYwCJ1Zco15gHhMKwNkrIbvxHaOm8twOGRWd4ORhNdG35oLdMAV78O5Mby/AqcJny268gL
A94g/Q/mZk7hLZS+KKU0jY4CfksfDS+mnR1Mz//mWeF9lbVP55t7H3ISB2IGhjQJKe13xXubRIgl
MuQSutFAGkryjZ1kj19JWyoXOvb+MQn8kaerDV2eV7k+zfbbgpHvIYRSqenRGJ3vkS/Xj05nxfdh
pyPEr1TdSvG0DstaBY0CW5gX4r0P+smLgVyADZgWYsVsLdlY9YiISufRGi35OilJ++WyWSD5bVzC
HqL8824OsQfH0m9C8YIXsGbBpZmrWTg6XnnM2aL5Vm6B68s2ogxaFlbJKtelKF9kqdZ9H41Bkzee
RBrSLRDB+pFmcdjcWF4cQxAX7aRgOeZJ5Kp5ZuwVu/AfBwXG0srUMJDQzCymVCG68tCpUrZq5SbQ
VpKexvemYCaWamnKP5S201/CmFxFq+Slfm36TfCjjzwEuIRs8aa1ErJhbmo1yOT2LRHB0i9t8c3J
mgExkQ7sX8er+MmG7k4xpBGokjeD/pT6kQNXiw2KdJtWlos6trpbLU/RzyXQGFBP4e+5LU/8nZOG
2iHmmdFgkOQVx8qXBzdlOy6DCcd2LedIQLoGXavcQjcQAdKMvIaO08XWvsqM4s4yGsNeB2EVYMrd
qJ52ZxZpghI5KYjtkDMN7lRWIHNFBu/KahpESchuHrJC8l54AENFFugzWy7BRft1VBpqTiNcQ1w2
G3RGo8iCYCfSjN+Rgcx0bo74KTLvDVaQGyTq0ULyszpoFqgHEdCM9RAQYGadtXEkik3MAiWBUImG
8aH0I+lbYddQzlJdaTERtAoNo9/eGGykNEKV6oqhFbiQaFWgIncU6/KSFFS0MlMv/zJCs1FXQ8sD
E4eD2DMfpSKjRpJXKFbiWi5jS247eYSfkRYgNRsFJkYgXlum+Lo3dbZs1B6Ne7tVpHqVkYuy3bor
hhsv9Z0nQRL3yWv15G4Y/GBS5Cozc2VIPvpPcpeMuhulqocrj26IK+E0EjDTRBdH7gg1wYjORiLG
QTTk3iG4xEEiznibsjDSb/HYhOs6I0Mt93214ggwrv1SEofRUWrsdUS/VEcdP6M+8MZhqXb9PZtP
zh/MCmVoF7U+PcVgYdL0HpNS7BxKentVDsIao6zRvw7GNLkD6jT8CMdINxfq2Cf2NjSgTwB2tzTs
K5pBWaO4hwe8kXhY+JFTP5SO5zCNth98qtl435rIs77ljV08SvUQPzfQ129L+KLAhH09u+nlAmV5
Ce9RnAUr/wslS8lc2jmug1DLMUeuKnHUOz3aKHGBTFypAeVb8O5KPluZ3twU5hBs7CIPEGJSuwAj
7lEWyaKo8uFzhjF6yhBFIy55gY4ClK+mmLk5A3WcnrjmC1yfYpdFqvy9qEqn5O4X5a4oSwjHZUWQ
7o5ea9w5tSjrRWhjh5XrppSuwhrV2qGOjoOqt/c5Dl+SK6V+nT8IZVQwsgdaRgtmJ76nkm0++GPq
P6XCRCjTkkwNd8FITBPtPLSpbX71qIYjDmRIeGVb0th/p4rKm320+9ztTF9DwzqOTYdUlpIVS0+K
WhPL42z4VdhOfdP2obq1K1w/bEQeF1EV4XbYChkyq2z+CkobdbQga7QvsjZ2D0wHK88n6Waseqmt
AjfzM+2z4M+QjZIzRLoRkGkOY0+Yf4i6UcFDsHbGX70SKQ+N7cS/fNXJJDc2c2Qd/dg6yF41PllG
r1Nlg2CNLkEbbwbf8le+rmEdzeyML60BRSKRsKlB3klOhm2ke9Uvk1rFUk+w1lJBA3zx9cgsFixs
/CG12tbuJJ+XDfhxD0G3SEd1QfZFSZHPVlBs6/1JS0e1B/lFbTGOJFrr9r4nDZ8TpRiunZRo3ZW6
iWDYk58jjYTk5HNoO6ju+EWj48hkcOrnmdpLCwvEDlPmxYif+1lRYA9sG+Fkxsra44wTqu9yToaf
UjsSt3IXZigYoadhY6xS619KxfCGC+mb94HgJOzHJUra7ZWRMLvAw1pSimgojp5ZJdd+ZaiLzLbj
JVPnuWEsOcumawesx4xLUflrNuY0KHKQwuDNTlXSVNAHOG267E0t8oe4OUY8rvF54trFzSr1cRZW
jW4pZ5aNozraabDFh4ErLe9C5NwkLcmh+FbVQ+XJ0Z2qh+hndAapJjmyxh/cddXVYFVWu047xddd
cqtltokTo35wOKatJQPSACvoSnGM/RqLKriFrD+U1tHhgCePsJLdmxLru0K7VO3JIrtIKvqfGjM2
2wuJlfeANEad9DQvIgC9PEBnbwXYpqHqNEp5VFUcqJtwMD91tf4DP8MSeZ9CXmUl4mFakYpNqCHI
UyZJv+gSK14Rj7APTKsGRVBrt3rXcn3GQ7zNK8tx4RGo9zBh2k0OcH7TNqG66vTRvqp7P9+Rt/Gv
dfLLF+LB9xHZlKvBaoaptQzqcqdzGnLL9YNjlMd2ZDSjIXMWEPObRZMgMXc+yJ1Cy9nyedPUuyDX
UTNkzCWrPA5N4CPb3RlLZxydC2/HDzqkUaOmVAEFm3LCLMDtZT1AMcRIj56U/+hap3mAr4lTvSQZ
L/+4PwCEYDFQ4wOoPC8B5cDiG1+Y2bGse8vtSe+6RnTRC/mDUSOCnR5EBLPkfGf5DuGFdmG2fn4M
eq64OvaInUzln9IYzMkcELgJGQpOMHb46TIYZMmjQt0WnyNuikXW4Dye14Auzo/YjPxrU+/lDcmQ
kTCjokTd4LSZMauNelC99nPmfl/iReOOLl5qi9x9CVa41fxXm5uNnWnmwutNmpMXhqsuCNUWSPis
OMtpK1xdy65Yn+/h9IB5u8anDpLQBygxmYFwWJ52kEAALI3ud5/N3HmoNSJzLQ+f4qh5lqrsQsp1
vjLmbc3eN17oxJWqS+3nNrnVjZ8iPJzvyyv66VxnZjkHVUG0PeoZvhvHxeLdxZRp1S6vnpATdm1X
WeyCxYajDauiwI2WsnuBoDFPCfB6kyn1TKK7jKf8Dp8EFSQzU1Xrj1GRyqjpoqJAmm+wbQV9CrXC
ti8HUpanYS2vokyo6F5FA06tRi+jeMqbwXiI5WpMLzxi51Kir9/F+UIsTKHSIi12OslyKQJPyorh
6CWi/9og1IBdME9ZS0LruSl0b4HhsbezMqFRxXHqqzpDzdCXqu5hSHNz3Thl+VAU7adOqeLbeiiR
6CxkXA30KNqdn8PZGnn91EleZBJYhjGhzDcc70uiOrM/OiOGt82AcOfY87Q838ps1bOVwbJzifCo
h+2HTdDpgFR6q0lJ21jHgVj7k0gkeRHlVbNABN3aemb3l3Ts/+dT/xu68m+G/h2f+v/87/j5j0VQ
CiSwflQnJNfpH/5FcpWNP8lcUfqAa8LqnBIff5Fc+RNya5NMIGIPMKg5EP8ScZIU+U8YCVPVBJKr
DiyGn/cfJFf+bPpZ7EUy3Zzi/MT/+e8/+//uP2ePvw+Mavbrt3JKcxaJyRlIUYo7AH28iRZKS29z
UI42+lGEo+y2yCvtWo2jssOVFFOKZZ5jDCqcAm8a9la5VkINZ1KHMK+Uox9Jq3W3SVnamatU8lNo
hflVYPqPva/hWdqqOyfW0Sts67C8LwLVObS+N/5sC3wTjVzBtTHVcQzlhXGXtV30G0z5j9bk/2qq
uvwRix/pH25TPv9o/she/tjXP2rmS/ys/n36YT8zIBgCE6zXEfv7V5vnrMr5mz/iP16nffVL1PN/
cPLvGfK/Pm76+ye/WKU1CqSfmudy2D1XTfy7LWZr+pv/r3/4x/PrTzkM+fP/+LefWZPW00/zRZae
rjtuhf/2H7P/+uW//939j4R/d8PD64levfsnv5eqRFTzp4Kk2HSCQDuF6/Wfa9V0/mQVEi9M2qII
BBCZ/rVW9T/h//MvZXyNqB0r0zL+z6Wq/EkBcvptcAJTLvkfKQDMrqCJIgh2f6ryQPue1DZmJxtw
PHhdft0+DnqnrvwMDF3UDr8o3nW/iiKyrhQIakuuKUSFZeouIaJRC0Be+o1aNMrqzdD9tZFONs4U
Pfx9IU9fQ1SBKSQhBKVU/u/pxlF6EaMRNEYYfueji7D8tSIn8efeIH8lSWm5TZQ0XTZCSda5M6Kh
GWAgLBRnK43pdy3Ey6eubBSfErs69FpcbtoSzWSz0+S7uvf627R1vvZCuqimc5pN//3dVHNMm8od
sMpXLPybpDN2aHVjtVL4KOfVVZzKG/ikcBXYxEsQp9GnrGz9K3u06+tabZ3H1Fb8NWYQOG/nRnfT
VH75s0na6nMee/dGf50oyvOFkZ2OnNnITlBo5GFBl/Mimt2TbRbrQM74wkSJ5Z0OxPNFeKnOUWxi
KMtpeyPbI/lGuQDg2lTSshitaG0qBBskP0ifVsUDFho4EftQBqx0Etp1hOZ2UkflVE7SdS/IkGa2
L2O2joSl08vDyuxsc2n0jnchcprVpVHIUCyq+w5RPVRQcnyzV51oQquMpLx8iDSzI2Eol5ruDo2h
r20Ehpe+CJDBheKwqwzJU27aWn4qpNp8EIikohXcDgDgaz/eWDGGiwQu9b1RR3Xkehnw42LMpZ9J
KNneIjEpt4Ld20i9kT6O1Kie02FC5gVNah1yY6+1jjtklX1bFKLeYDSRIMhdl6Qi8bnAVi6PSfaR
fMc0JtfiL6ZVYIrpSC2si1H9Mob9xEaoTGrSmhRiKJoH6Xcv88Yl7i/PzFeB6VMtawby1rZzP8Gy
0iWJufyrXvfdyvNbr7mOhXIR1366XKzpHcZjjPov218jFXO6EeXIKCq/Etl+VNDVTEfFXNfAsy/g
8+enz7tmZgG4riW1Qe0i29ejyDdSOAYbcoJO4FaZ77lkau5yJfjOCgwWWegnn1NPTg+O1hySQfp6
foe8mrK82SEWuBkEGF/9A0E8QJk47bJudeANBzPfARRVVg2oHTzCDGtJYcy+bRQlWXCIl5uuD6SF
0XbKy0A+8DbhyLqJSsTaUmwJr/UCcS/DmsYs7NqlGCxMX8M6rRZSof3qCVk2qt5tE79jr5RmdaNQ
Ad6aeg3BVLMzA/eTcRuPdfQlkNv+DpOb/KG0bQy4gzDbGnklP5LuU3b8Dx5JERafuc/s7fmhmEEQ
wCfCn+OJPIF8JhGreUW0H0zNqwMkNHLcPrJhvAsZhyrE3kkme9KZ12bewiYP16LL9gVQrgvtnwb1
U/vMA8pg5OGAUOOCdDoVOUhhFHIjfeeNenFteJLF6HbXJLvwQPTIJ3WyByNMSttVJ0zb1aOe1IRW
h0t+v6RkHMW3UTR0D+e/68PPom7/mkmYcG2nnyVqQ22QAtR2mTJ8MWtVuYfurl949M4O6t995yIG
w4YuBgHDaSPoW3keaWmoDsLWNpMhTG9m5VVT1hc23+mbZhpkw2RrT3XDyWR1LvqpyqFd6VqU7cYw
8RdSlgGaKcooWFJT6z8npIcvPKKmLz/ZYFM9dgIfEGA71Ednl3sZFIj4Klq98/VqJbfDQ18pCzSE
UMrEQkQkS3JQyYU2P1jKIJeAcRIqAX6AuX86nGEuRyh9tfmuJ8juxnIfDPZiLGGH9tWThf7e6Fir
pqBwGgYvqppszi+Z932ekDzkHXVQrAABZwecMBO9CmC67TpAHniWmeg7CiynLMTgHqpafeKT1Gvd
xvX5fMMzXL4BJh/UFq8g5L8MsJdzMTMd5mneRFr5oHfpeC/n6NFICn7voKBD9OrBEseVGFcQKLL1
GCXeFx0UytoYomJbNHbzg+soewy9Qr0wIjMbLz7MmJTsp0ubwJaU3+ycjVqyAJzEuN3XIyG+3RrX
SdGpC6r23p5yjGv2MUw5L9LWce7cWFUPHa/vEAZpfRxQU7FtCFrWQWZgcAhOY5kAmV0Uhsn1kOfj
+sI4TgvkzaoF6TElJ1HxQqgQsfMpFH/7lpPUOFSQJZQe0gyDGkiIUtvcKlTHNIqLabYGmrHuJMn1
4vHCFM7WDkp0DthRIBPgJRSSq7NT0PPTNCy7GlPwtEafdDC3asWpH3cSkoyxYqyzYgy3TnEJ9zU7
gV7bxeYOAC2pH6j1sx4rcYgBQBCMD1onxLKqsgozcJKm4InrC6M7deHt4E5pL13mMAB3Ax9p7lzW
DJ1SW8KMHodYlu7BANymo4SDh8U9k1HED+BffrswoafdQ/gcnbOJFMgNIwOXfUfa4MklBq8cdxDA
RldLMvQZo2ryLdZKBbOLMcH3yk+utKKxrobK/OnJpb/OrFS5lkcYfH0ntWsvCbFbRLwvdM9/3pxT
Mn0eETpECMq8BoK5s1PS6IMw5f4aUD6sj4jQjCu/KfGYxwTttmk1tNh9HvpyIwdfQzF0t54vqnvR
NCWmKXF3Y8UiW429Hi5Fl5sr2xzihVkpKAMFaRV809sK8xMYJ3YorIUnzPw+USEhlZFOSanXvzb2
qKwjremvtaq9pNcwO5Rexx6MLOcR9xv/mTtJiwqwvey34y4OY3PhaKK50To8lfOxHxtcTXVpDemw
ug7tpybB5yfIJ/ptk3xiER3VAUXURZCMzc/zY3660fiq6f075V+p501+DbONphlFGzXeoOzCOtJ+
GXaTol1TWIsCeMkqEFL/zU4ycjUeJuTnW54m8+/1/7vlSWXLplIAjHd+FspWr2dYOSg74VnxugyQ
26ZYpVy46d+teM4QEpFUJFD4Jqya9Y8MqdkphV3uOOLaTakZX4qqwClRMaULq/d0P0/9AbvKYJoa
9q8AOmeLVzNLpFu0rNwZdeh/NTAMXhkY3qoYkbmTHq4InCa90Ob7RcXdTqA4wV/VSY1g9hakzt63
3AbNLuQtsTalQH0Es4MnZCbV+5DDZxUMQ/e5waJrJVctJLQA5aXK1JOlpvf+VqQo0UWorV86aaaG
T2d3+rBpD0P9mbB/p1fH2PWpVkHC26EGQAAiVOW7UAFveJ42XmVD7t14EcAq7jTYjECTrrlaQlIH
kbpMSVYEvMLWMVCWjTGG6nVc1U8ZLEk9lSLABgB/L6zF05tumjxiJMYQCiwiO+9qVyo4ekVCKnRX
qgiEjgXcMzczZX9jFe3aLvPimk2abHSr1CG0Nv2ube0IA2V1DL6bgWQv+JnVFdIUwa2nVf49r6z6
ySjwOjAc4d0kfp49q6mgpl+2GkhxX9w4OUmCVq9V0umGcxuodrrSG5Hfl5n8XYY08JmDAZ6RROL/
XosDrruxK++DznN2bZ1PQC2QXI1iVNd5oRdLeMzmQjTJJb3nWdDyOjYcD0gnTmczS2wWtPg9Nf4I
ed6dJYcHZ8i8/8vdeSVHbqVpeyu9ASjgzS0SSENPFotF6gbBqqLgceDdDmYlf/Q6emP/A5Y6hgmy
mVFzNyPdSCpFHuDgmM+8Bv+7Sj8bhF3vJVG21yEAnn0/dDeGmOdvQW47T8HUP6Z2nW85eFs/NQ3g
HkYNPdZJp6tJ0qOzojWcO7sE7/L5pzwO7X89LeVvnhSI5wL6PV54SVfk4MlwzMsmvd07U4aQNt0j
V4wZJNDZmP3Px3u/7YnoF84r8G3Oz0U+8m2MlLTYL4dGUN6RasiPHXLqwqH4USMy5IVTax7ov5+S
Hnt/qC14YcwfcbwjundWkXVu2RRs6hAc06hAMwCp4kUtGE+29Cm7mw+mEzo4nA/ErVgE76p7EupW
esNQdk5lXkqS8EokC9AvSoszrDFPefm9Hw/kP80mulqkaVR6j6cTnGSEcPgs4IA60v1QDs4mDCLU
f+Sy9xUpKU84u767/4jJLRr9aLrblKjN1XJpmrbFRzqm8jHU5n5W6tK146jfmnEDxMUMgN2UuTjU
MhjDzxfOGnHDnUulAbaW+ZoWkrEcv+oINqxMTF41dqThaazi8TuUg/mhLYwrFcb2jtKtvE1jWb2S
qtjYpkZpHDLIIH6pSJgAFqrw7L7oHlMVvNdoYnKnSzBFnHhn8rPeOP4pKVw8gd3U+0KHhFbpXf2t
y/rwW2dNblZAoGQ/x1utaovYpTI47LOh7c7FfEqY9N2KXd4V81DKxRos0/W7lnUwYZnDMgqjrMHZ
MIi3OUcoQW427T+f13cbcjXUKoQPuqmYA4UDwC7lcSNlzWNZzDGpg/OtjapHdWpPdUhfix9Hlx2Z
0iLfufiU6ogprs4AvVcSYU52dsdSlc9GGGLdJssc8WgKdPkH8O0bDXFtlMbUm6pGQpgjQlzJOeSC
ul48CnObuxBQuHzQs8mXcJPdSVJbb51kjrfloJl3oonr80pDLH4yQInMUvuypBa+2UtCdsd6xp5j
FlglVPbsVaMtztq8OPWia3I/S5aeCzcApx119PdlDGkqhbC79E6ae7/lNLxQpnHa9DOWUyCFR88Z
EWUFoyfcDiiyq48Pn3/cd8fD8gCoNaPFCfyHzOl4z2RDT30+rdM7tA0iKtGSqb/kgz5sCdhbOtR5
uvt8wFURhW/JiAtzgaYMzSLS4eMR5YImUBJFGZK6lXlm98FWI9s1BDcziLZ6j1iYflX0deiVOijD
uNJnNEXGU6Wx95Eez/Hai18MccnLVwdVVzsW5ZIww91iined40S7VLeACtsB/oBd86IGQbRXQzxd
AkQYgPkaVNR7PlOQGrd9UNvPUXLqc7zf1ijAkMbSsKLKAhHzeHI6uAaNLRl4NsaG/Q12b+Zh/x37
Riopt59/CHUJM443Gfi4V60FrtrFb+h4LJQYqGeRM9yVDa68wo6AkE50WlwcuULN7+M8POsAOG8V
mx2G4Jq6hdnfnS2whbMCLheEKkmjmlAkIIuVsHE1yO/MnEolrq3nA4AURO661DD2QeCI35SjXBaS
rXHXcF9DQKYyd/z8uiIFpR5RcwTIbLrFWMQYx8629/k0rQnAv4ZZcnsVSiaJ3arox2kAm3HoxV0v
hS9xb0Hqsb/BU502RmyE+86ABICJSXCrSXHlSkGn7ExDmb6mFHo2mXwaFvbBd0NrC/oLtO7FeGqV
CQQzbbHYKcQdBHrUDNLM8dNJTbBNNe/hsc6XxXTdJI10blXzvZoP3b4/lYysonsKOSxTyJxEMaxR
dd3RCSWlg54ghluF2oHfIboAmEj+KzcseBVWU+9CNMO3WtF3fk45K8/7E9XzVTbEAyyKyADwqOvT
wFuThrUkTOnoyfVdienTppyHzBdN8lAk8nPYlKhLJJHuJSYSpbOmnAK1LhP8ZuP8Ghwy0KIuARJw
XfSRM1RWQcs1dxgE/VSlSb+gIJ7ff77ujHdzvMS+yxwvpPPFS+J4eZtG3c/lYHZ3lFftnaYP4Xam
M+3yOQQoe0SkiKRMca6oodi2cRS5OsqyvhRFwb1ZzuldKuz5GY2u9Kqwk3GnKWnwOKEg9BTiiLND
XjHaqrBdtoU2dVu7bY1t1KnzNs6b3F2KNvt2ICHJi/A6CAZqp13fnI+Rle4sJXrsTWDf2mg5Pozd
+spMp4Y8c5B8aGjO+TyP4jIa0QSy4GHe9yNcNLlRs22kNqhMVWinR5H4s6q2Yjrvp7jZ9ZaOjcj2
8zl8JecffSkyeZY8BgcsGOoIyzJ600rPeyVttFGb7yon/qFN9rBRHUk+y3InNlyRz+qS19uFm8Tq
gHXzVP4ZRs1T2lEzruEXfC8hOF72ZV3e2lEb+GEUNVupjDBQS2zzvCw6/IJzMVwb0eSAqTEKz1AD
a3A7MamXWh+oXlOHGXo5s3zi1d6tQcie1HIpBiA0QmtntTq0XLLywY5kbKKH1m2SUbotANrd/P4E
0mZBvxinWOqrrypXbyYQRtbgjEGt3HXZ6Ikx9sPJ8iWK5WZUb22lRfvc3Eujvos59tIBt/SiuMEn
tAgfwua6KBAK1qZLXJbczin8sN1ndXufwlRCFnczWZ3LZnNLbXgwuPFPJK4ffH0qsyD5NOhfbKO1
JdkwDeEMoNC+6yzcyCyRYuOO4WsBy2XMDrPWxnzlqQnpYIhFcYRWoVuHibjUqwa/b53qTj/Z0QYB
+3lT9cPZHNk/escqd/C6nLOKlvZtL9NkQMAg+5k6dbTlFurdWO1Dz8DO9hLy07AXQE9P3N1rUCW4
siVeI4eEggtacXEDebuwlUQfsijCKmBMse4NNNHSHg5vsNEZb+a5Ly9rKXIeGjhyeO6gbDJYk3E1
VP28ERPd4VjH0UyWpwpXdjVEDAWSHx2kEcNSO868zxfRKqbhWRH15KJeOjWU9Na+IFYqrGZwOvUO
3rBCsVk4h7qc400qqdKJVOXDoagZ2vSCCKHkVbIbTjgKh+A87tQckUbkZbKdAyDCT1led5+/1Tp+
/PVavBfUev7iEjr+BKPRKsOM9Mkd4IsOKk6oeEhT9ZSN5HPyXyQiRXzI7DTcTYrz0DqTunfkoPLa
OJw9VWF3yIn4vWj+9ZnQwEPDAgUP6iOrZ9IFZonGXGt3cTT8RSxdFuquN4PbTBusE191lTj8GopL
eJGLIDJal0xSQ44sAxzC3ajkXyUHamQKO8szJQiIlgj7E4zuD1Y8JxDYXLAEQInp5h9PNzw3Vvxc
OHdOp4nvprTY1YfIoBSx3gOwBvnwOA6qBREX3eY5sKWfttHbM6ohIzaUaEFFN+UU+jpwrm8SFNID
zMvyoFAApfUmkunEDl0lzUwPtQ86S1RBl0b1GruPQ3BOTXFOvsxaVHjY1ww/NKXU9uCENBpuaneo
i9g4ERWtc6tlVIDFILNohTHm64n45rju0dpzlD6vvjSdah4SQfspL8xyO6EJel23IEGKbtSeOZaR
HRJOfT3nUYShydz++ly/he/8P2oYuxRA/zOEc8EcN//YvzzXP6WXVrp8/uGJ4jn7eQTpXH7iF6TT
0v4ArAnmnO7sgs9YQE2/0MeW+gewX/gPb2Cb/0YfG1jFLmQ6YCMGcrjof/03pNPQgIhiwozzGHqY
qE/ov4M+XnKoNwEU7UudpIdQmu4hy2qtXGVCzsAgMpcOktHlWydHTc0UwVNVTNCROrwwO2P6Ooju
65s5u/k1wFvs5is+6mhcg6xco2P96vbJgXa82512thHyC5KzPm3qm1JuHEF1IBDfqBrlz1kRSeBm
StjjVtDCGNCRVd840PDSTW+mfkR7Ha2mUjlPOirlmLQryjnnQqZs60wWjwAC0Z2gYV2+aKg3lpuu
HJPLqYv7vyJzkO+nOar+kpJup2fziHKt0k0+NOnu0iyV8EdR519pTZXdJp9tKKgz8jOPE8nYTUal
sChoSmWmlmPUrg4tBHEZmRcKK4F8TT81+TVTv7XRrsuX4ktbv7y0l8/l/wIU9HIY/ucdtOue87e7
Zfm//4bq6/ofi6vPq1UZaPgF5Pw3VJ8/ofGp0wQGzbmQEP/eKor2h4nHMmgCcM6Lfy8/9jf4mT9S
SQsWYD+rHLeJ34LpvxbK3qxY0MYQBWiL8nDULPnl4xUbsiFldQjz6wERgHuMBLp9gOjed6UHgu+G
Wl98i00rcvZo42SHYR7QcRCjFvpOkhitCzSj3sfqZTxFYvSrNg3vcseR7jR5iq+T3FG/oT4a39Oc
Cv4MxaD5ooTu31XplSJk2ndjWGzA2+hfQ2nszlupl+4QUNe8GKTyVyVokxlJaA2TyNqqACGMWxAw
7W080hZz1VrvLR8aNuXTwZjts1wtx2YrWtSESSmrCw4gCPmvH/W3Fu7/zRtiOaz+8/K+f6lrbojn
X+QH/uml/cdz0T7XP9q46vj3v+rn4l//7zluXpq322D51b/vDOuPRa0M2IlFt59bgALRr22gOX9w
/dN2Qa+MooG1lEX+fWcoCqwUIP7IUwIgo+D85s7QnT+WIiiVR1BU5BL/Jij8fVJ/RldZxT2o7RAT
8kuUE8H7KOtqGSgSjDbnMNpoRtTcp5qVXrcAfp97WQ+2mUaSBx5V9t/M4EfXxbK53mw+2NVs4qUY
xJW3uD4tweqbuAc5oiAbdbovcAe9qrtSjIvM+l47F3NypyfFpq9vG/WOurMP9sINqaoqyX1VfNEB
C/bDU2cgTozIW15/X3T8EKGAt7BXg0NmjYc86g9md1s0/bYPks2gh5s4uYAvUym2XyCIICWYcAOt
0RHNnrpi10cKQhwVdnE7FZHR1jqV2K5j4Xevu3yEN6+r1ZVYmKPJxvpiX8ZXFdr+CIN40lZs6uvS
126zhxoW0EZ1ncPnM72KB96NvKq5DuMsycHIyIGJSbk2DtdB/RgqiQ+B+69uNA5689fnI67Vpt4N
uarhIK825rnGkOWh8beVv23hwiK4vzV2wV4cTDfffvl8yHdr+Hg1rVONSYiByiMjRofYz67njb4d
TnAOPhxCoXqL0jEmnOsGl9L1s9Kq0K9G68dsx75p3IQo8QrxkCdPn7/NWiv21wS+GWu1WjKDI79P
GCu8ovZR/rR31dd6P56L3fBYXIUv4Zl6jWy1fl7cRruwdbX7ESDGt8+fYp2aLE+xQIao2BNRctuu
nkLPmq5OEhQHGiB5imc/9JE7W24/+aWJjAn+1S7yEJ8PuspR3425Wq25gpRQq6aMqaX0M7pd0YLw
QPYj3yBosv18sA8WKhbeUJm5DRcBzYVi+HZX0reRcimDbG6he74J1Wy8DR072KZTZHpwXLV9NzXt
tkAb6VJ3ysaDXWM/44/a7ZtKq87LvOmulw7+tRTb6cuUwov6/BFXq47jEalWJB45LEFzwHg4fkIF
dRTOv1hChSOKN7Uqm56zoGk0HCM2diDFXhDWxokjgzvn7dlMZwYlPGKyBbqMpP2avygruZMpKrh+
XMIb7GNCwG+yHe8/f7XlFHhzAywAd4KuBVXBFUSmsroBsmnok9hupr1pT2QBqjC71k0w5LivZfR6
UHqxzutcAU2C7iN+mvKMS+Tnj7DuFMEDJcSD9rG0ZXiKNXZMKZ1eUxNH2at2afuGkjmuqIdyr8ex
TDkxB0sZln9GZo1geeXU50kUl8ARFOiYUhuc9WjOnwDrrT44RSmKD6RS2oI2AW20WpKzcNoibMJy
22rm7ErxXJ0nZVUd9Np+0WJr2LcRSlgnpoFA4u2nWAblHgbcApaGBHRNpxLUElupiBh0GvMvZd7J
27hz0q+WmqT7SNNqyCbRNHt6GNgQupJJG91YawAz0WfEtaFT0uLEPKz77DzTIn4JIJOmmU7qvDp9
ejSZxFDN1TailrqJc9zoAwvgWJXWwVYO7J/pkJ05IhYUlSYciZ3KPFEQWtGTAO8teDgqk2CgQSdT
Uj/efMYcVIpUV5hysUSiDUh6hVWR9bJwI0tEd4WZqMPWxkRtAqBry49BVFfPFqAGc+sUA61wGirB
9xMfa1kBb/YNT7Uwn6kY4IrE32vlV/L7Ruortd+iKjuMW+rl811SZPG+MJr8zjIIWhHq7EvF08Jp
/NHm9KW9zNImnGrwYLux8xxJ60G1kHKj3zh/jVUNVdcTT7k6yJdrkl4HFTUIZAgWvPbK3gQ84Cda
a7AKc88ZEFyMWZ0/KghMu2MemhupR0Ir1RTq8FYouwYQ+0M1DcJv7BaG0aR2Gz3Q6QS2xg07Lt2N
YdudKk+uF/3yhEAeF5IEwF/42sdfN520xuoQhdwXwWQBNi5MxVeqBmnzulTdQRmHM4FY4F7Edc/n
rXM/CVFmiPTAdmVrGk5cRuvPujwOS25xhARo+a5vU1Za22KaYO4T3aq4/qLcTwMyRqhnfydyR4T1
t7WaD4aC0bl0x2EmQ6QkG3l77cmt0cV5G1qgKcMXuZ5bb9Bqy89BbLsnlsEqzGcZKABgAUbQDcX1
Z01nUjC/GCsjDfZTnfyYnDjZtbkSeapWpG6cFfo9gInqGVqVoOCbAmJPUPhDkNPeDGOKP81QiRO7
+tX84e3+WR6JQjvEJwsSAHis47cfNA4xKzKAcLZt8nPMNP3W6YyDHGbSJoEQteOQF+dZ1DrbQqrV
r8qEkvWQzO12HGAplejOnzdmb+Le2tstgKa2OEvnJt+1IknuKq5jX+nnUy4F778ZT01Rj2SPvOkd
VSJbCA1qEwf7rrfmixg0AfqElbzPAnk6tXeX77+aIYh/cHBolYCyfMdBSEMHVWnD2YtS7+7tOgmT
bWQ55T7NKwUqqtOGkDLz5iUKNG2rUmfbwxIsCzx7wWBvPl9C62B4WULL4bmwAQGOcO6tvpcx8t97
Ndi3XV19EUOQ3uqj0dyWEdURLwt0pBpjAzONTWv00s+CrRW7pV7q/mzLUrNtZ2BRAuCgfegHqal2
SRWN5SbSMifd9m2vwauok+fcSAxUlRetwF1eK6SAdZnMv3urLS9DX/OVbU9qv057UearMNvhZSBY
Wls8HWBhDEG7T7oKrHyeFdscF0O/sWbTB5CTeaFqdbvPZ/SDpbRA1yjUopBPPW21AcwmsWa7YQM4
I5pkcZnNu6DPzPNcTbUTH28JT1criehugUUsB62z7rglcm/a4SxL+whhUK/D/M6j1ND4yTTa3qhj
5pw24KJbYZ2yUlhFl8uqgb5K7ZFivEZasTrjMrsYpgQRzn0xFc1ekuNnUeYqsmWQe9HVocGTF7Kf
V6gXirI+pc7+wRQv0ZtDBA24H3Hr4zUb12WW2nMSHkoRGhfgMeWbgrUHkB2lwc+/5jpgXF707VCr
rzm2US7TsgwPbFl7X8mRccD+INtORHVejwueJ5TsFET5w/eDf78QRw24aavYPdd6ro8uDQ9tiJN6
20jfLLb+FXS88sRh9OHr0YSGTgJAmTT0eCb7SFVbWyi8HlmJhx64C9cifrLmPjjT8kD/Ysjzn5/P
6PuX4+hTmFZyIApUS8367fWoJ0M20acMD+C0yq2VOfW2kbtwO8i5cyIHer8/lqHYg/TbWa9rI0Yk
6esB3nJ4aBKcZl3ZFKT78ZzhBmRohW/X4FxzGw05vFNPvOX7iUVvHeo8dUfKi4x9/JbjnCElXzGx
WmQXBwkQAeaI/XhVI/ruaXEZePI456eCrvdXCxvCQLth+ZxIjqx6wkliY1462eEBxeJxZES1bglL
Z/io1TzkBysPKWzYJRyRg60GmN1MjlRR+yvCJ9RFT1UA1gB0jgmKrrSZiPPhpKEmdDwLHNFjMaP5
ua9sU3iD3uT7qCb8NKOq2eicIKij14anZriIOE0ynaV4km3NUOp2gSVXbt9nwW2epvjTRYrYD6hC
nVXJMD3mVlL7TSE3fj5q5jkyd+VNBtH3YBVpikbINHoZWdehncL8RhkRGm4nJFJlLVb8ZOgh2wCm
3qCyaR0+X93vvzvHIU3KJaXCHHLtyTLoscDzQHb2Yxd5tXoFohb7wMeiukIH+kT498FYS7BCUEse
gDzCEh2+SQJwT7bqvC7CQxxb0WXVOY+WEsrnSmlixVBm982cnXJceZc3LvkGnlxQdpF0QPBk9UXj
TG3nsHXCQ5gEP0tFC/cmWgaofdj99Sx3zb6zAsfNHCf17FazLgKcGk9M8fvch0fg5CdRU+gHr4Ne
EVdJO6sSB4gtepcq27PUVaFnTjNg9SE9ZcT7/rxCoYPJXXiVvPV6JxfFXGglsvwHu5i6MwVM6+U8
qv1FNk3tCbjC+1t16RaAK+PNdGRhVrfq1E5wdqMiOoy2eRaKoHYTK7c8XW+yXcNsEr8HwRdTHkyv
0ofkRIq0rkiyW5eyFMcWHUJytjV+GDaJJvVIWHOtCntTTLF9qEIt8uES1BvW+7xvwE18b/pM8W1U
VCBtS/TwetRHf3cTLR70CPkj9gPrcC2nY2eJkY84eB0KwMJmVo2ekkvzU5cN2mUNnKjfJFN/Yswl
ZjiOpZYx9UWJE1UOmpfHmymok6GZKYQdkFKO/UBJoktC1uHE2n2/mEApgsOiNWrSm11b53Uw+6Si
suPDgMiojy+dutcwxnWjWW5P1DY/WEzLDFJfocgI+msVJDm1BmvBypJDJpr+rA+M+0w203OBIeRe
IY3a0N7MLpBwMF2BstkJ1tP7TcqLEhsiv0VYQTv0eDoRlUYU2i6TQ9GMmT8GldhWgYFostAOc281
J3bOGtr4unaJRqmKcPxSc1ydS3rbDt00iuSQyFrkDaY1wnwE3jQFUbhPClu6Crq4OcOfM9lyWyHD
ZLfRPmrbHsn+GkFvuYOI1cXxd7mrJ7cFo7efWiPwCGkDPxiM5FyZex1gRNLxPyfhDkPX8TKYYWYG
1F+fDbrHmtm0Xz/fCh8cuEwk5yx9yqUwtW4ThKmC92bRJAfanlgWIuLh22qF0DlK8Dt0ms6xF5bP
MA/pPFSMc3+Mp1MMvQ8nF5Ag9xqZIj391bnUSEOnYNydHsZAqfyR6rZXqqOG8XmjPBiGmVxL1cTH
jUah7w0Lozq1MOxHBSGMndzbkEZE9dQhTO83kYk3smkOGyiNxt6WNOdC0sPSs4iv4VCQbPaVQQNS
wgCBQGV41vjd3NKKXWPO8gkx7PcXKE0YgDzyctoQbq8WaZWXMcSbMTkMio7sfakU/lxNkS9loeap
TVDVyINOz59/0Y+OAMCqnGoLYp5u1/HO0BX8Ow1qI4fK7AxXFqOgzDtonlODIv58qA82IdV3FGWd
hRoBZPl4qDhsOiVpa9aOJBQ3DuTwvAvlbKtq47hLCcRPjPfBGYqsApuPSxd4yRqD7UBZos/CWlUa
xYT+jap6ZFSn9ODeR/UImNjcUZDdF0b16qtJs1UCxJiTQzCYPd4BAJJRUETROyPfbuXCuZLUQXjs
m+BEfP3h+1G/h2nCQQPh43g+2zDpy0S1k0Oj2N2lokjiYQA0eAJj/tFXoxdFGM+65CxbhXUTzh4Y
lEkcZaOj+CKUA2weemkvWVJ6a+J9fOLm+3g8YAJkK0tOv+ySN2EkcNa8xho5OfRx4ht2I7aq2YUb
GmNYULanWpAffT2CDBqehFR0v1YHdQqSNYRolhws5FbOo6FLvdYo5v0IOahWJgxBxsdQCoX/+1uB
44tvBg6DKGt9G9LvqYPCSA5RqUa7JLGqbahknRsGk3RpxbJx+z8YD3zVMhxm1+v2W1sVupP3UXow
SgX9gTkrMO7l0w0OpcxeQDr+fLwPbnv0JagE0UJnV6yvCRzGhR1X5D7UOSU0urpkPzaEjS1gxoMk
68J3JkVQY3UwYZKl6ESw8cGhRjyO2CXNCMhc65g8CQqT69dMD7i1DG7QGePVmNR/jp3Z7j9/0Y9H
YunoyE0tVKfj1RrRuXbSKsoOCt6Lfhg79b6O6ZVbVp6e2O4f3b1glgHDAS599eg7Hgtf7lFpqDsf
IrmNvqfaXB2mqbK2KANVB5w3ykM4FvblIOZgQzDUPBp4X5xYuO/aZAuMZ+H+EjVSiX1nm1CCeC0C
ZUoOsmQEG9lsuFM1KfC13JmpG/eKn1m5smfth5ukiMQmNLWIZRCUeyeX+t3n049bAS99HCijHE5f
F0khfCSgWxxPCgxHLKGrWdrHyCcqbmtF4q+81ZVrS1jRvAPWNGEpVqb6z6zGJWhn6sFwgTu78dS0
5Uhx2VS+mMVYoxlaT7OrdKP6LZGs/swYeu0BodRUdqeyzW6wKkHYRE6jCSpKH1KxSJ/6trijqNFd
d+Xc2VsanPlLgMTI6IPQM56Q8m1sjpEE2pHhKlE536mdkl0Vbdb4AUHFXa7r5Y2kRUkCfDZvAekb
MrLglU5g6lWBmUZuHCJx52Ic3Xq9WQBtQrvLHr1B0hpq8LRnMzdosmbXJVVJzGOkuJ+mSWMzqNFm
PwSUywecgrlx87EbvtvllF3achZ906XZhDyTRzSdzUGDGdpZtOajTuSqh3ePeSHXSnk5Vipae1oy
5o9qw2lY1+Fo7mg28mzTGHapO+lR4yt24DxXqGM+5LOEgqCCiZLhxk0rfWl5bDRY0jBHgS3Oladc
LsIv3Shi20WnM7XcSm7jL9CWSmlHsw0FxLkLhZspiXExAAIe4uQhtCQLO5esUB6rFtLAXoVMYl5R
YB++V7Kd+akcmJpLcRidN8zUtP0y39Y1mo0NXpZR2J3b1HWKTQ7k2MK3SbcaX6vj6RtIy/S7Fal9
65vcNE+6sIbQy1tzesJlyLTOaHjrmdf1sXVVzlP0bKRxAEdGspSDVNeohCV5313NrYA75+RDkbt1
FdfBrjCE/SMW+cjnywQAH8nsgktnNOsvQTrQW6mBPShY1EAZdRGKs7jqpAS7USl25i84JNEy7QJh
p37aWlCDsqgvvuZaOYod+hztXo+EuBvq1DzMkUGFKTHlSwQtUOawa4rcQVfRcLD6vr9FEKBKNnXj
pK2L9YyCnw2nyb7OuuQCKrt8Y/LRsWkKRjzDTElKR3cCaB3t8LGGQmsubNogn6DTKY15KSZz/FFU
iExsWt0KejccqrbyhCpnMBONXP4ZzQGuWfo8y/iFdWH5qA5l/z1sUlRPS9mqErep5fJJM2Lx4uhZ
+0Uz5u4ZVyMF0ylEFz29nUqeJByS66QNJ2PTTIbx3cA1Rd4EY4VNpgqeZ2AZRkD/RqP+AtTWppYY
cHxtis4wn5smmvLNxBH0nELCS3xJsZxHNbWSXUzxUXM1Oy5zuFbL7yBR1S2WqoV+kAehfDcolqa7
YBjtG5pLIRZZqdBx3yalQZE10h9iZBHOimpKhg2KrF2wwe2qR1JC1Ys/nYHaqos5nNFR353C2NfU
TDuLuD6QCVCqSWOBpJrh69zKjxZOTZEbOQj4wRClRbVB7gsRsq7opsnPMCdHeHeaM/peiZnd5FrR
3KCPOsE0Ha3Q4xiof4hmzL9JWqIfMLFEsFaOwHSiOt43B2cYtYc5LfqfAyVgcFwxgmcbJU6DZtOk
ih1v5kDCrn6Isu6pHmQnRT5Ga/4ME62oXXWY7WoLgSb4MSRd+zBMmYljDcVQbCe0TA02PHeUQ6oi
zKGQrE/VwemS9gEH+/wqG6ogR/yiHgF15q1xl8izRtKNMzp5blGPN8gllvdxU+KEpnYs3W1X5+pL
VM/GTzkg+XHnMpxu6qRGh1VC8QDTi7o3WOpxGd9wgIf9Zja0uWetTeEz6mLJjLNC3NMH6dv0ok/S
8XuPx+t3a1IG1ZV7MCZuUMtOjw7c7NxNMN80rxE0kM7JjvCT66wxdmEmUiEfTNxKfXYeRlfD1KUb
mvXZbS5X7Q+jTM6Rsf0mz4bebfFNC9G7CvDaPqRWXcpeKQ2Vl4M6HbwAlNvgZv1Y1h5rQcBzinR5
mytIQe2FOvfhWSNFluXRsZJuu1kzEz9O5vquibvozrF75/vAZN6HeXORG843UkeMvM2Oy2bTcrgD
hS26C6TW5oUEUehPZdcjeMyZ5TzKWSjN5LYqpMK8yIPZt3E3iv0ujeP7JNPCp1Spogd+vrZAQDl8
pzmdgrM5hEbpxhKbBZszW/wl9EDtXKWV8q+QKuKvXYOQMS+VjaaLIoZUeg6S3aEbFMQibtQYU8iV
pRl39tThfjSW6kVWpTpre5SM3C26Vqp9e3BqVB6NIGAxRWkWsyZaRDQcmiNDG6WpP+G/DkPDIr6a
86bHl6aK2oiqR94JN3WGMOLxRufQNkJ56vuw2Q3hgMqKqZS5shGhNJyzmDWa91pp9V7RDWXpmaLF
4SaDk3nVdg4A4akwxVNeVc11SYDYbVTNGXvXhD9nb1QpReR5KENAoGrVK49SZNiXdjk7fxt7/xbg
/n8bU2RJqf8zlP5f/9U+twDm//XPn//6Z/2vfzb/+Pnyj1dOQcG/xC9H8Hl+6W8Wian9QSQNEhVM
HNpkC3f2bxaJZv1Biw4UFGTVRZeXWPDfPBL5j0UDFaonOhOvHJP/5pHwJwDe4IBCuAJED+n0f46f
5wfoHxEDAyR8LSQu+cCb7DTW6Nw5ZZFeyk28FO18fBndXoZSlKsA1+/fzNfNrzD2LXZnleH/Go3U
gj0N10xbw5DneFKAfvbppZC4rTvN10/VnN6NAPJjCZzR0qO8De/g+H3GvqpKFMT0Sy2QVfQWh3zj
xFlwIh1cVbbA4CztcQOAI3cs7NBVlp3bFkUmO2svSyMr3bQzdL+q8243dGXkV7MoMdBTTgqOL3XA
N6nBMiriD69ywIwMuPb43YgS41LYTnMJ9Eu6UILir9KasoVYacPuHCavVvTwYEToZwJomaiu4by2
KXqzO1HSeKfz+fokLD9S4oUIsYZcIjc7SE6rkWQUsb1FbUpxA63mMEmtcB8MLSyjTNW3eqwFaBSj
gB3iH7Ib7F54ldwrhxEekD9lWnpuLWJIPSA+v5iqch+O/SPlcvw5Bd6GBWK+OyU3lkAEevy5qdTB
XSBFCdoTkWg3FYDOCzkQJ7GTq3T/10yT6qOHQYkICNjxTGd2MhH/zM1lFdE/14zhm4AI67KDLU+E
bbhNxlK7RXXBdvPAiq4MVsSGyzi4DhLN8BQ1nnxLne6Dzhb/n7vzWJIcSdL0q6zMHS3g5DAXwElQ
94gkEVl5gSQF5xxPvx+ie7vCzX0ckj23FSnpOlRLqBvMTM1M9Sdf6kqfnvwsaTfmyAOl4iS/vb6t
hBITP3dRXKMhAB8MWWIR6pnl09RlZJhHwKbmfrA6azcCGPfoUThbo+aKcj3e+SajTwfknNS0KDmJ
QgdG6uQJ/qLRoxxx3UJ5LBjbzfUQb4Wq08V+GkPYYlprDlNpaNEjPegDFyJj13gAirZorWxyV/G0
rfpQ3xUYW62t7vOvCZqBnUYJzeYfaxn9u5RYypIZjLMRPUbtzkIPMsot17Cn+0lfI9aIDXwmjlDA
l0nnIHSBUJ6GUrkU1GjpRI/tztxHH1BnPOYP5h3rXfkSPwCp2OcP41HdW7ty13wOfjmPzvOhPBS3
6pG3td55xu+hd/3jGgD2fP2f/i4hiyYVXoZVMkeP2nAPvH1b5uZWqlseEPMO7V03zGyPDt71KT9b
VfCRaX3TkySvgOoQ0BX6LFUqXaTxkereb7zC9oa/quF0NrdvMWDawldnz4iatUrXYFmspSN1UITE
bdCaiFX0+tOYcLr/+2Zw4aQTu72LqRej+TvSUud5t4riOIx9syaSBlOquDNu4s0Pw6s9LmUrh9HZ
ZBEJHDAtT05ykI9CyS6YMjk14aM9xjpOiv6wG6rJU6Zv/fwaNf02jTW3slYagsvCPNmdbzGXPjae
N4tpzOno4Clrfp+X46OTUi5Azsu37C0oCdv52KQYOlUrraS1eMu8vvuaqOVpDs7c42OIoKOcFo/9
nFNh/m22/m3glI9qshLw0mLkYkYDi6vR8q/TgLLaW2NlFuOjMoQjDSxb9awUeYfrq+Rs6gAwIb+2
9Ktx76BWfBolSAua7kZTHayeV0bYbKrI5uWheUWYYdUcePiL3I59s7Jizr7mW1huftz5VMrnwtqk
Wq7pY1xVB8mJnmUp2bU+eZz6UaUWXx0MYtGF//ORLlga2KKLjJa8XHXfT2BlSYruLyOtcpoumX8L
bWjXGNaOco3nq9lzZ+R3zRp98Gy7O4g6cygv2Fs2hqgGj0mZ0w6lOR0i3d9M+rT16z2+CV5c5j+u
z+Tbgni/I9RFXZey7WLjR91WPBPtIq31kCfio/4oHRHXPSR3eLSqn3wOq9BT9uUWdWDL7WSYqivT
Kd5G/xl6CQqshYqxkK0prU6IFxsawBnT49iE44KvT6Rj3qy7NRGvD/ViOA5/WQFczSNEWLROP0Ta
GEjaY2DLXjw8wYTZp8N0H2nbRK1W2rniPnwb27tgwglpRpCPo/It2L0tfVXWSFTnf5/+AzwClgkN
T6Cap+tSpdmpRbIpPVaD3+FzD+1lmhBZuP7JlnR4ujgW9Tb6DAtggx6ZMEO6UiuRmhUQIisHI+Wq
+VqkSXqDEKS2ux7pwniIsvg9ADmnMS0cooWuy9kcztGhbeLoEf9ne9OH2rCyBMR9RdZHyAAZPF4k
XJRE48pAwXTdkKb8GEqauU9DW/s096XyHecqZ1/J6QraU8xXhEN61llMUBZYq3gj0+s+DmeQrEda
tjSew+NS7pQpLONm9XEoEfvqV7bzhQHyTH2bLt7l3NBOl0VZhRSYq745alS6XZSXbg2Q4G4WWPdV
b324Pmdnq2NRilvoJcB1YbXowhpviiIPED1rji3pWNeGyaUwd5c5xkoX8WxtcNiAEqVpujBiz1jr
PsDxlFJoc+zw9cK9IJOd/fWRrEUQdtPUUpkefSJUFvwn+WjnycrKu/CtkHcn8bDqAICKAnFl0Vs0
q9rmSE/AQ1pPbW4lxIWuD0NkVi4FlvdRREY2Lg6zT2+hOeqfy6Mlu/NrUngg4J3n6EcMF/zX4G+K
NSTk8nFOkoQQdHn+v7vjWGM6FVlB0Kh22wi0/dbXNmHtGmvnxYXtxN7FJQxDPf5HPBXR5a4ae1lv
xUj1cCyedF8a3Jj+15DXW6lVAHD3P69/UvGms3zRhQK0aEWAdBJFREPQAH7jzPXRptxeuQjixzcN
ylQB3nBe061kwTPJ+yUcPh0LKJ0nKhTw029pzv6UoFuFgdBn46Z8CmbX2Wn3833yGOznfXKr3Tl3
81fp52C75a/i9fpYL+2C98GF5KHX2YBGNMHlhbNRPFFCX1mgl2YQZvsCZoWh4pzVn/xi6PuMCJwn
m9DIt0lGtyIwIjLHfPCn/GuRRytJ+MKmAAyMatTiXagvim+n35SCnq32mjQcRyyKUf57Aur50CjN
Ril0D+0hSof6rk6+jnKCaJPjDoNB/fz2+rc93//gkmWqMgs+iJfH8u3fbRKpzvvJqqP5qCzE99rf
tOOt4aws1ktD5cSBWwmfEab32W21pjfOp5+Oioo3kusono5o4Q/7y3jADPd7/1J/ztfsR86PnAVx
/XdMYdU0Cj7aPgqSRyVHNxIqVZa5GeqOhvF0/ROKkAeyGwBzULic27zgoLKffsNqpoVgl8p8zEg0
NAZAANLW/Gl9RdguzzbNg/Z5trbXgy5/8zS5ncZc5vXdvPlQ6YNEnuZjiBiDPL6W+FVej/D2zr0W
YvnA70JoStSHqS5j/USpSLuvHkdX2vYe78V79MQ20S207/00uFHhRrf1Pvsd7p1Pdr65/jPWBioc
gU1Dd1VTx/nohNGdOt5YZrnyNH27YJ8NdCmRwATlxiri2GfVSjptbObjdCenrrkvXsKffX2LTKxd
u/R+P9ofD8pWepZ/4EIlPUvP8aF+ST5VG2druv59t3KtOCt1vK0npBBgnCMRhIrE6YdH/BBnUNrk
x+SFqgOluXILKKv7qEmu9dfak+7i3oQB+O9owjQntBVbWOpE+93/NLRbo9o7DZ6brh5whrmG5E6w
nnf+ykPkTbvg7Ku/iytMLEQjvdMG4ma/ow9oF+/0TXJrPln34cfoIbynDyu/jitb9TzPs2sgeDPR
TPdZYVemaj4FEjHl37r1gEZQdptqHzmstZVAbzd2cXQOqZ3PimbqmSNJVxkFp5Y5Hccv7S76Zn2a
fzj3xQck2qN7+fNUb3BORuPH7Dz7S3fz51uGftCCAaMMglzI6frB5BZVkMmfjrNquqPkqfParfHC
fYBH0bsQwuRZelpa8kxCl++MTb8Zd9Pv8iF/UPfNXX4b3+r75KbSt9ohj2+RUl1zCrmUE95HX6b5
XWaCdJKpWY0pXTqnkluO0q7qsBD7D77iYuvA5fjNyuo0iJ2CHczrbj5KOtthgPtVrdxrLp29b8YR
/4ogDEPK+gpLYPJOU7/MUXKfTtZNlckrq+HCOUilaBE1oLcE1FK4ZkRRN7fTksY75+BMu254rfOt
sobKXSZcWO9AD+GI0BFZSLbCaQsKJEaE1Z8PQaAfJtAp8ec8bJ+n+cGR9JWz7/zuu9yWsBWhV7jw
J4T1DZV2UmJnMYWJEZHtw890+GX8o3yfBuXo1qBAZpr815fDhTyJxNpCT2FNIIIk9haqKQGaXnXd
Aavzm3KebyfH2qFT+7uTbier3QII26Z5vuvr771qbyDo89JZ8+U6n0xaaG8CCii08HYXjgYz1Eq7
TuTxEPl0UNTJ2lH7r5CjaT6Bd1prW5zfbDAqo5tO8R34JOejsHbKMIFMMaooyPMUdcdW3xYQ2do0
v7VTfx9Sr5r8+KuswjYLPvR1ty2dNQD22SZZqLBAvZdiBb19kfTg96jgFoHuHKLKZg/q+BhKRhXs
9CSIVvj4F0M54FYX9Wmew8J+1PIKTQcu6wffmGE7pfHgyg36HnHRJH+6hHlpU1ECp0tTHdVYYbuk
YytHcBum44BZtEwnaAx/RePn2Ygf5KwHEnoM/5Ct9ybw8fbOZzqXDpmQsvVKU2uABHhLVK1LdfgG
uP4m0rUnKijepLbYW877eehW7m/LRztJDEvVHz0l1A2gNVMiP02jRVRa6egM9bGHPeZNUt/fOylA
ozEMVTeO5UMEwva2N6dit7Jhl798FpmyA/rWvK+gQJxGpuNVBTYwJCIn+yKybozcoArAszwwwu80
drZBLO+Qemfh7XvfVlx0PFayxoXR8005PhYNXjSlxHlu6nEKrQpreoT3ekAgerJNG6f06Cc3P5GI
D0hXpfLUKzDcro//zB8GHh21AbYvaYunnSXENvpQ7pK0q4+1IYGvdUwp3RdW4hwNq8gfcQCZ7i0n
nO+nGhxkiboboKoZtrejULSwnNEbpvB1kmJtM9eT5kk+fDIUI3GYAF7ozXU33qLFhRt5mVX767/9
7IBffjo4HXA51DZYtadT58/5HILGro8RwvPbIYujzSiZzkrTTQTMsyWWhMI1TabJQBThC+kVVqO5
Q4Uojh2uSa1Sbk0D+7AkVu57HA42IFSfgzzFRTzW7G1s19Uf9mjffoEB5hSRLzqo4lE2R7kfZr7c
HM2+7G7nGsmPcbDTlc95dmAyToROKJlT46BQKY4TcmVlY8N4bBpT38r2nH0b/NzxTKwwPyZobnpW
2EU3dp8Oh6LS0w/XZ/PSJmAfQtgh7SxNgdPZrHXgv11mNsch1vW9mSNrGxe9ti9pxiklxGA8u6jP
6dK0sgWWPyxkANI59GusueCUinVuW/LHECS1eUhaOjido1V7tRkQhGbdexLUy5s6cX5cH+xZTGjH
aMdDweDARPJe+NYZXS0ltAKNXfddkh6jwffgSm6U9AXo4Up2OTuwhFjCNhmBkktd6atHJ8q8xNbv
nbm5h9awEubykJZOI14ccHaERIpGi6102HQfdcM1fwVUGydXeexer3+4y4P5O8ryK95d6k2nbyGq
cmvqq/GmKIDg93dhMK88rs/WIp8MRS20LMktSwn1NApvo8SX50Q9DvXOnG8m7W6s2flbpXhq17yz
zy5rFC3hGPHkRNZD5/Q7jSW1GFmjQMuIviCfaMArfgm0lfrd2dZeYoAlX1y0HGpPy39/99WUBIZW
y4c7hrozgY1PPictUtFgSma9QfkcL7xmUm9z7NiuT9f53fA0sggvoTjUKbNTybyPOqrORXTDPcmT
5h91Fn0oZGvfzM1GNaVtO391OnkzxdoK4Wn5fifbe/kFcFNB/OBrenaj4XRHl2UslaODX7IlBdvQ
eZ0A8mMR3WKKsjLeZeOeRVuyNFBB7v8i77DmcmqFUaUc0xELQ8vcl3EKQVjdDG38oo9f/FT9EhYf
DURvBimBoVLfTkW6cqm5tKSQ61g0FxbVP5HSmWdKkcShqhyNWdo0zVcNgx6r+Sk30krqvLSuwGlw
dyNhGTxWTtcVKig24mu1ctQ+xj2o+69VdF/8TP0PlX4E4nP9214a1SJvyXuGU5jW5GmwSFamJkkU
7Zj39gdrlu+Re3tsEQmskzXBkwtZBozG36GEPTnG0Rg5o6rRq1E/BKa669rxfhyHld1xaWkujxZA
ytxk+IanI6qyutNjZSYzx3riBbHzxe+7yG317kVLhpvKjNagL+clGd6m3PKQcoFrzNGzZL53maDM
8i4Crd8e5Sizv6ST0rp9nc13GmKdXpBl9S3p8FcqJ9bWSiBYDnm37cP+AS00uEAyR5WPoN2MXsnj
lM7hY5k0PxCLivaR0fSv1yf8vPi3iLjRVCfdv8EShRk3kkFF1D5tOSVR8dTt/K/Kactt0faGF0AH
8XSuovc9bl8uZEYZzmDZb6cKX/igzwH4h4PmZl0muUXqqLvrP+587mxwihwT+HouShRCy7/meBjK
LOW21GMXDrntAXqJjnrWOG81U7q3Ue/ZXg/5BoA9TS7Us+jlgTYFwMgz6XTynFBtB+yO/OOA/OTX
wO7Cn0PSph9RG0TEn0r88HXMNKfw5jnL/iowUDXdNpYSysL0bz6OaHQcbDQIGrcATYq9XOjHn5M0
lr6WFQq+PHsscMESmotf0RSaIfaySBzoxKr6HIetDDQyVOe7IW6NZ71UpcbD96yxXUfFZ9uD9ON/
svVE4g+P6oxTgWk0h1wqKWcqUIX+ono+wSq0Jeurjgrqc6JMSeK2JXzCqTHp7PZZnH1CgbMCr5ua
/Qvgkez7MHR17+ZVFhyx/gnWGhjLN3v/TWnJAqjgAFaWQjpCiaffVC6DBuSIWR1J3Ztg3E7oU2th
6ynD/vrsiTlFDCRs9kGSh0arCNTZ8gbrBs9Oj44/riTJ5edeG46wRHLqPEWfEwXnpoeoQuem+RfF
5H+UAhW/GDUJaneccSaAdK7LQrkHm16lzZW4P6ZZfAjCDIr9QrepYxObSqpr1z+bOCBarSAd2WWo
WDogd4XPFudA2Mq0749RSGUHP2sIZzZ4/+tRzg4yCrgUWHhfWeCr8do5XQW9aY74AUSANMJ+WzdD
6Pat9aGthl1hae7Uz7Qj7dxDLuQPVwXvLAKby72E1urZ098eTJwUqozHpY5kTZ27VhW5vb0yvOUj
vV8Vb1HozlPe4HNyfJ4Oj/ccIDYof8de6jdqd7SVyC1A8Fz/iOdTxVjeRRGnKvLbSTELnqlxmm8z
x3+l97CmeSs6stGqJcryRCQSTyixhtwZM5RSO+ad2PpQ+KxjVcxu2/6ij+slc7mNTf2mdAZy1xxy
Yk2uhjAI/2W4KaW1rXC+bLj70D2m/cbvol10+l2nLO2KUffDp1FKvdwx75Ki3MwJECm19XxD31Xt
c6OuySKcHT2QX9DGNC3KrVTsoSKdnOH65OgTraPoyaTx5uyi8c6YPUiD2eufzidHG0WBBRW+FHiF
+dSzulHUXMLxCMreDi11WuOGulb6O6uv8MLi+YNXAFfVN8zh6XACM7WiNFA5SWHMuXqiKqB8hmnX
K7orD5bscW7plHeab83EiyXCE+cPcwy/4K3xwY1PXnQGhYHmA54tea60xx7oNd6J2YB/Cfb1f/Y5
xShCjlGkBHxzIbfH0QmORgbA34KR8x8MBRGZt29KzVjUkRmHLE1HarhHLTA5NhM5Lz9Ls7JmTCqe
ActYOCzhsmLDiCaOsAQtLj0wk982oZXvqiGqN1ko1Rt1tPGcRMF5+4ffjivWoo0HhJpERVfndI1o
pR4buaZUx8BETKn9XRmfrwdYpvh9huR0JgBoZRYC+VjcydzNzULujeqYWvi8RNxjaBGFL/+7IMLJ
OdY5K0AhCOIOXly9DvPHyqr/dAUIIxGmJk+MGudobgBK8XUARhnN00qeF7Oe+K2008nIqtAsx1Cr
jkXl4ZzTuDobNaZL7frtdlhrZq3NjHB2Ff5oQzHmo2XaJ1R43WK4p4Cx8tHElCoOafkR755FSqlN
ebxMf/mD8cy3ENNHixf6ShjxhBTDCCnARuGhhZJUHaf+uwbgMFp7Iqx9rGWc78ahRfBXMeqtjja1
fCl7soxPiv37f7eKhb2YplIWxSkxAiQIZPublr0Y3UrFe20cyxJ8N46oMGdr7lliMbzpTgGalb6m
q+3olekQAafDjIF66TCSHgEDXQ9RTIlWZvwsUZ7uRhG+lzYMoqzU6mgp8U1lDdASjoOKe1P5/fqs
XFzB0ANUeyF8UEk8/WJy64eAH9n2PC22Nr0aY/hqTdrWcj74aw6kF2fnXSxht9gR9Mu8WJ4yteN1
1oPSfzazcHN9QGtBhL1So7+dDuqSx/oSnv2NbEvYdvwHzz+4AX9/NmHDtAOGzs1bFBUVGwMXBUl1
Ce11+Z8vaQCUtDcoRNIs14TxmJJaO40kk/zN0tPLzuW97KK2eP2rXcjNFJNAE/Gg1XkuCTfSqmti
v6yb6qg5dIx5XLslRix4d2h0VT00ca6HuzBJhONGDiaOosRZC67SfPrxA8u7+mumdJVoiQsP9nqQ
M1AFafMkirjeRiNNKQZVxyrbLi+XQ/mUPMeTK5dugwTIj/kxfEZE5HrUi0MzkCHmdkpHQ2QjJ22k
SmrYMV8Yyfn+8Mvs+o2e5ivl6Yth3tUfhOPasqmQ04ng4hF/G8F6pdIh6X5eH8qFJHRS49BOc4Oq
K0lrSMSI/XQn68+18rlpo/2cpSvL4fJMvRuNsJ20Bh3qtiHdDQgbqLTzXASvHutB/VKkwUYrbLp4
3Z6G9AcD+f7UwfrV0va9GqxM3tqIhTMKF3jKqsOSoWKM5Gx1o7Ww12V1b5f5SqizB+nb6nw3ZuGs
UuykUKCoVMcm9Ix6k/tu+6n5YN0kn/3U07Ckn9zFimyHiM31ab1wfL2fVkfY64kipcmwBFbidNOm
PjZrz9cjnL/NTqtjjnhj7XJKJkt1DLED50uHstn3BF++Fs7Zxgl2mbEypJV5e9Npe3fuB4pSTA5Q
iKM2GptkelSjBHgpSrbSf5S5/p41UWc8MhKyZ0SkSK22enRXJf1OSV6uf7+Vze0Ih3KWdUHdvM0Q
UmNGd6+Fza28JnF94eQ/WQZCdvSlRtULjTmSs2GvLN6bZrBVu8GVkkOtBPvrQ7p4wLz7bssMvpsh
pcRZzli+W69w+8edqSn25VxsHP2z1bLnYQp3xtqbZm1ZCGmln/9fUHDspJVjOHy2x9e5WSFbLFlB
eATyJemZQexeGNbC2ByIe2gKcT1v82KHhp5LKdo1ATljZLOjTnfo5tfrX/NyRIsb23JrA395+jUL
+nRVls6cn6Wz8eP4AWleD3V20Eb2BzwGvKpdAxudAcf/ma/+jimcBi3ykoMZ8pbOdUQ1tS9jbW1s
DQmsIdoVBcIL6q3ibLXmTlslsZ7NI2xPkIkm1lnYJ1hvygzvFk9YWGbaqJJxaMu/tLTatLByC6PY
gK3f/uGHFSIJg3Sc2NYHfMMOyNL5lXyrNQww5qnaRp/b0trQXthdj/hWWjlZPUJIYbNraN2Zik9I
fb9R75oXdfbomaEDFjUuQBLXugm2mUdH5sW4m8wP6MzF99Fm7UJ71uHTlp8BgAcKjaLAGRJOhUrK
UXmb+RnRS/Nt+F1v6tvmQ/0xeLY+lNv0W3fbfSyeCE4LbbPa/r44we+CC+fFNA6zb6oENx8HSubo
hyiuFnta4/X3zSZ7GvfpZ/xKxl9r8iHnq3oZ9oK9BVjDlVOEZSZaptmNE5qHsd70veuEm6nd1NI2
arc+4l8b9dFcWWJneVeIKJz7Ml4JWH8RsZqcZzX/pMzRdgz6Te2/zOHatJ6dJKfBxHaj7OQhmujL
eoYFZqN6ZlWb0ZFXkvtaFGH6UmnO/TphSEWzC+KaEyRwC+XH9Y1ylvOEoQg5D6lJWcvMZYGG2V5t
C55azo1Wj9s6Q6wHeXIbwuL1kBeXJYhzFgaiL/ROT9OsXc01fTHfOKS272bp6BnJRkrvwjWS1+Xv
93ccIQVEKZKN82wbhyhY3C4PpbxXq5UHw9pYlt/wLocORTorTeGQQ4tPadZtNEtybQhWubGS0M4v
tm8T9fdoll/yLtLsy1rR0C87JLUrPzs/2o+57EYP6m36vfsxfEE8w87cbu1Wu/YNhbN+MMZRrumD
H/JmG9aDm8w9+nmfry+ItSDC+0DDxCguDQ4iXXK2dhTt4uxXE6vb61H+h6T09xcUUoQkA8NxVNZd
k297/SiVnvPN/snLx3yV5E0X7cxyZQdfXx2qLGT/ogHBzVPAOFTIuzr3qfWpgXCQrOFI1sIIiWKe
Sj1MAybJCNDctAJQwF/ycaM69conPLtunqzBs16XDA0r1iYmqow2UeCSjxZi+B7NElny0IW+PmFr
wxLyRCtLcpHYfL1W/+Gb+l1Zfef17w21trke6PyhDIrJ5r6HLw28oTNmdqbnVt40o3EY4e/FvZd9
GNEoc6OfaIqa7sd0v8akW1KPcDtZXCAx8OJaoMJMOd3M+gSMvKY3fHC07VRKFG7/g41LhKVPyAmM
5KKw2B2w4pokEUEOK5+KXdpgKIcon5UYa0fvhe37PpR4x5Eys9dDSEaHzIy9vNrGao3e7O/rc7QW
RFjjtp3KUQWG5SCryIQ29cZsSi+z1lb4WhjhOFRjcE1az1gsa/B0Gg+L72C/RpC5vOAAutDSXYiG
YjkLx98sbyvZOCgfs4P/Uo0oRfCa1zfGRBsCKWFXbV2kcv6Tb/h3VCHPFvMkF9pI1GKBJn1qjS/m
mgzfpXs3i+HvGMK6WwhQs1XMxgGk2oOhuvo2/2gdMCr7mO7sTbPpf8ffjL3mZTv1u9y6zl/F9+Lm
fzVMEeWq+8ArUGQ2DpOC8GvnbHiapsXn60Eu7+B/j9MQ1mOhVH6S+4xzkF7QD5/bv/7s72MpCBIR
a3uwFeBgzGWhvjvuk0r22yiouqcmxkQUsuAvaZTXeIZnfJMlOSy4Q7TggCGeQVFsAINK2ij9UyLl
8oi9jy99xSm5/5JMc/eXruZVvNHNrn6N04xyaBfqEQ8HP+s3SReML9GgAC2fUnX4qpilMXpAMILU
LWGzvmolLmreSLF6cjMEtnI3k1COh21ftSt3WPHuv4wCXLGK/wwXSnRkTr+V02llGyA5/hSq6fyp
x6HVjesKEwzVCr1cyW4XGc+VvbT8zfcZ/C0mwiGL6w0qd+LRrqVdVlSO1j6Ry/tfyoBoOAjYCMl/
RCeNUpv/SuT+86gZt9fXxYWxWkvbYvGlW/AmwqUWH/OWbr88PCEI9DyEUb4LM9Txh46eAhJm4V7N
rF9/HpIvyypEnZEXnbDUpxRM5TAbw5Nvozoa+v0viU2la/IntKof/S7t//Dg59suU/nvgEISjg2E
eCvNGp7on4TbIZU+OZk5uOoEHatp/D98jhCNQaFxuvh4yggena4exS7NOJDH4cnxQ9VL8Ln+YPrD
S5Fa/k+Uydd0S8RbzRIOjSMQ2sQDRSEsVg4Y1UyDfHgyMJL0NGyPNwFCcJjhJP5GKip75Q56du2F
RgeUDqQqqDYaNyLcDBOspgwlW3tKrd+RFnww0PBMSv0mkbm7+epmNOx7dcge8Zp40OO1gvzZPgFF
R+MLFREwKmg/C3nMqRefIZh2T9oUfx31Jrid5KD1hrx9cUqtclELtty4XFNhOqM6MOqTuMINa/BN
TGBHjVHHyus46bvQ0O4HSYWTWrpz0boNcNy68W/jAdOzZNQg4+QrOUI8I4xFNwVJOhBpi4aqiJOp
U+yro9kyn4wE04RCM3J3aKa11tjFKCwaSpa4C0KrENYvs1svNLWnVMILJc+0lEseHI7rSeBM3G8R
1qW3CBsU3W3cR5fE9O5AsuxC64pOip7H0ew+q5ltx4vztXx0Zj8v3CrLzW953EBuSBHExxk2bW3F
K628/BSgkvks19G4j6f2NmiKZDcHcnU3x1L8z6Pg/2vF9WVd/FtXdfOt/fZ/fuVt1E6Hb9mv//6v
XfQzjt7Lqi//93/KqoMAt/8BIh9i+ztFdUv/B7gsWJKA5xAPWNbDvxTVJUX9BwsEMjwpYdmUC2a9
Kbo2/O//klTlH9B+sYxEYwPZX5D+f6KpLuw/NFDYf6QtxLWURe9PtGuq7DRqDbXRXyatmu5Q7W++
9KEufc+b2kAAJ5+PiZlNGzRTu4MU9dptMobQVys1fZpazrWVrShkwbffgwwW8FDUfkx0b4XlK8VB
GMiDZL3oaqzdtvqSAdK4uNdnvEV7x25dSSry3Yz52jYFAQm5sVQ9v02ylePmdLu+/RCAsmACsM9A
nFCEhvizqvm50ykvfl6n2zBA8ZTLVnPzbo08/fMi8l5l/o0a/vf9ZAmzQOiBHTCVi0O0UHrA00Py
W7X3XyQ/DTxoprjlZvLszaFlYgrT2vvRbO911Zk9tZmHX1hZhDTWDevWjDG41ZI6Xfwsuv2YBfnG
zOfg1h58/ybvHXXfNhFd+Kwf781UGndJWek7RQ6bz1kLpwXNzdjBCKWutoGmrrW83ng44sgAhVN9
gG4MVFq4jhhTq2Y9lKQXKc/vy07aGFF9KJTooYIrXmPAoeDraE7GBo9ZrwojzligAh0Pq7G6wTNo
q8v+TtV4YuUoDGbFDqu2m7HoP7aGsVxd95I6eahhXp+Q82lXgJZzCqKIbKJXIPxq1Q8KbWhb+yUE
33Ij2QnypGXVrBz2F6PAnKXngOM68gunSTobEYK3o9x+mYzO8KxYnd2pscbd9bEIVKC3xQXSeeGV
Ur1AH0wIE2hVwVVbDV/7dIqesb8yg31djn3vJVBQnmvqXvJOs+PoZarLjnakOtSPoS3XlmcmOiWC
tsaFZlulVYCdDlDmAoD6NK/1Yi98DTSSEINFSgABXLFMn+AO1mhW5r/EZSltHaltuUM2a13yS1uN
dYiCKm8QKhDijh7KWg7CVvJfFqO+mx75hPtKxc5Izo3Wi/FP8Eqgbds4Lpv9nI+2N7WV+tGpkvwv
A5X8jZQbMlWtMKJCk/+Mwsa5GTA1f4rx0cKypG+9qTO1B6dspF039/MmLk1lh9x9vimSVn7Opnm8
U2O1WBHZEkrO/5xmHSPItzLVOasqzyJV7Wa+n+ynw109MRKznr6joJTsbTPPva5IIRriA+DGVVI/
4nZVuUWR6h+kWDHvOjmQPCPiUXR9+Z1eKflZb6bc3EMQMyKHigINxhhgw46F1Gug6sH9GKEtnEqy
BsmrKlBG0AqPtFY/Nlmzho4/vbv/KzJy/xYgHd7novgAz53OjMI4eM3s7CHn3f7RkuJfde5Lt21s
rklUL0fSSaJjnLCdICLjNszZLOwyYyiwsuzZZchR155TWPOGV17g+UXWbMqqHF2VZ9LKwbHUZ4Sg
WHTCM7CAxyFyItybg4LLhoObxosPZ/EQIgXioZSde5hgFV+s0LG2k56/at08743+D+HFbx8Y4Qsu
q+xXLpsiYRf6ZQIWqiR/BbAKNTP9GspF7qVTssoyuPB1EWfEfHGRV6BbKVwIKoQzjdSInBepRzHK
DasGB7xcGb73VRfeVNrwYA22daMM1XfbmadnHwmhuQYI4wTW717Oqg2aucWTFqlfu9Gfb6RK/4t7
FWreErZKk5r0mynNpV2qJ7/xbYoOEMErTwER7sUo52yKyK/vjU57neVJ3pZO3KK6rOpbpZOs+6gp
ou1k1+U9bAF/q84mwtndUwVP8LbIJMzviij7NhWG47Wy0d4W9RDsxqaU8PiNG0/RZ21jKZO8svMu
fDPex1ibalwiUU8UnsqNZYxaX47WS27Uzk7t02qbZT5uSxWk1dm0C7fPsrVm64UViQ8nb3RoWaAy
RFpzbARyqZWm86Jphfkw9qa2UaxcusnIpbfFhJFcMFflRoGkc/SrYU2ZbdllwoaAuAEp+I3reabs
12LeSA8nYZ2EGuhnlPeeSi14VrKiWLkZCviut9UPwJELgmbD4yC5nZ7edZTEpjOFzgtU4/zJ7mT6
iZEmb5oF9aKGsLeQUaXOZCPtkvRF45rtMK00NM8vyot+lMbDFVF89A/EwuaYNcOAbaP0kmIfuKlb
q3jISqXaJzU6Xb6l1XdYzWoP6hRNWNW0zq4Li/CmkatwRdrpQrJl0uG1cIArix3J6deIkl4fjaK0
XkZqlHuU8y3XiYviEE/Gh3bGxe36qXJhbcMhRvWTmyV6OaKzdDwNep/nmv3CO9V0SxxRd7FdyA8S
UBK8BCf1MDjmz+sxzy4oDEtf/K2guJCIxHvUkCKSqyuD/dLIobmdovxbPSb25noQodmwLCs4esgA
U39R4DOIu7a1egfnnSF6LaSyd4u56rdtok23w2CaH3yrbm6oxY13QVZxntVNtA8VVborI6c9ZFWn
b3tpKNeW+nLdPd1VHKEUMOE68k49o62mcp63atFwtYDrtUXiqn+I+2HeKImf3rTGJO9DTcOrIKqi
xRBiuGsGOMBVG04r035hvVNI5RBYfG64u4lX5gK+fBYURfRq5RowlTT8v5ydV44jWZOltzIb8IZr
ATT6wQXJYGhGBpmZL46UrrX2RcymZmPzedT/o5POmOBkvxRQqMq89Cvs2j127Jx2ZxVl/8iz1f+K
rFvvRaORbwuacHdaiANw3vcSrnZhu/14nS7TGmhurJaGviCbYi2QH480L4x+FZ0AzKoCwkwifaIy
zlO4SbG9t5eEr7XrLAhPrdkVyhXQ9U02/HxJAAcxVSfhQ1qct+P5ecOetsIisO9PflLNTlHiRzUU
Bf4balM5ZKfDbkBP6lRFqYkf45xvK9+qXhBcNE+xr453HSYdX1H+KB/RnQleugWtNdu03jczd2Gf
N9lT1Jg4F+mhYHc6ve39NNa7KoWalWSatI2tLseUU7TcOK0RqJSSa2y7y5CCO/zSVg74sRyJ1SdK
RRpOhSRmJ+gno1vWKRTkWNZdkPx+24zyNTWZy/PNw5pEVUGwn0f4xVO1TuemRIHkhHFuZNe4aW0V
IVSvpGyXzzGDpGzBePXFwZlYeb5yepXm6WwpxWnSceMKKm0vZ5ZMjjCPnhJPuA7PY+eJdI8+ZtoQ
bKuo+TlEsoiOexrdmG2WbnKziY6g1f6V33Z5e/JCRziPIM7r5yLLKrJUaDM5T05yFChuHhSJW9SF
8iyW0C/+9vzAFiVPJk9gNKoy57NQK105yoWcn+Ypz5+Guii/d1O80GLKYRs2ZvQsyW23wYfXuBZh
L6MZRglALuhI4whCL/D50APlqWaWm/QUwS54CTQChGKMgidiOCzb41B8j31Jccgci5+t7+uuYQq1
EzTStabvyw2+PNaQDcOUAjGMNdZfDTjf9aqWnwQaXB2ph+Wu64Vr5BbNGeJVtv0lFkMAhDNBZkYT
9NLsdP7hmpylcS5n+SlS5vHUanO8bTKxvW3pPcAwzOifK2ngoGe16IVyDLYyZhXtiZV8h9b/vBN9
2MlWyOsYv1JhH5ULDh8jFKKlUXDfmHLnRPTvbDGXm9wY1TXbmrrxVtHL+rmk0fXKFrrMAYjiTJ22
2IbQebqc5z8w7qBIRV/KmvDUjEP6qYmNmgaNAPuQqraoJsI6QO3RvJZxLZN0HnhBDdAdQxAAAJZl
Ox81K0z6A/00PnFZJk9+Khn7wu/Fbax9NfXvtYghQYaH9G08Z/1DnMOC/vjgXEYpVEIBCXFBeMN+
V7u3aWVxsOIsPXE/tq46lQ3OweW1ot5lJGAUjWMJGoMM7PrtjEOXMeuVkZxUsUnB5cb+NolLY4s/
09+ROJaEh6HIXKG94AWGOcv5hNahboxDl9KkWGA72xh+hde58hpDNb+WPSw3xvnaoTpqLGKZxF+y
9tWNYkWCLmhTkp2GIDA2EtjARuiqZmcMymCbiaBvu6b7LBiluZnaqX3qkhEhtm4IvVpXI8/KrWuS
DJeriYAdgAESifBKaAc///goGYVajTN+EWYT2wwMz8F+8hq/+vKkYGGB3uNiScPnrzvbDcmXplIa
slNvltFdb/S6U5pjvmlw7dpZaqe5NL7+nXYe6wpLnboFdWH0AQE41+vKpkLlyJxOgqH8oq8h3PRN
IkPzbdrDx0fi8im2EOJRXV1efjR8rcsXohiYrZgU86nLUojEKN15oKnA30GV74M5kGxhbuG8KWN3
l3dzADKjZldK/Rcrab5dZBxKjB5Qt12tpLzkpaavyqfBkGM3N/rRTnJ0XT7+1IuVfOOh8Z2WSKmG
8sj5fgEGqnJRUMpTL9fRjdBI2p04ToP7JhsaxKa/a6syvnJuzu8pMkwKTcwrVcQFP6ZN9nzQRFKH
usPG9TXQ9Dupi58bCBR2FkrHKM9+f/yBb5SI/z6j/wxGOySKxHTKkIstP+aPqI7nWZtJZdBhc61B
YjFarbQFvU62FDwNpy2saZuarU5nGvHBqiX1McigiCaGoN1wyfS3s96gOIuXod3lLb6CYd9sk6yt
ncyMEq/upv4gGanl8HaKt2Y+mdtKazSnglJ45a5449KdfQulZFgn3E+gMPxzFW8ijpww+3N3hDWY
7TMhEbyAPXLvp9Xiyh7JnjUNvaMINGcWASgJ2hHNro8oiahaahxbA6twBN2wYjNjWpN17tAky5Oj
aKT5tquG+oEtbe5TWAFei4T6i0AC65lVZbiz6td2bETCLTWM32NsjVtkXpSTHBuVAzYe/zBp2ont
dqwKgC4j2atq69+aAY7gc6hJXpSKdO5Ug+HqErjix8t8flpYZWZmkUZhay1Z8NruJm0HaapMozsO
C2kk1lucdQaG+niUVa69DEOWx6blPY3bJN0755tJRvvValVfPE69KfP9k2UbY666XV/0n+cp6e0M
X7BNVQvazo/MlCfQFJH24IQu8/64a7I629R4kruTYlwzbbqcg4XxSR7BxoXTZK6OlekL6ALrAz8O
d1pblUbJoeBlXTm8ayrA2xxQcoYQsJBXL/S98zhspKjTxKM5BJ2LAI7hqn1X212qpo9cznyr5Iem
pyht6TAvFXLj+MnNwtQ5qSYW9qx1uuOX5mKRoSUPlBmGK+t0DhouywR8tkAM8GyAsdfmZWoY9WKE
NtYxiTXN5WVmOkI0QEeUtN7ROhoA/UoLtyi1/TQbjsnHu+Q81/lndJIpCmMUvpfa0/kmKTFtFQo9
kI+pOcb7zhhbGy5fiSrL3F5ZjItICl5Fzor+F9ioxLPnfCi/Lee6xMzyyGMi26id5LuksbmjlHJw
n5GWX5nYVWH/7dt4Qi/CxPwTAGc1oELVd+SmV4DoffXLlKnKjVgr5aMlNZmtgSK48ZTNS2FfuRGE
WXXkOvM3c5ckT0lSX2scfe/zwRRQK1JJKrkozz8/FBMhYnIUqIjl5AKAa/bIA8hWklZ18864Rul5
Z2XZ8cDfBjVFHgvLCfzjLpHztg6SylCOBHj/lryQPVSM0gOM2OzaTC+n9TzWYye13MkEHPof1/15
Gs7ZSJSwh7umMB5ngGG3H4RnfQh0b1YHWLViKZ5EIzY2SppKu8qqcWg11Qmgpv4kF6xC/F3ZNoXZ
o78vZU44StcupHd/I2eM5jboHtBOzudDT7OwnH1VOg69rB5QNRvvh6ZIIbV3wcak1rvJ4gLD8H6O
nz4+Y8tMX8yOheodZEiNOs5qJQReTIGaWxKxTpY3QyIPm5pepZu/HgUAAyqZIiE5Djh8/n2aMat4
QAvq0WxDyY5NANQmTJMrS/3Ot7B9F7IGdWSdAtv5KMYYxlYYpNqxAav01CL/VKv9NRz4na2LbQEM
TlJbccHVzweRhLqQzGHSjpIe6jeBKAQ7tSvyWz3Oxee/nzVThWRDCyDAtrJamymBEqTMDNXmoY9z
NqXKXMmuWcq8s/fAbFkXdh/FynWlgqdXCDV5VI8Ric52DgxjmxWx9jxMQ3I7FeV4V4hUqpXaEq+s
l/QWV1a7D6dpWHeI3ZPHrt99caG3cY8S71HqRiv0RF+YfC/O2uBbmrLr7ZBLBf19qaSrNOrj17oV
zAPIVbXXs8j8QUpc3Zepbp2kMKhzZ+4l/5uQN8JzoGjlY1umZmMLubFpVZGaelwZke/kaTx/z6Yw
1hyo3Amc8wkjYX1CFtSREx1cgGpteWfNcrBRqh4qpzIsGk0x/iPf4L4CQQoRZE8UezVaFq3cJtrz
HJ06vwzddi7HGuHIVvvhR77x3ar6WrGbWQljzBfaSbkLwwgvvxwo0021riw8yWj06rZOgdCdyKzF
byqtEz8FtS01b5zHYRfFmdA6iVRU2NZjTPIy0fH7oqhdqVLDK/wnBO7vwyIpUqdF80m8qVvV+IHp
HQWYqGwGj4RxiLbxHAAZx1KTlG7iF/Gthf6IZftW1M+OjlTcXVL5ZW5XgOW1M4q58WUa2JZ2V8vm
JswjCfIP7aGC56d9M3sNomz4TBdKijGM3m7LeiCFqRp1xmXD0OpTm5hgUBUV8BAn8YHrVBv9/Nuc
wQ5qKY8FN/kgM3++Mik/+xGfWZu0juDb5DSgUsKLNmnZ5bXTZZDC7cKKYwUgq6i5IedQjHay2Pkv
8Lg17KSSvD8GvaD/trpU2EVKXDwuT5QboirU9T7I65+Kn5kIoWZlkTij0MsIhOs+JMw0HnOXd0n7
WlbzkGxbqe0+m6OJ07o8apKtKbXxMwnT+Q6114oqc4kqgC0VcR/bc5snpO3RFD5UEkwcu8OjJXVK
1Z9v1H4uKUer+fREG+jWmEZV3k0xj21b7XwF5cGxnmg5FGTDEbNA2qeBUoz2WGgtpIQ4GLHNkP3q
i8x+5I0stZY9ZxJ6PoZQ15GdwYT5PRQjeJoUpXS6iOKsnMyyTg5+OM+WXceRetcGopi4/RQbCT0I
o/kot6Xv0McQfpayTGnt0ez1TdDmcecAXzfaTTHPxe+PI9n56/gt2+GmX9j2SHgvhYPzoCnMaHQC
Y0Kj4255HVEjzG2rGgUfRbIGIh28Lq/L1Wjz8bDvpNh4WXPpA3ZgvkCGdz5uajSIuvmaf9TNQbuv
Ir86WbmAyTyyUr+rWvNhgXSxF1DIc8uhq9w+Vf1dkMnqs6lFuSebaBpNFW8/jqSJEqYSXbkZ1zND
LZEojnoA9FNu3/Vbo6t9WSnypD0mWh89JEGTemYfG446N4FjJap0IB25xiZ/b1CNCxn4ABwRdO98
WhBihoTVZT3ZrhE7sYweZRHIsyeG3mRtjD7/+fE6rNPL5SNBBalRLougralGfSl30yhU/dGfq21t
8rIf4ymA9yTVO6hAV56wb7qGf94qDLc83JZa5Jst/erzKjXXJ6XX+uMw98NG1efWTWGzPoZF1O9i
bgan0ZrMUywUHtss9nchbzzHrxUZO/cYBQdK1/iCpJbHD6885GIsRyiy2AtRh7y3fGNy526artyG
7ywKpIUle3krqq1pC2ra0OqvRcMxkSd902eq+SShd89hz6WdXHW+h/T3NW7fOyuzNFIgQ8zFj1PI
KsUAeRnStsqHo1XV1W4yBWHXw/CzYZ0Obtz21/op3xlv4RAiPr2wXwxxlT31Sdo2CMZgBxHohyiW
K2qggeYkpbUP1Kn+K0geVXhSClo2AKCWVzxPvPN9nrVzOIBQjcemFjovDMPA0a362gvjnW/iewCT
yN4B/9aNm70CLTsZq/FIL+Lg9NqU7dtBP3AdtLc80a8d3neHM1grS2TJpHWVjHRNNIJIHo9zXGcO
PJPR0yBB30xC+RPg6Vr78LIDVocJkAw+DVkawN+a/VmM/TDgSjQdB1MNN1CUC+SjA+n1ryMEtwNe
UUwkYqjiKlDnumD6eaZNR7HVvmlp92TJ/a9gGn8ZY597H4+1ImS+bQuovQrhaHE9vqD3BqFpjCWc
kWNmTJ0rJ3Fm94Ywe33cqNvJKMPdQMZlC2Yf3fR95OM9rIyuEeKm22B77pSiFro5OcLHv2v9sgBw
oy1kkbml1YWbcoWJWVGKJzHNlkch6PtNaWI/1QqiuRMLrvyPh7qAH5axDKIkJFBRpPK4OoeU5LQI
I73u2JGC21C1hU8Vwvl3Q6mj49ggglorIwxQqw8c2m+n/ag25dafy/SmJRPf/k9+DnEBpJ4yEDXQ
84OaSgUERTXswQOE6maWuXohaAwPWYhk7TSDPTV9oUC9h6kn+6PqZt1cuZ2UN7uoy4crlKkLqPtt
dmj5Xnb8kjysZqfsC7TPWgF4GH71rdjTYaGNpLIWNARXl+fIVsMs34pTiul3FvUPY+Rb28qMyWWn
QXTqsvYM1Ja3FhVcxxQw3Wnm1PQwnBAeuiZP93MqZ5tUBk+D+De6XYi4SpsWwxWC0PJDzw/vm1cp
kIKF4jXNEufz2llZ3wuQQI90dMZOUVjKQ6LyxAoxPrDN0PKdlBLCrRqrx49XVHlvM9OWscQp7hbw
wPORxV6puaGL/kjoKF3edfMnSKmkx6Mhvih9bLlNrWqbQaumbSOPyXbKrC9R7MvP3VyWp0KLDU8g
JXRUhH+3YMGCbSWS5tUDpW6Tnnx6ESx2rqY2bodJxUavet8pdC2zZyssXs20M+2Mw0bVCVFaKay7
WwnGoa0Y4eyVujo4bT2lT4IsN9uqmaYred1l2FQhZNFYCqDzZnd4/v1J2EKXHaLpqJlTvJmVYuDh
Gf2laCkXHCZxvI+pfMPF4Ql9PspUF+KQRfp8DLSic4S6N3AJsfKbqv1bmd+3oRZB88VUcEnhV9EJ
EX5ezK0oHjt4nDgc9dUmNTP/ShJ0uW0AAsiGF7I24XntWRBQlOUlnkhHCC+mrdH1ZM+l9WRmUud9
vEMvr1H40bBv8aghDyE3PZ+6RDFq6h8V6Hsv7UTsYxxdyp7LSdvrgH9X4u3lOVx8ICGELTIFxJXV
5Fkgu1LtN8ox0RPMSIJJdLJJr+9FCXzPb2NxNxVicUrF+RrG8s5nQseDQ71Y8ixlnfPPnIW64w0f
KkcLVcVPTaB+k0JR/ClEVufiEfaXhiDLLiEpgWhMpRXgfm1416i52ZZoKB+x1cadvY6MbWRi+CwL
dDt+vIDsCH77eXRTSbvosVPZFaBkqyWU9DGop9g3jqEZ3DZVmZteVLfBXVsAVtEPohqfxrhFVxv/
FvOlaGGNuIPUJ6YzD3q+R8QGTnkxkYR2rUrSyxtIU8AHEMlwrLHAbceMxPgLcG3wWhs0aOwaVUKr
SlF5vzqxVZZg41kW21Vtoufb5giIO0FUDDooRY4dlyqQVnCJqsqEoXqn7o0hMQ7QH7m75NKyGyqN
x7aNoClOQQHaS6oKJV3YlY1RHAw/azuaE0KNVpWqP5Qon+tOMDDxtgwu1bj6HMqf9UJSxhtjnKTP
oVodBm1E2kjDvCeFMCSkX7BhirutSatBawdcpalbNBMc+jLitwVjI9wshq21HaZt5BqlwXO4E9tn
LYaKD+Yy9fIOe5TkU0ei/pNytPA0jNmMe7dR+q/ThKAf73exx94GwtYeSSrSqTDsfVJhXMdtra7h
5GOZ6VtOCKYlceWkrWpXhVVSZYg0FHalBMjVSfRhfJ4qEWBOm6NywXCC5LZLWwk6Y5F8kbpJ+E50
AICjDawknqb6TkJKyXfkUh8aWysSOmYtOc6+wg8Ci1lwT8T4pln4kkMB/VRXKgIKuh7JOVouFpJj
WT03r8C3WJdJUKdeRHEMblshSLf1FLQvDY6RXyVDGOptE+ZodYepWgO6qcOsb02onrGTwkcZPb2h
LfM1nyOMjLSBXl4b+CZ8EOJej688at6JJfTOwKegTkuisq5nSGDP6CJ08zGPGqc19HKXJ4m5aUNF
2EycM5vCleQaYnwlSbu80TTQ+4VVS08kvsjrV3WkFekYCtaxGuGbTmKikyNe7Y24jFdLuyvA61IR
hdq2OtOlOvtCX7TCkfSs3ePY02zloUDlWcP3J9PUa5nw5YXDeOS/tHkuD7i1hNBQ+KERmb1wLE14
y34RjXbfKA8NTYaba/HqIlwxFOUuGp6s5SpYhWLJpzkUXUrhGDVGeBta0uxJIJquaLSUdipFcHFL
Cw4xTc2Prdrmv4MyyFxLGzAN1UvhWlvaOdtyeQUtP8fAhojLYWk/PL8ZqPR1pAmycKxnfXLbsIqe
mtqf9vQEGDYa2NWGox9iphho+1ovATnZ3U47R9cwgfc2FsRPbmFemYve4fkPkXIhiQI5CE6DICRu
p84AlX7nXzk27yz029WEgyC4EJjz+Sig1HU0GK1+lMOQ/h4lDb1mkuWtXrbj7uOVfueD9MUSng4w
Oi8ubNR8TZ+Ewu+sY5x26o0c5IlbhpDOPx5lRa56W0B9gVF0GHNUN9cuUpk1JGaf0NGjyqFvi13U
3I5Z1mwIwZMnWxQu9DyUvTkYJARtZ83Vw0m4Uj5c8f7ffsTCGFEXMjgZ29rkOq7qJFGCOjwh1Q+X
vzFy/45XzpRtskgtAsgLyzUp+xkOalZXvs400pZ7ToH5isUdLSIfT8oliLY0utB2sig4LL1V56tc
IfgT+GFBU6NRzzLS1VZQbeQZoz83FPxI8cq0a8V9UwXWNTWqy6Ep0nGXI0uyNKSvW+MD2RzHnLh5
FCS9cyNqVg5UdctpkuxL0ii/xkK9piaxoCLnCRBCA+he0WYIYZlG4vOvjYVO1OelO70aJ+VXChV4
6WxoqmOoomLhBn7VK5QQLPQodS2SE6fIYYldyW0vdzvty3AXYb5CYIQwef4j9KKzoqiVaQ8W1dBV
27jZqwLdBx8v7DugzfkwK4Ro1iGexBnDVFZJpUo3StsgdNwalSw9GUKWPiajWb9mKTxYuW9RG4bv
YKdJFD6UtU7jXzdhUVLF5pUn9qovaDkBRFKuRorOMvfVehG6xpdwCRCFoyDrxYb/Lb1XRaovWRiW
d6k+W15CS5IbRVnt5EGHrIgwj18FuRrpRY5jVwqG4Mrj873Jgk+7xLlF/Yea+Pma1JXlz0E/Li0u
yrBNaEnx/CXPFdIpdpqpp+SSS/22NYdfMIitx1IddJc8kZg/qosrZZParWUOfx0Yeb+9VYG4cy2C
1/nPKvxA1qkwUQbqFcQ92ypzS1rxvCtb5Z2TyMtxSVZ4GEAyWQWBMKO7cYxK+giELP4kVLPwW47k
cvLwsE1FOPJS7ISUkt2gU+bcjv282ypijJdvGSqxZctqYz1ZlHufBdgihtuUkWZL8ShGXuuPxhW0
SXrn5yI0wMTQ3wJavbYkk0Lf0PPEjE/KlJgP80x5TpiS4IHojpLCDEFGMYTm0IR+tNfwEnbDqc/2
qmgkdqKrzaaoxHIr6vQwa1jZO9Yc9Z09QlS4ctDf21Vgzqh+UE1Dw0pczetkAHWF8mgey2lGRzfF
2rlJ5epBpaX+ezD6/c9wrNUvRZC2biO15O5aM0IApdtx0cqgWVcrwHHAi/6Oqr6cQQIuRCrKVtQx
cLw631jqHHeCGo/WsU1opdTyIXcDVfCdsrDCK3t41azxz1iLy+yC1OoqK3c+ViQoVWh1s38skZu8
SeQ6oNrbDA59FLpXdW3mxEXmY7Q1IekZaNm2S3280ZQeeyyOxFYxMMoapRq5yp4uwSYPw30GGnGo
OnmyU2Db174y261mDSKMCJG/OTBjzzI6wQmCLD1+fFouwzelMpTCdOxCwV7WyHvZh4WIfEpySiBP
7AYjNPdSUXz7eJDL5GshepFrGvDOoZau5kxVfWkUBjE5haNs2WGQacjfJZ1bS+Z0Lc2+vBQh/1AW
YRsQBCDhnq+PHEf5JAR+ciqlULerTpRdIc7ruzorWk/kbOwEcqq7oqxrV0DHcW/4I8alSifZIeHL
C+ZMf6TVUvLMTG9cI4gDDxc/f6tRHnsJxPlqD/2S+J9f4zx1ZOhpCEKhGbAWNQG6TYMyn+MTaaMO
4dmP0s/ZOFaybQ39kCx0E8xHVKM8aR1X8WKyk970dTNCkME1keYetdyUYxHe4aHrf9IGww+RTo6z
A3FkBAHV5uTYh771PGRlci+MxCF7ngAtvFwuwwN9FSKt+0klwK7tFP8utvwqc6SiRfMmaJrom2JI
WQj5MmKbtIDuEnOsu1YWjY7BX7E3kzxDadPqs5daNavUlnDNrB29HTsU0xuZvikOryTAeOjbx1xK
uy9iFeRQbdK2v9bB9t50koIR/yGNLon4+QZoNE1IuRbjk5ZL4cbSstotQaW+Dwibe4z9tyz8hTwH
KR41KJCXhVZ+Pp7goxUsqUJM44+uu0qFqq+JMpKjqrXlydM4bj8+TO8k/pQ0lwIgnRVEoDV7vRgF
Yy6luEW5o5EBbibTOoWdMX3qhz6sPCwKjHsa+mn8xThRgPIjRmj39HnqC1fS7bUwP4HXUuDBLQQu
mBZAEuffzt+oWW0l9CeAlfomV0X1U2EO1qYcyr1O89Ce/EN7om1AtAsz+FGFcLcjC/662NX1zSxp
gSdOHDVrlAZy5qLZAovGXjzMX3n1ZFfUgy7CEARHrgfYCLzNJFxezn+tCbF8TOMWDYSM7DEC3kJE
esj+lRH/lXraffSjxob4d/ufyx/7UZRTHSFf81//efZvj+Wv/KWtf/1q77+V6//z7A82//X2n4Nf
xSJtdvYv3pvM2XP3q54OvxrwsLdB/vV//v/+x3+JpX2aSsTSfhR0YCx/G2Bl/qdo2sJ2/H9rrP2f
/53+av4XZaRk/Wf+LbSmGf+BECvgjk6aQ7ctf93wq2nRTeNB/h/kqzRa0ca+FNFZm3/rrZn/QZFW
YseTz/Ga5r4601uzoIcvHddcyLSWyH+jt3Z+d4A4caDo7AcZAcCm6L3azghzQKmvfeWAYxpi90mA
HTsGH9tWs306TUXDt6dhtKV5fvljop7+CfZ/Co2d38JvA9PEQw8YWSBdd2vyB8UAVWuCWj0gmFC4
BQoxNmaB4ZV3wZJf//dFwyicVmB0yBDciwvT+Hz/a3kfdxnv3+dZUO4Fo/rlS0LoRMK4T4afAaqV
e86O9/GXnUfjyzFX0bhoUiStYlF8Jn/lTRQYWxju06YUgyeoalcGO0+l/xlsqbtxwEHZyFHPP7AQ
Mr9vYWo8h/kgulaC7EKVJpMb9fb8kolDuPn441bwx9uAvLxBkbm+aRN8S5n/ILL3XaPUfmvIz/DZ
D7KvNne1X90AyN5ACvlUq5NwE8ndvlJ3fvegwUe5FoDPQ9rbDyDuSlxBC5QHpXP1xQqBh/e9/MxQ
yl2nosyJ7sK2EgZjNxQdVnl6YzliX8jAP3n7kmx6GX2AsszjUxTlN0guNX17Jc5erDk0P0pdixo8
3SPauhUXKMSUyjQynmaVR1VEdZXidkOLT2nMO3OEQnllGS5mgQEXYRny10UVcL3uda9jeF/N+hNc
rcCZzOilloRbKSurTYkkiSO08vwpzccRgSLEtIbYMQZatoRyKm9kVHhcMStegs641k11EU/4XYun
Nd2dVBqRxzhfHZQokiGjU/6pECuvT7UbOrm+ZjGkMqRepW2oi3ddPce7KZXq2//BnEBzoZkDnVww
z9Vhr9PAaLqesY2gucuM+DelHOVVCkZSImM8GRaWUxC9tnTzqR7dWsGNBSSANXxhK/003VkjqrYf
/6b39gUitYT+hetzAUsIMvE1qGSWCZLqE9AWeHLQ/UoE9UtOl/qVXbiefBoW2A2LPiRNXMv0n0/+
EPm+OhAFD6bVfbMq+aYuhU0vVJ/GUf5KC9HrGPVum8/+td24DubUPpGo4xqzFioPFZP1wGFZ+u0s
HVTrJTLQ2TcDV80UO9gH2kMv3FWth2eurWVu6qt2HEWu0n/5eKbfLow/Q/3bb4B9IHOX0Ni0BoeL
oFbUeZClA1iAeW8o8Ie/q/Km0x/gT7AXfhv6Zox2Om/KnGeyE974sx2rfxue1j9jFZ7A3Kc0QDT1
EPzW1U39Q+p2Eir2vSMYez13/A5SvpN+02t0toANr+y3FbTCHltW4o9ZWG2BtggQO5gYfkjJLneB
TA+nC30nNx4HYRe8qrz5aqeeX1MAus95+tSgzP3rylIsxf2PlmK1Hbo4y6mpidKh03Gwrb708I87
s7b78QctIyUbpLYmULlrpIMLRcW3r1ek5dJfoIr1Q6in/B5MMMMPauYloaOKDnXJDg7kuO3ngx9M
MNt3XA12MtzHDd7gw9e5eMjV/TRsEG4wMKZVlV2vvISdm5X7SL3JEifQ72V59/EUrdhC/1qn5SXD
zc01tq7CpZrQ1cj0SYek3ozWdu7tR33R0XeKzkVu0ijcERJRgglC3zjVj/53c6PlnrAdycvSTYmI
Tgf93uZZmyPq5oobeoAKWFVOZ9Cr6FjdDgnPj3/zSvT/n99MJZQgs2i5WetkqgxNihpKLx+SfDsk
u+lbLd8FPe0mXwzVSzMHZxdjxxvDKLwqRpvJnYPneXhFz6TP3fE+vBLtVj3Nl79nlWiNcOjyQuj4
PZMTZw78auPB7O+DxJvx5DHo78d18h7lcJo2wnGTVa+xspOmxDa7x+BrRiBKnzPxVhN3Ih0u2iYR
T9Fg14WH25NheH2t3lbqtoy2eu6mnxPzOfV3OiZKBxrkPp7a5UCsD8yfM7vc9n8kVZbYtp3QMrPR
/LW1dogBptnWN791E+J1f1fAYtqoFoESUA3gmPCMXU2bKoTQu/OFZ986+rOyyXbF1t9Z99ZXY19d
qRVoy1929mWrwVZfNhSlaoQ0yR26wS1pOVDstvYinWKB4RnFHvKale+TcKsmt6jAKgDB5E/jfEA1
qpj2SvzYdw+t5Imlndwt9fDC1p7FuznxxsFuTAd7OvAW6SV6SfrFeaf5rG4KCZT4Pkb/qiwEWxk+
Ncpu7u9DHtnQKKc7JXD5w9EP9G1C4SBfswJedXr/e36BKkgDefKtSxFkm6pAB4x0mLZWYYuVk+Gf
90P5DEmmkTc+AGjm9IYbhXdV4uDY8vFWehNovphxLmEmfhFNWWeGwpCqVlwy41awjRFYbcHH3SUC
oyLvc+l4U/yQa9ti8OLNqO3C1Bl/qro9mO5COynuh2oT+pshimnIOSK2JKQ2bqB+9pyjhsxZS+/m
5ohio/oi7yKMCBAy+EWLspx9tooDwq1SsQkr2zc/zdKtWO4E1yxc8N+Pv/IyFi37ioyKF7BMWWut
zdCUjWXMAZOchlDzHBil8jeR6HnUAzssnU66r4KNPO5zIPGHrrdb3VZmZ2w2se6KzRY6zsc/yLi4
81Y/aHXx+m2PANA4SgdzcmANCPIxVu+GxA0fhdjp0/uqfeyjxx512/gWjVvMQTvBll800Cz8eClP
xbZK/AzcxndzhLNDl1LxkNvBoxkuFlnd9+Zo/Cjd6RA+a9903zZe2F30XG30AfU5wCa7Ppgb/7Mu
28pRSuxAt9XfXC2mZg/H7IEcwHq0nuL/y953LEeOZNn+SluvZhZogxaLt3F3AIFQDDKoNzAmBbTW
+Kj3E+/H3nFmTRcJZhPWasbapotFJjODQYerq8+5Mxj3HTA9yAJV8C6ZlVvh5fu1eAc3fTmCJkL7
qNFUEa+TP4szxKLAdiUM0pVwti605/iFtzb5kcm7VvVEydFBRwxxva+32ms9kwDlZBeYe/YEQ9y6
B2yweBIklh3bK2Svb7PrytPe6iOOnJiR/L4zaQul8xxd5Xt/l89EuGz2jVeseRNL0/1dTKK9DdKK
yPWjy9diEkZatKOFSWBx6570CvAyJDsKJatrF4VcUrLBthmvbQJSP3gViO1+v4xfiPX4E3AnD1Bu
GT73+5H7oBWGxkKLrDCUr8KXPCbNTSjQyEUOwVJdfyCIyqSDk1oOhKYWU/FeJuauuc6vsKGdl6FS
TyWpCs/m0N4MIdoxMkNwv3/CRVH9T1HHK3ERQILDBS/q8xpZ6KNVAmgmXYHvCo3cUzJeQ/9rl3Yc
0ebU3qzmxPnJWZ6sjwMuLMsarRJBnIQB8xquBNFf85KVIpnQH3Ui80FFFgBW3RoAZXWei7OQo2OT
ieoT6cq/mZ9bMOQdu1fzWrqMn/on6zZdsZ+/uHF8339f1SUARdCz30YLbn2NAA5sPskvWkgBWo3W
Oq7++pB9GGyR4gzmVg8bDa7bNFNx9JSOBtNFAY7YfKoAzLwPjYyMKuCmhl2kTiQ6aDcMUirw14z+
dWdsCvlkzZvSP4pagNLHWzU/qDhuPTwvDbS65wI41pVTxx/pm0OwrMAJY0HolAiiFtwynHrzJi82
Rc2GiKDqNHrWYpLHKwbaL5X6xz1ZxBbyoQVXPXgQADSlYOmbJluwnLw5w8YUfFu5EQyWX8UBCNCI
dvLX+kF+ibq9iwJkLGVwk8Fzet/FD6JACIZcBaO6fOW/iU/BtPUfLMnOf5Q7JMeE9iJayxssMt+/
3ezfB/xCVxOAd9MqKvlKR0bHZGNCNcvJpuscc9cq0uO6R62byzuwVJJE1B25WFlyLju+7PKHJ1gc
zL62GpQBYcr9dZ0TuEVhjqZ6ZEquvz9OX2xvbj5gwiIqWRDRXDa8CIN6GCffF8+AlSVhTdJuO1VA
I/qojZBJZP3VcYrFeMt5JV1u1BHGSyY7NTddZre9iy7aE/jWRJpmAGgyubpMDZbAeb7pLxsU8NpR
suI9rU17oaOBbdP8ocdjmNLWBDHrAGDdVgoeohzsVH+9lFlMenF9tLiYTT/EaKDzMSNajSjJdsKe
iBpB3zcLXMH6RXYwB+qbdjB64kOeEiU46KjMCQHdRzEFCURnitDoitY6rSSENBHGp6XsfH8a3oOE
n47d4knVzypNS3ww0xV40hScQy0Nyn2o2HPvxogUHsPGC4pdGbhTRZuZKLWb40KMvQzgxnOloi4E
NrYfwQPOmFIimFAfBnM7V+i9iwAYmwSZjink6D6cO5IFbieGFJ0bZx3o/JTqVUe7iQHMX0gFFeGo
VsY561++n+GifAsnnc8QddRAnfG0yDInqAlh3EUyZtjnF4+lhXaVER11D/3jNeVBSTwLrv18Qnvl
do0ybpHH/Tr00l4wkQkNUeFxDlXbsFxO3QZQdMuskDa4CjKgbiuOwlfJuZjtwmLI82j4bT9T0Hp4
Ih37bW85ov6CHn+zeFAs21jrpvJewLs8ROivBG5M4BpFcPh8PkShIEa6GE/SGVG4tvJU0a0mAqhE
ZzhaiKpQ7rROtyg+SCwmR9s4cYzQlRCJGxxZJX0Lrell6B7b8SgQeufFAvUNG2R+oEbUroYH6yCa
4Hl4Fh6nhwBnMcCvblmYEvjHqkz6q1pxVN8VM2odTGD3BFQnwWDlhmqEEgoTdXgdadU7s3LbYGvW
dMjgQKxcpXeurK+rACwyckUyuMQXki614k4OAOg8RzPBeHVDg33/ptN8dgz/wlLR6IThFKi0D390
BSBvDNenvhu3I0WAwLwWrpKCpCYW4AADTwVbirlRGqczN9FDcJ0cMtxLMmp2ZLK0d8Np1zXOaBK9
JEEHzqIbS7A79a0TtkC3oLnH0KFLE4lMIrsIFc1YzLtQRzj+1c899CTrERVeQy58seRw+IDU+fMK
LIRsazVW08U474182aI9a+8C6qJ7T1VmEknwvr/Yizqtn7fr42gLIYtefZMAXDHQhqT16mcDW21m
9oA69ifQcaPFsxkS4TVNCeps2tyVYTRv4WPCr3quH+OEQNH4P5K1CNBSjfMl4KIG7QE4P/5iCUTN
EKNkjqUzui8rDQG6Fn7J9xP/aqzwMcB2ieaP4BIGyvfzdcurJJWyepTORkhqmQgWgWvcvqQ/Ahm1
jrQd2FyToiR5sAnuvh97Acn6bdE/jL3QF8qogLsww9hRQ9Rb4058NUt+BLW7/m4AvQtoDSeCwsXg
AdGeRqLBnY+YygaoHD8g4kpl5a+U+seFWETbAksshmgcpDNq8uaMFpcZKH8ahoK9tVTTV5doseaL
PEeO1iYCsETSuZnyjZkgmIfbyESgpKS9Aa0ONLniCOJh6lbEyurICyWSgMlInHxMsq4YAlzVSILB
HgbawEMBz0wJPk6iteCuXlMlfCu/yLMPW71QJVkSA9amYWD9sbutH3DG9KfZJMBAoxT6NRRpVbF0
JLBMvj9jv9TYH7eVi5kP1j+oO2LTSLDWmnKlSEztWVC54hEGpHIxPamv3eiWCnZ6XjlO73SqX2fM
0+1o6IGk7kKCW6nRoopTlJAPoXHNFDBTTU6NwkALNJSPutmjs+91XdznxkxA4xkF5+lmBthBeagk
CWDk05AgA4NcLFKBvkLAdKSj4lMB2ZIiox9waX+/UL8+/r8/7kLWhH4p9S1GPvsIAqi0hJ5pPF+6
Rfqxq1YYVX9pWPByWOh5Xsm47MfapkI6lGopnfPWrnSJDOVIJRW5ApQa7EP0Zvcjpwy3q6HPd1jF
l035MPDiNFRCAY4ercAsYbanBDoQaaMqYakMWlYqqqTrGRotz3dIhCSyA7ZhoDOShOUNIsFEVOxO
Yg3IQXIWJt407tA7SG1dNXZQI6obl716DiIn7r1+2GrdYR5dv1kR2L9Ui7/PYImsNkGsJTRZhWOl
0haR6RrnA9HQKX4AMmkOYe+sEuV98Sa5uAKOGWAZro+WBRqpNKvFgBLNc2h4yox+f/G+kTr4HzlT
U0/uWBM4RudWoDJQN1OTgW7W6UG9r4O0oHbS/FbLDml6QNBNbtE48GKcD6ZMe4EpMqlLrxoOaEgJ
u/+uFh+i7tD09pzep6pX555sblKzIsm8LzP0uEbvozxGvFxGTEW6Cv191Jy/vwbql3uA0Dj6w6Ma
CFB5kHkvZPMUaVGojzAErPJQwLRD2zPWtQgzm252W1ue0V7G5QVua5btgswzANdPkZa91BpS6sRP
aF7SIWLWa2tR5U2a7DBjicw62GowwmA8HAXBBjlvmMNv24EHDbzsTjrZY+00hjfcyzuRQPViQdqU
mfnl99N7z+J+ugCL6S0UgKDNU9s3mJ462lYHD5Gi0UjxBKbWreX1iRNUNA/tEGAGoEJlLLwdGDtQ
L3Sao9YOQmqoV4X1aWpMkm0fpFPDWyywWrY7LJPiAnIcS7QR3LJ0Mfcso+NGzc+1SNSUDs2mRT8h
k4oh046ZQYGswNLUJtMCms2Onjxlnd3KB4TYmwigZ4aMLejbOgWsWugkCeQwaR/HipSPcF9rGXxv
M9F9AFCcWrsrrTXM4xedxdeKg7REkfN1LwmBaimSUGkTwDRS7Ul2RLBuzO0pDwDeRkmQ6hYqbbpT
gJ663PYet3q7Esz8cvEWD7CwzepeHlq9gv1nxhuzuinbowGqKXk3rBEpfNWSi5GWllipKaiJgrGN
xmctXMtpupf0S9nwqpJ0xdbyN0m9MyJWFKwpNt+fyUVZMMzAxeALy0vMlGr0+ZmsJrQCp3rKLByG
cSsK7pDvm94DI6A22r6/jWpXio9B7eroYJGTEWpxLXT21c9ePM1CAMy1mkt+HErnLN+1xsZEdgLt
S8/FC+r2KpQPNGs2Gd/FL1fywzFbXElU9KhAH2L6KHDMp5eq9zjxoK7cidlVPoEi8bLL7rHqMF38
sfmrHR/UfQAPCoA4qKVVeBuf7aO6kVP0vVSTc6aBZ1Uv0ZBbbTNgl6z5wTeKlM3prMK57B6Dygp3
CXe/Gk0ZWGPAG8o1TXOn2j8ONUgO1Gl6M+UCzRYk4bVu9UfYfJOrZNNzGDj9PBgHaKzruanrFWPr
y03FJMCExCG06P1jLtvQ8FS9oURScq5zXlShV6M9Qm25KweVm2yfdgrOKGroFaBSUHeLwtvPa9Ua
o4KexkZ4rkz9YQTXr61EIF8E9AEppsQHi6yk7i1INZSnIXPaIamu9Gtz/eqxvT8FykfBvG4B0rkI
kIy1WQSBP4VnfUQqMwFNvlnpMc27RvfUmhUmyqZAIjHY8NCzYiMI+yaWz0Yl3XRDNK+cXn4bPiyJ
KaKkBcQoKIhA1RDA4Qu7Huj+qg19PziPGARdw9JzODYGEdvgbaiBWvp+B96hWYvhQACNABwyeuCX
WZZIol28BrRkgbn3yl6XI8mRlBZkEq18A2pikpZqtGllpQb/bfZUJfCkFLEQdo043xeAeZIS1F1E
BT7dDtLsGQnQoOu0DYCv8DY5ljGCYJG0IfFCXUtXrN5l3p2vFc9CgIwBhUtgLVgcn2kqABRC5cOV
PCL1MVcIH9ZSrjqWn3h+mx40wZC8PABxeSVkITODTHCCGjmkEkhlYujF7VRUCYlE2ZNLM3AVc8dB
2iw2xhj86p3da8ra/spfN/i9zAqdVpDPBWpjYTEPE8D1gKyI51GXjmEmkqFSYzaYwI/PsX8tRIlw
KWdoxqGHo7FJwzK380ZGIx1zOGpx2e7GEcFClJfuwZk7eZ2Czry+dog4c/kkiuHJxzxp182wAnSt
B792NxwjQQQBVRbPdOX8cFXy+fzoKMACcRqQebqB/xc3WO9iK9LE5gxOqcqNQ6x+IDQRjIvcsLU6
QiFWfA+G5c5BG/WQgjlk2hpZgiq4AjZbnXfjVkBnPuD15Ks8afwjSFNpH8y6g3bqtKjb6rKVjQJG
EDDtACuZpBBqn8kjvOvvp7Ks2USpNIpF0Wcc94/3TQKU4ZNjKw6jhR6DpXUVl3WxA975RoapmenG
EZAmA+RWZUPTqNtoM2KlyqhxfjQUtAAIlWxTKbG7QYi3ShoTOKroFq1IMUOD7vLnY/4b3fJHbg6u
oVsOT3X0lOfAubx0fzgW9csnqAt+wU+oC4hE/sTZAEBAiXOJYB+k6E+kCwDgf+JHlZdlwi4BZOzP
QBdZ/BOA5Lz1GvKaoALlAYim6Nrw//xRUv+EJhHACIOrU0cRian+NTCXz1YopBZQLiiJNkFYCUmP
usvPBw1NzfJi9LXxlAiIQ4qC9GgklUrBYA7mjzyfgY5GVdaHxTr9vJF/GeHCx4THCZ2C8nz0YwZg
4vOYZWOiMyQaA5/mvuuROUfJT1hla81+Frbe+zAKKBiAAwAiH0d8YfaCdSEdMlnqT7UU5vswzuBB
xyODxSOzWACjctigo0MCfTDm5llPkb36fp6LmmOuEoB8QK0bLwPhMPSFMkebgG6aga48mUXbb9Qy
sZyh1DRHtIAA1hst2WYZMKl+GEQ0q3rZExIE9pXCSjeJVGtEQ3PwXRcqyUFqpWAX9GXwQ9H7NSzQ
IprFnxO1j8hFoCiJN8he5iPEGU1mQOeVn2IlDx09j9FqLg+4gZ5pm1me+4ZYc6NSS6kgvceQiXP5
IIVhTDN1fmmBdnvO5VY5xmJdbTM/RUmrH1ubVDY6p0XdvVsCtuwAOVluVLE7Dfo03EtKg4ynZiH9
00hoc9+K+aMej+eVLfhcfcanBtZGWC9glsf3sKg+n7U8mwRgHdT0pIFBeVvlYPc1Zi3ai0OAqE+N
BEin1sNR9TOYVPkkOrmVjuz7h+Bm0u966f0ZwLmGUBjEOUhGl6jQotEHYP3j5DSgResuTbW7OJBz
Wxn0zpmMCwvNr6ii1+Ha8fsyd8R0ID04q48Eqt13k+VDdLQVrabX8yw4DcaElJ4p3aVhN1KQ9wnM
jxtrE7Xh2fBRFpIFScPAGbhq0vGr/GnqKPUEqx668UHOcb6oxfJLVoEGW7l1YcQAdBqBoLKqmo2r
ANlH2/SNFIGEsxrEF408wTGFzdZEte9InTyjnze6zyeA2Dtmn06XSW1uwihz0XQTVcetdN+mMkW5
Ym3M1l/lcWDDgAeFQAabHNDjiC8vDAl0OimHUZCtizqyjDMi2+jvO1Wr4JDPHgeGwW9HnpmL8Pc4
8mJxYDcUQWGY8wVY/b0x6FDEDvqzrZk1pEu02JHaenxSSvVH1BkQW/pEss5cwyUtDNf3p0CjZKD+
sT+I2C5px4WkDvO+mOWLXPHFI/zEvTiP6QPAc+ap9Uu1BgNUIu3lLEYxbCz2PzStQhFmVxomDk6V
FA+adggbayhoi1aznW1qtewBSdWguXWs9puwrbguUevHuauVlSjKVxkLv9BAwStMbygytAr9fMKC
ArQMdWKB0jvT9rUQBQ+NgrMVA5MzwQKf+oD0nRUf4qopDgD6Arc5jr3vGT3IOh015Az8Uyg9aoPe
HJBD81tUNE7BIffFVRfzs7nNlxo4Uu7cAG9pIPS0UHyyNSbogwbYuxJn1RVwbK07VL6B9G8iOYIQ
gBipz40daFLHm6wosYCZBIc76k2I2ioG4AGdMJCLLbO4vUDLPhQk57nVk3dx9W+r7o88HvyXrTpa
PBd/+I/d62sa5cF//uE//t//BYb5Pz8adfz9P406SwcQGVYbOuVAuMI8w93+adThFXBfgZAPCH9A
l3ku+r/Ay5L0J5O3BeQtVoBDU/Ge32w6QZL/BIQa3gB5DXOBI9T+C7r9m0EF1Dfw4oBy/8LAem8Z
9UHswvWBKcd1OZpP6yiz4Brpg+Sf1ThOR1Chuzpo27V+FwebqN6Z8gWsrLZmOlyJ/JzmIilRXqyK
m7Hd6MpOR8ZkypE4RHJmZmhdAb7rIWRlhALLDchHFH1bm+iIZeuqDV7UBglF7muhA7Mr+JsamBwD
oKZ9JscIqLNQd4x4izC/Mux93UODTr+joJxEe5Bs3JWzFxWO32+i6TqrO4KuJTvjtrnOXsYn7W18
yl1BPU7ZZRQ/TAAb+StFzO8wou9WaGH3ygiz1H6oyq4p2M3j9GrcFY/Vo6xTDYnqPiTGD6lkxo/i
sXjsXvOQJAgP/4DzHp4zGvhON72i5gp+n6nwCjytAE/4rouf9USB74/+KodGoWD7nQqvTVwpAB/P
Qyq8TQmSf6iEHOPTMK1YGe9sj99MaRk6MtKyUfwAmz4Y9+jma6Yb0dxpwk0pnyC5j/ObcGned/vs
er5NHhQb8IXkoUXJWY+6E7TgQN8RaiENczUA2e6/g+EaouCNH+7UL87m6mMuAiX/Q4+5dkCWPOT/
AgdkTSosWyz975MKC/3MxaYFNxilrrD/QIK0sPsyCT0/9UxX3ChHqUSfogsTeoTQBP3Fk6k17e9v
wtpoCyH9d462tPPeJ8f5RlFBjxbFqHX8rBNqdS4CFX1L3Y7q7kQHG14+ixkuPbVsiHg640OjEQuc
gAVMWxFPKKTEAAv5BHbIPz/AsvYvSxPwmYHG31XdwRbBxkBAHQzzEgRzqPrT7ifa7oGUaBFzuzaf
xhe/IvKNzHniCb6ClFkQSbItz5aIvlQ0mNE+hig/om02Ah7HJPzrTfYaXLYSBRtZUNDkRjgqBml3
0Y04EHyHr8lrv0nF3/6ilug5BJJngnIkxGy7mBg2/O/at5PGBlNx61P9GhzSbwi9CTfCIb5CJX0D
B30bnIKH+akEW79K8+PA+qtARckB3QNUu69vdXR9SsneqIl+L902L72bXEx3wy5g2VVF9JREV+gU
pWq8yvdaccaCIDM7p7TQCGiEQU0xP8QewNECiJbeQrz6Vj7nz+VzHZMBlfRgrkcl1fFFPCpQu709
SXhg9Ke8SZGgDWiauGDJrTU2ouLBJPmjvIsYnG1gpqaQdOfW9UsWpTTciSFJV2I769u8kO//3uZ/
xW1ekybLAPU/WppwSfxFliCyh5yFiUi5svD6qn6UzHBKAUKWg9dBVk/TWEWkNZp5A4Z9mQqKuoau
WRtyoRz+EUMuSql4FgM0kIgPI37CPfMvGTFNTipLyVW3sSc6soZe3812eKRrMITVgRbKIflbB1pk
nH7OCIEGOCUqvBO4Jp+1UCQXoWw2QI/3vu9TxSxA/onYEJXVeCNH4+g05RhsDKvR0RjRnx0B9O+k
1hPUitQT2qZIQsXkfMq8SQnLbSiAyUCNOOBtDitHnyB562NVgkhONyGSYz/JQRZwPcpq6ohJm/50
lf+io7XgVfg6nYUOz5sELUWiWHUB5EQ72IEAagtmhQFgUnDemTTtQarB0ohBmQHUAaLH+xGgguoE
xeH3BH0tjfGQP6UZAe83oEQrSveX1/Tjci/2FRyRohUjcuMCq1l6yBWhC2JK0H4xPtcX5r2+MTfy
fQnfwLwYfvSH0a0P0Uqd89qWL3FE/+Jbvkz0/ndvOT9xS8n4YceXyZUC3YhEWYCZVz1VAQFvR/nU
dCQ8rBX9rh2tJenFP+Norc11EUD9m+e6qMr4ec0NibMIISOH/xZSCx0d0Cl2SFT3/l6kFxcBacnD
w835vBKVeN+c5eZ9HGchTgIz13twueO6boOr1kPtAxG3vhtsWu9H6dWeCrNdpzCQvYaMxBVcYK9J
SWDb7ctjTp6etgxUKDbACyWRYJmW5E4lOsnJsaUDsVaN+kWR/9eFWcqXejQRpYd8KWaSXEH+oWqw
u7ScEA0L7QTEExQtaGeaRzS/LEGiUYuow6UGaBBuDO97d2rtWd7zgR+CXsE/8VnWDsyymOhvPTC/
1NsfDsw7JODDnLUwQCgyw4HpnRZKcNs8elAyhataqKcFFciKdb+6xspn9T0gii6KNfa7ZeNzNjLr
Ir2uIqrJHG8coo1xTzmTiUHijRIhX3gN9hGgsytW+QR5ta5ZeaC1G/O+ER8W4H/8xqzuGC9i+fDA
f++OLUAhX27oFz4QvbP6JMIJyQF7cUW4xdTfqGhc8wYisISAsUf4u0/JQlz+00/J6iIs5GrzD1iE
XwUQUVBvaSAPlRFPUhaiUYkTaR6aUnUZeyzIY+kM7uExIy27d2JGXgObNKxh5sUDvWxshWzO5yMI
DcjENruJ3m/Y5iYmm+9FJLi8f2EdfHioJcAAHS9M9P/AQ4muQQAdRCBIv0TvJSe81t1uIj0LgRx0
mm2xa7a4yPf6AQwWlyC3fcZPcnzWhKvfOgq5FZyXaqM8aKyj1san1QYoStu88eGcXPr25W1KpZNu
T1vESzaeQNG3h+keAmkoGjdZ5ILKi+LTbol7Ah2VM+5C53WmgAfQhpX2K1oRKkS9PiE0JdiwnV+L
g8/UU0teBep6iQsaKiygTqj90JIEvz6h5ovJXlG2Smxak23DfCf8AVX9I3AbB7Qb+GHJjejzSTuQ
bH8yGYrCbA+MmJ5BSzyHzlJiNw6aZ3s9RRtuT8VPNI4FbhF/n99FGFJn2pVx5OEyyRW9u/it3XbO
XU/HLebznNBnne0fBnZ3NMkdwlv07nSVUVfFcADqewMDYJ24d3hpj7I0bbu1TYIfV7Ypj72JTuHl
ZHs8X15mBD0gHQ3w9l1j84/7gSZk9zJeABPidLRmjd2yXUdfbmWIflTRQ7nH9EXD+zK8q2b5Hp1M
nftdRw6pp+HUQUGwgd4fdrFXs8pGdOgi3O/yPf9lYG5xQm/Y9vfVGzrvlgUZ6LSN97HX1fgWmR/S
bWMqOONJRvgw3oOA6oIPy58QjbPxeZsQ9EvD8C/HB831L0zytHnryO2teBmxeCQiIdUeAEuscWk3
TLy3HxKvtXXS24X3gMaNDFjE7eAYByyzQEfiBcSdyEQ2Od0MmN/KTeCm4RdL6/fbyXNxH8Vw2c2h
LvHbqZHGTjFTTODgeIUbkYvDyGYn3w82OxkuSLS2D41nS1s8ojM5NmUrVt+apFimhf9bJMXa+iwU
PWodq3as39eHHyr/AJpE+yCQhlT0EQR2DERldPs07amtuLgDoKBwgtN+uz1frizPutBamPn/Flr/
Flr/O4XWwnb8Z17KNfmwCMD+M+UnOL9+Icx5RwWwv8PcQv/Pz8JcAJXyHIJQEboJ0H0mulw/Nnbv
9E5nd/bszPgzux2d0UHuifLXpm0FLYnmNPieZ6T4axOdneIp94A7cEBOwmQqMc2R7ZCCNNWO7JiB
sHNjXPWbfgPsKINBwyz8GcGi1i6R8ZE7atROfgt2CqqTfcfs3ta2vf0UMIuZNtekuht7gy2cQcy5
75nkAKBNS5ox5Gngs8NiSGHVQJoeYxKSmyeFPoG3+93Fh9HgvmbUPBXQjleJe7pSGWqV8HFV0L3c
gQfSOlbPijvTPTRtTvan/d2DjqBASDYpzIdbkMiR+V1rQ02/7G412AqIZxgEFuBENXLZkRe+Hm/8
gc5vUN94fcDr3Kh4eXlBNnRLYxs4Qid1MxivKpmcziltviwha27A1ePoDjo5udwoMCmq1tzv9fZP
XN5ScX/c64UpH5kjmq/XBSL/2L0OqwdgPT75zitQ5Xwndz3jGU6+jep2sEsPNBZu6Y0MsHAHjXRs
GUGUElZ4ZGub1Ans0Inxtxzx9cwGqw42XGGGE2L7+b9VbugICGbETmSj6h6v46edgkb2vMncBK+O
m+QAn7e0mHgBopHeFp0ZJmjiVPvpHkVd+F+9kNzaHpzGm+2JwdL3bZnIzmhrNIA1DbI2Phl8SHiq
yPYxDR2fYELyNGbA4q7sjma7CsB23ZUcEYEgNH5xQIVL8U4EjmscsMQpnJbKm5LSHPU0drgh1bXo
zUflsthXnrxvXRraAcspAsBkxuNI23wTEQLz3K7c3MlsZ/DaY3sUHZHlW/ymwyUDazRFXyK8q9iB
WBTXBx4AAyMTDEkYhjS6BXc2A3sPG/Ebe2STWxJRFee4tVssxQ5xJxigslvYpq3j08CEYLTzy4PA
wMbYW/vI2VgUCLXr6aJzSOQFHgXY2V0riV0XFQuv7N+i4l9WVABf8b1aWDq7Puhmk8iEqOidBoKi
sXW3h8AfHf9y/E0x+LhLMmQEf0W7910uH9Cs2p5wA0ETRCdUSeQsdjJXoM89HFYcWtuLgAa6b+AO
dGy2M4ZeyfgAKxZN3S3LD+1h8PT7EedZJT7isPN2ukDZAcOtCOzcUWA9w7/A7Z0okv/4leqFSI7y
fXjV0hRI7dYFgdxWdhQX1VdeeCw8JPWp+X5zIO3WylCMFfW59IXqPjbzcKhVV0FIgN/ojsKTPwyU
q8fO1p5np2cl1OLsaPepN0MqqZCQ6D73/lVhOpWITjs3ZRlWr6EgvWaNGzsh1i3A9wEkJdoOMp+N
+DOwCzfYRnbqNG7lSj+47E0gWXPI15gVbnjm70PvNLwvsKPLCMoXJXWsOuB9kL3SD/4bpE3sVHh/
yLA3dkZ9JmDB+13m8p/6+ZPNK/+JAh+hw78GWxA1bqVN5eJPjBjZYCtzMzx3hH1JHfDP42uCJ0vs
zC4dPBPmmEMLpE6HJ+BS32foDYwx8XnIXD4fHrkItjGbQRfNdQX/E8+JmYA+mvGR3z8vuJ7g74Ow
PfabDCKXi10DBoSBgEJET4mXwWbYz5TbDyB/u9S2jZdexVfqfeFBfEO3tsfmWtoObHRMFwGbdyNn
hGfPjRkNHxLr3By7oNKQJtBynQ2NAfmt26lbvMvogrXH2YZ0p1y7yNivYMPP44g9EHFLfLukLa2p
yNC4+kqjEhIKIOu1hVPkJA7YA2wWX4KQiwhMgHrnqquCQgB9gD1tUjeASpuciaGhgds6iCT8NLBw
vxyuqkOXxylMnC+DxXZ+NTGJ7k2nfNNgWPg0PPgwGkBGf0JudxswdGongpsiypO75lXsRgxq3ode
8ymMEkCRqV1j5TSsJFIyFqJABRUOhqtRy608sN/uDfd8qKAqa6ixwwAdChYkVtOE3UuOhkk3WKDG
LnHs+f3y7QjFT4mD3u0ohNptdpY3kFs+QzCK8EfG47NNt0E+Fyq3wwXB07La7liB0FZpG5cWnsBy
LZtA9fWEGIgazPRm40PPwy7bIBTuNZ6ybfaSK9+rz/pzw6bnACezYcne3PcbD351QYGDICh/ojC/
MrJDKIcdZufe6W3hgK2F5QmAqBudhO3opjZ9yyEf3t5SevmCdDo93xyfYnJzM5AXWH0+Nox2m/hG
P7Idt/YkMpMrHmJpyDUfpcI3BcYCORQxEO7htt6ttakZwiCMH7PKHjbWKcAOm1ipCvb0hKPFt1Rj
Jn68dhBvcsFLviuwMVwW8tXysTUVzgHq1xnyQrB69ii8QnhvcJRtuNliJ7k5XmD50ZUFhwnZchwh
n6JvJb6P8YYUwnW2K9iZ1HALD/2CsHDKVr8XEBrKXUyLHmWm0QkLs6fhhof3iG25tmJnF8HFW2En
MCJ8nH3g/HE0+RS4oAb5NzaSP6puh/g1wkrIAi1dVlQPf/1DlF8tzajsxwZ5kvdoXWXL7z4Jv7Dc
QuWXAhmUd/9kvOe+B7/QxRHKxwk2sq05M6uvwY7OVCrtJQjY7hjsDPy99UTg0kmwUSm/uzo9cDNV
25fOD4l0N5BiLL94t1Qh1bgcg8Xq5E6yBYUL5B2s18vppnPrc8pAxuKCER7/xqUhJPEOVHMbLplj
SOACuorLOli+iG0mvEoQH3AzrJKqF+OlfJbP0b57kI7aIdkHHtqZ3BXuSAS8y7J5iBSR1ZMF34DL
Qi6HJYJn41IWmiFxE9xbHbLw5+8GgTM48ADmgcekwobFsdkEjolLxneJBxhhW+8kG+il28HBTyGc
2+M9w6mnujfuIJnd9BzY/BnbDQK2DIG71oYFm98ELIWNjbj03XBXu/+fvS/tkdxIsvwrjf3OBunO
wwnsLrAk48yLeVfVFyKzKpN03jfp/PX7PNQDRTKjgyONeqTGFFIqqfLyy9zc7NnxOq+C3cmh3xL8
fkjBKt4wqJcYl1jg0Z4gTS+168KsriGeOCecIFqpv6LrID5HbuHH4f5LFyjeaDugoZBCwKXSusV/
+7U8afTchbnRwdRATxzg6fL/ADPiya+QyFMDjIV3CkGEzbDhNwIYJxho1/kmxb1hUI/4WMVQ2hUE
WD7KHTYjglRrwMdBgwGjWnj2Bu3NoTmvkQu5ti4lSIuuv1BjIWx3fMkjToE/4W6spSWODi54VSTQ
2q7G1QRfwYbPQR15heV1taGwbbipIXYExMTYM+pnz1Bzu8DN4M7grCAJGVSbdHjheCJjVAYwWvx+
6e50O9VxocFxndAvEx+HnUGXe9uzvg4Xyg4cBdAG+Fine/ANu/Yuv1aRLJk/9XvjCsclQXcnelFu
8ZCvgnu0EJeidB146OgIjSdFkSFd9ZcHdXTK5wRTkE6Ecc08in/l45o8BjvlDg/zRfbYb8cL+TBL
gZO/QYFrAipsCCSMkjVoXrbSGZxwiV7heTe7BuUP3ME7hA95GjGUNllfkrW1+i4FmcMoGDaod8dc
MmxBdjlddTflZsvXueumbx2AaobT7RAIqXB+tschyu0Gvbcrx/0BOcYGyd3W76KNlGrpIVfPcrfx
KsLZgaw/yGdIeZDfKz/L3GYr/9/YxRtyJ19O6Q1GG7hR8Abx3S7EbsEgXPSx521DfvrYP33sLvML
nrcN6tGX3IkZXA8StHaSHeBgMEdr+XA0MPJepJokV0tJmeai8yJnc/TS/nRefjovP52Xn87LT+fl
nxWPSgT0DMB+iFYfKVRNybLQluobqQbApHcbCzbxQhHg0hizgM3vGmPZCZuFCn46YT+dsJ9OGOyu
n07Yn++ELVrRs0DVf8mKthb08bxEQ1WrJLNHRErAeXGIe5Q7GTjPL+mNDKzKzDHEHx2AFYjuGocY
Ygnf1AJuPHn6iiCOAZbI1QQcRuLbv6BGyNNj3vc3icsm7lthO+qP52kPeBv1kitjMwA26ADijEh6
LLwQ6W8SkJGYxy8464X0j5fyvhZXOsv7+vdd6WL4a14J8j80/KXZJ4XfREsWDf1jwEc981eHuica
6Vsp/EDrgNdJzO3p6ceTcF8BqhZIfnjCJ0oPaPoF0gQH/EkltC7xPuBQu8l7vZucmwrf2rgA1R8U
5wapBPv8Jr9pNuii80x8ek2vxlv9oVyVALQrZI5YCFc1gJYc3/e/pwgV+kA1U8cHFDXtp726Q07q
ftpUngGov1sXQEejteYWO4Fk1sqTVR8jnOto7eCnQWq//5o61u37+33k3CMMgLkq3g/u3b4jBoBW
uvgEEgiQ5/Ek0zaV9cXTBYDvy84J3B8/Yhe5H4j8Af1/qr0ngHfABQ25YKRwIisEvCzYEXxFrv72
CXtx2CP85naNP/AdMqng9sf5ZI/TKPrRycx8+5QndsKSTkeusvy4QMjH/TaswJHkfLGc9QMKcZ57
J3TuRufhUMu+QfKys7p0kP9yiQyaR9TIrEKQe3KEPGTYrkdwZQ2eF4B8HIEJrCUG5vr0A6k24rBr
78h9iVfvYiHd9BBC/WRUH61kli41UqEYI7pObsxv5ZfgDWnWm2Fv3fMX81a9Jbej36wstDyOPIIU
S/Sqt51Rc5XJsa7YPYoDdYKWIbKaZnwtvpsI8nmSfxStaMH+lLgoHCS35qofnCXucCrTPM/Ne2ao
211j9SAwR574tYbe996bDIFm7ncNMSMvdPgVD93HbA1Md6V4yX1yH10RR0buOCJCEtOW+cHnpeJQ
YHduTjOzvq1DnSaljK0gQqW7iEQhFELX7SVDHpeM5yEhxmm2h1wTF5TRYMktkAmkPQ/rPXKXUDGF
yCaigM0hKEMh8zGmipwYxIgGhDDTK8SMYDXlG+MrSlQXRAG9gBb2dPayx3mkWlzB/GW0gGG+MkiL
uMGVTPkRCNnK6ICMD+VIXBpW4Z1MX+oRiQueEPtBPlp7I7PRmscU/5XhbRlkDhB+luF0mc4kw98y
yV7KOxoLIvq+qctVqHv0NnyobXA3exV1cgDPYhsj/Ro8KEjJ5pcjULoX82ZabWXKD3NLPPcI/OIU
GQKnDeJ+/foQTgMILWec7sZDWpLtJchf029kvkK/onsVJkKOQPF7uRkufvwIVu/vj5dv2ebOzxMn
zx3cP+go7uGPCHfw/t32GmSoSXRcYt7y3Zd/DkC+EbdGoAAtj/F3GQWSWDnCiwDX60M8GSHb/6J4
kVnHwE7PeSAoRD5z1EMOAup1t3J7h0e6rRwZPeNO5HKoEije/R4a4750hVO6j6rzmHmPj/cFghyH
FUIn3v74kaP2TurI8/fgtIX4q045FGgeOerqmKMtbYeJVnfpjW7C6kKm2QZsbDILbFPjkKZL8rww
6NJreagQOxr152v53/VaLsrDLGX/D5GHJWVMZsbTn3dbltTuIYn4SHB/qt2/ltqdWUh/sVd9yVA6
NIo4kq7/DkNpyeg8tP09mtNfxehcMvvnnL5/XbPfOtXyilkWkR3F0AGXzrSjUVQhmo7A1GO333pk
7twU43Z3k983V9oWSd7eGzIpVqnzllyFsOSQe+B1j0ijd/ke5sU22yO3x0GyD9y776NrbBrkkqFn
1cZcT1cFkJjYQaJef5Uc8ipyV1YZRKAWzzc8caPbclPkTnxbV85tCk8PxZoLpuzi8mb+2b/Z8syT
gWzJz6iBAQM07rMkLvThzXgrDSxVuPlDhxQZ/dnyvkjTXObCjh6Mcbd+gPsBByTZJhfmIVe0crsr
mQcar2WZSI/uNZLpsLOQaIW8PVk84MU3SLJaZ1c2XH6ZctQhQi4TLpHK41KcaeiOmxAVBAXY08yN
oa3RVve8Ibe4uJm18G+1uAMxyScX8ejkZvdOqEmYE71Hvw4LYMfF7RNwjacv8KORe6cCBdlsfB2I
S+8e0El/49+WKJfRXPgjC+6EfLbOzWR2RaoAnYxSAzO5We/29+fPcHGZszfzX7hMQ+7ouXXOgAKD
FtzsakA11UrmkibX6N/trMG94bxK8OV1d02cl6+XmxD1o3y/uwZkg+40+MrNK5Id8W2FCwxNwgpi
9Y1ump2+znxyaW7NC7bN7sPWWWKmkjM6N+MZjDAFtlWwETNGb9v1BQC984dzYE449/tnbn6bFHpB
LGiP2kYzKAfcV8nTqywm0y5B8Iv/5sjANLYyQ1Nmoqeetl1rFzJtXHrw0Try7poMLHM1qvKBWAyX
1EWbeKAX1E3vplXtIDnN6YdVcHd+4gv7MicE7EZTVcDCDf/39itKx26XHOzTr8avl3POnVlWY9TS
CgNcgN8aEgAWKghFAWwPEKriPEjJAB2j+wpcdb1zNqhky/EJY/06Ad17wz9vPnrdPNbO1xI2be1g
lihokwhhBC98Xzt3eAtR4HQPHO9ddVSk5b0vnC6d9dY/dGZjR4uYvQ1KOSmxGmER0CoCk/9iO18q
AMASLf52JT/Te5VMZ8UD364uv8rDUza1450/rKV7Z8/U+F//3tlSkxxZpb/13i2J70zh/vHiO1O6
/57iO1PX/yrxXXgd7ZkO/k2v45ICPiBZR4L2l1HAJxvmMYZAlKXqFJ0fZwhknihaY5iDvnmNUJ7U
bAo07gHY+Axd597DRHmEvvNQSyGDVAuVC5oqFcbnZ+vXwWcB0nRqSaHQEfW1mVtdx6gomlALK1ZX
h85eN9mKbnMk28t0fhvFVCOaTSHP895AIdTrRX0f1g4oXSNQ5sGZAd3oWmp49NSgWxAcfkVK+vr6
WsU6iPceYxX9hoEStYAnk6Eqp/Coe6/if8Vu3MhSoxiAPV+r2xj9Q0JUkSBII4HWeEW2CfyfbB2v
wMTl4ouo/gCRjkM81SPei7SjK3zhvLJF382FzZlpfVFxdKEMcDKehUpqgWIaqfEvCjw9Amal/KsK
1X/1TT1U08jaGlQb4zOW8+U/oliyCntEbTldyzeicGRtwDcbP1nh09JqkpU4sh5R/rZvlYOv/fIR
+fJ70D8YTuEDSsCQxC/T/EsEMxAyXBEEBxkqoiZ3RHmXjLKj5Zb8O9L9UZGEsnALFQP9ocBiwE+h
dip37M0v2fvaXsMDNaIfzfkt+yfv06/iNHufslDLuiKBOKnwkirnNXR2lXv3EMLUg2nYOLm3lp+Q
MpKt8t23b8/Ce6YuOteVMHpeXn6ggw3e8Nj5cfu+55D60o0gDJm3dLaLgj97l/4nCf7JtlHHGmn2
qFZ1kPclOBQBUbxyRyIV8kMemjTf4vXD7gE1RKglQgH5wejnON+H11eQOzu3709PaD3w9sbQ+ymB
PxzspIWHetrL/fv7O2oJ77fuu4JwrDzcPViAcZ/de5TocZTolKjDyzcocJPx2nh/H62Es6DzFlc3
e9H/vVa3rLRmb/1PpbWotGZmyZ+mtBYthZmP+YdaCicNbbAaaiC00Qidk8MGgclTMeItxCvV4LqH
cOHxWhVQCfsXc6066X5BR59sOcuOhpwtlxOlNWOCISNL+zGqDF0pWA0ClvZVj1B+2mv9Jou12kuS
LFvnE3qk6hpajeqJY6v6l2FAo/0qyxtXUUs/68lrGVVun4t6Y1gJKO6GXl2a8UmD4dcZ6zNTLouT
xAgaKE50IulRh4uUnMgtd+A8vwI+2KKwd1uiDcjji0xK2F+H6M+/8ALPyf1+8VSPpjAz6LLa0oWp
YwpwrKWKvgtXslBOtrNLHdkWRtYNhsgTuoV1df+eIhfivA1ApFX0yaQ8msHMasrGrkmiCjO4kt7x
j9sr2RDxZo2efi0slMvHfezcLgy5tO9zs+OP3/dDJ/Nzq57ZE03ZtYOiYNXauoIlh7ywygX2Baij
QlpBtZlwX2RjBHTy6Z3Bu0YdnzQNM+c2RzYB95AgIbY4Emn9GoD9gXIgSen96fxOndZ1R4cze9pH
1isKyTHNJ7zWr9LChFUGsxOQhjRpv3ib3kU/otLxZZPF7zoaC8m2jZvrWvohsrB7u32QloCc+iDx
GBeF6E9P7/fv52e6KMjyzI/8uT9ekBePdPaS/klHuqQmJWvZ8Ub9+Wpy6bbO9DrYJ+mQlJDBzLny
L7fn5Wbhl89zm3/bLz8QTZy55Yf8iCOhjEfwzwYDniTclgYXWEObEjQmcZOr+Ll1LmUVPHfT6wIp
VR1ajqG/Btp9lc41mjPIjKcfMuLwdXV+xUt3ep75++fdaW3BiJg3kf8jjIiF1+iweUcn9ge8RotC
MtOx2cRNq6ylkKguWomFSOSFtYQXAMyPaH0r3wTF+TZ68Pk3BpLoBACQZB1cIxdxg1zGe9TmuwuW
yeKc5tr0rzCnmX79Iy/Tv4AN8/91TVu/pOAE/5vT1W8v3d+K97/dty8tb1r+vfnfcsjvRSlq8CG3
//fjX8Hu+I8ZeS/ty4e/rPKWt+K2e6vF3VvTpfjRX/hJ5Hf+Z7/4t7fDb3kQ5dv/+V/fiy5v5W8L
eZEf81vKKMc/58e8f0mL7PMP/IPl3FL/DoIE0ImbqmYcaC//QXJuGH834B/oOjVVsJ8ekZwrxt9V
Zqk2CMGRdg+6NZz3ESEmmHEl/znIz02Y5/S3EGJq0t47UtMI1IDh1gBTLIigwZ4+jznVeToGwsq4
n3U62Telmq1NkMN6cWyC6qwJ+r3WBJ0Xtw26X4AgepW0fFwncYHMebPrNpI9dwF2mOu+w5zABAqH
xjYsJIfMfAMrC8dWt/vYT9rS+hLohYZG0caYPtAiDd4GkTaA6+LsytBHEIEZhhXemlSLVGc0BjB1
5q0mibWp9hCLNEfXZp2D8EOMcVS4eZoP34/O2v9lr45J28mpLbRtXQN1O1hs6RxOp0nVmQkR3E/V
1la9oh/Kh7ovKgQvU0vxmYhK5lSiRF8PnvV3ozAKJDOE5quR9ORaHTXy2JdsfDBGOhnoMZ3Wb2lU
BBtlNINbQezknQQ9/27o0fQomqS8T8h4p0a98nR+IdLunouCbVtSRm2LWvZMGWtRW6t6VHPfJEO8
A0sQGpYYSLE4P4r8LbNRILSEgFEZhamGNbP+wSMCYox2hMDVCmBuXUObz7GqLuqYRwse3szAkXJk
g+MeXNW2Tok9Z0BGd3+7ZCYWpPDuPe0N8GAF5KpRtNapbePxt68LEJNk3lItSb310bYcKkMnXaRz
PyotCrq+tl3lecyutKwZL88PdeKgwOps6aYO4hWbzn1nots8m6Y69pG6ydeDTofVJKrB+x2jQDOA
6xtEvupB7I/MAZEZKkfIO/bTMIvX+I56NTJlKVXq81okqy+GUcEVbJvz9ECimUMwTlrs24aKFIiu
6tYBi8nCWg4UJx+lzpAxaZA7ImpEwR728XTaUec8jxKIwmSixRvJoq0CnebwUXWsEBT3U0WIYwmG
4MEIZmmaFuPV+f2UzsV8CqiXAtU7KOdNa97MPDby2DL7BAS3EXnvyrjeUBRXbaIoHDx94p3b9zX3
2sJaunEntphR7LJhYIsZHpyPa2dpGvQpYbFf513odVGKjrhFVf7my2YwQwNBM9iVEaCzpJY8EhfW
gu2BEB77KojZXKM3XojIn5U096pwXKiSP7WVeDAJMDaC6rQ5woa2jJFo9DL22zrVVnXfGqspVxWn
YmXk0dGuLidd7500M4slQZrZ5RAiA5gANIoFNUlwkh+X2Ucdy4egSX02fkua/koXdDXw0GGxuusy
5SEGhRgJA3fM0aLJUlfZdB+J+KXWMmcUJejrLS/pfpyXrM8HbFqaDvJsAksBtsZs682+iohRTJFv
pwp/spXYvouNoN6cH0Wb5Wxi6aaFV8GyDF0etTqTo4C24P7toli+aIhBUDtxh8Fst4OtcbeJImtr
jUr81ay7YqWbxN7GddCsS70Y3fMz+Xz8psWoFGlQxkOu56pW02sW9HHsR5GWbMuStrBK1HGVZmrk
Bmqurw0+8Tti1dHCyJ9fFIxsQAYQHraZPScKzigaNJQjBG+MbLEqBNc9bhb9ys5s4ybnsbqw53Il
H3WGyUzYFtSU287m4xGtGTIjxEp53/KHiQ7ocNeMSokWWwM1FJS/0Tx2E1FlOyVFTVIehNPCkk8d
O2xRAgsRj72O1+CjxJeCU6G3WexbpWZf0LZBozPYLE7ZNQQ6K8l3XVC39/FoIVctMk2X9RxNs8FC
uGAX0s8CyFRbw1NODak/55BCV2qi7UXW+py3eCzQ2NxC9ltMCpRk9xqpV7GSpeg5ZxfhhaLUK1P0
CLlX9VCUbqFnAh2rM6X39SDNg1URZIC28y5WdacITVJuWTOaaHTWUG47SRuwy7rNydcijyIvFKHN
nGzM2y9Wr493WdwxFH6RWryp48TfK2YnD0PXCNNhYVm/l53ozN+sYGETyzuID1x2dXYO3G5DPYuS
xi+UnrhNClOz0UAVGRmT7SCWRe/P37LPhhqefpUhv1djJgy2GTxOrZ6ZcTU2Pq2rcmtEFBy8wkqd
uFCN9fmhPiswDAXFBWpp1bJxvh9FTOvKSrSq1vgcT/FeScBabMWq+XtGMVX5SNkUFu5Mf1Wik/3b
FCxIpZCVsXxW9KT/PYNYlmnD36PS3/u4lKjqI7OnRet3ghTrdAqJI+yJe795wyiEgBpMPrfq3JwR
SlUSI25bXw9JutL64DWJ6NKLfuJUKCOaBhudUgqd/3EpTLRR25S881PSIbV77N960dULUv35PWUU
dh+8UBjO8D1mvl6L191uLdH5sV2nu9AQ9Vax1XQH9xMxgIlm7jSYSw/IqZVJ55rpDGcEboSPKzOt
yqCWoBhUbcH7ZfQgQWBpvLC0ExcINj+IeHGDDO2TVGe5Vhv2WNd+wnvh2lWMXq7YAHipRr4gDyfc
eIZ8KN1icHYohfh9XBHNGtbTaaz9uBBoGaqm1qqLR21ddlZwFZDWviR6NKIy2kBCKSfAW8OK3qdg
KFyZvTU+kqGl+98soyYMJfjFFH4YNNbHKZlGn4xZlLd+Pk32xgqtt0BhdHV+kHltHxQig//A8B7j
gSL0kJh0ZHa2pR6mam20flLE4ZMi6gS86aGegxaqRkvKIh9hEUw5SN17FSFPYxgEWmKHsUGcsB/C
2DP7pm3WgoHHqlMIdJxdZPnCLE9IAl5vagBqwQExNtsKnlXABPKy81vbRI3+NERuSGzF1Vkjfock
fBhrJgmWVZIM8EHna3XE1oag4Y0eKfW6iCK6U0cdXUJ7DW1xDVu5sdQgdDLAE6BGD+JtrIWja02R
tbD8eZxTHpKtw1lluA3yLzOlmLciCoRmDH5ZKOVlnDWVQ+vSAm9U0A8o2+cGMuOmvEEYuFKYubb1
vPaBAJWq2/QtKtWFEWboB82iEvlsVmQSNwpFTZzB7lqwpZlpYa8qs2vWkaGQwTHyVEOhT6+Uvlmo
AV8wiah8jz6aZXgWDc3UGTw5+W59FG2WT2MYFnbn84o2qySqUdEiKHhFB5M5VmYgmmvGb7EF8Clo
mn4ftPsBzYK7gThxatYrkafheuos1JeXrHWoIICN0pQ8FBnpfwx5xry6yNFOpsFKuWG8R22n+0zv
w3XBY3KZByMK4OPB3jDOmDdETbNTiK2uRisWXm/Xw8Kr9lmAoS51OBkEqA2c9NkDXapWB/dZHXxV
adDFprXrZ9OsCydRabwQof6sm21Vw57alg4XCwbBx72txq7XzckafKUWdBM16VuV9Nr2vNo4OYgF
bOjwrzW/kAqt2hqqafSBsQ1eoURoNk8oWXgAzE9iAqQLAChUk2EQILkflyKQaDvBThj9Pm7eeMv2
sYXePm2lOn1b0QWhPHVEOow1OGc204EPfxwMuZdGkhUBiOhEDTq5qRfrLFGBfipVunCf59meuMK2
itcGiKccjc4rIWwu4kAYifDr0ChdO2R8V/GErEmVEq/PlWpvi6R50bhJWhfHh1KVgY25YzRFg2j4
kNmty+Oaom5sCjOyaa1keI8pU+uFTTlxzppqWFSDu4gfn/suQ2NBwPAI+1QMpat2duSadZgtjHLC
RQImAN+Y6ppEduaYZpURxco07Mc0xSW67jdJHDtaotc5qtTqlju1pdbbOCz6ztGbRnsJuyQEIUAQ
NvdBFwpt4RE4IXjA45gmoSY8vnOA0AhDWlNeTv4wce1lUqYQ4m3Ffm7VjZeOaLp8/jqdgNfsDwPO
JJ2rsVJlFQZsWRnciMlON7VOEN9NzXAvOFD6oSuDL7kq1Ps2Tem6H8d0YdEnLgCMLGBcOoH2ABD1
8QJEoWU2cTZOfmURJJGkInPyQUGzEBrqC+s9ORQECnilDvGZ37VuCnjCs2HyA3MCCGJXzKVdP6z1
oWkWhpoztMq7BovOVk0ZEZE4wMdlpZwhDDQYEwAnRjc9YdTTQz28SJKabZWo1wE+5MKJuACflx2g
hTqtuRsbSvkQ1Fq8IOqfAQnMRlpcwIU1OKH042yUsma5SLrJF9AOTqP1xmORdbHLWd7sk4Q1Dgla
scKKvtd1ryyYlKf2HRnToDMzNTxCc2NP6xKjjSN18smUfmlD0/LGrHhqaFwvyNKJmA6AhqORZrsu
4qLKyaBofmaK9CpQYxukWaQpY8/W2vZm0k1k8qdB2lXOQBvN78OaAIUoM3MztWy0HQoA7iFsUx3E
tapBesfua1R18cwu1kpO6u+M92q3tdJKUy9xQwk4WFUWX+ZVQcH+VEZhtbCmz1qbASakFM4ImnkB
Q5m9EIYVjblmKNSvWVKtA14qGztqMj/SQw0kE0Mp0OZeRZTWoSMpbm0EA59FUqi9U1YsSNZ6Z0wb
i9vWe5DUCoiwkMZ1nyi99nRem+iQoWPrCkR1zEJwE9zABl4XVUrBkUnPOTPFFBeNH2gK2E80Om0G
u+ELF+vzKBagAKRoEoxnQKA/jjKYWULbtu583Wz5tqYiX5tMLPWJmmtiwGbwMHXKdFwXqs/Dq7ld
9uXQ1IM/Dq24DOHPOuWY2I8Kz62dSNT4fmHvyGzzqGbBaELgFKY2Ah1stqwy1VoKo0n1g4pa39sE
hr1TaVaoOF3W96BLii1A/wXM7B7k5AZpnTClRuxwGP8/GpqAhL5uwjpw+j7iz1bVNaDaiHN7QMl1
o4G61+h4Cp8hbzPXaiPzRst4CiujMvm3Bj9dODlV2tgx8655rWstvGq60rqIkPEXAx401M4xp17F
g5QHANa4VjfcLYva0J244S3inyRpJrgHRo+QdFmPXjTogjkGYFL0BDAio/Aig5ZXXGE1SEwA43w/
v4VsruNgLegG4njwWTQExec6rus0NcnzpvNtrkXANDmZtvbA1Gu9+q5EVHk0kkl8nfTY3LGcV45q
dmnhIVwRowOYHtt7FUTSP3INwTknmToF5Tgxp6lTJ4XyLHpLQynvYKn7qBZNealZdNrxQIavp1Zv
X6OIldXGslp7i+PFyWSDHflqbdYPUcoQXQhTBtaTqU5Q/NG1Jb3qYmqMTtBm7T7rWpo71BQqgEiR
8NppbSVEIy3a609dFxa1EzaxsskSI2Sg5UvzaiUTh6+iqaKFGxWieSqnWJvcogZI4gJ+txK3ybuu
dAbWGbcIAJb2yjC1aC+MVgcTTxBMq2loc2Q62mJqXb216ulCGeKU7Emvt48kycPU7bumY25YV3F0
wcwsuFLCqb8tCjZZThqq3yBhHfpKRZ1WO3kaqGAYs6oodeDtDcxNaFJ0G4MM8FfLKgQdNOmLB54k
FXpQDSNL3Mwuk3GVhbmhIbm53GR5JqJtxxEDcOo8qJ+IDhfG6YpIgN1xol8CUxsnqZtrtjkvQHPN
IuUHrOYA/+Aumehv8VGzNCLjpCtJ56ud2a60HGBjiaDk+jePAsAMcVkLKRIIychZHGnJMs0MUuQ5
bHCdoecgTZRVmhhLjt8nyw6LwTAmFmQBOkU++8dhgqLNukDphJ82TblVzRYEKUAf3ZhOw0ZY44tR
aCBMElRdFR087cZOmgVnTXrTx++BnAKuoYxcIuYCyPPjFCJSBkIZgg6BUw3Ek0jgqPsGnQpVE+xO
oZFtq9haW7Z4O7/Bn9JQDuPqeCMA3VmwLGfjFm1vUYVVCBg0Xdi60ag0zxm2oXUGxbbf87bs320Y
ISDAtCbzujS1bJ0A6/JNRdHdIUuftHzIdaeDbbgSmqhbhw0h7522JelCbETO5dMeISAFvQUfEPkV
H/eoyXt1iju998e+R0Q7J+ouJnG60ttR3Y6l3cL3ssoFY/CEoENJIqiM9xrhQG0GNalGPrIuNXu/
G7TUHdQYXh3A24VRTqhjoIgqoh42ID4Ywh+XlmtFa1WqMvgDU0BM00965DI+9cgJgjn1tc2zCByx
ooreW97xyg2qQCwhPie2F3cMAUckI+nQefTjHOK+S+tUKPDkBzZttdHmm1AQfmvk/c5O6+Ahay3y
sCB/8pfOztSEoQuIH7EKwuZhTtVMzaAPNeFz1d7qaevAfruG4/hAEMEXFXrwjeVLn+pewlq/hFZP
NeKmNPYW5nHimDEPxNlVoCUSzf24+LaqW+jcEN7O2I47FhH9wlZtfZ/VKSoxqaDuSCJUmJZauYJb
ULu5ISzEipTWHbqgWWU5QQEm1RexX2nLzDYIPi4ET+om+Lsz+Utrg2tFgomxvhsdq4jemQK0pYp5
sW0ItGJltCA07sPkJY1Ntp6KwHDbHKbr+R06IR24BQZiWDgoaPLZBtlFUBWKdLfDoSMO2s11N2Mf
qZ5qjJUb0mL0SkWUu/ODznucIHKBuweNaMFKVhmuyMdjMY00Lmkp4AwhG2gTmH2wNsuk2QyTEuyQ
HpY7mh7eV1rarXRFR2lxnGIzECfw9Khlt/CvrE2X5xpC90l1qceGcBQethdILFLWdTdZuz4x2+/C
5sOORgEarfYs9UivoWBH1Z/ERFGIDEvUs3HyDt5j5YK0AVp3TsOw4nmeAeZEDRKuE4IrLRpyjg1a
eeSCXum8zxdSouZ29mEzZFSYYUeMT75No1tB3Kfa5DeiblasT1F2UdaZF6F7txsToS+8SXNPVI6n
q3ARTc1AQbrM3Tx+fasWYfmkCyB6pBv8xLRqL02idhVHdbE5f9Anrh8MUaDN6MEMQT+Efo4eeiXU
8f5OieonSD/bDlME2lZbWfIOT40CPBthZYLEMlOfGS1gNNLiwuhVvzFgzJK8t7a9int0fi2f0Ay5
byZEVybDIsx6QNKOFpNPFBZ7E2l+kOJ9RZaMtPco7Onb3syTr+E49s+GHUXtPsBK74pw1FBtnxpW
tVYSXQUPaVGDNPr8rE6tHVAwYjOI0SA8M7tJZUA40kdtkPLZDAkkSS1cDl27MMoJe0LGHGHCAJez
oSVmaqIwWEw5nmY/MSZ0l+3tUHihmnHDSe00eaJFHD0DvBWdF4Rh5ceyhym6GHMLtvfU8G8IHup8
a3RZ/mqyqLmmY2o1jmUOmu3quhKyBbX2eVswXxtBK+nE6ohdfZTxuLcBpwkD4IYq8KwGBvM00S/1
Dvh8c4H3IyNP0+Hs67DvPo4CF59NZlcQ3zKhPDoaRfCzaHs5NWm0jYdpyBbO4eSAwITlS44ckvl9
wlMXTqKZiG8GDIShPECBo8a11QCv0h15anvnpetgBn18prDCowFn4gV0QMurjhI/p8IJLR57jE57
rluXAIv5WhsKtu2VFnyL9hCss4ajIUI0Jl7XFdUdkJDcC/NB7IumehkTFq8qRCp2uTkp69FYsLU+
qzVMlQHhQ7qHTa25tZ/rRozMFky1UTru4XltnRLJki4P2mRhqJPHcDTUzKSyYfFMIwIEvq1naBvH
TWBLqQ665EFEayWLl8zIU9KM221quOCIXcwt5FAXMfyyjPiU6+Eu5CpWJYphYVXyTszPGjcbJ4C2
eKp5aC53pN+CUhTjkBAIl1GZbhlUlp+bSezqsEnWI5z/FTLI7OfzEvbZQUI4BrdHpbhHiLDOrlCu
ar2dsYT67URNd2jTd7U02ANi3OZl8/85+7LduHFo2y8iIJEiKb1KNdmO7SqnMzgvQkZJpOaJEr/+
LPncC6RUBRdyXrobSHezxGGPa63t1MjJg9F+jzMib1iIa2e4fCxEAN86dquKIhN0xgtT7DjxOjvA
amMybVrZJ6/I4zCY6fB/WM+HQcLbXcrQ68rgUHM+0GRiR9LnKLxykj3KoK2jIvXmTYVa8I2s6spz
wHVBzkGRYyMBXRXTUO3O5mko7BFJDoI4NdO9P7Dfqk70jZWu3E5gGYFO9oSD9dZ1wjgbJ5Px1h4V
a5x9mcpHYF9vAeiufA4AwD66I1gEjarVcZVs8nziI0gahrw5ICZLN5aiNxNXbXLje67cDHRhgLNG
2oCuJFvlo0FQuC2picVJ+fS5nyr2qLWAGv4wu3tUAfMb7+7qeoCEIvlFACMvPi2NqxnVXOeolPV2
EgnblyYfvhEmIbinp/RGI+JKWSRAEIMruAiYgqmzenJz1bk1z4RzFLVj950J2hNLCydq4tjZ4bWC
x+Y3bljnPmZB92153xlNbmQAV44TvwHEHbbELaASnXvO0u2HuYALP/qo5e+yscKUCqHYnqHAemN7
r1xPRG4Okg0GKIcjVi4sq5NeCKBtj2NG44d5ShRKea1zw45ddCgYnA7ad8gFA7S9EI6df1HVVH4x
LhHHLP36JyMDHDIjmPpcxuAmOXn64PSJuafSehHzesxJNj3ZsVrQfSWq4i5n2W9SM/dg5rrcldqk
m/ct7TVfjnrHwr9asAkXYbLfKn/unMI5zsGgDok06Qdu1HjIuux1AoVrDyBYdp/nxRealOUHOdd8
X08oAZe14l/IDLR43/qAUIzAhjeG6y0pW8wRKjWqSjcCnWv3A6fmUYGmDzqHq/TYLxs9o8TvHGXv
t3tSD8XLKL0lPY9vUYeueKClR4ky3UJ9uaBAUevFEPNM3CNoL+h/o+3wOLV5+QRVig5Q4MBd+FoO
PATtf71/Itc+Eh5BLJ3RBSe9CiNMRrtUjdYFsaOP0QW13zpu+CFX7rh9f6WLLv9yO+Fml9YAXaRv
V+/Nj3urcfr0aP36qUITYO8mRf8DrqH8mLNchKgRdSFHC+abO1X0E+/y+cBkdsP2XAkxYOeQ6jrU
XYzr6ounNMsq2470mNDWhDB3T6XxxWZApWRjlQ/IUeJ+fP/T38znKqxBVx0uwweUBa5w+U1/hTW1
HImeYs6OtZu1C88izT94E6hVIRqXuQ5h3e6LTIDn5ld6pKGftVzuKpOXGTo3sz6WDf+DzmKLOS7o
p2yD2Qm+iICIHwSBJtmlMqkwNiirAYQapC7/KGUmExV+V+soHrsCIxeJZGrrS+JbCKkF9Ks7FPPT
zCezt3NPxKPHu/ReNihShLjmIJr7RfEQayPQjLWq6dGf4DWmeVSxB7FoYsYHUJJGdKpsN4OD5qQ5
5NXcxNYhd0kzR1PqimcWo2v26MrZBYQBiVIF+DPx0b3iQzdF+RxP5NDjquy5FOWDQ8ryp4u2sgg7
hFvPHRUAqTlNDUozaoaQgen96gsjxqGbMrY+9I3TevxS26wIRcDUr5i3VX3XDwlfqn1tUIdFUqMb
0weV2ss4Tm6Byq9daoCFXPwoVE5AJ12ZXIseVEBVx45A5jxLW7sfukzaT7achj/e7Jj7HsTFjUS7
77V0YjIBBF93T66t8sP7d+yKi0EiBIQZ3LcLZs/qdRlPQ24jNgwl1jK5QwsR7EPpJ/t/XmV5wtTj
C4OW0pUjK2VHY0VidsybzN/FVOitx8X3f1yEolLjAgzkBAHQX+tUYxK0mpy+F8esNxh47olgY7Ps
lk++sHxYRbIAqDzJKdgoq+B0cFNvcmJXHiclMOBKJfRpSXIOjfRumb4L844+Fl7+wklG2I0I8vz5
G6M91meaHCupMAwrr1+0M0OiRpfkvs9pv3GCdNr4XnULWXVl4QUAgwQDphe01FXEypW1bmUYOQp0
o0+yrU2UN8WwzWzxy3dSHipt+01mhlu38X/LAGcmD8h3JMHIFR26QBFWJq8B8NQSlumT30kkqajq
pLuusvnj0JHMbtD/IugNu+34iDagOvCOY4JZZoE7LkAy9RIHhQtRkODZ64PgZ1Ep+TmzQ/M8Olp7
URB3VfUfCiuZDWs9l/HOTYzodgh/qm1T2gJqGHHadNuWUR3Jrpuq+0ZQ2oSyBuBmA/Mqn7Ur+yEM
BlFBJiHvZBG1Oh0Pra2TOkyonY4BD5JsM+o8OwkSjKe8wAOM5mosj25TBE9tUubfVeXmMNxd0CWg
zAHvr4nQX1Q6uxghVhjzW7R2sKHoO/rblfEU8tk0Rdib4CGtPK97hBVV7r5zm/lLz03CogA4h2TX
dZwnISKA6dc0cParaBPnTwXaL7JS1dE6XMCkwbbXGbjOKU/p3cwzzTdgmXa/dZHfEVgmmP8kBouH
9bgMB6K1+TCrwPvYc0vwkVkuDo2xAvpQYpZ2OwQ62coC+ISwS/mMyT89G36N6cTbKDMjBKRHysad
o4Oy26Jmnh1cktNkY6sBxRS/QctelqikxxUtd05Cvg0s118Kj0I3qxirgLx9lbpHDcA7olCovnh+
06URiVOOgaJj2n3tva5ptgHiraM/WLXzgjq5awKtX/N2YMB+1gN7SjkYL2GKNDYOJ112yY2A/SJI
WG4vqhDoGuGMURdYvdgOJVOEBtnJ6dIknAKHbN2sqzaDV/fbrp75phb+dCPgvKzuogMiwT+EhfVg
+9bkSIc0XikGX5+IQiOOm6b+DMbgHDWE1Ac6G7X3mzLf6wo9+FRZemBo5lqr3QfZiexfU1DwoJGy
oBCDDi4Y4Iv9/CtmUQLHG+i4OOF3pFvqxWyjoMoWdiNYsMkcBzdcy2VOiFiao0+JJgTWBPfhfMEh
zwNP6a46uUpjaKAkdq80eOa6KrpnO/rzg6OFg90v3H1W5POLO2v6+q+uB/UKD6k9zgEuPVh5Uccn
qe+Xip5kElcP/pyPD4IWt6b2Lfb+3DaKRdEC0cJC3EZ34vxL6eC3mehT72iZ3hMP6nFxSt1NXoEI
mtL0ybfNFPptMG7NnN3C9F76PSwOd4eSKjgvdE3+hUGjElg178i9NnmUXuyGeZmQTQxNgfc389L7
CJQhESwARvV2qOefydNptE6r8ZkdeCIpuiFzOat9CU2OrRkriUrswGCnRfCPVPFF2ANhBypCaCqC
t71ye+WcAl2add6xpUEbCSK778nUeLvABPO9FsZsyjmuttJacusSLxdkfbSLjgWKUDAgmM9y/s0d
nblfNAU/xsX8eda9+E8OQgFUytN7V6f7vmrmO9icdCO8KniaXHUXiHzfk/THv28+ihtI7GC+5EVH
T9RC5MHA+REaJMMzt8inw3ps6cHJySs2HwRUkEoKRADafnp/6WvXG2XNhY6I8g4gNud7AJ+p6iJj
HNBAayN/yIoPmZySu2LOzXPV+g+qzsE2VrCsCbKU9xe/YkZQTgVTBr04dN0BHjxfnaWlDNSE6HHM
KsiDlFl9GJO5ey6N9L/JSmPaqdd5KsTPak4A7OTbqeLt8/u/4qKehhv4949YXYMglsNoy1SgSQLt
xynwkl1ikGDzHmIToNln2/fXe3MN5/dOOqgr4aiDpSezxpJMYBKYAaIox9YpCCBnKtdfmVDFdw5H
8cJrQFaj3vHzJOrrnn1FPOF2G3QlWmBO6Jz2EW6Dgbq1JGW+G0xXlKEAXvUrAgrA5SDIKfqwAYIV
otBZpw8IXzlAFMiIwJXoM/K1U+0yYRRN3UPuuqaLNNCtP6cWMc/7X3rFSSKKRtcYbEcsDaDm+fk2
1YRQrPXFcZ4Wic6OkLuga4MnVcTDDnhhsJrmCfAmgP9COIwHMJGGsO7TdtdhTu+truTlQePXILJf
6rQOyPSr29bRyoymasQRQLn2VJbBbzxwDJhMC//B0OlW8+0iy6NYDjcbFXy4ZuQv5x+fASPYZHwS
R9fN2AdeFRBGzMb07sYeX1puMNYBq4bcBrq6IK2fL8MXfDaMlzx6DeE/AIZHZj+nJzejwTOtcrxb
0pOvmD3b/TdCq/WRTeqhVwH5BboYQmpaJHyb0NiHmjwt4mMQB8nGyZnOotId5xvYheUtra8+BYJj
ocDC6KyjJpk7WT34szgamUA1OknotgNYMQSSju7e35gr+wLDsqSkb6Ci9SvTojYiq5k8alPZfQL9
2r2Rc/CQTDEL3RijWHhlgk07+s6NB34ZkEqOcHSJycCNviiYlznrrZJpcnJnOx3mkSR3Q550d0OX
mihxVLFF47u8YUsvDTlqyAj/0FqGLQdG5vwaJLYkAlIW6QmiEPlDMTbNPTK+epM11Asna2w4tgHw
ptQEd0D42837u335tpblOfXhwlGtg1LXWQRaeT2nToXlxyYWBzSTMFO6EsNmIMA8Ayl1i2Z6dT0E
34CmwLagG3K+nnYKmcy5n57U0HR7afL2ALkoN9I5ST8ZSJ/d2N7Lx7ygbcCswqxVYOnXTRAtYuYC
pZGdRrRZUOIAqqGMSRy+v4uXuAlkMah1gtyzgFPAQDz/rAFoZrSj3exE42n6OHNQA8ImLXLvMZlJ
OkRxmdf/gTMJOK+mvYQTGKscw5aBAwQFKEkURvDS0ZiQedl06q1gv4vUJM5GzF3xrBg00G785Cve
DD8ZwQsAgzBEaJqc/2TfndH/YrU6pbPEBOUshfvUBf1q85TsnZIkm7r33UPttvi1flzfadZIAO8Z
+Yg0GrN7tWIH4Wv/kLmYjzYP0Dlx43o4ya7M7ns2z1uwto9O0ukA0H3W3cvO7w7CTep7Wkh3o0qe
QgiNDf+cVCHkR+/QQ2cPIJ61YRVBzLPK1+pUoDjQtyg8jVnmIe32slDU9Nv7R39pGbEacIdAHEB8
BH7qfBtbnlre+4k68TyYQ0Ct1IbyDiMkUFO+EfheuctYCmhfiM4t+fLqkuUoqReu9bNTQiv9pXLS
Ikp0193YvqurYOOChc+Fx7/Y579y0lE3JGmnTp2YbZI9CBxk03vev+qeLWn/Ahj7/6ssZvGvVYhb
tJYrrJKyVkaDkwMeGAQvvtO4OzBp/g9mDmkg0OELegzdwdXWOZMZpT866iRn7n1shtpG4zzLSKYk
uB9Meqs2d+lKAEmHejeDcgTKuOuWT9o6vpePIB5TgP124JH2m6oWmBtPEQbyaY43c9aIf7flKKlh
7szS+gMVb2XL5VwkA7gO6rQQZQ55Q9IIuhlim6bZz4qpW1nAFc+F1A+4d0DuPYaLcH6EacJJ6vVG
n5RLylCy8qGfyMei8f7QkZ2CSX3wCv40NeW/in7g7qC9g5SegvANMMIq9UxRHeFuDpseD4CzZ4lk
27qYxxu76V4GIvDGi7AlEmtEBetJpn0Zd3HqoD4FGRNwOECi6r+U4M44odEwW6HNCb9zEIxt0HlG
1XMAkzMJ4xGiQhkk96FHZzzn9zCBvWatqSIZ245vfaPsrh8DO4SQfNC36ltX/Ct4HXi1oMAvmp0r
czTpmNuYoCQsTbH09nvM+xA622urRDSDpHnDjVwxfwgKF9I9OpsMSPDzSwCGYD77sUI5rR1fM9TB
71Q3/gYV5pbG0xWzBJQ5qOgLfghLLh/+l8Fopjgo6lEWpyTJQJOulBf1VE43Dv3Ku/WXBvGiuYKy
DV+FJ6KYXa8avOIElR+01xwiNgZ0tagSgd6WEG3atBAp3b7vQi4xBQvkBTgJJB6LKt16E4upRbA5
JOXJuK0fAUxZ7IKCNw8+QAX7Nq3MCeNbgK+voMym8oB/r6ktN8j8ORhUqOmOGTG7oYnLp3bwmycP
Y9puuJ4rx+wjKF46X6jWgip4vvtm8IskEXN5UvmgH3zHoq7umAlEQb+/cQRXDhqnjMIgGlQoUK5x
HH0PAScJJv6JqmaK2pLo0Mm7Yvf+nl+wZ2FEQKsE6gAO4S1cOP8iRxoXSku6OoG/5AEkzvh93PLi
q23GtweN9gn6rB+sSsY9Ip9qV2vaPEJ9FKUOzptdbXswekj9u60rTLmiQblt43zajVZnd2LMX6ni
IHbT2v5MwKqLcgLK2fvfcG2ngEtARxRSc4hBVqkDMYsC5OhXiKUdFwa4E5C9SG/xSt4QZOe5H4L1
wEeuutB2gAA736kEjD8A+4L6VPaexnVUY4b5YjWk3chQsHwzsDr7kWowgzcN7dlnOye1DI3nxd/R
jnBP40SnTzFN6o+lFeJHXM5dtwtkq04Vp/FPMOhoiQLigrJuVe/Wofbj4sYTu7ZVS+V7KTm/ySKe
f4MNGtZkla5PzKvyyIV0Whrarghe3z+RC42j5VahG7joJYMUidTjfJ0kEPU09UF2YnEMMQXzuTJo
oWiDDliHqn639QZ3qxofxp930TCZu844j5WVh/d/yBXfjPIzmqHorKBG6iz78Ze1ZFAWwIGW6iSq
Gjyvqp7uFGdjxFTQ7QNr/syl3A1x335iU5nfQH9c2QWEp0jifeARBSSHV5GBqxtHgYFXnlo2YtZa
706fWWohNwGiyF4xl+qwZo6KuFOljwaqo9tajP4eHFUVibTl29Jj1Q09zivuHOZroQmCIwUYULDy
jKDHJZAXQj1Ssin53nZ6BoUXyK3XWYykCElDKz90Zj+BUp2XPaimZQePgTwXDonrxNsM/9aPXLrI
i6ZMgVLSN9MfMy18VVXGDpp7juPc6mK8xWznjw+Ac1RC0NRGRwFKLecHqeJiykEmRU7Yee0La1Lx
CSUJVA4TdB+gFQVhyWqDrCOIIwna9B1OpN5DfTojkclq30QNjwe9a8rB+1HFjvvY4+N2mBnS4p1N
ZAQoRwwK3L+YVCTqYAuXst5AAdefqT6OxAMjR9ake3WzAn8GWqBvoM06xlvtTerZn7PZ39SsMfXW
BQ1ab/pAzY98QHi4QXF2Ap8n8UEX6IKyjMa4JmLHGkByt8bvsiQaWpbXG+s0ElU2IJTuSDKkzj2x
abfXqaRFiPiiPAm39YARbm37ywdFuMavg1QZcr+oV/IJIkb2WBsAMyy34mcFUZhlchBp/xt6OuiI
Oqn57rTS0xEQn0yFdafLn3E8Vq99boXZIpguD70P8ZVIdzGnIOwmLI88MsaAD00Tce4zo8WA4mtV
t5EL+w5x3lgCa4KZRPzUa95QFHaT+ZcG56iJ5qBD11RBNUmEOofiZDh0nf9n9mo0Ym889Qvbtjy1
BdOGQq1A2Wp1sRnxeAZejD2JRgM2BHsAccimqh0MEMz8HIRjKxH7DTYo9yTIjfNJAdy6G2kJzT+g
Q1z9gD7gVIdd1bLfdJri//jYQ1Ad+QvmmNtK4HVA+3CIEOzRb/Vo4z4Cc848gGbvgN+KI3jJBuRz
2yHx6Gvm9ynm6toWxHCPtWKjZnd6oFNvQcJN2wZL5xRDlADW+56V1H6unBwPpxmbmm3i3MmPLgS1
0EnqZ51vQdjN46iqsrLe6qkufnjQVaWbivo93Ri8eB56wWxAy8h9ZHVyrNmr0+v5zmumpAv10Pjj
PnArZsLW81ComPKethEgWMlOdjOwWxUbA77zh3p0QwKWRA+e+gxqjUxLZ1tWc7EBTTXII9a4Zdgk
PP0V10mVASSZpHlU5K5I78HnI4j9FUv/OLZPvkDJU31002HyH5pWQC+wXtgJHiMzRmupNNiawgKT
ZnI9g9LGCvugwZEut3CQ3iv0a2MYyyFJvsdNAs69oSDMtkamIIMTQMojQpr4MdWFrp6SXlNzr2Lu
YBznDKzZzrZV9fH9O3aRCqHbt4BMYD0WRI+zijTSLFZ5NvTdySg/j3hdy3uPtqfOSdpw5FAk5bn5
0U0suFF2XqzbmfUDRwGEMvSq0W1ZhKHPrd+sEIMpO7enWucsqgZIJ1cJhehi7DX7frzJMLvynQtT
HYUjOHEkM6vv7FTpTr4XY708fhhy1KeGmPkA+BYPQ1vucbeqbUfZPye0CBvwjYg0UYsDHGu1LBWJ
61s6dqd0YUEvgvDbXECA//1DvIjh0dCQC/wUGCVUQNZxXGcLPE+nGE9uI0/TkH7PHS/4YLyW3rgt
VxZC6LOoowAmjXuz/PlfwUfcQwQnocNwqiCAvUHSAl4mmhk73bS3wvgrSwHcDpllGECBgsDK9hkX
SAXEj9OphMBwBJtgt6BT+g/grekbX3XZ9ES1+u+1VqmuYhUwSsM0nYyGjlHfoAWYWIiHMU0hcwFH
uMfsCvmZc3jkOlWYpevxavv+GV7aekzhgI4kLikqIBA4Ot9aqQtgRnw5nSj09TaiE8F9Odtb2lyX
iEt8KvLYJVTGVUFB4XwZ0Srd8JZMp4m61Z4UYnxoyYz+h2fmBwAf/KhJjHrxc8CG8kV8GDi0YUMa
7v9reQE/5E1DGyUmZB/rHzLNCjq4TW+Qj3ttOJmGbwHqqDY6SG9+9LW7tKAHHbzF5fNXewvBFwB1
8nY6dZztdZ58M76fvTZNE/pxvGdDutEs2c9TcwdkwwMw1P/1uH1hLRl5lO3sgDgsboTxV34SDgC4
RnQ+UfZYpxPZwDLfDsF0giZnvodMpHlWBoDGlqKU9O/mYVGsQjocAJeFyu/5mQdNPs4eqh6nlvcA
omnlf1RGQiaSQSXq/Vt82XtAqUig6Ym5F+CgAbtyvpYA5ImkieeeDAC7SPscWTo7DyFXGY5BAFpf
ZlRNomAqEOkWi37hJ4e45EPWTRDDVdgyGlrJq2MDf4nJ0kPsPSQIo9UimwomQx8XbAvAn/hhwQl9
zjP43KidzJ/JVvonnM0wPxSG2DtQfeGR5QQY2qONTfnP5TF8KH7dkhS+iYsuB/yXKQTsaGTJLOYT
ZxUDM6S2YYpC1gs6Cc2NrOvaXUEj+X9RVahbrt4sGYeRzJrMp2Ae502pxzxKiwLk/jm9KeC6VFjP
/TI+C9yppVOKaplcnR8E3ypqBdbifSajqm9q8PcFZM1LqJYzkj6CDEM2GiT6A87jg6FBdcMwLCus
foFcpKMgL4D8EiCk843NA8InxNzzqcuB8IfAl4PQLIGqKbH4RwjCv+ZOVaJtaotbfvQyKAEABORw
DgW/RaN75XPQrLM8HXJ74khnQq8oIEclDKYlVx4Wntx/f5foD4PcDC46YL5rQblG5O0o5eycAhB5
ZEabT6xg/d1kwDp//1leMftgaS20JgRdyDrZKg4Ziq6zdZ7zkwX241McAISgAh9Pp2nA4gpHyPXe
VQTAibAUOfRIAxtMdJPUGgikppOf3/85l75uAcCj6IvzRTlwzWwsIVnbVu6CCJ6CV8DnPCjn+s0N
C3t5mCAEAUeGCtdSsFnf5JIGWdPQhp9aL9U7M7b4ZOqpO7f3m60ee/dGGeLKR/koifAlCoNI4Brd
gAI8xDaS1js5UO4JTYnSV1sF/e79rbvyVfCWAKYF8OJLr/38dQx116JC3olT2fLyXoP2chgSlu6R
PUwANjjOv0KxYA6WwjXg78tBrXW0467J7YxJtSe0UtyoQDS7HRyDwnSSB4e+mW8Rsy9fP2g+wGKh
OwOFS/z9/PuKMoH6g5vKkxsAhhSDfw7mS0/ukgZlNte2XWRLX+4tSX+9v7Fv53Nud+CN37CH0JX1
YAPPVxZpD8GQFjuLOVjmj+chlE5I3m75QD5hi7uXGv3+Tdb5wNc7Oeg3tRIbtHS9LeQQ5ic35XkU
KPajQ3AYQnO6PPkQLd7FvfTCTPLyxvV+w0atfy9QzlC0gMVCU3xlJzuNQV7TwOSpyUm5FSAGRXLo
1GtcQZvNMVCIDGKTbZBkzR+qrqyREyfZ1u1rsumkqMMUfPtIG6CK3t/Iy3cA+AfgGEu9Ai2dNQ4k
HrEdPJmSl5gC9j4nPY0URClveYlLRwWyOQwS5FawBia6nB8X8GSGK3SvXwjqkaegaQjy72kIIDxT
9+Z7NcXeSTYoGkQW3RR/pxIICEVZ5roV9P1ao0OkL9VzDm8HzlWa+T8wcGqg9z5GIh1KlQT7VClg
3/wYNOxwqrPEoN7VNXYz86A/zQ3H7DBRIr0OHa5aD5PgePEZWuL2QYiyLSC+lwbgPQByDnyy49mt
TJU+qCAYi1egnixELYam0WEuRb5Fqab6Egxg7Y9tql/gnYtfMsm8/gDtqfJT03oB4C11Rl9iK+UO
yUzx3WmqtIU4RzwVG4GP+Q1sgWNDWCH7SpnGcK6un6EqwUzb3k/10MZb4zbuHcAr6ldWu8qBY8t1
EvmF1zbQqRP1Qze06k+DkBQy5jSxX5qKimfVDIWGcLxmTwWFuuBeSky4gfD3NCbhAG09NHPiOsVY
TFOOUZ7mAveqQXkVOK+p39K85h9IApA20OeeweQSJbR74z5clMVRS0B8j9sAkBfKZuz8OvQzxFBl
3mcvqofmfCAM3bBC9l87j0C8hY39fSsJ21YNmlwWonE3QrRLs4Xl36p16Guhk7mKHDKL+TNejLE/
pWZfiykFTSXVIpImEyi9yuGIdokNzQgN0/df2/I/PrMCEFNFjASgOFIYqC2vvltkmEgzADXwgmZO
+zhVcty0qXDvFYphOx6r5BExP7nxxC/DCY7IHN4bTw+YBGSr57tNcrxLvCf60g9F9SHmqKWagkyb
Aj33uwZx2wOvdLyrMXAMTQJbbn2tyw+g5zY33NNb4LL6fuAiICwLXCdEEtalj76lrsFv8V5sKoCo
mwafk62i3DxP/uw+uSpFtTeunJqFwksGgJZG/so6zD4AWbQZoZrfVt3DiOzI7May9J7awEC+qSys
YzY1AiUoS9YYoxGNQVzujEo6AIGhzxNCXW9ItgCTemrjVV5wp5HZICy1kNjfuG5ZQ5MMNfEyUi0Q
9cBLN9AnTGQPD/b+DbiICHAIMIX4C2aCQShnlR2IXrWmRZzzEqBOC/RZUEQgSdodJtuWW8z9yDbv
r3dx1ZcK2lsdDe1V4DWW3/NX4pNAaxsTIRV76USrHzHMiIF2HPv5p8ap/tOtQ1+byvBXTD3sbhAT
LjzLsvIy+wB9anjodfOpZaTrKJnZi2knL8wZySOAbm75ryuXG90tlEiW0HSpvK82tAiKydC6YS/Z
nFT3WZBjOCYv1KHQuYQrswn0/qh6cnG43/isv/q9l91BmfqWsNtF2ofPBU4BfA5gcBgatOcbndfe
oLJkYC/gS8z/OaasDkGNJl/ak+Tz+2d6bWf/XmoVdSG2KzwPlvOl8FGcnGpSRIiQzPb9VS5sNEBF
gNyAmooxDqhULr/ir5uTSdeBwtIgXtKZuTvtZMUdEO8Mszjn8jDUtXufUIaZWs5gH2ftujdM5WWZ
D4Am1LqBPwDWH/u5Chkyz8Dti9h7qb3J3yq/2GepykOvbx6Axn0dS+eps+Nd5bXPo8xurb7s4bml
AnIHoTuSai7QVl/t8Wgkcfoy5S/WTvZx0C47QUU3fRx1bzdtBpwoaLbtb82c4lub55/KKluEa1t1
K3BcXMLqhyDOXUhiOAYU/VcuowsGaWVbkBenRSIRutKgkw1Rlv65xZ8dRYFxsGFTTjWLfEjb/THJ
cOhhZEEjNd0c2b7OME7dBurH+9fj4uF5S2USzC64FQrc2fp8Op0APA5o2IkOc7KfHP7BT2Z2kF7F
KszLKeZ7SPd2R66BnWlUQVCP0OX3LmHZreewfnqgP4FLhyIAqnOIMtcAMVe2WSpQbT6VNW3STTeT
Wm9piiA+0I0uI5Bk0Kvg0D+xH4KaAEReFw2E2xIv6L/6+G/jzQQ59hnotcFlG8v8fGmAGS/bthaK
TKHjdQJmE+hmyImWtvwQy9zIsK00ObS5x382IBF8QGfBtCCCZt2rD186hOC/1CaERvn4wxus9yVw
6uxDUznoLTAkTkFUlaD7RUW71M5UoqfPPpt7YJRV8YBJgRyiWqqkIaK3mm5apDIE0iW1naLe5qVC
nQXt3tCdiuzWNKoLINSSUCFkAEUT6NZL9R8n6UvX1I3+mHi6pXeTBeYm7NMEyo7Z6Hc0hL3Xv0dN
8/9iQjtU7qzuP9J+YAfE3/mPzFUeENYoFqNsqIIkjSDAiyqGi2k7f27cw8UO/P1A8FsxWARIAhDc
gVdapxa55VVXKPxWsHIhZKn9vI/GsXH3BXOGvUfT6i51q2JPVas/zotgJcAX48Y1Wkeof95SUnHX
DxazW9B1AfRkYZTA/62iLSjrZnPbEPqRYHgIRNIPKE5vXfEt9VHS6MRu0XCpxPfCVU/cYueq8eBN
+h8DbPwIUCgwWxXqOOCKvIl0/GW8Ia/CBx5T52NeDSISmLgZOXYW+xGR933ROU1Y16n5ZqAJDeXO
GzHHBVIJAS7qn8HCi4NXhgU9dx390PNYikJ+tPSY5Y+d+1yhK+uzYQN9ys0yR82DJK9SL6IPMLjt
6wyiGvPqKOGPBSLS1t96pRsG9Isq1d4p2hue7cK1vP0+gCX/3+9bT0CbfDMR7ebyI6Cx+2Lr341b
P5y2aXh6/26uXeiyDtQp0MjA7UQ9b7UPnqknzAvCPuiQRpBCicbwf6g7r+TIlSxNb6Wt3nEbWrR1
9wOAiCCDWiTVC4xMktDaIXc065iNzQfemu4kmMaY7LexKqt7WUGGwx0ujp/zi8FnCR0Y7y9b8bqd
VZAXa0HVDyb9kT3Fbb3IRwXS3yQu2JC/59W//hz/LXwrL/9eV+1//js//ywrVFZCfPs+//ifF9Vb
cSOatzdx9lz9+/Kn//Wr//n5R/7yn9/sP4vnTz9sChGL6ap7a6brt5bj6qMRnmH5zf/XD//l7eNb
bqfq7T/+8bOElbJ8WxiXxT/++dHx63/8Y3n9//rr1//zs/PnnD+7ec7L5395zv/3/2rin+Ac3tr1
3749t+I//iGh7vbXYihKPLKYxpB++se/DG9/f2QpfyEpTIpU/RDVW3h8RdmIaPkzPsJrj1IIOVTy
qMt+gLjT35/pfy16RJDu4Q0vm5j5j//7nJ9exX+/ml/N5Ze3/N8bIYhzIk8VnVSDlixNXd9qG+HU
vW701o06K2SDJ8V0jWHC7zYr5OMgEe3xL+P0z/Z/bU/7vNNR611SWR/lQI0KBNzbz8tclTSnzuey
v0VQHRtOfGe5izVKZO9np+1wCdHVU6NOw61c69pRCTF0x9ncFz5iwxFQiV5wA4xBp2h2rx9reMe+
YXz3mNtGOLioKunXjT5lT6EEczzE4ONCShAX2mhtHh9PSZ88j3oaMuXLQvYjUwweF65ib5TRVgnu
rM4eLfR0ZnWDZ3z++H3fP4ccf3ed4JRKIDA2JPhW4aGiBjmMoV7cpmDGcLRRI7+btIe5UYwDi/tz
ymBpCSMWSAwfoQ3Fq+XzX3ZyR8hZowkzvy2sWJzHWagcY3ag+IElLHA9YVWedEN4iPy32iL/bpa0
wRJw6otf4rK1/dIs0qrlWERjftvURP9q3Fl+hpWbr2tcj6Hak2EKh9SjCHxaWOPPyWzH2++HeOUE
+PcjIEeGWjzGxpDMl4P/l0eQZWz7FjGNWw1/nfOwbuIdKGfHBR18Xlp0OdTSYVMhsbTF5+dKjtru
2BmYiKimpJu0NdSNSKVhR+EmfUx18IGTbsVo3Tvz3nQegzRStzAK59OsmdQDYft6fhA+ATrl7kKS
h7LGuoITzp2mZU4s3STyvamGXintVeRKvh+h9YJfGllI36RvaezLgu/Jb6LCnUo3ZpTvzPhN5NWO
XWA3JncfDf3Rrn8W/yS3Ur6Lz1v8/+dnA9vXL2O+nD2fDoe7t+Jt7t6y51/PhI+/+eehYDh/kcUi
cb54vyzsPf2/DgVL+0sj/kKfkBzIQs7ho38eCorx13K3ZOtEGBxYxyJe+M8zQf5r4VTwNwS0sG9B
P1h/ciaoq4nIzQhEIgbqkOJgbFPvWi2iIsNpvoTndHcxu7n7+hS7l7F7EbrnkXt++bb7sX9/eN3f
/DJIvzkZPkzjfjmKvrS62rSQJAqMvB8C/6l2765K9zZ0a/eBH17eTpGYWX5+220e75/PT+7OT59/
vN/8OHm9GtxDz0HnvnsMhvnTDpKrozSndL4s7xT5pYkOxXerFfiln6tdUh11oRpLP0v34e4qd0v3
6e7h7uTlDbkn94H/PuXu7N6+XFwfXzzdHofu8bV7eXx9fXx6fn196p1vTnfXx7vr6/3yb5v9fnPy
dHN+6u1v9t7jzbl3c3NyceXt309uzvdX/snJ+4Hn/8CSfDNAa0dlcrSlJXU8/9nT2cPV/ujs6eLp
5OFht7s9OXsI3c3p9elmtz/dXF9fXF9sL5ZH3F/dXJ3cbM73B3ZMZxmr755ldaSWCy2g1T7G8mWZ
Nozly8vt22Xo3paM5uxev93GjGXsxvxrufzv7u32jeG9HZfZfM9v3lfu5WPkvj8/nr+/Pj5fRe7+
+YrZ9Xj5zuy6unm/e38lOcF/7q7e72oWxMPV6enj8+vJ+w3R/+uB8f0Iub7r0+oI01NBCdqgT/72
zD8685d/bl13c7zd7jzXczceP7hH/tGBk2GVaDfWE3OdfAUXO2ZxMAY+PWQaXr2+n7xc5PT3hfjZ
vT5nrAr39HF/93z5fH7gTS6r6rtOs+/9uurEoIdoX9JpCb0t8z6Wn8L0MkZlS1Qd6cK/z6ZPF5Jf
o9BVJfjvrlKFJvAmVQnPczXGRiojDpAmgT9X9Vk8nHatdpSDje/199rKN4OWPs3jc0w5qeiv9f5e
13M+A9n+PKU/hvE27G7JSR2AF/x234W2u4RQFMa/iDSn2VxAbYqWneH2pWT3u47dl5fL59PL58fL
89cb2b17PbSc10Hbx1v/tdHVUMyAum3U7wK/lSVXGPfAVVwEs8bpxnZCtxGBX9gnijhQ1flyxFDM
AFZF/k1ZjrR1SWOS1C6UOkqtZR22vqXEM5DLfAj9SfTzz+9PlnVbyDgS7yx83iU7xRX+89xq+kE0
pQhtP5qt/qwdJu251wf1ukni/PJ/0NSHmxAHO7qzq729jLVYdvrE9rNazDfGHIpkQdtnrpnN+Y/v
21oe+9cls3QL3QIGEswmoOel27+EuhZX205vLMvXRWlcOK0RbGABZgcm5e9aMT9Ym1wPYYqu7mt9
04wR4bblO0YHzXuwrF1hzY7/fV++zMKlM4AKyYCZ4KjlNaQArWsttSbV8tV2NLcRdNX7Yc6Q+isM
K9jHeYOcXxkIWGqpbfgqoL2fSBBg+ff9c/y2t4swNLExRg3rLdDqolpHPQ6mpjSbfuT0iOW0mM79
YSukdqB8EN4B5LYQQvr85lojaqwi6DS/a7mfpMDH3XKoot2ftoIxL+gRVMTJMmOs9LkVML79EJmw
bMcat7vGISscRejMfN/Kl8UFElThGgH7S0FIc10nBsXcJkaP63yBTcg+qvEK6YQW+UoYH5IdWF/u
iEo/t7VaXY6TIftu0xYZWVcDRJHblle34qjrguPEajeZlN+XGJ7XvQW8Gzs5zdhItblVxu5IMVEd
QlbLGOdnUhM+NYFtovUjPDLlx5j86UawPCpMfgNaD5Wg9f4mKwGcfZVH1Yqk3Apbe9DsSEJKoykO
vIAvU3ZpCSNmGTAloJD1XT8Vdp6BTx39QMvNsxShmFMJWsaBKbsOWj9UjpBHIW+BpSk2Ap8nUxng
9YhC3OhTmLCwdIyHbTb06jlOqti32pFx/P20+vKuF9DTkkXAnpUc6Bdtm1jA5tGUZvKV0+bSuOju
irPmwXnVz8fYFffNSXKHG/Z59Dy/x5fOPtg0/nAgJFllpLlJrR5h1edhBHaVDTxCeafdyNfWhX5e
vpu7cK9BpXGHS4ig0g8cAaA/HbdH2oV2qx/YfNejvn6C1RbfR5oedWhF+2GduLYojhqAlCAf9mV9
yGpjPY1I+S9wZxSZFlFLkF2fX7CUGJUsWjH4Sp9LkD3n5gbxVvnh+9f64Rr566FFM3ifskg1Zio7
/WpMqT4FSmXNk69H+bFdV4M/9cqDPaqJi1K1WzSKJ6X7qPqB8s9uFJgbOj8sgNARJkruIs1t2SeG
Uz/McOaN2FWik6wZjnK99XPpTC1NTwEfZTuSqyXPTjS5U/sihkdFeRyN3EUHR5mm3Sy/qrxAWbq3
cE3Fg2xjDaOXxq+lqJ44QbdGk6p/eLDQb+h9C6DmQzJsyQP/elijeADOJKC7eTk7L2Ma6k9lnm0O
jC5fshrcBaoOQAosgaUbq0aAzHdCRQbV16dc3vZNf2VBMj+Ag/rNRKERzmtcFBC3WpfORhMDNElv
B98Q2II7qV24mcA16M+7wniBZwPfS7ZkdbEznYFqkJoMfpq16LhZ+gRrtLMP7DLLQbseMEzN2GEA
TJP9XtbfLyGUNtBwVPeDP6ZL6XXInBtU0sXZWM/drgxjzUunUT2AcVnewpdGF+QJ2xtrYF3gCcK8
zPKMqdC3drm3muaZVKUWe0iSAHBsUfIFBRulfoZCyp/PwkVplDXOgU0BaBUSGFouFXlaMKqGBtm3
kZCyGcxDeczfzRD2EqpYSyGPi8xqVGFTyXMj9X6ah9Y2MageKpy6BwQUVvXmxY4ISfklHcZtiYrI
Wh1Mysqe5GM++Alm5Hj6VoYHNzm87IfJ3qcBns5ROubb1ixUfkVTNu1Qto/OmB3p/aAxnajGJ1l+
Ww3WJtaVA+zHj/Bq/ZrB7S4Co6xGZU3+hkM3ph2npa9obah60PWLF2NUqosmLpe9KA2uTbMvjmbu
p1yslbC9asccPC2+nEhy49he/OE9iAGjBgXaiEAbyfM1yaTBULqyla7zraHTj/JJs4AnWBGeOcOh
5buOCpemFk0ttgiSlSBRPk+BSMFtORRikaIL28qzS0jwiT5p5ZFcBu0h+fjlbPo81OxDFoxPh/lA
3L7aLBDvDCtF7yE9xzZOkYE6uiKe0qPerAovqIr4dNYwBwHMiE/yeCAy+tJVZeE5oJcANhEM1/oa
JpqgsTs5qX0nL+bQs/SMU6ixoEnvkKZqlAMb4zok4GgGH6PCJ+GiRKOrA1RWMhOBCLnyp6S+yCTx
UGlIuQTW9JS1tXxgv/iyVSlA5JARQ66JMwWm5ufXKEk5WgM22ntBYomNTB3urOjm7tgUbX/dWnHP
cTZkOzCoh7wBv+zMHy0v8Q/Dy0JftZxJTteDVUp9c7IqV5Wq06arQm+uoidcK46KsjjEDPqya9Ei
Abu18DyXy99qYGOtHcmrm2yLdSN71RRmrsCFwv/+XFu9Pmqf7AeEACxBKq/APT6PaG50SiasGWat
gqbHaW7HWXtt5uaIyW3IPWJX4sxXHThxVlN04Q4slxEQJlQNKEWvYrvCqMLCFriVWlXV/owzke5y
TrjS7YxIe/6+g6thXNpaDGxIR3CyUWVatdVzCQm0VIHGJ2LlKkiq4BYzhT9zhqZYTSsLUAXs/VLe
/MJZwZHFqNoh97WGOu+sRMlzA9DqT8eN+QCIkeiC1tgzl3H9JTyIRxDui26fb+BtZG9zrS3uVXmq
EABu6vZArL++bpD0gLbufBChF4W0tUzTNKu4pmFj5McoBtnHFhBGgD+h5sSe3RgZrKMpNpzOLepp
Ni+qoSke58qWerc2uinZZEpRCk+NLSt6wjm5eZHCtEje7EJqzsosKoZNVOAXErl6DEfKHwPbBBU9
q63th8jIX/3hNKAzNrUj3hGVJGSuPw9dPVDHnCs6gzUOmDWkJsB0lcHR9618WU0aWxN3XvDxi6nL
lyhxAr0wSU2GEkYNSyPHjbzwBy4wNhDuWnpSOH2MP4t/eU2IK3PKgM0BO/alZ0KyMe4wihylSFhm
Q4JwpBGP5YFTZYUIY4bTDBQpYrQFCc1C+jyAqYK1NQ6uuV+PM/bjdhSeDzZuFXJfz3tlsKsbaFvI
lkQxRhjdGG2E3QJZV+pxZ9VteDQ7k3L//Wh/WdrLI8HDWag4C0BsFddhsqzHeRLlPnjp7ChOjGGb
SI12oOe/bYWoEdjMcqh+aH/9sujGcYphvtJKgv32DVyd6HJIpPrAyfa7Vtg+lmSGDh5lTc6WWlsq
tEbPfAg380ncSd1OjZXifzBXiAgW4iergGh19RKj0pCyysmIsvtkawM69w1LOqQz9Nu+0BMSTTQE
K+tzK7PUTzVRZMaaVrL3UpOHTRvW0SF44OpI/piRNmPFmyH/w/XyczOcm60klmaytpRw4Egrt4jn
2ldEJHbk5dJjK04P3SW+HF3MOY6tBdKByjGwjs+NzrFArYUz07dtRG2UdJSPFiMnb06a/PZPpzcb
CDEk8Q69ZJZ/bio1DNAfUBJ9sqlcjPDULU4ThF4q//t2vnZp0dViSRNcAwRaZ0wBWOtyW5KILcLU
fKgGLgG127axam4cQ6ja2/fNfX1tC74MAgFqHlz71t3KlMZsOa5pruytfcMuYWynYYJFVxWBvkun
AbV6Xu3uT5tddgsdwBVJUCDfq6t1MhUJgjmZ5JlyUQ+w31qp3hm1VF6IrpkMFHLGKPHDPG8OZF5X
lwGm6TJlmI0a0iIo/qyuHmOj9GKUI4mdcggwELLy49QKk908TqC3i6neSVkqndeKlvhyXgwH+v31
SFrw68B3QLKSJ1ln3UF1NGOWSSh6yVhyueCGIpx9AO727pRrJIQr1e4PyV8sU/OXC9BHn7ltIfe0
cHghQ3+euojjlrluBoGHh7a0kboU81p80P944tI12oLQTrKEKfW5FScRSUumLvDGpp+H0wZPdx2A
N1ARP02YWAcOgi/rhKhrkSxcdPzZ19Zw5LAbdaOzZ8nTh1nedXlyl0FVO1KxU/jTw4B5AsF0YZlR
UAN8+7ljUtt1TRMFtieLKNraM/WYQEmHA8P3ZSEurVDlYmISunK4fW4lDLEflZDn9PqhLq5VbD+e
aoIJtNnguLqhM+Eowb50+/06/DKKtMoJ93E1ZUWsR5GKpKM1nWoDWx+LPdR/GylDJb0amibcft/U
6raIqMLiZEbpDeFuxULw7nMHTcwP9FkvLSx6rOYOtsDYXyELKEGuTeC8hGfcaC19JxIRIkig4f8x
/mnAzqVjyQaRWOabACJ+foIMmT1qVZkBIZajFrW4YnQdORd3ZW3rf3rRWdrCM44cx4KhXYOkJqlL
cuxkDS9KumrfpVJ5purxofvib14fUkGYAzE09Gs9NZOpL3KJPKKXl3JabyRdcvJNSFYXK2AltA4l
CL82t6xwQF+or1OkXGuFjXpDzZrT0Us6ZIOSVG1hlozKhZXrh1Q9f9vUkqyh+k/6bu3UEaZaEWWT
oGdSLU9+b9T641RLRrWtO1U6cFFYpt6nDRKVWO5W/9XYamoqcZUGOuqJXjj0w7ZSi8EVRZ0f2Pt/
1yUS78QrCwkN8O3n6ccmPKmT2utel1tWBpGwsa7DyLJPtcY2xOb71fbbxtiQUQlF7JiMxefG5jij
Ot0xfpEWGFtdZPJGjnXpVJ1wuv++qS9nGsr1S63GXLjX3IlX++McTC0qejSlID9wFcF18mc7lfdI
CE5+Uxb5gWX8m7f1oZfCzg8n6IsGWef0jRajP+aVsbBu+1wOjxwrL/3ve/XbVkDQLwI/y86zGsBW
capySPBKxGAguSiSTD3OuyT504vwMnZk+ynFkxPnev/5NY2RUEvHypjmVjm6aVtEOzwtpgOT4Tdv
SAdwrStsvqjtrS/CfPXc6oWseaiYW6+8wWrTmSFAnrqlXqoW7SGB9d/MPup4CxubTC+5d+Vzt6og
bCSKCeAzpKIt4Am1aGAMZCDfSKtTGP3+VX09OhcJLZpiJNkr1hUFpCstow5pzUCm0DOTSCRu0Q/O
WThUid+YzkU/yOGBhAzX+qUXn7YNMPQkFj44ScT+6yyk6PEQhMbWk8CuxW2lBPVwJLRYnALn0Vpf
rYy6RKaolR61oszOZDMfyPRPlb3JJdxotrhANhZsLUQLQvREHbfVlRGwGUQ3r2sMFF6xpMpv0iqo
Ia8n5Qj13ERUdUuIKiqvr/XoJmApGK4hBHZ7FWol+HmEcuxWpolgUieN6g+Y4e1jLpI59vDnqHqv
EyVAd2sOQNJg//BT54/P0kqfbVTQrKR0M7D7kQ8PIKX+2Vmi3y7+9rdYESvHTbQgLEoDYrScyNab
IznKcYGQmNildZCcGnCmyR9qWBZ5yIAkF0BZ8sIL6yE7aqQBe0xRy+ZLqZPMcruOVLEr2rQ8basG
NbYoriVrOzWWWsPlSsLHOpCrzjfClj61cqKdTKY8ZfshQLUcdkhvV141JeU9xqPBYvYZdLdcdtPH
DpXTzM05HlPMlhTluiurZPLTiePeJciLH2C2t6gEq2Y5bZV5bF9DRSoT6C1teuvA1pyOi0LY9400
F1cgmvTUzWNJv+21Mr4fW4QmTrrKtFAs662+ceuW4kUWzqnjqkqVz54aiLF35aqWLo12Th5ChQjO
Q9/O7ja12eLhbCXGKChaK3PmsliGs7k183pniRDpKTPTEDNAgjiNXX2uhiNJrRpMDSMdA7QQM8BH
uDjRoybVkuk27agax1Jqs4470BaQo4rulDifQZvapjyTjXrEmFueQ2Q4BpFvtMSynxNZx6cmDUOc
WzGR1jUPbWErdYWeiRerGpDIzONUv++bqXkeptY4ywJhPiGmbFonZQ/ZD+0Pq75M1W5Q3dwxe8WV
bdFeh4GEFxqWl3XiqeiwjmifWvgkllU9J7419bm96dtKOzbiOcKChNsBlXvUAFEvSGkMiqOtHbfw
Z19SdcwuHdwOX7soc+6jrEtGbw7m6SSsmvxJqfT2nrqd9COuFf1niEmdhWZQaSM2TRxdbyyrl4+j
GLcKz4x7fdroHT4Prqx12ugVUS9fCCSzkejAoOzWFlNvuGXhiMu2jyssRBb5g22toJ6D3Z+ZnWhM
oPdISoCGInsJSdUcgpK3hXrgTc8Of9tPzvQg2XIXuvCVpg6J43GoXHzV4BJFVq1u1Ckx8i034zDZ
ohqhVAxiND9kpJqH7TRLaHiraDmBJ02tgki1q4Q36Pp8l2d9fRJyU443klbpr5PVl5hUK6OVHplO
X28abTQCryF207kvBNPommHjXEsRhhR7mVTZPZmy2dgWPaqGdZmZT1KB098xSAm8w4O4iv3J1MRV
bNuZvm0DER6nc50kPoVHW3hjJqM2LYEl6o8HlYhiO7f4EbdWb7xluLlemxgHm66d9I3qNgxBi4Ca
aGRfVefsVsK0/U7qdf1CHVpEwkOoTvA3RS5MD46X/TQrY32eJ6xHd8ry0NlQIS2Nbd4o+b7XxtHy
qlaanE2sqWxUmjVaiSvMoGncGD/hxFdIlAB2JA5h7IzeeOnncGgWn9fxjkPItHZdO/WdO+JoMm4V
STVmV1XzsdiOGApdYuJny/6A4+Ntp/SY1FSwklp3FE2HJkCej7yQtki9SrVC3UtTqU1dnUWveEM1
U6Ed8lqRfbsWzYklR+FrLAw7d60sEo/IQ7dYlVbhVVkU0pNKkuF9NhEhd+sx68guKnnmM3FgGOGG
AIkcIZniLY5huMEHx7PposYKGAACQk43SZ6DPhFVEv6shjh/r5hakz8SlPdHeMwVvTtGpkO/RX8H
ebrdh4akZrCEx+RWr1vzmQC+jrdalw/nYA2Ud8SDClhwjjFu7Gkqn4eaRe12aau9ODni8kcdN2oE
xYc0e4qyepCB0jjWLhxJKfgx7gn5XsRx91MLcJ91q1kaX0BGjfIWWXzEwpPSCRi6nFlrgqbemjnA
gE0wNnynAg2vd23JGdKdmsf9FeLI0hVVWel5kufhfLlvPw1l0HNG5JpyV/Q23tMOHtFUMsw50rZj
PJL7jQzc7T19rqk1Zmmk77Ui734STInbAUWn1DXtor+R40T/ucjEp4iNDojBOZlSP4dmP7E1JgEn
iaHkKkdzAeVQstsITXMZNxqP+3FwV8+yU8gnc4Ee97gTIs2vNBktyk05tVqBbjxqYF6aOOllo7fi
tdeK4Bi7gPZn1KRB5nUQ8HPmG5PXrRpV3HKwmS9OpCEw1bSI6Icocj9WmVk1W42TqPCs0MjfpbEx
n5wszXoMvKqmd7VOr2Lq8lL/pKSxNnvol5sb1tUMAr0ps9MUJ/bQjbDAEO5UDg2jYw2tzZ0jTX+k
s81+4wgJen8A2DaAzMjOh4iK3t1l0WghY7BIBbgYzaTR1shGWORVM4f1fogQvHLlsSrQvyKYVbe4
XpeRa1uz3rt4KNOqE/dqtNXNKh889nfjLrBnYzrC/6G7USWgg5tQikrZC8DzzUD5yxAp9yEINVfD
7/xJs2t60dhRWe4QJbRaKN2jU7Lp6vZ92wYo9qDzD2GwK3o6oIORTdwp7nPU44lHZEpfTvdjTGfr
taUu3PhSiGQTw9I6I8Jsg/0TeSr1vq5H60Tvp+SJrFtzIbXh/HPERuGnFClh45Fz6UsXxHug7Dj3
k7O6kILOq5IqldxmiqLzQI8JgVS1i6dtkPaxA5fRTGTIAlV6m1Khlf0eLXqDSGBA6UHSS+mlw6f+
pRJK2flt2iQtAz/abDqZfi+DKu7dVmTBtDPTfmAetmEAgDJLEcADFaYEth8T8CX0duhF/FN1Ut1y
nbFOpW3al2X56HD/in2J86X0ZRC3N7GhYXYwGyEqcFOkGKmnxYz9ThR9+DbYcgO6dbaleSt1ef5A
2AmjiQsCVl0touMLxIiy3akVlHFwhA0xroFOveyHXdlF02aEWS8xm+3mZ9IbcrelxpjNHsdSl7lR
nkxQaeJcSvY92WXdHwcgd0RnbKMWiQnMwfckSVs6nSVyctIhS5ejuNQMCXZ6sdRVmIVVpSJt9EEU
1gNU2/DWSsdm8EgNN2mI31ZjhsfUb6T5zpaa2rzAQ3Wej6uinrO9VWSgTtO4I7rwYtxPshMJzW1p
03WliHYjtvcp3mRRv0fAdMIRRpMxAeiJtdW9kRupeNUjgszeVRopRQWerCBa9djeT17RiWTaDZ0d
gzekAOgEG0mO5dCP+qqP93oKS+UxnOcqGI8oItUVIqJaMDl7wD55e9ooeFB4bCd6d5MR33QnYx9N
+pUmOCdlNwba02z4bgymJriwzo8Zm8HJG4zedo4Gtgj9WiPkCbyB+mNyU1Zhk/+wBzWdEi7fchre
W1CUZVdYsS0/JAVWbzLrpMtiDk+DKwO/adjHrV73NQpXkYDpHIJPctMqFxE5tyJRPFNNG8MlSMuR
h+MwMLbo9kjqrsnZp2+Vmhd32s15ZO6tuG36XVKKQPbxVbX6H4qSzvOljimCUh2H2VgB/xvA5MeW
GxZW1L8ht1x0eOBWQ7GtNSmXAYaLSLqz1DbOLmqgzPnGakKsc32zMgJ5z2VYc7Z4prfxk6iofyOA
MXBtUTxLhxHvGVPY4MSCKP8m7IAF3NqhJnXeokol7aLGnKSzuHcqvUanvJfYDcKyfGg7haXVG5GS
brVgxqWOPMNyIWsFW5pWjSEN8/ri46rqJMIpxwpqxVWILtrzSkafcrlEGFm97cu8n09EQA7h3ZGd
Kdvg5aqpz2ZRNPYZ9gqiv67sDNVp0WB2QNTY1v0dXAprOf4HbNjvJ0X0hXAtqwuai3wuKEe4tZSU
jVdkUcOVz4lL8SqndkqoJij1k5EwovMyASfoFSW+GmUf9/OxmkgGkqO90uaTHy2yg9s4itLk1Gmj
uIXYAtP9UpFHSMvC1LtHq4fKcKE1FAUWPUS5e4XIgV+LbfT9/ZiobNG2Nei1r9tN3rphNjvXFMCw
DdWm2Cw9NJz0aIMdzFDsOujjaoiQksWNAn57I2/nsRktgU3FaEebpAnqipCunnvrPSgtJTgfW4nw
rp9m7Ucw9vHgFUT107YTSLxc57hIar5Q51E6IeEOxUJGeiV3HUlPcJqok169FbxEBNkIJGGuB0kh
vyhOpptHFvrliEg1Qljlbq7HMruaWluBqm20Ij9D/DpAELoOQA9Nspr2GyENc3VDnWKsHztJM9IT
o68S8WPQyyJBwzDi/uZmUd0oOweQWnwcdin7XKwNmrQVQ1O9B8bYPij4oeNELzWddWxORpi7coi9
HO7ZQ3jtOFGbu6FOYdKrZW3ITpBRwzoqrkJYbB057z3lZk14Tt5xjSKTJimXbUFRylWwQRaA6OOR
LacYgsXWheiI/4cuHmeiZLVmUxhz0jsJfh6USxJc78tx6l/GKS2cS5Sm2uAlnpUCiQRulvZJ2092
ej+mJDVO4kSeitNIa1XjvOfB53NJV4fhLC9bg9unkzVdsSGm1TFNicCIHlXyyPxvh0o3L6PcsJDD
H5NRs4jt5jC/wx9Gqp7mpB7f4nEwkExCMdqx8X8U7Fw5/p35JldyeW/ZzczGRQxkTz+6SCvr9ymU
tTQ8ioXTKpemnOV3Ss902YydHFzqFY4d27hDh7qrEngbDFjyjtBo62ySMrG1bYRmVYO5h0BmnK7b
J5mc2OLEaWSu75nm6PtgTBIHdxyjOzWNxmAptAXeHLURhZELDEV9F4MCrIsEAycD9rX1T6MPbS5i
LYaniQWSjtWTTYNbonRukLErw2jL94GyU6XQeOCKi7Xx3I3ZD+Qio3mTT7aee3Zdt4GrG0I/nZKw
RIeyL9V21y58J5cLSNbtWonFAyDGUqNN06fW+9wkiOuoZbXrzKo/LTvFztzKibonzmZEhmZlCLDg
IZMiuWOaYPVSxE3sd7GDhkGMgN1GqXv5RWtxYjkqsRGxUWOvG2K2xHLiLdXXyY+hbN3yRsgiEDYE
1yLKyNdFxoCPSlJP/U9zUMzX0QqLzJP6cb6uRD6RY5OVGmF8zWLCzqpxL5qkM7guA/6rR4xMPRGr
8TOCh2W7reN+tHfcKYvqvJHkygzdWB5lLFWyeHq1rBZ0LdFJYCYedsnpszHnxqmKdC1+N8i5yhtD
TvobMiS1stETpbnJbG3W/Vyd49EblKq7myUtA+I7ACX2BwB0jw0aSqFnDvhfeFOctkhaaZX8Xo/F
pG9GhZqFNw2ymI8SSSHtKjVJ9caLyyx3mqSy96CahU+2kUkkBvRm6F1I98kDLklq5Vmq4PAMnap4
Klsl1bZVL01IPeI09TgUc4IzZ1qiXXckjE5VNpMWEoUkXBKRPW0LRXH7sVcY4rHVyWAXZfViaUmZ
+zgXRxsHS8m3Vo1b7rBl96AMUWdhzaNJPLAmEZhHXBl+wONDvdZuSYb6bYHwCbGgGd/KcYP1GfY6
/4e9M1mSFMnS9av0C5DCjLIFbHTzOXyKDRIjM6gqM0/fn1Vl3c6Mm90ptWiRu7ibWESEO2agqJ7z
n38QXmyv008ybnhnicHBsDUsM/e7drI2j2vWzr2TLjAYfSpj0EsxVFUEGDnerNgZfze8clyiOQzG
T9YMsWypVof6QgH3HevRDLfYGxu8+ux6ztsknLPueztgpUuzqot37HWCin6Hoj8xSnNrr8ZMa7fL
dTh9EGlu4d5CDkoDWwiWMy4t0Vjbwc3maEdGCx7/BQa2FtgZG8tAA9yE3cdiWxqDp9Qg8IypQkZ/
5gwTTWnT+FjnzdhiYVpGVYvpKlkB7LOzB5ip11nHCKCwYC22Nf2+jIr9fErdEHPevDRohTzhPFAM
Uc3WIl2wD53M/ocqFq7sdg1uW4Xg3IYUp2FkDIOVVafKnQ0R+Vik+Tst0+Kn0Yy2F3ui9N6XKiz6
JG0IbIzcapyNZCSxaoqVwtX3biJyqtqlbGnzLelNNbtPI+o5rrS0qbsqKS/UiirH3H8SFlkI/fbm
OopJbLDqcYoLNj2azGFUY5IhIRNXdCn4kY3pnMeQCBr7GHrMUm9crZG2FVnXf1m3fgFrnKRVxIM7
5FQVg9MPJFetIFKWOS9bnIO0gMh4bv1MstTa3BlGLq52d2HxmcVYr9gAqtJKfJqig5PLcjxNyh+M
nQDob9k4qCHgp1qZnQSdbLLDHHZy26Up1sn7sXcL2h1iIDzCVDEmJTpLtTlHXDCxFbUhkMW46C6n
gu2su1A3RK6obMBQGal7vSQjo7R2Zxi6GJIgHHwH32Y3J3cpbTFdHTvD+zEWg0HnngNUJaHIsqd5
sJfnsGnOwFBKJvx6OI2qSHtkoqGurcgdvdVOzIms4p20Q1IV7LHTaWIrd0oTUW2+uZu8tfhJarso
4mUh+utUI+fL/IRuZVqedVr1YzxB8wM2wuH3LhV0MDGUR/OHaFJsYyXl4o1szKU/OBuhW1FA92Ul
g2NPT8MYOC+8HnqINVPiS4Udvhc1Rj3eIWsFxzCaamLAZZi7zitlhrdcwesD6vVS2p1tsxaE+ZGi
jip2YbcCCeUOlKu4D8u6PhTWwk8vZRswE9lKkHCrC7wl0nlhGomoU6Bd0BLjWZdNkXG4d+Y3Ky18
ERkgM/lpm4d6ORRMP0RkT628X1pQgFuGviSFWRnmjFFmT+FNuaHRJm2Dgjym+TXboxw8QhnWtmOv
ykQvXoQM8RIV1FNFQlY7SX1PDDby5kHTbdwVAdV/ErgGSFG6dt+kEbhZ3Ayq/omh9/bJY0q1RWPb
OxbYWlFfimqy4JQt7lVq7+XvIHoImysSnI5BKjzSRVJuMpjS2t8v47g5EXs+BZJJHuiNHmoV7hrh
U/Z6S3Bm59zeCbYZ2mjLJFJparx5OgCpGsdhIRUm6pZQA1wZs87/yf373/C/mX5oSE8//gNrtP4/
9mP7/cuAHdmvnjl/Mk37f8MlDTrKHwZ5/5cTzoses/HL+mcfHH7iXz44zm9wxPE1Rn1F3oHnM1f+
3RzNE7/B60Xac03NuOpaGZv+yxzNMfFNu2rrry6T/3BL+D9GOIbj/sbPQE391y/9t8zR/jzkZDTM
qY9FzzWY72rg9mvSTecPwNkzG8/WtOYHqEa/H4HKPg0sNv03bKc/k2d+v9Z1BnN1BCJZ/fpZ/kB7
XU0T7wBVObugDfqkSv3iYYJqsAcbGw9Xr4TnquzG2NPkyP3hmTz8c5z5RzOMP8/Bf78y17QwncCg
7h+89D9cWSyOaia7cHZVxjQTbVIeycb5m4v85a2kvXSvvpKB/auldEMrT640Fyk88QyLLGrT6bb6
u6T4X0wNf/8uf7jMLxwra+qYRoVcZtZTcTe2mQCd0MYn6Rp0OjLtkfUtiAmJq0T+4NXVG3XDY76M
2d/4W9h/+TxhbuMlgOLV/1UBRfD0nIuZ5znHZuwkfdzdGnFxmGLvYPGnpeN5b8XMUeI6HhLxOMci
br6WcX92ouAk/mZ1/eUz/sOn+YWF0LZm4bt4uu8mirlEebj1Lxhs/88L6ddnHDCDwMwAYR7kL3iI
1yn+HxaSi6KOrqp1dtAPvD1DifpOFr3DwbV0/xafhyMWHa0Fz8zFSAFW8K8sSxdJXWMz8Yby4lmR
qmyeKHBA8j9/Idh5fyIA/OM6WCTCAGCjsqBv/MLCN0dEDAwDt12ll5KKz1jz7Wh348roK8/T9uBO
Y54fZOG4Xx17Dpk4IX+Rnwe0PICsAdPS6RSaZkpawDyTMwtWksqDSTJs9VhNSmVuBB3ZvacVIaah
cK5VnA6vUx7TpfyPV9ym+xtdFyB9ZHzWPjCq9LvHEZmqh4ZxJSi0KydQzMCobXHbrNyZE4UCwR9F
t94Jclaa0LuU9paBcShIqZFRqYA6Ilus/dwGk5vMYlxfOKivwjU4ByJZXDxLjrCJhvogq6IPj7le
ZPns2K3ETn9WED9peLsQjl0bvqZqTNP70RmJ1BhDKLlRvnoT+LFRGOU3ZHGuGY2ztD62ZkgN3j1p
Vrss9QAZjEYaryS4+h1uG/2SoDnvywOkBQCOthFZv98IbLJBh7R7baCJhVrKHKxZWo21d5Ze5JHK
U+d9ySmgEkcUpCs1dTMes80wbust6HDs7Qbx3e0Wad0TizSqOByygVxDkAfQ7NoqRiJgTHBE+DXq
MDNlX3dYo4rvoQnsIQ5BSBRoZqx83zBY+5S0CaFMEk2H+otTMuHZaUDCdd+C4MgYxbK6zoBUu2vm
vjWYuGTWg63tIo18fxUPCsbMwzA7waO2Kv+rxztCxHg91E/hlFvYvebh4EVF5cgCMom/TQlM6v5n
vkDkTDyvQAOkCVcjvc7N5084PlD4rUQjUF7myLaj3ALJiiZp1984P/06mq1JfRRuOzRxn9v5pyYz
gG05Rd1vRpoVd5nbGGnEC8u4Jpf5GuxkkF31b0NWf7hhSznNNN3IYvoi+bPy9XpL559+yzLZAxBt
G3TjYmG0YgfjdD+vsn1bmSVjmiWz7L6ATp9HQVuJxx7mEpQM6Ei02YUxPS/ToL7PvSzkaU3npQP5
M+gLat/I30D20jJp4MpT7hUUaJFr6foOb/KBAZ8Sw2V0pquBut9Pj/bo0G11zjrfOZmzMCycivFZ
2xVVacYo4kXUVXjSo6/Bz8hjYZ6LUyfngmkQ/7A2pAsbxWQ+rnkzehEgnkzjImupEDfAByuuWOj3
Ni3KFqk6MI4mTBxFk1E45AoDv32HAjaZN13YmLeGK7bPNj7b1oFlJu5nBezOzRzmIR6D2sRjoIWF
YY4F0saule5TmE68l6l0u5/dYvhfGASTtxHqDnSfuw87LZXrC0uq/g6MhRoCUBQ8Kl9LCY2GjfKu
zCxuU+mm1lPPHkL/s/EYYhWuvNRb1/u3qdcAFqC0GKipRXMrh3XwkoIV84TKE9bQVunmR+vkQhLl
7lSsW4CtkZuDA/kBjYLtH1082W9gH2w6Fm5Ze8eKHGJyceB9VIllt06zg9SwubtVz33DHATP+aig
KMcPZlurkTmk7D47MyIYVqk3PSxWjqdILYT6YZoAChGenkVGUC40KW9sa49+QMEgqvOZWVxQYBm+
71UWurvZCwsTok3quVDBPJvwOMmL8MgYr62iYmRqe8wbqej4gDnFmc4QJsHmKWasqb+Y7oFxst4u
ljaC15B4VTvesmJ6znvXzA/0I2YepwAzCp6t49W7vCtpkGRWTg8kU9l2ZK0WmBTUunsvG0u58ywA
xCMmhpp6kWEMiaak/5RHc13VHDu6Xpwj5OjrAyMkgP7edyVRV+x9rOYwD58nOvAmqeAgqbg1W9M/
+AzM2Aa1bxhR1wCZHOww2wJQeCedyQbsiibCxjUfdosYkeMg6uQE6gNUztGq/ZY5ERQbuRdVEMy7
qqBVPuIXM39yKw8krM/r+cnXsjDjnNxs52azuc8J4Cc8ND3ltTi27kiR5myL97BgVA8XK1gAHnKz
YgLMqFzRqnV8+H3jdbZxY4GT6KvQb9oSFbCjgubJFwrM7BqhNU13BHga/g7ntVrsrhEO6GAFoXa7
ejBHIAurCPM4A4VRAJClb1+8qhN612Ve3cadSdDLTnYlw3XShcw54eB03ryFcS9u6PMCE8ZPuWFG
26pln9umXuIJ45CZmKzJ69DKWeMWS87t6TQWhcO8sDMcM/JGqyV5LBzKW7ZV0GOhpX8iQh21usy2
ZyuQeBmFU+o91/BFmTykdkvRuCqdeMwy/WhYcs/jV9i1Li9CTPNPQsqDOtF4zMu44Ty3IrG1/XAI
CtgD59oKcze5bjsyMvluKlrbwH4jdr2+p9X334ehlevFyI3+antuSAsCg+tclIMpO1hVMFR74An3
8z/qnf/fsv7R2Pta4/33zt4PX/SXX3tW6/oj/+pZ3d9s2kLKW0Q+Pig47ezvPatvY8NqYvnAIcYf
uKf+V89qhb8ROEkzib/ZP//xv3pWO/jNNzHp4pei/oAhLP4d89ZfK1bkCC7aJ+QseHpf1SZ/LsJX
Xhh79rNq52T1c2vZ1y21ca41yN9Vx399pasOFoYzevlfy30yACymdbgmB+t6J0fTe5i3yt3BYv27
wNC/uhQ26IAE3EHP+dVyFP3mONgDX8rMrQcGGEVsWN6T0unfdG1/plHTPnLzHAeRIwIyH4nOL20S
Xbnqu4octmqx+zqGUuVB782tGymoyDziNt7+sLj+ovf+M7H59wtiXuEwfqZz+tUWaAK0h3wOZuy1
ur4PO/G5ZMu/NfCO2Vc5NkZe3v+drsqCF/5LW3O1fmZ7hdCMhwS29L8skrShzAp7J98xjg8e0I/W
mKiv6a6o2vyIjbd4nhY5360VpaAz9PJYMJkiYG4CBA1GMkbgKCOKr5q30Cp6gvf0fJ4C03/YQOdj
t9HeJV9HTedjyCMEBEITpm2LCGWD5Nv3dRpvTUiRAv0MAHWqxdkHoP6obQ9yAKh0HVeq7TiEKjmA
4eq0gTK4WO/pNgGn4hT4MdFCHXLHoBHp5964Z8wgvqVm6n52eXQF2SKa81BXS8YZOKwQXZrhS9BR
P1VTGZuguVMflDdIlsDuZRVaJLgMJfcDeulCTxmrxlluhNb1UWC5AVJdGG+Wm4s7L0DOaGHjvvf9
UYEcc+y/toHXH4jwKO6rmfFELf3i5OpwOHomKX6dso9Qx1vG/lOfvZp+Z33RxAM9S/rEDugSxD9q
1vWbKRhNkuwooF5683gw3BTmYQ0vGzIVZg0QsCQ3uLbL8d4rTTVEPgzDrwPUUgxmfHXJaw/KaD+a
VVI1hn6f6r56stx6/hTk0joJqKmJjbVhTxag/dXfHCMuC7T5fYvZUbKlhXFZbJwyjcL0Ik1f+C2D
YEG6YWp9upJ/DCLVUq+I16EpL36n8Vhp6vSkYaPs7E1lSarD/pxjsn5f1jp7oPRLT1YwQNex+Mvj
2BAFHZdNzdnYrd6+grLnR6lYqLZrezrLqR+e18ZTiPnRZhJMQRLGeSi9/COjP7eiTaRdvE3kD2KR
tOydzXTOIILtFzvrYfx1Q2l/m1KLSrJq+vE4pwK1YD5oP4J5I45WUUCyUnAw4QplVuI23XQwu+K+
6IOtjzHF+D6wBZybhaTGyPRpTSLH0dbTYBJuMZpmf1OmmX/yTW7u5rnOvug35jlmNee4l6m5hz9a
1klZD+pd+VN28slRiwp7yndjaORB4ozURjU5dNHUFJRW6zQf4Vx4rwMc6Adb+mqXZ9BQYR2nb2LY
mMvZpf9uuMzTRZNXr545YQigVP15NUSwU5SUB5hePwarbfdDWwTvVudbiecP66cibLInqmP/4k9u
+JLCLJ2jzBeHPjOzczjk7a3J28fsMbXMF2fLTbp4md5ZViHoWBDoPVMZmknVzen3gtyP+8Vry3hb
g+omLIAwDK/v34Ujg+HRHaSqdyjE2x6inStziNAhmWq4hJkdQMM0mAl0u21ACJvrtHvSMFDVIZts
pY5i8ZfmcTLtMk/UiCDsexvWc713pmlMD+2mRHtgvE1rgJyx625zs0+PlcMw5KWqEATDNq7N7/0U
jogLTLqjXVZYpoyV6Krsln2f+71lSyVoqAf38wapfkgW+xq02VbNOCQG1dR89uGE95CqxYM5NMeg
RC96qG03o+SDYTQnW7ga5bH1+LBfRLCOn4qpc6vEC7cq2HmYz94KsUEDqVe3mc8M2dPu3BLp/dY2
pjsdSJVcvoC1en6k3GuHoOx++YZ5kLEdriOQVzwfwuBcwW/42ch+fbbWJnc+lVUK1tM20CzjgKl4
ftKGUTEgDxq53OSlYw0JFUH9pDPwTqNIX4q00gdTwonwXdeI0364eKYOE9LuGOL2QZrAM0r3jCsz
0KZAJuT5nTOR7xWMy9hq1/SV1lqPcVOWP9183WLEAHW0qlDSb/P1+Y9S0IgY3XDIPOesW5HGFbP8
G2P02S+4HydjMn6UXjBdlGvIB9p2Kzbr0SvjzoOtYMxrxOJ/rlheHTS1ObPQoXO9A3x31l4efurH
/l77/jEFCIJmB+l+36j+IDP/bAeLSkQ7ksaYuta97a6v5AfF7ZYfOIF2QkHSHuYbPzdOjQxu8Kt4
nWf17nWKPIh0/eYp64vDlB8y+cHS08Xy5Ysw8+mFcwhqqn80/aw++frKvFHFCHo1YNllz4zFsvHE
UP8AKcKIJn97rVZemyjNsgRfwy91oS9dVd1ySh6IvvjZd9ahc9x7l1YH07fnTtWPrYP4Hgetw+w7
hyKA7jGyNwDepH0C8nkKpq2IqrZ376Y2/Zm786dCD/eBxSIJ20dpj3cygEbY5SHiFQAnlABQ6qEq
77O+fxSSdTRtx8BUN9C5D+mq6O3L/NtihrEcV5gNP0aJcEF5IY7I9Wsn5RDVHsz5qi5pwpiGp6kD
HaC9eN7yUfjB0XE9+L5L7FzBhMra1Qz/3GH4oic+8WZd8mq9J2H2rHOYGMZqUW/Kjf+h9r2ed0EZ
3A+Y9UQEst1lnc2574y36LzsZzcgfRnXIzUtoFLXbBAPNYsS6bEhvo473hzpzvZg+qDi9fqReoaM
YTid53nYuYzYoeCyhtPOsON5Crtk7gz3MC6qSzKAFNoqpB/WrOEwCgUDz1tR5EOdEjXoZGAfOkU/
Va76wchL9WaJScTSIRwQaObBmdxRRunidJd6AwhiclzDU4QECt8wKVUOpa+qPxUepaFZtbe+NrID
uTnMiIqTueFT2edf6q763jqmesrdbLcGOFK6tg1HK+ONcqKs8Aum2OJmVZlzXxplG4vZCI9cgC9f
wspK10Rqx9wHg6H3xiLe1nT94cKdjZXnj/EIOYntdKzjrYfF4g9W8GgHpbwrTLx3anTCDOb1nYSN
AchgjI/mIMNT2HnvvVFyy/r1JgzKdO/X5glutnnI5DA8TXpM912n5j244BH+z/zFNpb8VgVbcB7X
+SEt2uNqQpqGf7PdVoZ3UsLojsW8nXQGirsExmcECOYRl4cpaoR1C8P4sV2wmtB2hibbLcuPyhQx
RLK7GuD3PadDimddAxT39gEs8Kltery4xuJ9CP1+rxdGwT5XhNffx4tYHhHwvHbWjAewexPOPZQT
G2onspiDnG37zgqM2zkIcQ71B7hcQ/68rOad5Uwnp5GPobOiXu0vk6UXZlG+XhKa9PmgOnGLXGvb
CSIaa5Xd+K4+dst83ymv3a+jfQFj+iRX6ydZsMfAUU+Az6917T85nnOHtumCIOShwrxsP23jzlo3
IqvN0YmLdfnmm+hvVkjPlTiFgz5C2IS+6F4MXtcIkce+66vbDqMfUAbcYkRx103WVwfKwzaCwA2l
AIxjC7IM8dly1RNpTU2MrcF9WdU7PKP2dmUR8FhjEhQ0iZVvxgXzjU/DZn5t8dwGSZygjS5F0tWd
wZKd83PvrBDy+eKZwHZyxXwHYVqLuGQeK4b8vuZc2i5qsS5bybvea81e2GG7DUPVeQrUcGfxjxE4
IXSoykBDBDOLmDhUH4McobBL+8Xo0Q92Qu5MDXbVmNNK4o5rx4a2v5uCh1gheID3ucRWZXxD7mLu
QdT8c+nMJpti/1J37nOLDy6Q8VRG9tw2EVTGMI+0o4tHTyv4SsikYSzYG1g//KJRTN/gAadxO0lI
DbNxLmYDVM65LpXwva/bzwtGzEFfbs/bgiWCdDRc6IDDqR82tZdzaO2HqX7zhmnlV84fcFBvm5rz
hjkq91Y2XkyGoXV0t75LBoYz3+0p+GozL1l742bV3Ze0FfDo7fSebWrn+tzeOiOwWfooCBUw+L7M
/WyvBTIClU3PmnQi8HL/xPfnq/jtHRzqH/XS3wgT0tfkL2tsKmxCiz5FgphV+c0SutRvZYiNY9Pj
3W/X/Q1SGnffDYtx2mp0pvhYdO3RL6v20KFIgoxtypKaNQO3U0DXTrf+aLZRYrMKV6d1RvSErWwJ
9FbqAKPFa6HNlAh5enN53QAGz31meN+yMEMIEeq7vi/XeFh187yNzIwZluG/laf2pakGGhFz8MdX
sw3AzxvqY7Pp56+ttqHI201u7RqnE88F8y9yoej5ru8iqy7LYPaFfvcDCvd2MWThvU6M034GWT4d
GJsYyN6aEgPEAjqMyCviAEUPZy2b6vwpJ9jmS2XWy1G7zu3mpPl+NkV1V6928aMct2BInLD3Pxt+
aMSja3gcD5TVMZrMCsqrCk9YbcHDzXtzPSHcYiJeLrY4bG1L05TBwLrkUEzPg8mgzp3BPzFV2x4w
U5v2/uwtd5ph0/Mw9N69E1TNra7Cj25z2rgYTPdHWltWGqXFQHvjZz5iSNZoFw7dRbMLHjDyry5S
V/6zxj5nh4bRuxtagxx7aFL7VGmVSNyg49T0pvu2cP3XFSFbCmt3pIlaZX/rz1Nw0xdWDwVf9Omj
vDqIVVZnxE5a8DpNanwr1ty+aZHMPgIOyDKCcFjd2ltTfMIxjvI3Nc1ZxZWXVntWbPDNRTa7kxyg
bwur8Cc0dr2bMDf/uoROfTEhH8ajv8qbvNFFRdBWSW0RlnnPYC6bMfrwePfP1TxnBzubgqNy0wEu
0FDv6sL8MfY4WWekm5LymItP5bI49yq01PO82Uay9jPlWUOgPXqlqJrE90lb6S5jIzn3W8iDXmyd
5Kbs1hsv28Yn7TVXVCMoF3XAs0C1yXJ9UufCzVCs8oLlVE32Q42EZl0vZmNjmPiz7VdHdNDiWQ4P
QW6v63hruqqw5kT5W4WgtRlMs0Zu5YvZ2akVt5u4hqfd7JYah2UQL8O67bWXug9+Jay3AbECUxF0
Am40uV321LjrBS4nmysTwRPqQaiNNtk1h8FW4q1dPYdmq8ggQM6M9QK/2+Gqb1OIooBrGSjsLatW
F0li3M4vRJ8IWIzo0hRzS1GvsICbFIMc39tjDTAfp9GkPNkm9KKrivkdCekC7b5q2gAIpnThgzoD
wLuNMQUOvkyx0gc1Uy1ZS9hHdG3LoePg3+KytHU0BzyuSk4HvupyRqklD7T8z+u0zNcHLE4pYoGI
Od6uHObstuyXD+ZfP/xiQZhkeHU0ORAJJyN3sPVOD67enphHnCuMJs7ZVUgWdtl0WTLY2PVmefsF
ftpukuN4RiigGVOJ+YD2qL5BR1OfYUhaVJiO856G/reF9/mQmZ6duGbR7hmPj7sCYveua91PqU0R
jCRgPxZlSEdhZ3DYmLTEwZD6N4PditjzjOlWN4Hc4xKrT0Pn+UiiiUAl5H0x7sZm58/C2i9DZySB
XCtC7Lavoc5ZeS4OLI1w/P1qIZmMVntsYiQzj57r3mhv9XdwmC98Hnija0gSL+tIQU3sukQK87QV
XXDhVV44MKHwESzKjUfYeK+lxOG+C0+5bw77zF3Cswpna40Ascq3HjGKE/Uym0+jrr9K5nqMa4Zq
5wtr2vWi6g5MJdyd22corU0HBf3cfynWrd3nou2gGwoDqX9WnPJNqHvVjU+ICf0EQc7rRHZeFOAG
ttNq/bwMyo2kOaW7Bv+KI+97cMwWf0XhEXJaT+a+a4AhptZy3temVft0ghK1gBNEs3DugDrXOwVS
m9BVNsi5UEJ5FUxUp68wua49b91D/IJ+x7HWWCzMzKzSSDNWjoLMSG9o1L6g3fjJFOsGquoQzSil
7splFbdFmN5D3aad0Pb0gUSsPIVrvsCDmJyflmunKlLW2L54E7sgQuNHOZjFBb8/NrXtKjUyy/wo
XM/8sNiYT7AadYIZTHDLFl/GnhIMDnugDA4CDP4FRi5LWdiMNAPvZPYM+2vbWt434NVd74v1Ag7e
3JfLvNLolO1XI03nRyyYiahEc1t+YJNe7aSw0lPKl9/1ctl2yh4QMQPhp6exyZuzba7B3tSD+RRK
r4TSrQ0VZ41hvgg1clgajr8rmnZ8Rl7s3NCLy12nA/WWIfaPLUOpWzQ64clIQwvZ5FYCbJZXpZ5d
hvLK5hLpneEvVtwr9boy0WPYXjnx5ASsTkdLpI42bM65/oIHIudwh0Xh2KjXzXXucJQw7+EZo80J
QqqyQCEph8A91wVmC2HwiiqpTorNJs471MbZCSEcbEbdAEJ0LxUOCsiMrC7t8iBOy86lWMS+b05d
O1nhVpDujDTeQ0XTa+bGw1yiMkJSjI3zRAma83pE3sRKcSmUe+tz43bd0RksQGesESLepwd/mfoo
Fxi0jhV4fWnlVRwK6T9Mqm7uXO3cadnWfbQFq5kwNPZPRle8DLX1YgmIyziy0Mh3HvXfVQCbtppd
giUhdGgimENXOfivynD6qL1O65ptv9ElzlV7CpHNuIv8CEpxLFPnwVnF52aZvlJKeZS45XRQsxju
mXB/d+Xm7ku3b3apG9B29P3XPJuToZLrSRXINKQyh5OlZ++Bd07fbl01XDRH/LEprT6RULSPucqW
nS+dap8VgWHiytBV53Uubr1ifXPU+sUo1UjHNq/P7Wb2T+4MwKGGLFvjWjf+zh7se4kzESou9JpR
M1szo8T5hin9vG+9NnxL+3V58xx5lcgJ47YbKZ7rwo0CiY8Fye1FXLvLsz8JzL38m86q6n3dYFRf
eZxwOsOnAoFV668qsdP5IKfljBntkaIhAdC9rLhcfVYr52iVm3DQ2uMUjM8z9NthEUlTbU++rCUk
8WDvlUAhhdndio0EnslvE8crBybhRfE46z4BAE80PwRzeonKUZ3mtjgFi3cXFOE7YqCbcvZi6doH
SE/nTLlHsTWfFtcU+7poYrMYj2PHfhkWj70xfmJG/KLbMdadOIKp7kkw3Y3AIWGDgLQvkjr393Nq
/RgYEPRWgIdC/9Dis/DZth20CVZSWxy2zPwhlxsMq/Wu79btrQya40a4uJd7cQ2jSFKo4wx4oxVv
bxveOIG1b9IJ4t8k9gsCEFbGgwidfeg1rziMJHmhP9ZsjnrQmPna2mzZ+arvaPDIYv69h402fEyN
vyeu4tlXPZwjm5R4kojPa+i/pBK6aGjvandkFW0Jufb7tZIUtHkaBSD/vs35FgTxDPweZc33xpHq
bmnC/jijMubUOM/2LN9nxznjS3/Ip/nk5pzqZMSdssxJ8g7yGlnvEeDuZejaA40pazV1Lu0wnwAM
4iXvkSua+yrrPmSpMRouoaQUSdPKB6ah74HBNigyDm3TvzRe+9T2AEihOQCtoCLFjWSPZICpAMHe
zRiXgX9Zgv6Q+xOShvrBcaQTZyWKl5y50SD2Rli1F27lbej9J3vnsRy3snXpd+nxhQLedERPAJSj
KXqK5ARBihS8TSTc0/eHOue/LVG3pTjzO9JELFQBiTR7r/Wt6B7LLbuMb8aoX4g0hSSQX5ujed5m
Mg9FIe7tqLieXbQey8SHUH3msOPpw1bG8UXswVLu0vIuUtvLYqb6xYpu9Hq4oJUNJ1ttcCMZN3GC
mGzxXuZSCQpevpjFg/qosifPZGMYix7Y9oT0H3Om2zBfuJd4n8/Rh4UFNAZbqQ9VxLFf8o55E40/
vxllh8yvvGmK+MIYspdRyOs5rsgv1PszPcPKoVnuLYX1mW1AEdaR7De2ZV9KaWJzUtYCJrokUJ/T
jZGDwIssKBZLn12z4N8Udn/ZsaVc1JwCgk5pjV+fD2SfWF5/PlTJbZs2iMuc4bwpxAZrEpLBUd2l
CDwak0y4UlaBGD20GHFyXVnlhWmURWDH4y1WirsE+6uT6fAu1CGoDDFuJLIXv/eYTXH2VH5SG3Lb
p+o+TTBLAJnEvRERJmRCBohcKhLyuYZTQFDBAKRzWsJcYOTXieOKi+5dHSWri/w+JdMBYczBRI43
VenzsEocrfZBt6rVLyNfCmM4X3LXO9CLuDeZtRp6g/Q4L3sveZuH+SwZvG2U2dezl+1jN2K6pNmz
ak/CLvK2jtbdjhZFBfScEJXS6bw1tYOVl7vIsx4AUl4hfxV+rSyxL2LzTqYVlDx8HmZcXI5D+ZHV
mBJafddMypVnJ6+eGJSAussBBJ2N+mza1vz0cUWhqlpoqNhRi+Q88qbb3G5v8V+hx7HEWdWII+vf
S516ZmBr7kMRJ9Ou1Hv2Tw6kBbqCAW7iK6fLLzpd5lhKlq90sCGVTOelJ6+Afi+cKyL1wl3U9G7F
BQYKeJ0jgr3oMLp1zE4Dhtzdkpb3eUYGThJRJslVBXLYzEnrkKAnO4CK8nxNzeeLUVMHv/CWY4NV
Z+8K3gvej+Ig5nblhZjusWAO2fetoz3Ma19QXb2vlQZ2x8dV5x2KCW2TLisKPm4HCW1kO/ukZHO2
MOg8OMyqoV3qltXjgRKYr+tWSTYapEq2QHB6aCTTRG6LfJ/3RXJXLlH2lht6dl3MLVWf3JtbnzBQ
FYdkqt8Oc2pdk2+h8mNSL0aalasfw+BRiVGgazMRRWkWxNECcVBN3qBjRN0+AsaJ/yiL5bMytrhA
zbEer7VWNmMweTA7N70O5JjPfpNFBOyrrLqblu7hvs51585IveWrrVjuVYPD66h4oIUC6kbdxkvj
JRSDqeKTK6ZrSofGc6Qk6stIJXlPioKHRLiImq3dqhH4RaMp8Hd5LV2evtxGTjretjyZzcz2ZhM1
8Gs0nTWsAq3w6rUOKmuxyNCe+glUZGOwH5+ZfbJ+OrfkZGxpJ+hs7CLv1oqKgh6z4NxYsLkgTUvR
ja1GlYSJfRgvTbwAl+5soTR2K318xGg/BREn97PBGt3XpPRYn3WqoHEuUQG7cghHs5geEHARimXE
HwR5irCeZ/zK4OZFACu32Qu9kmeu5Ew0puI9A/vi9FZ/lVI92ADRaO9laaoSSx7sAW/K68O8yPyu
syisQsGhKENdNVw6DSpAbVVobJs7QF8ed6KIaUpSQLWc5a2iNzj6ieeNh0kRaJeBbvi9ujhbB1TD
eVt3FS8QU1sbq6GJGa2m5r6dKLvdeuqSn8P02SFMuKE1ZNwibGUf3Hb8dxVVTzi5VbUZ2G1DB5uW
Q2Hk1MlEX4mQPeywseKCgno6YzenhBoS0dSHg0GxAVeae4nHWTnOdVLbvjNMEKVgxlO5qIfiisAm
Wma4PHH1TSNrxxitq8nqBR6bWB5TYRiBtLTsPErM7EatnZe209st9R8BNMYuduydvEBxLBgbas3C
vkavHNXBqVNGgKDZlHtWfiat3Lvz+twDyyFr8b5okQpNTnbltnVGeeU2aslxza6IpSeLYAdfb2HT
z/aNIz7c1sUUXc+2IKOZ3iFV412jfHIZdZN5Bu6sB47RANap28Wm0JE0+bAtpynbSxqgXejFGYAw
V+/Me62J9Sa0JuA2dAypAPTx4l2VpVSQNM/KzI6xn48ANehqaXH/pAmt3INhSULPGhMqOr11mdKo
4zMV+4ipwwlJgqRKac0l4V9Zrfv/Wgi8sBqpUUqAtpUwlmNVj5ivI44SdRFpT56d2cmT4TiIyYm4
rDkFIws1Dv/q0U9rLa3ITTwgsKK94cYavbG+VY926yDi+1de5pmwDQoVTebRz0pSroVWv5JTkDVz
8hhHBmfi/6rzYnxuP9rDtJU4+/9X5+3k/Fq9/vIH/6PNs7+Q7kokg44B2iDk/gdtnvbFcHV8HFjy
Lds1LBRPf/vJ3C8I5PGrWKvAjHykVQwlasgi/+d/aV/4A7Il8JfgM+M//TNl3knN9SNOEi+ZDsZ3
DX73HKjBn6CZCARcO68G7L/TUGp+igOO/VRem03QTTZl/SrOlpdh0cwHgm60wq9cL0sxeK69xnHq
hztk9hNiUVzpLyJx02tV7yKBAaJS7meKG+9wLig2ibg6YxVpbseCaA8m+IneYK2007nRaKiCY2OI
b2uO4A5a2SW/kfTOLzQzcggxmjrrcaLwFkH6qphMXZLKMP6bFN/8gjIVXxjA2N1IzZYaJsk/T4KZ
/5gmCGpDwTGp36p9zC9ysM8+aaoTEUeHMLzd6JPqvHamjG/aJhoGP5FG/hGLZKGRU8fGCkPMO7nJ
RvqpSifEa6dS1aEWUsZ4xW3hmjuUvc55q0dWDB0A1GnYFKWNOMPkYhvWQxcL86jFz72I5eWAeyFH
W+RRix3iEpuXxoF6ZyejOCtVV5FhWQ7KVbek9HWF02cxLd7VrJw7EpdCKT1rCCuj4HDEcymtQ7Oo
+p5ymdMcxzgxFwzVk/OsWT0daNOJGyWMRO4lB2Vka+xLZ6AaAXoE2RfC8tSi+tKJBFWA5e0pi+TW
ASH8XV4P0a2SmbHcYTKWtKKKXrtVyiQuwpaIlUuT7xeHY+9YMogNZ3mIO8hevq0m7kG1y0jxM6dF
rZMoESwRxUz0DBpBz3a7gOP2RmvTSILGtvo3bVp5lITzNMNeV0vrzurTmZlRKYZ74G8OGi1TzFvW
HMzt0PldtmrWWVrly2Yc02j2a+k1l0MJ8iMs+pFxPCmO9t1VwPzQfnAmOCetJgR3u4jwN4yU5vwF
/UwbQIC059AZBqMJ6llRrzJpzu+GqOsPOsPq96le1Ct8JQt6BcLwGhbtaCiDZoTKssnzdXOk40bi
kbXsvBJ7pKdL6xnrcIFb52WYoubFqeidBrO0cLGAgVj2hW2XJpJ/wJvqpKQbVVQdpScXYoivL12H
1pIAEgiPIsBxPaRbjex1c9MSdXtm9X3hQbKM2HEucaKbm7Itu5XQDprqbVai4hgtXiE3S+II1OSx
w40cihLrA5sja+foAwZx1Zb6EurCOtcyo6Rx0TTNvamWQOCrNAHIlOkwFYMpHSqVxldeLru6y4ab
zpvL7ODQCZwDuyrwn0Dyct9As2lYtMxUg8EzaLV9nMjRxqKRLeOVRq8KaFEsi/dec0V3jrAnuWig
wUy+qU6Tivyomdm/opkzg2bhWbDJr5vvhCAkH7leRE+pqJdXKDkJVE/Ftp8rYBA8O9Vsngs69ZgQ
sD8ooTrOKv3jzCqR0i0eFZU5SqZ7Vx/on47gco9UKFly40WTL2sX5HXMzVkJkyxBX1KOVX5V4ap5
RSNjGeEE0/jdoa3o+AvZcGtalNMfDKa/ZJOIvr2D063dMMaowGEsxNi20CbLNpHIhjZwZw9FyGTY
6aMb0QMI+pKBSyFZ1eOtdJIy3lS1TvW5NxtPO5NqM07HwUwnh82pg/EfNJHsz+za43aYdNjAgVla
kuBdoYYZKMXS2feoRHID8EbTwsCHQJkxyZWUEabVrTGe4ySq86PVwFbdoIChyz9Ay5ipySaxeaWV
sfqmZA5NhaggZGBXFKDXgiVVtSxEpTdNVzjU62zfQjDJL2oEMBUlpsa6Bp0/9zf1ItQlMEWVRiFu
MNO5pSGX6Ght5lo9U0BZRGedLC078pfUxoHhmwMKpsl3yipVMBGh0N2IWaoPDhzULpyXmQJsZToj
x0zu+kIqtFHJI13ZGWq/pfbFR34i03lUscetzXOlz9q67rzLY9kwS6xQO8r67rVgLAqEF/x9WE66
9oacVXkree8zTBI8Kz83aDuGtFj7exxcnFoKs628bdaimt0qJ86eWJF7FnKEMwEh6inNSmQe9grm
WzSSanfRideXzS418XHF+MXsF79ZUPZQZeTZS7Pi/pLE1r5GvNDftGZMlmDsvQm2yIkSOK7AQGcc
5YNxogjyukEUhN8IXVAOUZLR6MjcLuxOBEKdFtdX48QlRNHjgOfCtTht2r4TG/0EMNRXlqEcwVPi
JFoRh2DMKXJn84IsZ/BU2hyOaWcXqYMFTbcrc96jI7WAmI2wQLIJs6XeFIw9bJv0JPEzAVgksQBm
Rgo7QqdT11H+q9WTNqBb4YxaingRvt4KbdQ4oK14kxXmKLFeoieeQPsCVgD3aGl0u/zihIGUo5E9
AGAADjmjhOE4htWmZ7lYAZKZF+UXi1eyxWc+hjBJ/5Rhltb6i35CUNZMKBjvTmjKDAvpix3Dq3QQ
2FD+KWwwlgom1OeKaMdHgFSWxF4N8bJ3m/6egwEYzNKc6NIUuqC3P0+QMh3yLw4D6Kd3l3jGa6+V
aARGDpxV2FmCYIMmsWB5/UXgZLVdeZxV2USPMotoe4u4b6W/9Ir3PQe1/31QY4+GT6MyO5XmEVgm
aNmSatuVVSlQrJDFXYpy6p8qt+X0iEyyvk+RXeY+VCq19aWp6Yc01RpnT4yagXwwcruLojfAzxBu
YpALDC+K1KGl6PdR5BgIehYdM0XizkqFRNFQ323wKtBZm8Ss9zNR9V1oZCgH1WmgzGBkun7vGtK8
B5cRQ5EEZM0ZWc0iNVDihj3XlLn3vYgq+DVe3qFxA41aB8ZYqk9qZQ9PngrMBRx0h3sdgahB4rEB
v4sYGA3OpJTigILMNf20KbKjpAA1HHEwUZK2sjJ+YEVR8wPIUu3RcVodF9qEeTURtih8sKK9GcLE
1eON4cgZ9dBUFcoGrJ390BuVKnaoXc2nzklAtJCtl98vmdpcZ/ZIo3oAqAg7N86LCyb15LX3zOG9
lHn8zm52fgPiXL+4S74wC/XrozNoEPEtHR51wNHN6XytaaCr2HbUX6dOlDwIZDjRehpF+zjSqUHQ
ruT5/ZjJKCfeTbOfZ5kt5+jUrXZrGaPnnaE61jiKjlGvHUQaUdlWsUE+UqGtr4lTqct93RTTu6Zr
iQgN1o5zLZIcIDuz0oYABmFS+0nUOodegpvzey3ToBEuyLcNkdlnSxWD+cbhiZhJJALeFGM4Z9HU
B9XwZUwz20Wf3AQLnczNolpWvI3plFR+XONVYI8ASQGBnjVBNvHE16S3lSEQkRxArsZd7vii98AO
G2mKqNiLBNUoBP+6E1bd4t3O1QKFBZc9dj1KRF9rw2uagETOCJ8rppSvlTKPH66TFUQ7QUJaKLRZ
0kOtpKTnuVkmN7Ilc4m2HgCwssm0mtJjFB/TzsVKizgaMptXTWhdKLXy126TeMfF0YAn0Efy0QIp
T0alOMY+U4xFC2o5Vmfw3VG7U+y1Dnlrmw/ZkDUkr3czH1BbIroaDJ3vMFYRhOKB07tOSWg0aMjJ
hPbyfw/Enw/EDmfYP5yHP348D6///3+Ow9oXG/sOUZImXRwHa9O/rWqWieUMnglnUYs8oh+Pw9YX
VLAOXVpIDp6HBRzL0t/HYf2LpuNAUSnCks8Hg0z7J0Y1zt0/uZCgqjiOZhEuq3ERztcGfrkfeRFt
r+nYfMZV/xYN+QHWgt4HMwITBqbI4YbNeqeyN6dXUlBZa8dnKi7QUMY+r0M3GlCowEDE9d8vLdDh
plZ5m2IjjneoDzRza6DA2qZZDw6/t5ZxX/dIeDd4P5AopjnMH+TQsf2arCVVv6ekhXiS1vDWcE0W
dZSw6O0jvUHdbWjLooUSePsB4rL47rmifBwaUId+FkFE2i9OhH5x6Mq63VDIitSdiQ6w2UHNW3Le
eTRjd3LS7LNRrDpqbn733KcE5wVa5to3bT0ZN5j2hpJY5jp7z5W5vc1VL3/2tHgY/XhI2qdY7x3M
5tOQKUenGqf9qIIOo5vXouHTa1UPK7d2vslaT556ubi3llGUMwm9zoJsNdIUVKhLhVwMP7T50BIf
kwdk6bFb9kalZJpE0PSoxr3tPgqUOC09G9NONihLjHtiFiYUJRTLOGIsOLP9qBwKLejtaVXHz4rd
+eQg2lQkyjheWXMYhNfAM0rEczKwFXMzbB2XOX6eknudL6uytEs91GdsbyiMtO+6aqlpoIKia7ed
M7vA07LCoHiJAGrtni71sZRjV/taJgStINXgNCubYinPUi0aV/ywbMn1wSdhra0aThnYiXicul3i
cCgrGoVLUvXviYdq7ILFSokOLOfdE8cZ95Vat/luJxX2DaJI5kczU+KvhUpCjE/G/Vq/aEwbuny/
4u0M+issCM0oSLfGbq1fmk5rfsRkBpZXeStMbZukCpVvfyin7KEXBpRkwklhuyoldmqfPRZSo8pO
80stsbOKYhAVo60oGmnfOk6De01VbPWAaRCbUjU5Uxbaid0g6gZ/mtyDBnCzwU+1lQPQNrxnzMqy
eeoqlTNv3MXTG3JoN+KIN63AOrxpTyVS3XBqux5OWGm7N3WS1sqWHK6ivNF6liRfevWoHMzCHL93
IG/Ts0JQqn/tu7kHIQuQzjkvhYrPqoRpG4XoR5CYLkVlR9uqhN+It2RocrpSU2X7Vl9k0ucY13v+
QEhIDxi6pcGfs/1E+Eyu47rHST7ayoEnWFFWQfTBAQuHisEOiGdF4sZkxdVNv3QmXq+ibRhNOeOd
iFyammFTw9/ZNFPlGmGaUZAIlcEzv0NSaZCsZr1ih17m6gL3U1K9OppoE380je4uHw0TAoHR4Z4A
i+MuQSU9s71kR8BWX2fLqcEWVxOQ67Uuz8ZurdiDIoy3mt6o6X5SqnKHOZS1LynU4Wap2+ipSWLK
C13Ru8cSe1IXMvP190gvEEBxRMrv45gEAH/QJ+drXKrebQMy/JpQ7e4yMxayOWJb1iFfJyGh3fTq
NuzKEvtCm8ha8tK2qFYXPf3q9WJ6jazZdQ+uJ+nhMVO3pQ/0gmQBYuWrq5HtLErBUefdjKtsvJ6L
Bk56qcmIHKI5zytf7XQk2ItirfD+EpFb6Oo51esUpBzoFDsHqDMrYjorIiT8oYsziVE/uMg2u3SA
kfrfpfzzUm79trTNmaku39KfFvP1L/5ezG37C/pTatqq81f9+v8t5q72hcw7svUMh8qSSwLkv2vb
mvWFChaoNMLPWGXhIfx7MVcwsq8ZmSC/1lO0wXr+T1Zz62eLNtVx/MuEuKkOxmk42Oan6D00Wt3s
JXW5FRuzvygf61s8Z0/xrbZdttFuCudg2eZH2o3TRXdwd82BAI6tPLYv3W1HxfB7ft8SMROcDZsx
HDZz+DCGdxfwzENvp/qNn/gcdYI0pDBJj8tfVVj+vM3ff9g9/Qc79il79YcK/d+/giTI068gWu3n
LcnoGLZTj/yK4klumrA7IDZx/Un19WtdBtOjvaUrFCaH8ty8/cOlP+2G/ro0tnPCbnWb3Bke1Y+7
IZF6c4yro9yiWtpOzxkTwhM8p0dX2+XnzKmHBeOvEy7V8U8pxf/hyq7J6mI77O0sYq1/vnJKLnHh
SlFuUR5sKze/GCdnpyXTsRi0P/zKXy61EhNWBJyO5Z1R+en+Rhxh8SZbKf1YDkEI77xiE6vZvu7c
ze/v53q7fnqSn660fpMfYGT2SBje0nGlwbgdzTsa1L//fO1n6z6PyyZSUDN4g0yoDQyYny/gyizt
y67Lt2bNFuzrLAZbx3/L6Pnq5krZHj3M3NbWUpaoxc2Jw/XOFpbXHHLER9NjU4ytTTbYAqgGhqjS
D/iMJGosE4Pq8Fh6lWFsTKzv8g/5uOst/vnG0BgDmmYzG3gq7MWfvzd4eJIrKC9v0wGRxrXN/q9q
Ln5/c369+bw/hsYpQiUqGm7az9cAdQNBVXANZHTBZJ1Ztfhrwfg2/e/4o/5Pb+o6n3z6GfTx4GDT
mzNX5MXPl5D0a/QJw/o2svp3ulobA+lr3kckhw0PmCtRcwKGM6NQqf4whtdP/vXKpHKuV6ar+OlF
VTvbicEPpFv7Mr6dL6Pr/iy9nnbjH9AQpwH063XggTCtu6jhP72WOKsrWtlwvA3/pfWbC8PHJRsM
YR14m2UX33s72EB/4ASewHm/XNRRLaYCfWVCfnpBK3IQBNbrbGvuiB04WnsqX9vlLDvae+WgHX4/
TE5oyc9XWxuvhgmaHcn1p5+Ii9mqDMdIt2B1d+aZclUfu4MZTP5Hvxm3wwZVZTBtIt8IsKRtij/8
WGP9+F8v7/EWGKZu8Sr/PIZoGjqRDsd8mxzss5YfO51HB/vghv1+2COEunRurVsrpogTkIBDcEyQ
fWQfyrtx7R7to3PwDnHoheq5c7D+cGdO9/k3X+3zcorwQx0XwZ2Z4k2SbGLGt9j32s4tggZLBZAl
kgjYxrEtvUOlJ7I/3Zv/9H55zNPoAKHaGKeB8sP8STONxk00pluE4Xs0qaGydc8QuOzdTX5UnpSn
9Ly/ivDH4sy+xuS21c+VA6Dki/q+vu7OzD0S8j+887/OKpQJ1mnLglRqwYX6+XHJpm4IRZHJthd1
lZB553a3mYbX5/z3w/LX67AGkt6KkoCphWPnz9eplSJKdBsLZlrLqQjnAnEdZ0IjnTa/v9CvUzET
EYUPl5UX5MxnuuQo9Ba0csuFYvObXUqioXlXArkszh8e5y/rrqNCxTVWaQSgGcNaF7MfniYWa6Vy
0dZs4lbZeasY3DurUrTt1Z9WeP2XgbNeysM3xT/UkU4v3Q+XSrSSYDkhlQ3Nn9v52F8pb/2ddd5d
5WcY9a7ya8IYrpaHCdvti/r2J9Cp9svDc1RTNwwbUovnkHn/6Zc27E0VfaSQjdXy0B2iM9QWocf2
Sd82xzJsgvffP8PP17N1JkpVN6GAa0CfPkeTana6AOvjPSGagaNRsFhK+PsrfH52XIEKHVn2aw66
wUn+52eXyARdUTKT5xDUgXtd7P8ZTJWNDKgotC2axq4dv9fnWxbriBGdWQHJiZ3Nx2rnYd0fmz8M
9s83CoAqe0yXva3GBtd018n4h3Gh5HZXSGy04Yxwdmu0bXJObFD/j8CwwKQ5/lBXBEgFIolzzSeJ
DaVqoqgM/NBI8ZvLjBya27gs6t3vH8kvv8Vmp8yqpSJwY4R/rlyCJhFDT4Nh44kFNiZtBUgjwOX/
+VV014UKRT+HQu76pv1wx8irGKaur3AZRo5S057k/Q50rIh/mh0+z0Os8yqA65W4AISbx/TzhXqa
KXGkd+WmGmoHih2ShAWASZCWKAV+/5s0jqR82o9Lm20hf+I1tEzKybysnzagDko+UXhpTqZPXEDr
hHyXXNmi6mc3pUzXdNQyKFHDKm1MxqOVx4sIJ4t8EF/ps/G+WGKYhEXZqRgLLMSdGKsTQUPHM7C6
NM5of+/nxrhii4psuwItCGRGYKRPaifZqCTQ0MTC5BImTly6IRYACImqs9AZNYmCQQXAUdbHdF7H
QS91ALNpYkAnTObBure7RMNb27nanu4QKT/tomBe9Xq5CvrlnNGZ7SVJMDZcpeXcKbFjhFWSIf7V
C7WdHrPWiOygzA1vujNsJBIeJMyEvMPMAPBPv7XHKGURR4kYts2HG5EoGraDrEXlnNty2mmL6V0B
BBjv3XzmizbU6okNmUy+4jR0xSuOsU71hVsQVpBHkbi1ZWwBbFV7sSkIcndATzjaENqyEBp1uJwy
F8FkAHxlCfuDp1c1IRp6rQl70GASbEczvBtxQ4wYEabO0W7kgBJ2RAiBTSO1bwhTWkwYI4tabonc
GoDqLkN9rPhS0Ek4B34l37iDygkYqvejWm3xM3R9M24RwZI8lSy27QRab6XMnyidqxC/IVII0L/X
buOOhKnM1Pj9hXdxIr0WaYZvlm3VnFHY4mrjEoPoKaWKHcRubGCL5Kc0Ly1wg1Tfa7NDbkisFs53
HZwayjQamUQnOxLszJAJVDOxh4IGHyKOGsqTcDyYzZXoOifUod8kThel6QF9FBrWXTc27Wumz5Sx
K63s042jIDtH+2k0qOSXGe+JqBFAjy11uhVEkMWhzCwijoSZeUrodcP0nORLhW5rUosuzDyDLRyq
VQI6DFlPG5SzLgViVTGLsCE8bQbRBZHH18uye4hJoUN3Z65K6mE2yRmkMteke7SrkbuxxmECVVox
Av22zZutpdXQNCBpuWuajA1Zl7C4JsDCQYdD6RfjqwM26lEzy+JdJ6YCRJoKDqjuJW3u3sItDDQF
ssdopNod7/Ri7TvbyLRNxv9+LfHhg9t0HPcbmUTkw8TCGb4ztpaWOgVgHhQ9HgozYAAjPVRd0DP2
Jiuh41qZMM5iw1CsMJsK4lokw2kOZ0do3K9RbZ89q54Y3l6zxkska9JES9hWiaNtDaCA2UYYhd4C
Aw5Gyezmq3NUu2GyplY0JC3G2MYGwizAGXTLJVEUzRUwIgeXySn6IlbWGIwp5qjsV5xQvolTUAZu
BuVONXpQa2SqEaWh144Fb+AUseEtiWsErd0WQ9D/FcNxiuQgOpt4DuUU1ZGtqR048wjwUNYsD31M
h2c8nQR8xArif+UU+1GuCSDVmgUCRUq1eFlJCLFKYnmAI/X9gzRIECG1gjCRpbI9WD2nkJF2zRuh
rYSyzGG9+NAnGh7B6AjnmDUc9uFEk0kcxCg9AXdNUsHaCx7HSg5toqM3yeY0+05ykQOsDdwVBXy5
RqK0QPDmUBvWqBRLrrEp9RSjT+1OcSqwLIhW8U4xKxGBK1NP8opVacqNLoaxDIdTNMuwprTESmV6
GGrX8Bb3FOQS459DBs+2o4LxivUltKtUmH50CoFhhdOO0PqahE70qrycKjEmaIbW+JjkFCWDgJRY
GQlXVRBdssbNxDXAj41brzE0VMyIpEFcSDyNoOZdIUyP2HqayRph46xpNiJuciJZTiE3xpp3g8DA
yzeeqSzlMQbRcFfwRuV+gttjgb7TSSQ6Q9szmdYlEHJ3AKccLMsaskOul4AeKk1rQzhuYZzLOal1
qMiQKgLA2e7HqKsY6t1MQOrOsjXMx507gn2sU8jPkNrLV080Hj6cUwyQsyYCFd0aDiRPQUHZKTRI
OQUIjacwIXo2TXKUMW04wIoS+Z10QbTRB1mDiCiCmE9gqnUL0YhMv7ekU9mYFG3sVPIUZmSSqRuH
yJuY2sdFKkhxYhco/7zmIDVzSyRSqyw1pEnsuNdFsoYm4c7ljdRcQgP8bM1VkqeIJc4yQxck5hq9
ZIPZ0n39FMlUpZJ4ptysyHTMJkcyP9FRI1uFbpYZUH1u60CsKU/2KfApOYU/zacgKEVaeuMPaz4U
E8rAwGjKNTdK+TtGilSm4TmWBAhsstIlXz3BByrxGLY2bdU1japGasdReM2oigjnqFjW1uiqZLLp
6uinSCvNsdHEcigwb2oKUveLN9ACW9YkrGzNxPJO8VhKxoiiAWWAkiJpabwa3AYwSKOPxvtyitga
OZy2QUaC0xBqpyguDHHpfTuoLSGwNK3M0DUEwV3GGJuv2Bmdj9nxcM/op5QvbPv0QT18VQQFQQ9e
4VOEf43Sqt88Z0GJ2qjrtkRos6r5Rj/OzF5INhlapdCAbp1Cx6a/EsgMmzSyHiYYOm2BHHybeOSV
KbUjW8gSa4wZIy576s013Ey1W/Yc5tRlKGVrgoNI3mFnxS9pPga7abgZp7C0vgCSH7RDixPbohv7
3R50/JjOaBKzJk6Ra6a6kL5WGsQ0K4oA+cIBmmRhfY1qA4dAbJsF8/kOYKPQNjCch7voFPEWmSay
OAJirQuH3eKreYqDc//KhlPWnLjsFBknFHXNj/P+CpNL12A5Vl9C5uSaNwf2nug5g1cK/kG2shWy
xvpa5GZKIGjfQ6g6hdc5nbfczqdIO2ck3a7qk/Fbeoq8I/y1QyS6JuHVKLsZ32s+Xmpbc6jGpAds
Uy23+q15itRbom6I0Uem1Hov2jWXb2i5ITeVVAnvoyKQbIRhl3pYgIcj328YNM2vo9FAO/VXBiB9
xguUd+wHkTJYCJoTKyW0grLCg4dSbtkZa6RgLlGB+moN3HlbdyDNfXlKICRZzgUYhlTyuhhMMgrz
0my/xbNYe5/KhP8TE43+vU1mKGBEYHkVTb8IAreaZUS4alYGiwma5pk1FvhAk9bA5llw4XMG+5CS
qJ4hIBjwDBjEbK4gHWsNXIzcprO3yRrDWKd9M28Lk80QvnQ2MTNIwkdgxlK7xglEp3UfkcHWfu9X
F/sDVWwDWREbI/WMXjKKPprCrtimRmPlt4vRDzAU2fyPO0WnW79H9yDsZ845jX1EidWMlwih3eZo
lOB4boZe2v1eJL0+7nLINpAv2mh8SlJK8sAuoGP7ZGNW867tVqAJuWiGGWRkXLBfGDNQQnmaO+kN
+cHsHeeiUlXaDdrs+ShM8xKHVpx8o5TrfhD+xcoUT3Wi7ZS2zM3Hnn414G4U2M8mXzc+VBqe+kuj
5bxHU3xKTRHMXlwoQa4LnREgkblNF3AXJ89aXZn2xbLqGZA/ZuXgbZwBrLsdZuQ0k1Oq4Xb1Nrmd
zm90gz1js6DXeOm72Hw0KKc3O0haNPe1NG9BqONld/deP0ZdwARuaVBOiQj2ptBxe50iC3nK6c4c
4ji9aCCT4bwWTCM5ZPglu2OFhR9kw08Bv9MsZXw1IPwe94pJkqfPTt8pN520/i97Z7Idt46s61e5
D3BZiw0IktNsqZTVS+4mXLZss+97Pv356Kp7S0nlyVyqMz17sAfb3oIAAoFAxN/IaWcCi+0PVmCD
+oxnIMNBQFjI9hbS0YQg4TkJsdVznhsbgbuvmZ+NXxWDwsLe6zNrOgyZor46YwTtL43Uvnel12H1
VScmKoGQ4IPeRKfUV8MrUNRasGvTScu3dTOM2gNVL6SF9SzGvavDNWRAOaqiQ2/ZUAk22D1r4jFK
VRB+Xe0hewkbXNS/EcHKhn1Vke0ccCD1kkOkTVq4yTKu6DsRDykSOhFw/KfStKrbAbdz+0HBT1Js
nFoxYxxW4xgahk2eKL+heEuiMPWGREuJlLS5gdhCIEYmy1Ch+Q9YjlqgJuO9U/aNvp3LD0BDZIZP
aaJD37uvEmRIeEpNbY9CIn6+K6dNBkSrgcOVmwhBI8DobW4gb6XJkRMF/wG1DamhaMDLDv0TyDaZ
t67QJoJFyFL53w3E45D7iiEDP062mNBkRNHWPqjVlOIoiKet2Egjs54y/ssj+qf2/dDWRr5PpVq9
mqk1tQezoyDykKOn9qX0UZrcEyQcgDIOdvK4AKSNdtOqOYpCpTVMkGPNxu+/6f0ofFh3et5vM+wO
IbGAIdIeEeXJvqc5QiF73fbA34ZTkRwE8jaogal8u43F98X7NdZRJujh7mp3HRTl6apLEVhYcb6R
xueeNYcx3ShFwGJB6MMfWWatjYAjmdqwJnVJ/mhJqOQHyEJoJ67aqS/663zCUmbThMjLrgIVMcZn
f6RGcisNrN9WhlLPpFNoID6kUjsw7/Ik1PxrQCxAbpKQGuwayw7ErKmd53Pmo3paCooG+wfvYOiJ
LT7nQuXGTGAo/RSeJDcJDfuzp4ywm8JSdi8owFiYlUZ5luLB2Su/C4+H9G5yyvoVkjJMmCBDOQF4
txLvDb+dMPHuinItosD/DZWir4B4pInxK8XXxPsMkT39OqJCiXneFBY3DkBZf23mMUX9uOp5wAiq
Cr/ssRmiq1TNwj86gsPg94PCzL+C+jKwhLF9K7vO00r5ppBiOVdDiavIypzgIO9xFWvlNcREnyOu
tfGLyBrHXsdIO1T3FISCl8RM/Pyg4VcQX2VpE6FEqnb2lxLV3S9d4TXdjpcrjKDGVHHTsG0RAmIx
FV3hTY2SyEp2PfmolEXpo68cl+ldg2JHstarotfWadXxuBgHffiUpMSTVYBvCL1tLh3mBszPIvfP
tZcgJUSAfw3jp1j1SQGC2KybG6ENMnsaoNkCLXMQrT5EmEWjoAJNBcCSIUvH/1QoIv9pIupNkQUL
cbnF0ARarp8W+DU3uoX8Ua7L4CHlGdGsMisH7SzCKTKxLaQTCnIKQd1tiVpLSSWoG7lo8lLoN6ih
j9o1LOwxfCVtix13hAaBZG5XdM2nUTMzOBqB3a0LaLg88CbZIrnbjlX2ihi1vJcobHh7ONh2ubYq
XftDOQaKOjdiU+2FDbRqFYEHUDcTXDMiCrdvQyQwMlyAG2yq12lpILuZ49FebAPDK3EtJBMN8Mch
jUHzuO8iLLzhvaD86UT3OFbgaJIAtUW3tlNSGXyzAr94RgIMhHHnKzpCVRxVzN9HU60Plt94oPQU
9KSA6Y8S2j3PBUD/hc8ZRLuwKBF08Pt8NXeuv9eNDXS5Ukg3sCNukZkNoumbTHT9a98hlnkFGFlD
90wdOWCKHym9G/mBj/5CE09obQyZ4AQYdbvpzEnk1CICifAleDBnzaKPCYhDCW8goYyh4sHNrz3D
7ezX3Jkhc36Z+jdAmowYRZRMQ8G7xALMHbvYvPdganz3psB7lJHnedciUGDnePRW9lOg9PSo2piT
Fxuxba944tQZ0EwuDGwehuZQx01wH3awfNAayib0yx3IfAFMaADcxsArumCtxSpNaqp8QztVCD/j
rU6FLsPTS5V1/R3fKvNJdNb0hMr27EqJXS3YVafWBt6DffejEMXw04hRUtkElC47YFdhfaWVCa48
0Lo6ROW9vHwpkPb5Znh8u22tQ3JZIaPDjdxZCj8IdnmD3IvBAn2yIab3q6EokQ3RwbsidZCVKLdH
JdckigzFU4+a6UPlBynunpT2V1Wjxl+d0VAxWM+HDHwZsHacWwPPui+MKBtWeHz7j1VpWdEmD5Tx
V5bMVIGs92FBt0DG1hhAU+mzMilvMbuHLd/JNFB2NeBOlJRSABdrB9Xk+96EnrYd8I5f1Sip/Qn9
FOibHRg+Ajk2pmYbaYkEGDoisNRdUXIOrrwK28etGcCoX4HYD9GACXwKNnWhFQOq/4bTHzg+08hH
0ogsGCNb4ZoalMAqCHj+BtnHAk/2aiwAo8rQwlwvcwLe2qUf2XudNCIiTDkB+Iyg/66lhhassRnw
EfHMZbCugcQ95Z60vrcdKKDNEOEExA/qS1gvCkEvyqasgXjqUYvQ8cb6HXWifnWqsiq2aRuEf6SR
I6dqaH360hTO8K0M1PTOKZOh2Ck9ageDDvl3vp/q31llKN+6tsc3CcXSEW6tL82HnFbAi1k02EUp
Wgrat9LbCTIkyr2EB/Ql1RVa/sF4LeG2fG0oxKobFLvUQxh7WBF0CYx+SLme/VpCq6HIGobTtSxL
wDY4BziHxKhNZVWSFgDChV8gtlzYZB+T0aKbZOUUdG2nTr5LLH3nJ22mIcoqK9sBKIxfARDFKn+t
sZxHixQNYiLFALtjFZpUwFaWlKXGtxwRN7SGLvuZ9OjYOUJguCBtwvUaLm3ibacxyx7GUE1xlW9y
cueKBzicOb8nqSbdaYN1rxFXD07epU+6RVmjjSQXPiod1jOOGf1z2+oI4FR+ZG5bkk1QrZMBvcBo
oJ5RX066X3hYAP1A14BsMPd/BKFOiZCsL3rS0PfbJkYpDhK99F1pIC27CjsaR/A2HM9AdUj2X3Bq
z1BJ6qPoLrVt51tDYeIPVkK1q6PG1m4pODfNWlctBcbh6Gz1AHUS2co1LA3UgnmoPU8B4g6U37xP
jTlmoNyDpPuuC0pJO4tb8oAevfULyHNibcEqGfm1iAqCzJRH03NlN+q1n9najdKrRbNWICL+mj2b
Y7jIZf3Vnwa0ctrepmaGfsoPJx5GFKoriyZJKMwIDfIuAWVF4dlfgQPvgS44U/1Do+HNobWM4Y9D
NYOfFrXDy9DFKFXGdLzatQrt6qdoOg4e566CW0mInDaoW+XfhRIm0xpTehgxFC8CXMbKHtGTlrct
t1rR3qRKMGXsUZKJldpZMiG5tgXA4iYvUX+pgQV7oOR/2WppfVZpiYMS6Mb0OYSb+6I3lDk2mhjS
GubtAMi0CyO8tQevToNNJvBgWEdx6N0iOFubK4HrIgSeJHO+O0GAhKBie5Q54KqUj8i+FD998qdi
RRlkrl6grf17MqrhxRqd6qvZDxknUwS/KV8S4jy6r/kG8HD1aXY0f01p66LclacYN8IWMq4irYvK
rVNm4QvSpq26VnMdJqaP2sMunLwmZ/MBbdv4qp1oO/zNOmDMssdNJLN7o9gWJbpNqwwRGLluCyF+
jcD54QkWTvprogrCWe3B6a/jIoJ9Ju0Am4UKrSaOEjz6V/iEg87v1+U3VmJq4BGp7isbGFY+jDhd
C3MU+UNgO0rM4mwjTPvIcGLuckVGOmdO6t19X+LNsIkbTZsh+KnzYPFCf5nUAqlHDpH3c2hpN65s
EuGWbpeFyBEwRfVuNDLzm9DnpIzrrJWgTTRYGz3t11rHRz4AzoYEqt2sbV5t5dw6C7A6aeczawhK
fFsN5DEkch3T6M3Q9qG6yikvMGcvNEG0s4jNKsxatISduNYN4PVeJ5HZGuuR/VIEIeqHyI27iBnp
NdZzPEduiP5Sv4Aw0Ze9yRnfadEKBwGFixOKEcedUJ+ml6mliD8WKCwN8T6KzKupvBNadKjFi9Si
vT42O9r92xybTN9BdsWst612TZ3uFgO8TSluDaqBtKc3iFjvzO6qa+ChiuEqtW8mJb7QTj3ViHZo
rBuaRjXBAcN71CLucI3MK4VGdKCb5YtCB+w2yfzpw6MYKg1voRk6LAS8g45HKe2m05wW6PdfnDtg
EutWWIqyO98aXuIcLApmkh405VhTp7Iyf5s37e6otoSuTWa0hTgwPat91d1QncALlwRza8dm/0GY
z9/xeGljucXcDHPZh26o25BnRVvEvykajBGpK4C4C1vq5KzAW/J/AokBbn08q5Z+LwggEW2zBvWm
WMcQSZikrYIqjVuAh70AGph36NvuOn18JFCkDaybjSHkopc/FlNiWrGBoOIc1wYhbtUeWqzk4cCj
W7nLguRfPLz/Fou5PDQM6cz7QsVoSgqhLqaIOCqUBfp6mzwPPZw9UurbTW2ibJZlF2b3fij2Ibhb
lWvKlkIuIBFKPY1SDjhQKToqdKLEtrLyqXUNXXLpwy2Plj2rwcxQFR2ysmCPHH84gpccG6aLhl5A
MS6obLmpSo1H0vltf2ocAfqe7cgBsPQFvCcZDcTPkR3bQEoxXNMircCiWr+Ai3m/LQwBvscBBAZc
Cez18WyKsaYvDs5oQ+PBeCSsWyRvip7iMhbE39sko1titIN6Yfe/nxxkOTo88BOQvLH/orXenukE
3dt+pEaVybzYUaPRrkqzCHYfXUIgdKDJLWAaIElnH/m3kSOMuGpwBhWbwK66g4nTLV3e6qPx4i+g
bQ6BhgNEhpB7PIo5xIGeOJHYdGB2eM8jcphE1XABWrSMF4wC+lDqFmwPmBm6cTxK2PB0apvC2MgK
XUoY/9oOZkC2olptYoYblvcfXjv8ugW8DViiKCQtoq7Zl2ZP5dPYaInW7irF6R4tVJl/nx/l/faD
fDKjAR3gZtyw8z55sw8woEUvY2AUno76XQgBdd+aZf3sZZZyP8V0oALbJjk8P+r7aDEjVwkVFhBq
AvxiLZ12cmZTAINYiKCPg3ziCglGmPRd8b8EpsffSwKTYK/+91zkdRAm4Vsq8vzX/81eEiTzALzB
g/1/FjJx4R+CkISiolT/pdf1L1EuRbP+wZ8YUIpMCu46f/XfzCVT/gP6AkQVjeeKahPOPsJcOj5w
tBrwueYukVLoJIxA6I63pmHR8qK2Ml1riG5ifWLnMnloKjvxXvQsnSuTfpT/fLMy9/+8jv9P1qb3
eZg1NUJic6z49y0N95pkChykZKPTIeEiOx40hNaYgn6zD9bqzl89fvl0+/QQX9j9c0g/N8ZiYqju
CWSfYvsQr75+f/ZXn7zV4cI05gN0bohFCkV3erYcZoh6+/D15vk+2txP628oaV+YijZftucGWlxf
paC3Yo4MdA3IavMcbJhMurnIfph/3zPDmIs738PqU41yPkuMalmR7y1SGTzFdhKQApZbaw9FfYdm
nPWkYSuv0jpQoEV7WIVS4eStc4jxu2iLdnN+nS98yZkW+DZ6ivH/LfO0u7tz1vvbauX8D4fQj4co
QSF1CIPah3T1PVg/N6tbfXVpeY/D8YzI1sk+iMVwZyAGLS+BAqlV1KVxbMgt0W+V2As2MjQM6P+K
deFWO75v/jkUqT3oXEsjioj5V3lz3xSKp9PCK5u9Ynr5s4//NyrPkdvjcHLonb5ZNXF5KddZBBKh
67AoZ0UFfaYpULc/HjMGjTfF0kzdskaefiLtXnGVVxQM9eyQ6la4P78rjOV6zgNqEIMIJrAIxN/H
7JtJepR69UrHIq2k+kjxR8itQL0FCFlsbdqiLzdxXHr7JgqcbdCU1rVpViix0hlbx45foh3a9D+K
QqXIQ00ArYMiszdJGGLS2obUfJTBix4VmVKCNVPnxsL4cgVENHf9qoDBOXTNNqw760o4WgqiIC63
Au4BoLIShRb9r+qQCg05Rr5stFLe1F1q7s6vwXF+ScieHxwWsGVev1TwnEWMyxsqmQj1gSdHpmHn
oGyLb1nffXQUE4Q0nAJT0ogWoBuOvywuJgbawfhCjYA91r3pdSRKbXVhlHef868QBsr5Om8o3huL
Uz5VSqxDzBO7hs7s58LOlENCcvbUgmO+8Bo4MRTFDaD+3Mpcs0s6iB7TRA9iT+xGOoebmJGhAjbt
1p5E+3j+C50airoEuAVSP9gLi1OBTpOdh4YqdpPmm1ur7BEupgOLPXvgrM8P9W4zOFAOuVYhQksN
SsNiASM9mwovRKzfocKwnewCg4UEHNr5UZahhT4DCTpnj61AemLPE3576mp840DMt67lafqfrNCm
ANK/CP8knkNYm2qreHJwIk0uROjF3QSOaiYcoCIE959yxfL5oeqBWsIM9fb4YyG8L7ukwjgj7uNd
pobhlwaIwzekoOb6G2W5S/fDMrgR3UjFeHBDeaRNri4OWprqQUG3I3Hp2JT+GvUGDbpcnaNBRnNf
fQR2i0jux1aamow+HzkyQChL8DqOV9pOAYdjfyX3XZmHLlHX/1pIhCHqyjKuJ3vKMXnNP0YgIZpA
S+DS4B8CC57ti89rpt6U8pTI3TSjzRkgR3FTIpRxc35qy1PxdxTqMxLxESpdcnEqwHz4Iwcwd8um
Tq9pSVChScCdxfWgfPBUMJSOAAkJNlxZ3kGLVfQ7UxsHmwlJUHGb3tKA1UzoVX94QrrGbUs2TikD
laDjbxXliPAhrlK4fabnJEn1RPvBd1Aj3dB+kuKCUfv79eNOx0rJ1ChrgNGeQ8GbQwhQxBtivZk1
cNClzU0juLaNNETGo09uz89sGVV4PcKZ4xnC0YOGsIwqQGZp2JlydFXPq25RT5+ddZ3hQip9ahTq
plRLQNFSbF3kXwokDt9K69HV0lHZNX1YuUqZ/fzwVEyVKpPmwI/jsTMf8jerVjdsNrQZe5fe3YTQ
bk5dIQqD9s/5Yd7FClZLJQ9CVUJD+VAu9kJuo1EstASQGXvyDkSq90lXq/KmGCkyYTEzvp4fb5Ee
z+97k4I9GQD3tM2r8XhampkgWTvmg4vUov8ANELZaga2JFGalhvcs7ARLQBs2ZEnrxojzC98uhN7
EbY0pTvuBd6Py7o1BgQapnFd79ZmqCBIHyoo2AU02ZMSvND5qZ7YJkhYzxw9QiJV6+U7aFTTBFZA
72IJEgPeShx97QAUMy6E3lNzmtn7Kp0Qdv+S4Ia/gBFFhjO6wyiyH6yoVbt2hrHgPmew/Or8rJbP
YUEWN4uNoYbPrUrxerFj6rBtQstIFDAqvYEBTyJLLLgVP/+c+YqCXwVmsN8QobSfMXS3H7MqN+wt
3XVEn/KWmtyF6Lyg3nMJ0IGgLK/j4UXlkhLS8Y7C6CwSEbKurs86dACqkXPcK1ZmJTvst0W1KRuM
5bahTtK7IbyrGnVUiRSgiPTC2sceKoA76vDKsEqVWVAQ4Vvls+aH4z0qi0a0Ob9+7w7A3DDhgqbJ
wC39bvkGQF/wdabRhe9o/co8Re3XgQ6nLKh087rX/WiHyXB901q9tdXVsb8QjZcp0bxcFtAEdgxf
Ty4fdlbTFiZ8rNEdDXBieoZfidZ34d6AsfQVFGj4KWPuFzbNuy3KoFRuDNocKsAQxOiOgtnUTg14
CtwCwjDqvsdOl8B8iescPSPanJdaYCdHQ69Lkv5J6Ivzn78JnUUfD1UHStzNurC7wtG6Rt+4LuFj
Brp6YfudWs5Z2oJMi6NH/fx4LI6917cNhy9pFHhqPLkI02PYuk4e9tvc0sEgWZYvLpz5hebAP3c9
kUXj/kYPXzMWOV6gGQGt6GF0pxx0WTkFSbvXG8O7N0K7B1kN4SoZu11RWPEX1e+LOzFIlAlQdzSC
CtzE0IU3Gs8WNM4Sv7nUwXh3q/C9SQPRMzJVCmfLVVHwPMOLKFLdUeD0jk7b+Jy0uHpCY2uqawNr
+cfzp+rUZwD/ZZkIU/AprMVyeFYU2ipKrK6ZyATofebclCB2XwpR+tu2MsQ+x7jjQlPy5KAEQoqb
1K7JNxbfHt6lYgY4V5ZJn0jgGQJOVqeXT3pY4W5rqDNmsMihYp6f7In9TfECJvOc41OkXVS+sCvi
UfXXmql3IO3EeHIr28TDcVXycb+cH+zEJA1yUgHz3CFfXEoEKIPjgRCxsLSLVYVd1GBIY4ayvQVK
gOe5bFp4QG390URuvsfIGHUyRnxQl2oLsjPyxKjk5KrURYtVhdhSuUbfz/K356f37pL+OxDReF5I
ZAEW39BGT9tIqCjjuqa2Gx5UsZsMmNt8fBT517eCtygZ8CKZA4trDSga47s9VXm3MUHhI7RtQR2+
MJA2509vqqLzbUhfknIa3DUY9cuTl8nEUbxY0dyyUtVhO1VjixGxI8AZGP68fBp14Oca1wd7008N
ophFpdf+WgkQD143faJaCJWYceiGdgg75ePrQIZuWYRmCmJysQ4eetRFCOXLjRK7cDZ5BG54J0WA
Jc75gU4dkbcDLT4rb1VopRhouCboYn81ZaWCMtlQJo9aVWJfcX60d899QpzgupZc5zMcZXEgy7Jp
c0wmiT6KYq19ELxfcHPSr+phSJ9Ss7buwgrvYyedRaHPD30inUBiBQCmTsNOxYTkOAahZhGPiYVN
24gK1bNpT/CkqxJ7Mu4FkPhJ46if0M4cD3T7ChzEEkykz/8GJ04QzzvmDmqCd8ryoWLpeVs6slZd
CMZJDmegrvtD2NaF8yGhqr9XHjub9+eMlZgF9o6nmo3JFGdxY7mqb4pNkhTDph6b9EK57cTVxQuF
DIm7FZWQpepZbbSzHL1nuZ45C6U6aT84m64P01cCEW6leHiLr+dX8MRmRYYP7DgnQ9BAW0xMj/Og
AHCILZnSW5vKt+qtMY7qgSegd+H9c2J2DrfkX5Eq3uTLe5LMyNbwLBGUoZvmewp36N5wPKXbOIg5
wMjNLeh652e37AfNIQlVYzaopF6KhPFii5p5BdNJ87FH1ScMxOtx0hGshLp1X2lBeT31WfHoQ3b5
IxqkROFvh9oDXlsyv5B5Q5F/Hxx5TVNuJE+ghb587FKEN1N1iqTbNa0TrWPcqapdozXlg6L6Qt5q
amVkextQb7QPW6eqVvGgm6+NDwxgp8cNFOGxyzpzi457/Bm8fAkDlBskvwL7OKKBm1SBjd+60XzO
kJhp12GIZtXG7wQ+wSpyvk+5riVfNCVMb/HLqcuvxhRXhovo+3CXSqvHu6E2TLlBLjmVe+gAeMwp
SYSn2Khjv3kdxGVjo/dRCay4u9HCAtlOtV9V1TV/SEDL/BPYMqXG8FyPP+PHB8LUSRvL2oZJnT+a
bSdgkkLbnCCi1la3zfVGvHaO3Y/rUPUaCPuZxpL0o+J8bZ3UGtamwOhnE5sdXqsDJ6NfK100VLMo
hndHf6jLHyPDNjGTNDpnWinU4MwdqsDgmQSPQG2VlvaMaczE8F1rAqW5i8K2uul6E2qADEyMXQoS
dNQSNeVHjdyEfYUQRD8CNDbHz01XtM9ArMFYG7D5no0wUn6PYL9foWUIbOOhxz1IJykAYw5RYazA
HDrjxot52ZGGD6bxkICJ9jcY7HkPFSIB+AtOjXPfAFTXoNT53isKDBiMdGhD385GNpbLnLqXvG1N
7w41Dm4PU+JAAKW3Sm/bTCvqdUo9a0a590q17c0s/d6rtCT2BjoeL0Nvapj+lX37S0BP8d2WnxGj
51qDbjc91XzFoaxnPmWRYZeNW32GyMWA2i3YKFoiUrR6uEJ4PvJ2derDcglhEScP6tTn7Qr3bk2n
njwgHWAnhupdKWk0InGgq72+CowurvGiDnQ3rpDY3g+6k6Mhrae1sfGxPp/BV7Hxmpu+6awQF+it
dWxVXXqwESr4AUN6eCWFxHLainEpyjQdBWdTLytjV4Ee/+nbav5TgNzWoL62iYpvlKpkmNvbiIz5
qgSwWifVQ0EaQRbRqvwa7DN/a6sNtusmsG2EAVSQq5s+gZS/9bkk//zfLh76oQZ7x/VZzz96pPoJ
YQafhAtZwYl7+i+qZcZgUsEQ85+/eRhGRuGUilcLV/Sok68qNSnjbTwMwVc0mHv0d80qcysFJhhI
1sa79PQ/FX5MLkj0lICBoqV3PHxqKF4Gyll3G8LkLUZYAP8SzC7Ox9s5nC4yQF698/x4HtLGWUxy
GNvGyI1Ud3VUFuC9kB9w89sqHE7kwGPIXq2RWD8Da6zzP+eHPnW7cD2DGTJo5HKLHk9QYKAwpwq6
OyYRKsdZaI772lCnR7Owrf1MHz4/3vupIjFNJ3FW1KU8ubxZvMLLFA2uqjt5aQNnulMQJYfxiYWQ
Ek+mXCm1OQ27YFIuwmzfbyULiC0jU0OkX7a8s2k6aWGpwPMrRj9ytnljGT/9MFbxTFahpiH5hyny
tkXKq1/pQeBcenueKMNRuKVVNz9aeJstHy7NGEgxyii9kiH6Dm4HDL3EqCrLy5Ux+75sG5506IIo
IdhV+gCFsuvwV0+J/2rzIoB7XsI3v09jaOVR0wItQArMNjj++rESwoBLwviqrGr60E5dOddjrZmH
rgrtH+e//PudxlicZbTrVBBq9pwWvznJhW9CBlJnEiSWLdDtwnhra3p7E4je2Zk2dmfnx3u/03iz
ABlgyalcAyg8Hq/rQmHDp7BdO4ziPYggeyXNKb0xolHbh3WsrUbIchdO8okFnQuEFmpi6C69e3rD
/QKbYRqOS+RObrnIa8xw5LT1W1W9ML/3oWl2nSD9pG2CzuyycQLxTFqNWTtubhY6Xk9tfGii8VLX
/MRXw7CCU0O5lk72Mv/SvInHQtECylEjhSvEU57qoO+22E71nFItuFBF+IvHPY6FZPL00+gNclSo
xh9/tgiqUT/waqM2rEPfNgKb8Ec9wyivh740HnIsLeQVHhV1Co8JMuI+QuDrru4r6x4RALyh7X6g
tRjBWXzGNa/2N1qNjfYNUi6whDyscpCSKMzmIVKbzsPqYRTQj0bnZfJJhXbnN+GJ/QAQgNcerTtE
gZfd7HDUSS1xMHQHVR/wc9C8MtjOAFhrNfpAXj++/SBVAHGAz4oO9PIlpCAiUsCC8NyibJG2wFE3
xdIYqZJnkaSI0Jyf3IkdCOCIQIS6JmDuZVuhHDVooYHmuU1ak176nfzWyrS6gDU6PYrgqtConnJX
HW8IB0U4kFMjyHepBCQjsRG1L+oAveTCQCfuB3t2MZ1x9rOC3uJNF1uiK6UoPNxGQqjOpMs62R8s
06puUxPDNdlv0ZkOPoXjhBXw+bU8tVHmcgDPV7Y9iP/jWSbUi5Wu1j1XVZrwmZd/o3+NIwPWllKJ
4vnjg1Ea5JHHGxbA2KL44WMn3DtDp7hK1SirroycCMJZqV51GnrI58c6EUDY+NR36fOSZbyD3QxT
FgttVFwfGbJN0jUNSjB6v2uq8efI8bgQFU9EfZoVs8POnE+9i4qm2jSDk2qKS2s8uNPVstrISSaf
6jjBKr3olKtKS+WFnTN/nEXMYlBOLRwhg/2z+HhNh5gWd7fi6gW6ECvcJwJvHZdaDX9S1gM4PIwm
HJyosv6HouNRqNf1KD5c2rYotID+Y9bUlpZlRLQ6JC6FreJSuEw1N8g9gGGdb/b9zki6ERa8g1zY
2vbG6un8Jz51QmF1iX9Wk8DOHO9djmLQtXWquAne1NdpNClrn+fshfmdGmXmwND/Il2lZHo8Crps
k1nZOV82HgNrheiHYmzwFamtCwOd2rFIgpKg0fqmQbGYjoSmGJtewHQsqkmR0yCyGHa/hE/NtYJo
/R+cfI6FOWdF9J6XwzVOGCWFYTsgYjCxgaha035q5GqMuv/gcNBDn3uvwNLYKovOl22CQ9XbxHNb
GPnOusU06AEXFgGSMW1TEKmiYHpR6TgfDwLEU5x3yX0RfX4XBHK2fjMxx9ZrGpeybLKatEm+JB31
GYqt2fb8jjwRTVlL7luLHgHsosVeMbHMSebHpJtoyAvqHlagWPFhoDxCyD8/1IltSZOFMKriHkKR
c3H2aeVnhpaUeA5HZngLrTk4tLKL9udHOTUhUjAKc0AX2fuLCSHzp/U5mbyLJeBwbddRg9S05v92
fPMSB0zT30ezv4YmCGY7oPeXF66eFJXWJ5HjRkhtXgnqK7th1KP58S39teqhm5k0uFQmfgtKr4YE
W0jH/lIZk7/3EsW+UP88cS1jG05rCVgcN/Py2ZZQ2EirYb7/6yKmUYg04T5vISL51NHWoeIn27CS
s2ZGp5Sbjy87qlYcyvm8vGsVh8DHrDZlbHotVfSpxwk0IasSoHKlMgzdhb106isDuDIIOwTwd49x
tGSKNjNMskUFI4tADvAM2RL9fV+M6OSfn9uJMIfKO1k9/8bmcJnu9Pgrw2/nM08WUGptGBSUISEH
e4AvVnWiOhfGO1FUJjOlMwhIGcofFcbjAI47Y59kZuO42J812Jc2upGuWz0Q03ZEWEHZyRzRwmvK
/HW8T/26y5FaNVAcwsVxTC4cqL+P7cWdza9CLQJrHh6KyxARoYYgIlt4bh31qVg7FGHKQ5WneXBX
5RXl1iCJbG/rTUo3bJQkjq+7NBp+y1G2X4PCRtW2bBMo2/YQRhr3gpame7VprcNIWb1ftYijeNuP
f7E5u/hbmuezLS6mzMOlVkWExXWiqvqNqlz4TY3j/Bt4uWTcZFFn6hf2//uzx1OMTvn8qOBJuwwF
FuccweHUBhQw9eVe1J32zTO9Ut2ArkiabV2EVbwBlCOeprp2LvHF38dW6Hq0yGbXnPmdu7ivWvRZ
HDx5bfIqo3LWKMVE1i4eAPhduJ9ODyQ4e8BsCDaLgQKQv23j25Zb+r69VxA9uGobMVw4Ae+PN9Ph
lgCwRrGFPXd8AGrkPWSc14wSB8lOmzqxwfM82IFLvERzPDmhmWHvzHBEgI/HQ+Fd3QbglC038QDR
OPAD3ELHLOb8hjw5IdIICodUdcjKjkcBZKtO9SgtFw3nbFM7Wol2k2pcWQpq1P/BUDylKUZi0vUO
ADvTM8Oh6Cn1EyrWdqbOloXBsJ5GTKH/k6FmWXhhc/0tN32WkmBDurXcKRi+aICFAGL39d6Oi/7C
1fY+BM8IK0uFzAL8g4TzeP1CE5ThhF0vwK68uQq1zN6padyvBwchrhic9IcDCHPicQQA1gBOtqyt
eIGho0jIecpyqR5y1YtXZTLV28xA312T/aWQf2J+7HbsTG0boX3go8fzy2aBLz1qCB9WpN63tLof
eLeV9SfcLc1X1csj/cJL7MSOhAMBeBPA3kyIWhwxv8f7slUK2w2UFuEc3KJWdPCtzViMxYXYeGoo
PhzJAamm9g7OZTV5A37MsF1MP+1DYDbYQLbcFRkaXxeGOnGaqRpykOcUaE4Bj9cxdkpDNlw6rtFR
pW2qOt4MFf6q5/f9qa/1ZpS/9/ebAi0GT+B4x9p2ORqALx19pOc3ds/4BjTukEr5H+xGNj0VcYvQ
TtJzPKue9G2km8u3ymdRmyx3HkY5jCuEQlFXERGya+cnePKLUTBFTYGs511pUbGRD/OV3HatzvO3
Vu20Owkgjy4XNjTnh5q/yHF2MYucUO/jrqYK7Czib2tGNQlBxlpWqr5uChpTsWBHxil+tYhgqm6B
cvUKvYPZS7zSf50f/kQOz/jAE6iCAK6j33K8tk0+xYGBspTbW5EoXFQa499OOSHNGYe2laxTXdb5
/Viigbi3K90qSYCM+imVen0oKJHRbUZ9Lr2wKifSCWIBCE94LrMwyDIeVGPUVoNhUXcyxwKZvVy7
QVzc+tG2Zd2vaTujiWMbXftHK01awOcXRZz4JnS5ILpQYoNJuNhv6QyNLh0SXlkpOF4kEjdcoSlX
50c5tcnYXDjKwOMBH7KI6UiqiSFUaDsgQjXeVm0WbaP/4uw8lutGkjX8RIiAN1scC4qkTDflNog2
GgAF783T36+4uSIO4iDYMT29GE2oDspkZWX+ZpjdoztV/9wfaSOhluRsDExeGUu8F1aLzJFaKPC4
VyAPw8exAKxx0Ohz2Aes5u0fZtGKEuPbaAxUlce2p41SnuidIjkS5MPP4KqUPT0eFDdZmpGgJ1TO
3hU1uPS5Tyvk9Obi3dB8OQqXCd0qVF54Eb792MY2UyQ1Ne8aFiJBn53qCCjsGcfUnSghZ211dCUw
HYoFXQZZbno7UJxHElcRhVdIBmV4zFrFQMova9KvGdJlycOIBPKToSH2t7M/N+Kvzuuer4PHedv5
mBs670WZsT+zVHvsmO2HCYm+JzNqukMxu/blP+wfiTcE2ses0nd++6UOTtaZlmpUSUxj+JG6YfVk
t/hxhga9g3gMp5OVkKNCd/UubSry86h1ex3IrY+mfcD+QR7AxHjs7W+YzA7BtoQuVt9Y6Y9JlK13
sZ1cKmsX2Nqd+B+W9HT/wzeOKCk4cgk03LlX1xcPZY8Rg2kuOrdz+kOzxIlvlF51Fs1c/oehGIvS
jQzDZMlvP8+w5r7orZg7DiDDS5Z45q+W4Gz56LFiEXL/uzbCK1jV/x9MBsDfLnBVRXUN32LnaiNR
aiJq16Q/+iVrgwn4GMqwS6R9AuzhOj5CfNl0vT/6RnjVeW7Ixj5CUlgcvh1dp/doerPiXvEHK58T
Mx0fYQroOynz1trxhpKBRpdFGfnnv39jSj5R9TPhdbaak2kk0WGabfMUo2O8M51bH0SllBYyQNFb
1gwia8uC5KV7DVGZCtJwSY5ugSTe+6cNCKZ8XctG7g0ooBNw7IrUvsZZHl+WNC+PS1LvuYNtUG6w
BqMtSFqMJxTl87fzRgF7qhY7t68lHuFw7bT2y4ydCcqMiIirZmofqnCOL5U+Jce2ClVkqlXnEfAY
TUuzV46qMmp41dTNc470vh+i7ruzsltxlzohfV9eXmiPrH4hinQsbQzt1RN4AatlniFFcVKLWD1N
Utzv/rRvXp6/D7c6LHAp80SNIvtaDYP2V9iZxr8c1SE/92WDK3jemOlVVHH5J0QBs3oAPDOYJy9E
HHqn3bC1o2EXEcxkk5is6O3KlCbKwJU9YAA6iu47gqrJAfxW9BHvzngnGm3taJeklDaVZHusoxEr
j+iuOzvQOhXjAKpkOUYxmMf7U7sV0in0exSqKMDfpNnAqMcEdyxiHiKHQdy6+tEArEWZoyw+1eYQ
70zgxsYx2AB4PPKQ0G4KxJDeqq7yQpu0fuk/hANyDKi3K8/MACrLllWAX23/Q2Cn9W2QWlPSoUa2
aqHqqRdGrsKgRpeFPvrx+nEcFeuq91ayA6LemE/48ABnZO+Ew7veqZh9IacRs2pozB5szUTMtSoj
nLPb9ACJrzveX7+NDflmvFWIzdR+EYMQzjWyMQxrEl1/dsp24oVQi507Y3MouhkGtSPmcr33q8nJ
evC29jWvsJ6KgLx+HGtlfCntPbO/rUnkspfsXFDiZOdvTxnOZm0NsCsKxjIZ/DAZ61PTut2HZXTF
QQC/3kmu5KldZZEG8BVYl8g/SDrp2/GGJFeMxeiiwGgcJwu6cCheRKFp5SEtjfGna09Yc1MRciOf
Nr/+oUsHEdxfx43TTmkDdIb0NiS2rC7kLp5U7l83CvoKsxhL+jJwB9U7p30j6SB0wUZGIERiQVa7
xdKzJKtrIyLJ6DBRruLhCWsg58lpbPsxQrnVOzJDXYRmoRd9uf+FKz/516eHbJaQr5MRUJKTq/5b
NtDxns+VqYiDGK3VmkwA3DXdoNw1H/t2BGKs1SX1waniNYlaTBuHD1Y20OlEvR0rID3szUsz2eZy
lnoPGBa4wukvo+K6KbL/VYMSgyaRys5o1nsUgq2Js+DUMHfyv+t+dg+K3KgsD2AEZdwY/SPFOYd9
HH/KkqV78FTASm7aqidnzvfM27eOHZcAnSYJ7LrpJoZOGWZuNylXNVfHIzpu+iXMrQmp7Gnc2YRb
5wCQkFRiIIu6fWNw6NS8WJIACfLUu9QgPpYDSOes+2mHhv7THQztx6SYIFCS2HQfU40X0A5/dutz
USHT5XuOZs+602VgNtJgYRQHrjYlJw8n0RPuRf+0c7zshM6NqwjUAE8ZrMslw3B16gVa+6o5JwBr
vKq3cTaKoEklPQ45mEwBjvQHG6eZUwLUfM9ReiPAUe/hAUV1Q0LAVkPrI3VRY2iVq0H9GqXowRW1
3wwlb/6SP/vSmnFf79xMGxNrElQlpFWyM9a1jgnZ78oTqXIFI/2S1V3xomb5S46Pwc4Kbs0rs0kC
CJYIKYBVKMscq8emswyvWdZMOAJIG5AFLudDPTqDtFhy8WaanDLfe5NvfSFsRp4BLCedh9W1Mata
hzDvSPMZ41D3iCh0gTg0QsWG70zNspMCb4QEsIKsniGFRG8Udhzs47hKaDc3U6VHF69zoKMi+O52
11JYTYmyl2v/ip0s+qNQonZ+fyiXVFwmmncxlMTVFkpx+OO4uiEADV150fCxLo+R06Ke35JmTI89
TN7yirFG2QT1Mg7K1/vhfCNWSAUcqvf03DlDq9IZMkelNjciDvB0coZ/4VN08UPJ/huOiz5CfKhw
wMCly0nR48J0tal8Dbu//1DYl3B/mF22SqNufYgBwtVzWgFnUqY2+pC5vbSN7aEK4We7c4A2OOEu
gs/EfxJmaeAs999vF1hZuFm6KI5ybWpbiZ68yojUM/IlWC1i2WEGpVNWEBCxf0AbIbbVvP3m5ZHA
wEmPMudcY/ojLg58yQdrUpT+w6go8/PU09/Z2ZpbB4GVIbRx4d6+Uqx8rPCHiRTQ1GOPgVqVRj+V
YWjMQ5jiYLnzOtsKZmxCWs8EUxZjdezyNERDKwWgGGOFcVWsukSP3o0XI4iMKvor4fzM5/ubbyNb
4kYELK7z9qQmtAox5DjoHUj7LHPW8nNbOeV5GW39dH+UV33ZVV5IomK/+jMDTF9jZlMXJ7/StchY
mi7O/62jVEs+tJaGjWujLykeJIYeeQ9z5+G91WObrAT4EFiwWwBviSDSjUx8q00zFv7cGIjwhsXQ
P8djgnByZwyVdZgXgbQ/vsH9/KALp2q+JLzW7V8KWVjnj3mFU8QCBWJPp2WD3gDDk0MDSpdu8M3x
HfESSgG4JoHiZYYXaPbiTJQRgLr49Yyb21Mv1Ko56CGKKod+aZnh3DJb/YxNbfZceSnUt/uzvbWm
1Io4y0ij8kxbnS5bU1oVw7Ek0JywCvCXqg5xBpzv/igbR4O8BnwymHV6WevCRV3r7tDYbhLkjiUe
MJyoP6XdUl2cpNB+3B9q84OAN/CPTcBYX0cLfsBJgwdboEfRdJkAXhw06Ic707Zx28q/m2MOXYYM
cRWH8dHG/Jd3bND14LoVp6nxNm0AE5QVfLHK1LunSIury3/5NiYRHS3en+u3YLYMRlF3HEAd11ks
6GZTwSandrOdOdy4ZMF2Sm4BqhNQGuSf/xZyw9FtSzvKRJBGMU8ivpEiZeLoRoWRchFOFy90k+qZ
qv/wguqKeD8gmvcOHyiFmpGdWgeaqF6qyUzRazHnhmeZp5uHOq+r56JRw2uBy+b1/rxuxFI+Fa0h
SCIUR9a3OpoPWIubXhzk6OKfF2DBGPIggJ3M8fxNncSecMLGeFLTnVImOuhoh612D6guBxICdlV5
2lYnHG+xssBh+4Jy03RV6+I/3EzoCkPndcGX3rb1HNxgM1oXUTAPDXiQLqvOuLnpZ+ije+SUjZPO
UNyAJgADtOtW1xKhW4xxnUZBayceQDlb/1CrlRZU6IkF91dtcyjKtWxVCURZJyGoqWpZqfM6HEbY
potosw9hHbkPqP+PO5SbjeOO5iY1Qak7SFN2dfMtJW68Q5/GwYIGcPEBC0ij8SsehMYRB2kYxnMs
RPjdyrsl/nb/KzdQeHTZwJXRlCXnu9mc+HXWukV3OigXtJ4ugEggck6uV/4rfUk/pBOJ57lf6tA4
0jSfEQIG+2afHTuJs4Mt+n4+KEZlfhtaycGu+9557G3+h5NtieQ5Ui0z/nr/J28tDBB7fBI4VBKe
9jZ8pHCTQLUM3nWsregQQdy7UgXKHnj57EkLbtWoQQ+gkyVb+LfsISxNMXHUF0/CmPXnpKlNEmEM
Iwc9KjGvi+PTmLfTCWua5Fg3sXqou2RPHHkjXKJ+Qtec1I8bYR2u2hbPbqE2su9aDf8ry2l4QCPD
PIaImR5mMxm/uFb+KxT1sLM3Nu46XnvUJ8CM8uRbt5WX2CrRyqXhmw5hhw2uYX9ypnFPdWQLKUHG
ghuTidz5LWVqmqvemDANAINlpgUke8UMj3PS9fFZz43mBzAY8a3LleGb1Q38HzCaLHhrxmVZnpUl
Tu2L0y3enuXCRhClaAcFXUNPh/mXT6XfLqlMy1p8eNlbbdOkT4kTLf+zvWhBEgkfqmoOq+/3d/XG
KgNDkx4SEl1+Q0KIRydC+oVe19jQd/Hs/zla8jFu7Kc6sr81mvFXWQBXuT/mRtyRxFOHexhM8M1r
tx0hBTQY+l6XyCh/YDyL6xmWuyd8uyjTLtW/amqbO7Fu4/RydHlYcHAlJW81r7aRxx2pL2QLT/yg
0tThnF7Qa26W5nj/6+TftEr0SQUlmJvmNq2C1TVoN5aNULRJYzvBKu6gdDqyS60t8GKoa06bX9qd
NeADqNU4aS1tePBwGH0/HI48nNllSWmfrYNV2WTKkNQUFLQKMxLfSVX7uXWsEGKQ3WEbf/+TtyYX
aSvZZKTmfJMIW+0EpNWkWDImPca7eKN9baxYHBJj2LPV2BtKBo/fzgd2z0M05UN4TVpRXOpe+WFU
YjzPWjqe73/U1kmkoANZDvEjOI6r2zFHG0IXYQ9nJp+UoNJj9XFpCA7uXGLINbXm5f54m19Gzs3e
lDDXdbpWGQbFtKwOr4aaIoKHwLPan/S2y38Z2qLvITS3ziBvIynzQo/7pneWFGqttp0N18O22sjv
piQXzx5YkfSoz3NFgUXoWuwjPpHstaS3PpQ0HHAyQV62I98uoWdMNlaLCsffFcNJ+kg8F2WuHozS
rE/vn1MqeLSVHUBeN5gsZUrs2Y3hPdUlNr09fdZDa0bqVevdvQrw1leBD6ZCAi4UtNLq2HfxoFYA
1J1rWo7Zp1zVMO2tZueACzwez/c/ayvEkDjRFpTt1ptMe3S8Il0wbbxWZu98qlFMCPrQVD8DzUc0
QOvG9olnVhtALB1/jLRm9t7XW7cGWEpLCh/LJG6VC0VmqixjbvEwjMNQDfQ6LPrzQtnkl5pF4f9q
NK2xCR4z4xvZQraH59uaau9Vt4LCPr9gvYHo4dF28Jyrk8+YIuf2dK7cFlcAMOTf7s/05lAuMk8k
I8Dt1k0uBzfGxKLhey37ITw3wliO9ZCkDyoesjt7dSve0Dq3eV7w75vSl6HPvK0Uhmo9d3msbAOl
GEBuh7gWkz+kzd6G3dhETJ4E04ADu22ORJYo+mRx3atE/7Zgv6zlpQbF2FCJKqMfs5Vye2EMbSEz
45YPs94mv+5P7kaiByiBK5koK5lPqyMzR12zGCXAIb2ynEPTdtlxQD9/Z143lhDGH31KEBbQndbt
NsNFBlGPgWv3k+ucR7wpYRHo00U06Z4v0mtqurr7SdvRBoM+sCE9EeduX1q9512HXk2HqzUmqVH4
Hb2NvxENG71vWpWFeEH0fdb8ipTOelwmM3nWqtCovi4mYjwnc6ic8XlEr2g6j109Z1+VcXCaIO1m
B8vdoYzyp1yLc+zP6bv4EIKWZ3toe+Uwj7jBPw6Vpv5BA7hrTgrS4f1lmcP5X09U6GwkYasbZ32c
62MPJrQ4jHMXJ0GZYSEgy84aUk5QjOOHeQz9xsu875ozztNnhPk8PJeNxNSuRdJmf2hLi2dFC2l8
OOqtV/6vNfsMkHPVVliJ5oWOxp2ddH8pZa2HqKT1bCW3buMvdurOk1/Z+GEHWTfUA30G/EbB/Hm4
Zai96AAgYcaFaXNeWQuO2a75LLxZpN/QyDPUnb2xcebg9vHY5hSwAdfHe26GRfTyzFHVUg7jKKpA
MQRCWIW1BINe2O9PlBhPAp0QNbpVCUlIQUNrhJ6KN5jzucTf46GrAF4NqrdztrZ2PTEQChXNctQN
5J//lid1AwovKM1GQWyZaXl2+iKKDloaue1ZT0Sxh0DcSCe4+aR9A7Qtmq3ro1wDduDtrFx7gEFn
rsfoT2ueWl8g33wUJm5/VI7HnWtw8xv5W6WYLNim9cmu7QZHGBX2fTGMbcDihc9oaNkfITp3p/uh
aitYwj9HIBdNKBp1qwuvdSZzHtuGvgSAlYGOkB5RtLCaxEa1pxHu0chw4zskmWo+QLdCjE3EjlFf
7/+KrQ8GdyRbrlCOb+59qOk5RAmqhVU8Ri+gZbFqXBr3a67g3np/qNdLdB3K2KXUzkHMgk1efXGe
NI7Roa59bUgE5z96ryh/0g91Kr/KEjM+Z9kyzudeD4vsw5Io4jHCirj2RZ/a31P0+J/zrPK6wMgs
pTgimmbTvbVANEFBUkzxOYlsjCbx63ISX4n75qXOitQ9jG2noj7WpUp+wIo++QvshvhKqlooZ8jY
2gM+R9ibjwicfGiiEPPw+5+9McNSbN6TVhXAMtf7eKImp+BdqaB6k7+kqeFdqtlGglmdjJ213Lj8
pAYH4yC1zRUsT9SbAyp0D8EGTkyKASwu2MTeskp2lnGrkkSpmVYjjRmiwbpHUVaV6TW5yTIm5vRY
lwayGJbU8vY0plgUpvl3BRf/NNnp93HAEDjqtV/353QjyPITqCIB2t1Qi9F6CpmFp3BMUQO4Kmaa
jX6ZVMsJoJB21tIi2gENbC4iJSR52ZsSff12atvFTsesRXkkBd7uF+GQHUxPSS69wt17/9s2V5Ec
mLD3WidbnZJ6mQxh9YZytTD8uaLuNV9Hr7F2gI5bo/CwloAuqaq6LgolRY1LzBgq1zYyZ2xaAMbr
HRje+9+yuVckSA4hVUrqN2/C0lUSd5op4Kth4wQelNhrMRnmx8Gm8m150/I/etaq7ZuDZz8aubXE
RxBg9uf7P2PjKkFQxUUMj4hODWN1lUzemOMulFDWT6f4OsMyPQx9I06kpig/e1N/oW24J/e3NajE
KgE/AFsOG+PtlqnpTOVmNNLljiO011UlfDC0tnjKUPHEPKGov+h93Z3vf+nGpYJqDBuUQCBNPVYh
oGnrxJ4mhE2iOKm+aoiTnqKuBqS4GMlxUpr8wwRR/RBP3Jxa8V8YGBJvgikWD5zbqo2KRpXUZuNc
0uR8KrqqOGpe9St0qTRK0u27jwp1DcAd4NBh4t20v4TWaZWut+E1Xhz9T8eYY0l3nXfO/s3LVLIg
pICLBDrzjzxKv4XVWa+7uqOrcfWq1v3cDE31sff09thnvfNc54YDCa8ClAh+6d0PDYaGVCK1HCkn
k9O/HRq7tFDg59BfpyHuVX+x4/pnGy7L7DuFFe5R5G9Pq5QO5/FNS4p2LW2Jt8NFs2sukGxxgxnI
oxElKJUMJU6xRB8HZ6rto1ZRCD0sRZXO8A2rTPczfSzIqS1LiB08y8a080D26FlyeqRQz9sfI0Rn
q5EoBr69QFo2BbifnyJm45uoe/e7q9a9eY5awxlpKlk8Ju6fpI3hqSjLC4b0iNt0FYb7BTXVkQ7/
lbTFOJQdhSW/W+zWL9JkeGwLUJ1VljkPep9/e//IEJ3ly5K7/KZZ4eGYRJGlGbkAwgaNkir7oBZm
PflmXowXbYncD01T90eg1WFwf+hXt5Q3KRp6T2AbSbhpEZGurHYACmV4gHjWeBWLMzykTWemx7kI
9aM+xMtl0lrlsRK98cOb+4GuUdKehWqEfm23i+xhNj5qePE/fVjsqf7cRFMpRMWFz79ADtmGzAh+
O4SlATE6Fvpw7UfF/or/sIcC1+Jc4CAsfzZebLz0Zja+3J+OmzSD4huG7xQUGJEK3GoPVIBrIqvV
+2uVVap6Qt4yu7ZOnHwcvVJpzpAVzT3Lupt7Wdb7TATO6NhIPv9616PnrouoGq5ewbvX0pP5pFIG
P93/sM1RwA4hhsFlcQMV69rGLMKwHa5N01t/o/dffaS8YPyHUXijcQuBF5A9krdrVpuZWzQJRYtm
dC3EmqcSSx5vr1Ow9S007B0VlCzyEWvYWztbZjUP43A1O2U+VM0c45wW72q8yFC7Ohn0s7GuAtCl
kcuvMsCqplJhozVwNUfHvfR6GTXHIrS1TyKqreRYAY73fAog1vOSlOUnfD5L94j6FbYKc5W5e1ff
zdaEvQGOBBVzEho6CjJ8/X4eHDj8jlYvUpwg1X2joOqCALlaxr7tlbpC43ua/33nrpFjUl7DOQ6a
502TravKeGgBgF0V0tNPvdm1z3kVjju7ZvPLIMvChOFe50J6+2VYUFoWeqsLKQyyvaWJfaPok/oL
7Vv9oiWxt0flv4n09MM5avTVSNLImlanPJrQ4GbV5+uSmeLkAWd7dIpG/DEZceVPWuRcdK2sr1GX
RO/tIMqR6SXwH+4YaslvP9VOaAaBAlGvilJXZzM3ks/mTC/B9pRuL7DIv+vN/pVjcZ+xehIUu34c
ugZcza5SlivQZvPUhN782DV2/MfYmPke2/E2kWAwVO/gGZH8ksGsovVEhxDZOaxxxkypvxmjHn8g
H3WTcz42g+cPJhpkftda3T9j5JnP7uBNH4WgIriTQ9zEBto0Uu2L2ACdi5bN2wl2o64asD1Zrnqt
F58ga3RnkGBoRb/3YGjIGvHC12GtajBX3g4z5F1pCYctywYLhR/VKF8cPC2a9t7eW9/z+0Cr2yHV
9FypM2O5arlifhDNUJ/yNHs36opZ+22UV9zpb7EFf1HyQzEvV8jGrR8Xw/K5MsU/ob4MR/Tnp51M
6+Zql8PhnyU5P5JVKj/6t+GaBanHGJmIK3pYy6nEMCVITHO6jGKp/UJqAI05ReH/sGS/DbqayaKY
NWsxh+XqWpN2QXkof4jqUd/Zf7eHTqNAIuFQFITZhKvQkmKtY9oL5wCP6/lTrM/1qXMErsxQHXaG
ut0aJOxIdEDFREbmRgxdUUTcteZgXAsljY9mDILH7Ns96tvtB8lR5JGm4gzHeBWxZMUSzCFa/ThV
1wd9zsbDaEzVH0lP9f3+Ct3eAwBW2BgwCICO3jxlhalnYZqoxnWGOu27uDqf5qV1T12eJ8cRNO63
++PdbkNpgUniLTkTMJr0t9uwY3dnkN3xKfGy4YKZWP2zLAXavVEVJSeRYcPtA2VVdwoxWzMq+wQo
ArJ61JfeDltCEXbQiTCvADnjI0i94ZBpNMtLxVB39vzWjFKLkXAKphUI1tuhCl5ytYpN2bXO0jqI
uz59iWp7eVxwL/nlzZRsd+KiPERv7xywZiRN3AbcPDdyyxbiuUkVw/4csUT7C214p36A7A0hwajy
EkVkPAqsS9bkePNR6Q8KUy//ub+qG9Mr+7lkSaQTZLqrmyjUxzarkgIBrhA33d5zMH5MQ+3kuuLd
Omn0RDgdbFqyw9vG7jzHdKkiaPFLacQXSHH2cWFuTvc/aGMRocZwKACoUktf40ahgFr5QBglW6kd
WnMWUhqV1R8hjlYXfDVwNL0/4Cqw0InlYkO7hBwT5A8FkLe7xgEFUNBhygIqK+6jFSJX3Znx3vtu
YxQo0NwsIEgAGK9f+1nTY2HaZhl8nbR4xoKyOS6lu0fyXJ1x+S061nmUcXR4njfNOces07QC+hmY
WtH7WZ9qJ0Qt/nYGbal8c0Z7xo9AQuzM4OoYvI4KIIZHHa0z+rirjLbvOg2WRZMFo5UUf+JL0z4M
Iaat6A6L0vPLtJY04j4BNY7kjvEpdemn/ZffACuavSk5DGvopWKY88SlmgWoN7tfLIOEC5crx6+j
UBzsZGmeFMWrfXsW+ffMbKqX+5toa+J569DO4zHNe1P++W93fJXR+h3KpgxoM6NwOY/Gj9Cxa5/8
rDvoil48QQ4j6r17VANKPfIB9OlR4Vlt3WVsptab6zJYIJt9jjpVv9T21H5t1cl9ElX6KwGD8f3+
mBsbmf1Fx96hyXVbvdHKIuuWZigCr6yNj3Wp1H6sqNn1/igbWwr4ARewTq0GxP2qToNSEwC5WikC
DZPln24tRHoa6zGtrmQ2qF3lelSUuBpFwvbT0kPepGrDJvl8/1fI+fstvsuNDY6N0j6ZPm2sdWtr
7Fyvx9K5DGQx4XtoDv/MxWz5StLrf94faWtWX0GHZIgE8vUtGWvVglthXgZ1GHZnL4us82JM6eX+
KJvfQ4x7vSooLctZ/22Xxm0SN2azFEEreHrSgmz80ggdXirKO+FOr1OHswclBYg+0g377VCtZZWi
wAUtcJxJ/zoaGYzQXuHsPiEGLDNgvRzsIBKxqI4UIq38/UeD0gyVDPC5DuX6VUxCJwYkbdJVwdKn
yrHthznAk7E/jaWZH9HvJuOZOmMn19lYRUBIjqFSRZc6/qv5HUUZ4eU1lMEYqcbZCPvS96Zxz45x
YxVhxdADkX188HOrTzMQ5uetHxZBrGWmnyZVdakMHRU6RRlO9zfMmqcml5GxKIiYPKrlcr5dxjSj
dq8qnPa2jpvpYjRh3foY4eSfshELunMF8PwxspthPg7o4aSPOow95dTMTj3i0usVe2KBW1OMNg+m
8dDj9Bt5xymPo37RZj5+mIp/an3sIMPjF7rzZtschvsThBWFtxtd035q05p8pwzSum0+R2PqBBjQ
Ksf707uqzLzOLn89iETZB7kh29dJpjeTVxeBNXip4RcUM+2jkfdCO3dRPD6Yc4zStBgUcSl1JCB3
VnfjIz2T5wD1cChIbNi3i+vh7xYp7dIEtD6MPxWrHB80r9d3pnJrD6G/TEIuxScok66GodMw8i7J
myBSTPXFU5rwY9WozkVptPZQpaZyqHDOOwzD0p0xb/QOejrVf1pKnu48ITcODj1aCNP0LDWeI6uY
lEx9o3dx1ASgQIrnwbaKb5SJalQUo2En0m5NLZgTXqsgCfhH/pTfIq2okmXShF0HPT2t01BAnmMP
vbMFK8FKJONSBwrSCZnfKhJAdw4VXsppoDoF6q0ZO42vGb2BM8r1qZ4pxbefIj0c3+kr/DoymY7E
JkACvgHLZwWpkKghBlKvjL4YHbxv6Kn9DpH6Zhb5PsBDXCAUY8krVwsWek1XuFoq4JA5vV9Ae/SL
ud4767cbVA5DtwD2q8EDdb1B8yxKyFDDJIiGmjM+55AQfKvJvep5SPMxfNHjblEfxlFvjfOgDglg
9twqlBMdgCV1fQQ5hB7cDw1ruZbXGZZtUUnI5YGyzu3Cqmh1J25FUFSzMXFvqaSPsxnl9EYnNtxJ
zcM5qJpycfzYFd4/Btlv6MMPU8WHME5kI6tLU19t8OP0J9tof2gz5KQzZnLxn21TpQWCSGmyx1S5
OWRMJioQYNAhjJJirNbM7IcixscpDVCBmT4Iu0iCqcxwp8xyb+e63RyK5AI0NRIiN/FL8WgS596S
BrCR0uvSxro/lalzTZbs5f5qbI0kreh5/AJUveHbRnkJhC3qBActt/3OaLogCycDYYVMOd0fam3q
9brw0F15xslCFFHzbegYUCyOMBBLA3JN/d/SpE8Gdc3wXhQYXTOWx1n+s2YNfgqhpuLBhnXr+lrU
qz8guTXZoW5606C3nSr9k1UN1ucu6yzl5GSJUx4m3S3+VsPQ1PyhnYyvpYsXq69nOWjTMTLmva/Z
nLjXyjxyJLexX69B8tNwF4EzYlAGhlj4tdrUh4HGyk7GtxUseMIj1g3hm7O8SlVwuIwLcMsiMBMM
gJd+Th6BbkXn+8uzNQpXNjg36VFGyejt6gDI7bzMcURgC889ihjZozKZ7eP7R+HkczcDdLl1L8C7
dqGY3yeBlc/WEbs54wzv8J12LHKnEcHBfkiwq2TtvP2WBL5KXOJlGYypHn2aXFS5LbvP3x/EGYU8
EkA5KP11k3lW7LEw+ohR1Lk5wUNKz+jEGztZxsZGow9CBUyKtpOxrsJOo3gl1b+UWFDUs3NyorRF
eXFy3cK3K8x7drbBTebG1Ek2iSS2kkOt7/c0j5Fg7BYRAA+Zr/3gFpBIMlh5HjbB3yYtRhRcFcZf
aib2XlZyh715lMqheXhbr2HvRi2tjR1bFlREUHqNcWyMqFZgPmmLcZ3wr33S4mn8WgB1+x/qxc6/
tWr9e39vbo0vJZstHuYwvNcnwA6ttCgaLw2GIi/nM1mf28Aezno3sL00jTAPrJvPLfC7/kTEwuzA
WNy03Emw5HquZwHxWUALCAreps4ZEqEG7itpEKtDfjGmlkBsAt360mmi+CNORaI/1Ga7V2Le2GYG
pVqeH2SS7LLVNkMQfUT91sKWdLSM+RC6RW35CdVvsLfQGN5/wfGIJNDIkhLv9nV+ZzigMayiCMp6
VHVfwxn7S+3W0b+TMdt7Kd3GjL4ZTH8bDVIzrC2rCXmx92n+QXFFdESnX/Vb8aII9XsZWuXOIVqV
emX8QR6AVgtKuITU9SHqk26svcpMAwvF6MFPMzH+2RaoDeNAnaiuVFLKp6f7u3fNYX4dlOa+JRv9
FAfWSNeyRc5zwOk+yN16+YzOe4T02DRf0brDRNouxvOAbfJxEraGrWY5HMA/NCfyx+bvdi726C9b
k87FCC4dFzUgUas6F7snmVrdJbGwBB+sDv3D5LnVYx/F4hjybgIunuJyfH8SNi4xGShJqynZonK7
usTQcUoLWynTAE/05XNXAgCrVcX9+/4oW8tLJwYKoRRIsdfZOxI9OKp3JDJL7CrnAmfqM4oE9R8N
6IMvKTbpO5fm1tnkjHAsOS8c9dV1Znek562nMJcG9eZhmcqTFfVY1Nj5njj/9lDk5dRBuXTWTQp1
sieMM/I0sBvd8q16+rsyteUwe9aewcrmUkF7ASRIh/UmBIg2UZQM0H4Q96J4VB1lfAipre2UWzeu
M6koShYtWWU3wsqe2rS9M/LQwtR+GT4WYRtN/uQlS31KUOVvcGGODP3ohVPtPBRxGf/v/lZZa3vJ
U4luB5EAQSRyq/WrYTFbx2kXUvm0cBFzBDmuXiMFrYFAWZp0/G5oiZN9K+oSW2eXovroJ8qM+rzf
eU75MifCNo+iEk17WCxhFqcCJ0377FWetuc7trEg/FIPcgB3wC3/CZxxYcQNZ6dtedWkWZJ/oLix
c3S2BmEf0xaml8kwq608hCbVX9DVQUL7/sLDJvWtZa526iEbB1S+LdnE4Nepla4uMxSEikHKggbW
2DhftHBOPrbWlPw1V272UpOr79kFbA0otZKoF7x2LFf3mQOiUYnzIQqUsqyPXYKWZjdF85OrLD8M
mt+n+7vqNbVcJQlk6vRGQbrKF/6q8lSF2HWM5RAHXV6Xnw17iU0fKl9sHel5F39oYziUT26o2nAF
6Xhex34ZKO+b4/xgz4tunY0+dcWxkC23v4TIjRxcgIjno93lg+GrcxqFh04Uk3noJ10DS6wZcXSy
vcRIqWq7BnUYOD6KX+RCUw5lE6UI6EoJnnOm5uXZc4TSPNSha3R+M2XCOObCaehag790zo02lcn7
YyQFcRIK7j/el+sZKfXCdKGxoiEzm/NpdDFQgmxjHMOunXeG2lpsuqrk4hxrWaB6m09k/NFIeRV+
wOTNQVjoxZ9dV2Y/4S6qhyRV9P+yu6hlIgSCZhQX+2o7h/AqzP/j7EyW40Tatn1ERDAPW6BUmqzB
tmxZG8K2LBLIZE4gOfrvqv43bVm/Ff1uuiPaHaaA5BnvQZWYuq6OjvKy825Kx6ffxIntct+t96QP
3/pGWXgy6yd4nVypfr+/XTW2BryDh6xtT3nlBWXeY87zTmR+I9OAk0aK6rSh/nM7baNDXg5JaJ07
7mxD7Rqcq0mN00cEQZpPf/9c3rqhf1/q9EL/NbOEIIY6c4yM0oRdXeZbjTpGHWJU/8NVYBowFAAy
gYjS71cJw30Ty4kxU8pxTBvm4ke2eO95gL6R0FgaAjpE+u3EZH4VQGUlNomPQ3lRRB6GII1jHaCD
V2fQat1LFY7iWMbSzktJzPv7/b117JN/UHk+nA20QX+/P23PLrwjvjC9mSqb+OSP3SKdNGm43XVR
Qfb3671RQTK6xCzypCVCMf3q1CfQwuhDIyTLfGPd+5MTnzWM/85MicMcGioS4qx5DxD45kVPZg9s
hfjX6xnVzLJV1kEsLlbHLQ7Nui+ZHkVwgSRNlC9dMJ8nzFTfqVrf+BSQd8IMEz04OKrJ6fz+63xG
UzgUljWhdxO3zk3fhDPNbqS/WEvinf39ob55KXhUoHNJ83ziv18Kw8ZwiSX5t62q+EyHhUyVpcqb
eFie/4cr0eMBIScBB68JTXWbqED1KLLFwTDozKkwUGDB1qlvClvM97DHr4GrpzoLgg8FHt8eOfgP
/YCtFP3cCHExzVpf+7HVnEXY3XtpHJfhp2lFze8QqH1XmV9M/pPfecP1sCv13nr2//NDTssvPhZW
i6+ObdkP0dBJ1MgrZ/By4QzNEeMvfba6PVamS2LRAw4Lj8Lp4gzVLKJSocfD3x/+G9/qKTqQo2DP
0YS5v79mWD3tGmzosU+NRkqtjp6V505IOjUBg5Uw+h8OsMfSj8kuQH4me79fTnar7xbdyUr+NN/L
u01X0BNn8WMGH/2eMOUb0ZzTxJ6LKTID69dLja3bcXnpeuu8UuuawcwbL01j2xd/f4JvfSgn8OJJ
nRVc8OskaNQQ6kBC/t36alryALzWuWmgdaXLXHnf/n6xN18XfRD6Oyexs9frLrHaYde5MA4F9K0g
a+eON1c4bEHqzsnXnb7gnTf21hWhICC4xaDL/8NIq/ejjdwChx0mAjr5sa80MIa6LG6kFZo5D6SK
7HcC+lsvjsEIK/wTKPQPCOrQWzRqUpcXdVXzGSo/gSQQvneVtyI4ZRl1BZOHP+fYBdwiVnuU4mNr
aYAYIebBxxHC2hkq8/PVzBYC33FPBMe/v8M3Dsxp1Yy+Jow/yE6vqsJkZbgkWptjGdTOpRBddWi8
NUoLYAPvvLzXPj6nYBeegAunVRSs5vD0dv+VMFD93k1SL9XFIkplH11VzEOuWlnsmV7d0fpSrMEQ
nnnKVdV5GwbWkBXtBDLG3QugMXZtx5/sWLBHLRuvO2+0Wh6kmurwrA6KwH6ncHjryfz7176KiKNl
ajlPCm0RgCO5bxbE69bZTbHU/I/e9v/vwYAXc1Frx63pdeMnp5r9HTtq5j/78tne9i7rWlbHnjUN
t53u/XyaZ/3Omz+92VfN2IkkRQUJtppu/1Xzh/TyOHQjNUPUJvX9vDomDS1HZBon7SwOpZWjgeF/
4/XY+aITdf/3g/fGpwwq5yTMwKzxlAZ/PwxLJ8J5rUtxEbqt1+blKFmcxsGs3GO5YcyRGjvS7/VA
b5ShtAeAoCh06Upe9/EKQTKAmLgpJJZbXTm6m86CdW3S3ZIOh4gRq4MFIFBB8R+pN/+8YoozqiR2
LgzJX93uVvZ144LBvLD6IrztIrtn4SeczK3H6J0X+9aThXSD5uEJjMda5PcnG5kQrJ467ULq4lTS
D55zVGHjHsOeyWVpD/s7X8pbTxUuBV0R8ANIKa8uWGtVeyAE6wtRLuXXdWp6AFdDfRgDx0SX1aST
LiVkJmd075Z65+L//O2vzjFupRTa9HyAXV+PqgLtFGy1B56sFrWGOGr5Qy7hcYhLD9GT8VDW3cK+
cylF7s20vGxBhO2moxe3t5aY1odytIDFNqU7tbdQTscg60unuIw8PTf3RVHN98kYjx/Q5MUPte/j
fj8b46Br3/ki3kg00E2hMREhsVF8fTi3UQw+UqTiYujr7RaTUadMNRZUZ3//8N66TMLOhP6EhdEf
UyZoTw0KhFJctItlrmONqFLrR++JgL4RPZGORTKDI4iW8ut6MpyCXYdrqC76ANZL7sFAQRfb6kHI
+YyFn/5+T+4bRzBGgwuAD8tTEFSv0tiCyVPfnJYlhTfF5Vkx9duSgtByP1XKX3UWir4tU47p7B6N
a/o6RZ8zgWE9bUY+KTeo9zPuo5K5qY1+9tB82zN/c0d5HnURf8GmLBTodRIX07Hby+1+hZqx3vq2
KNdPcxiWTea3+HlkeihK6xJF24GMtWh55Ze6vYfZtA/vvMg3HjFMPkR0gN4xZHl9XhBCUTrSnqJa
btWeFcOyHr3SF/2FrvnnO2XQa6r2KYLhkQr4B8YPfNTXl9tlOy+4+/GIq8WJM3SupJNpZY8qbQNZ
6ky4s3qaMU/sr22o4/axL616TcMyYsAErnSKU2sZHc183kOXcd1VP+R/PwdvPRIYceD6qekRwngV
ZVvbUfu2gLdv65j3b/f6zNrMlAZS/kety38eB6RRYJ/wyEB8v7rU7HdC4OgiLxBKdc4QQ5t/Fqpo
M+3u7ct/vyvUo+F6nLar7Id+D+jlabvdIwFzYc9dfGYaL8xndE6ysGk///1Kb31G5CcAcoxnkdR9
NSxZi0Y3+6TkBdOYJ6mq+JCgPpnaiKbc+8m6ZFi5NPnq9PU7rcQbQekf95+TgywguNfFSDEHpa0C
nmbXzf3BMyb6YAB//ff97UkVhqkMQl+ohryKEnLyZTuNE8cDu7bzvbH6g9jw+7K0856y+6k6fJWV
uBTzSDITEKXXJV0124Vy7JobiktxKdTaZmNIR1Zp45CALJFB8e8e/v763jj+CQgITghwhD/xzsV8
MkBZoM5UZpwAQ03FVe1g2NZF1TsgkjcOyolniIESNcafOjtz5SYj0bi5WDdr2S8SF7neS0Ew7bPB
22B37HW3bTcLUNPwU1nGbvFeOHqjyjltYwjKJJg/YQ+zGZVddjYEHtuvfhYWM3u8pEX92QmlHNIp
CtVnxLqY1CL9V4cfLdNDtBmpeMNUB3516854eB8XFBmuwHhhLNuvZemnsoBee/j7e3njMND0sJgk
I8IMfj1UqiJ/0XXDNq2nJDsqdwvTzm728y7w9kwq6vui2pZ3yN5vviJAmnSTzJfYMvweNeK+W+0i
WpoLHUnvm5N08sF07Upf7otjPc3NteL5kt7s4OLvt/vWMIkKg6+YdEzH/PrSTI9Mixlkc+FGRmDj
raBipzBV9jqTSLEPOZlGSgRFur7NlqVxPGzuYg+K9jJYH//+Y976JqAAnKDjFIcsKn9/DHPr0TtH
gUR9MhzilP7efaxKfzhZt9jz9s6bfiOOwZKBJMMs9lT+nH7Nv1pcumwlup4EBPQvguYwIcSIvlz+
3++JepdpxIm+9ocOUUm9wuBQcxXpRPeAaL1U2KY9lOTFd27orc+MYpSBNjTs00j09xvCfbAZrDmE
wRYUzXFSKqoybxPR161Zhce+QLcP//XmYOGCIwJPRTFHZfP7FREFhrSf1OrClYi3p7GPuyHSi/0c
pN2OFfzfr/bGUIJKmO0ng+WQcPaamNL6jAGtgjgSLzGq4rqr0ZJuVdB8wVScTsZXUzxkMwTB/j7p
VlGmRZEAHzdjYJljSCI2zIfLpTi0a1iLQzj4a3sYWncuUmwoBv8/vxAUi5FmOlUdkNted3fuhK5J
i8znBXTy8VAlW3CJnAq2yLHb3M7JvL9zvYDH/XsigyXMdhKMDtShP8w8wNP1zF26+qJAOjij7Biz
OsbWofWW6Pydd3HKv6+vRfXBgJRhFDSPV/kZ5TD80pxZXhBUzJQLvSDIHp5kqVNUJOzPHW37t0JO
Q3fco7HSmYGusaVwVOsSrvTQN+kwKxFegUrfLuVWJs+AmEaNEOxmw2Mo17XMobqGa77UK9n4nd/v
/vn7WYj8o68JTJRl6u9HN9rRwI0GAFRV5Ix3BeO2H2tBXQfV093DbCwC/xeNYwILSiVEoCby60+q
aZS5DluJRrKAT1O9U/T8+QUjU8P5BhjD4O0PrXKep8Zp7pSqna7/7FRWmHprkhwWtTgPvd6+/v0h
vHG50+SegEuN9afmfGXZ6yqXSsKcox8RqJbf6HoH0JSEDHX8vX6PNfNncuXTpSoGEBC/gZWpfUK8
1QRgf6q5+rgKMNmbbRvI+36MNajR58id1+/UP3/GeTDNCLJjS0TByk799zcNG6CDw9YsF31jD4c9
nuRJZzp6J5GePrE/jxQrU5paqhz4c683X6GqCntpZHIxlaMnzkJYLOVNa6LgkDjGEqlaMTfPVrFF
35x57aaDCLYpypFNWEyqYmt5xoSldU+0tPBx3oLyti+kUDfBMOGlNjpqGa5hlcxTtrab6Vgzj6IE
0uOW07EwBWJnQzlvy920tjJMqx2f8WxrCon7sLbViOJ9lHwfbWk9+kOg7hRZtmSM5xaPcVmKPQ0l
ZVUO7NB62VE2M3m7L92No8r5uzGbVNfJvm0/A2dZaqgRwdJmXgOvI+NWhExR3EMzEMDY9OX0CYt0
YywanA1zIEy2J5Fp7lAqk5/tVjWPUe12j8621+NRuHL6ImLm2gen2vc9leO64gaki6b5hUSM6C40
syErjRMp1rQP8HT9tBbtjIEI3MjGP65ryOoksbTpv5eVx4zQmCH4aNld/KNakyE4VNTh69HFma1B
RqGZx+vGYlV6raBLlbkONtlcaWUZ+wrQuOf9WGRSWSniSuv+k4jWoLY1SBe4urO3RVYlRn5QbmiR
8caxd+5kWwyfVGAV5QJbZEvs530bkvbccofV+1B7HbtZrIA32yU0R1Yrxws8tQGmPrux0GEGDqvd
qHe94JnNQhte0cCbY2P2Ycr0ySvnfGPitJzLeJHPonD1IwtjKhUFnOFB20hwn2+S/yEFZbm2eT0b
d0tRWIwwDgJz3+OFJ9YhA0BUvsRt7/kZfMd6T3Wr5FNnyhVytypXlhZDHH9E2NiRIMKU+DoERT9A
MRvltxlFV5m58URNbkh2CRg3gHsHzEfUkILmcfZU7RKojhzbBMwVjPnnokR+LXMcwB7A8UtT5uDU
Epkz7t2+FEY4N5Qx8zdARHN7EP3UjIdFluuYjnjd6TRE7l9mcYLUbzYG+/TCNx7kC/CKezMlbZVW
Zg6vrVbHQO0iFo+qcxonoxNpsrroQ50tiajurWlE9jdAT1mn0Pz1VVPHssNssxu/lEMjr+rAa49W
q/ofxgtVcnQb4/T5hG+GzBJEiO+ruQvr1GrdZcs4/k2NTSKKLum4B9EvZ/GKxx2nvMuu3qrtAKsG
b7DWlp7MZ5s8cy2GwYVc0vT+pWBe3aV2v05XuqoNyN2oLO6d3a4eE1KoRFa9Kj91TVF/toNhfxJW
Pe1ZUAnHZLVblD9xQhJWWrmLrLIGlmWZWtiQmbxoojY+7515++K5g3eX9NLTadWVzZet2YOHpPT1
mu2DCW+0Almaiypef3a+ZdxULx3zyzGOOwGDS3tQ/6e+RsA7UpWdi24xOk26fbH47zo51LEeC5wm
uvoWgdbS4c6qaKhzPXXBkHtmqsxPaHt8ylNSBSLv2P/Jc2se/GvFyux2L0SSKxjqKJlgOmlSYIf+
ns0L9N+8Y7mnUoV2X6bktH60vHCccjOv7q1fepJ/BO2Yq36PVbbtayAylej2sWpG+YJtrgdtuO0d
3q4po5lT2LZ3g8HVPgtMpb+KUk5lNmyl2lP8T/hAlnGbUYYO2uFHE2B6lRYEM5VPONQWZ7MIwy+h
Xa8vUxjLL16rm+0wh8scZMkUirugt8LyCJ4cIpBpB13mQo6BBqLFIDCn4E8cqpyymNK1tNyjPzWq
PPM6lkjpUk7jh61x7YZIp9aHwnUZfrU+dXPaRbX3s7KrUhzMiGDUWdOYmNEO25dv3t7WIo8ZlWHX
igjcw2SJQmeqCoOvzPfG+VBb5dil8DL3F4s974nGtsV7ujuW+YrxdjtmSWmp89Gnqc7WoXEQm0CX
tclDzkySOlbf3sFxqx8BWIABW6Z52dIkseensiwGzJPazv6OX8T8VYK1QMJgcpsnGZhwOJTI+oVp
ss7oPkYV18rqqjpxLGCbBWldVP3LWgEhyscgrNVhWbYoyobYlrcudIB7B1bCls2bEDOma8L7ApOb
GaRd6bh/KGY7nEGkLe33/QQw4XN0rPGwly3WiW6E06DvqNnOcXqbxyyOxPalh6VDaYplbYDbU4tF
dYO2JnoouBg46T66CGcytEXjN2z3PTrE1hqBwYks4AvgVBFR9dEPvOjsIiiOU9efGH+RX/FQ3I2J
fxY0jWtlbe866lCvlvuF8UA3IPa6AtDTXec9TypJPsA+gm4YGTgu6aA63eJtKc29ty39ddCIKUr9
cgTcRIpsbo07mge/a/aHTg6cVYTCwpe4oI47dDvlNLGjcS+3ukHzVY5lPJz5G7Z1adLr2QCrRA40
tWrly2tvWPyLqtTie9kRFnBHFKLJTL0MD5PvieasXiC5LIz5u0ukePaB9Y8/XWz95HzHfLDGHqPn
b9CovVeEeW2Xh3aM1pd+2T0ktSH2ME1WE2HQnrrkAySHosyNNtHRcdtpyLwiCNsMzc/5V9AWMkj3
3hbirDZzpPjKyuQFEveIhSzRxEr3jmyZKWCAAjPXCitQdtDqRVfhslNbiI5ZdCd9kzrACubMKcdS
ps7aJreiFIim2CbYMiMxt0p9b6gfF6nFr6531yUvIhUbptpWeF96dsf3H1h+y8ZJBhQYqJoCUCKx
NgPvOfV1O93usaunzFAyfyws6HBnE7H/QodbkeSbKiiOezKRy6zQ6Bg4dYXyLVQ9sm4YFuNX1+/c
HRBO2XwezZ7IQ9sBgE1xk4pve/QGljzaCs5k587bdN7AVvvltVZ711gthjqB8tWalXHcN9laJ8uW
m+YUtdhimPut7KrwvHbr6gNSVdhXTNj1gecIxuWuwUHCHE0Hyf+MKGHfxTjCbxQFjjl0WvXJDS18
fY+9Bb3v6A+RytvAAHUz1gkuQb4xROS9lP3Brmw5p31pk3ZwbBMRgjjSrq4tq+y7dB472WcrZAvy
47L1fKJE+1/tPtd3yKXR/Tu+wDMWV5LdPd/ndntOHF0ep7ANEr6Xefvchaa7EsabP9u2Ig0iuc/+
oR2moUg7lwib4Seh1lT5NsnfahpkUuII3EE4ruE3Gdd8YfY+epdFreKZO2D0mRYjQTlz5Nrjn2eJ
pUtLtws/0MtVWxohYNvnfu1p+7A3netmmxiIi6O3BUEOSAcYkUSdweUTSeJbQEA4c0SFKJrUWk3R
cvyEdT0hSqHSfpgW/rBakttOsrcjz0S4Chdrsq7HZWZnyP5MUnjVuAb86t1AVzDzKWKBUyqMSuXk
clYKo5tn/G+3Aqlk4XxSqi8frEAnj9Fkk+RLSUzXNTZPx1WIYjwbcclEmih0nZEJdW91uNhsocWB
by1WKGHbPS6JvfRM7hp9ju+raM/lVnmf1ailR//hVF7ajy6YxkSPTntmD5YPoDsAo5Gz1UD80F7b
4taPT5bKwmdTDBYpQOqSDkti1mlcsZ4JVjUzGmQWMtAb9DKdWmHQ/NBuu4/nrS+sj0rZiBRNANUf
nBNAJAtGBNTSOgQ+noKOcM9bZW3s71CAxXpsW/WnpOoHO2vmeHmabKe8FnjJmKwZPTmc0yc7dQal
gkxi0ew0lIfKvxn9omU3GAvncjWWsx4VsLsplfGqPyOTEvCr7UBi9GVC+6np6/pyDYu1ydoIsdJs
Hvrt6wBob06FM4UrRsDetmVCj8ucIgNT9DiOr404OJpCPEtaOpuco+q0Gauk8ado/AW1oqSK6pQs
Y9kfHAsgyBXNQSRTF9k0WqnFVR+HquqmFOkf9ye084ASJGkRq46GXh3WuuWQ+Ri1rCmCH8NdCaSx
S1EeKH542pm/7L0at3yj+Gh5TqdOYFSbGvPFNDOD83hrxrRgaQn6ZhiqT1O9J7cQFsj/e2jG9Wyi
TPLTekjKn/PgFd9ZezoqC+LBXrKw8Hsui4zwTcce6Xn0AypsYYcfFYKBY9paY3NT9jYLWNMG23cM
hVCGTxx40Jnf9dOaGyqvH37gjF9PCmPW2Uo98mjtjn5BtU81cEh1fArSysxpQ/XyXcmF23MnszBd
hgdwU7CPWc9cS1Y/adG2F9lLMbEQkBxRX/VjQzexDGtaC58gXGwBP3hdHURbJD2GmhgxFd78AURD
4GdN28ufmEeNP/0yIWtIH4G3dBDTXuVzbfmPvqY3y/wtWh9paAlkBCxwkjHh+boplV9lxqkWkVPm
9afno5AUmXdpnoItHPoU+x56y8DdvSeIolQ+VrXMW94EiRzhLy3dY1VU63OgFVCOWtE6pYBTrFsq
9oD2VQ+yOC6DctZU63njNctgqA4YzU+QF8BZzmTFzXxTFSJ06RyNtpWR4OvLAjMUos3YmB/WWlZX
nbtN9X3rAAXqLBV+ERDFm7N+NQlkhK5PvCsE0Ks+jydVHuNinJucurMHwOKYpT+qBXmGdBuNV1Jn
F10L7MTVdM7Kd/ms1SYzuwhPA2NVksZxZhl/YZobN+lq9ooekNmfPJyS9tNu+duchkCDmpwYXdxs
g1e9hOHs13kwWfLj4tpVm58O9VWHlwqF+xDaQwavwMXSoY4YtE0z6LmV6vFTbEI9ZtO6bnYGJMQi
/VmNfm6KHU5aYu1dkNLkbudtnQxOSmk1PpSxibcsqlGgSK1xtL5LksaPYgu7p8Yrd1SXZaKJ/UEX
0BGHVF2Ovzkx4a+3kqyW/fTVyCiosNXZxuiMvG8+1XZXfQcmM9yjv6SexnB3ouO2OMOcJYjBl+kU
mp6MoVrdZWJXEeFfAQdOFR0OzXEj/O9aj/ONV3HdtMIR5HnrGyXpuve1QEeg9kg15Oogs4dtvZP8
2UdZWYl1DJVjvhVKJR+LZa6TvLAAXvElDCOZ2WeAn/5DEUoFsIaLpS52kVlSe8DB4j1w83Vtq4eG
2veYqDh5WvfQJ44nbR0Q75CpT/u+SH6h+TM0KcXgOB6SsfDlGboIcZ15sSCgmmJVX6kanesV/XSd
+n3g4MYeOdN01tlD/H0ravPkr+58GTgnjTqsW80z4ZqzEs8BF0yUbomSIAbL1GEE8DybIL7V0T7s
GeKx1Q/qo8RPTWy1l5Ay5ogphQZxwDxgKC5EvzNHmgZ7X491staM7O2a7BHuY5TQ0HrqWNOZb+cj
HmMWpPjAcg5iktMHcCvGZNUcVx2JaWAE1Volb78e9CjTyW0l6cwza3xl9av9oMWob6F8UwztvhLX
FM20a0bIsgUlMS0YUi8uA7tqtzzqQpB+MhU9+vsHFbjlvY1vyHnrut3HdZ8mCzMLbGfSwom3Ll8L
EfXpHi9ri0BEHFeZEIavQ0OpYFy2uOYQ+0L+2BcnebKteazx3UscFrLDnuh0iY1bpn3MkDzTuvc+
e/bSPdVzsmFyOsbryvB56u0L+ka9UrGuY5Xhbmc7mWCwXKZBjOxq6ff0G+EyiBvbSuSQUdEJ6wxi
ItsOeJDBx1qETptLV6Ol6zHgMqnvhAie1NHWPYdywaavXKKdXJ/E05em3oqP6+YVRc6Swf01cTc3
TeLCJ4wcGd9v1bzxG1V9YiO70VMBJEulTU1Tlk4FQ+3UH5Py+4ycY5mpbujJMKWIh0NP1/7L9dZY
5MiId6SVefH2NOg9aKEdwOKbwlPk1IEBzXTmnBh2l/M+LLeWrJUADzgnd304agK0Ze8MNqLRm3OL
aWt72IPO4jCw8XZSW+3uZae70OcHF+EjWi6w2WK5qHvLd8QH7EG2kIne1n2NjJ78zA6r7fNauyXP
qzThpTV2VnQJ/Dh2WCzpckPktozCS3zMt5cebTZsH8DPvfS+YSxT+jZy1go4CvXKLPVzH6x6TM3c
uNdUZkYf1YnqlyYVM55sa/vtdqSMfWqTUKNTwzL+IcEuTtCQT3WHHqSOn/Ctk58XvBVIFRsyqeAg
Y3qxZu+WuyTpakGn3bnOwVe7CqFURfYnFoLWeNHO9NZpUrjhjQwK7xKh4cRN46XUT1sZqB9UcO6L
pwy7AIGPMOZ0vYeQT19EjaBi253xWLSVfQWHtB8BVhfdlsdr2X+vPG1iVmhJOSHikITTYd7L8cvC
rM2leC+b/kAtwGgx0nuFYLQSw4u0B3tiB1Son8tYEj4lM9s4X+PO4svbN3U3NY54AaFDj+0Oevm8
O9N2a3yxfuN8eB9DTOh+CKacTbpNoEORxiyGJ4VexIey7Er3uDdL+d1QMcbZWBv2gElEM5bujdt9
Ldel/bY3jv24tE7/aUQr6NFS0xgeV/CDt/D1o+9VVRY9soimqfOBCVyb75azHcGlgSqkyHR/7aDA
v02IGD3KdlNbhtQRjSuVqvusDHP+HCWpkDOn+Uh07DUI59lO8zn0C+TzGrcAVOKT/+00QZo5SY2S
yZgF9rZtx2RkwkLZ0s1fWFy793WUdJ90ILorZ6ii5nxWti3yBm0QP1tJJls6C8/GBcXFJzE1q19+
LqzBlOzh3PrrmgiLsLmtWDh03Rj8aq3IME5l5fO4VxrFTSGr3me03dj9gZ3PetmH6xaBeojmL07p
ioGgVnrRsUVCOk45l0CeuTukBoy2rwlEhLeq6Ao2r72zvAAlJKrYRuAfyXKps854XqdtH8f8s+mj
jX5hpsu58PptDVLTsUdM+6TZ4pTSY3kaYA20KbSXmFlcTS2bSrYCbTr0lY+xyUyESRUA7IqVieZg
eaUrf00MGJhnOzZgzHHy2jMfbKGT+TOm67kRI3RcaCKExsGStMR7j6pKGjAoNHnH9LQESiLlnW4G
LKvFqsKOnNslSVbWw3i5usi78RPrpc4VBuYf5KCSMMOsyf5SbGP4MrG++NSWCzXG3HA+NUjfkTlh
0PmEp8lK8OuT7Vd3Rqw83aqoeli0t3gPGLn4HwegZH17Fvcsvb+ys55+6cG1iPFTrHFGPU7kuuCI
H0D/oXETTT8zqPHaqcBznCPAt6iDWbriSRM7LqgMN3VW92AoMhnO3bNfFTW66YWMR/RbQ0bPWN0l
tM7doh+GaRVMWYnZ4rhEs/6QzDNccFzglxcxrKeOjQbxPjBNf2cqJ2pROhi9leK/Vh/W3nHvmmWz
q8MAQatK424yL7UKvatOROZz0DvNV8UpDVA6HtY7s3nj964ewi8ti3YmaFVIu9l6tX6QwK276wjf
nJGOSK60lYNL8bwop2YktCwBvQSBtBpueqaro3Muu9hbGoYwgQk8Rvu26WYbNFPkqpBhwTiVB7YC
bUSVUxsqdxtgcHMQo1PQczleddnj/8d/brFRS614c+x8JL4+1Fbj3cVMTik3gOL8WhEB+qqbyXoc
+S1O2qLhb9gLTQ70RLr152j2fNYrtMheBuKgvpyZafW5mPrTHJAoc4OwrOxgYbnrcKgLfg5bjS28
hBrR+me2gCD0LB3YyqnP8ntGda5YqGQSCkoUuejoCQ7A0GY03IqwKm6Czbe3bDEq+dSuwzacu0j1
muOiUHk9DRfs/txdaeIOgau25SC9tvzaWuBkGV+MjHSwURRhZiP7WufCiH2+ssOyLg6bt0dJ3rZh
PKfV1Edr3gHFiClL5vYjjA1Ts5g3A1DsaOVBNMm4fmIQ0U1ZnUg7fha2DNgKxmK0Lyft7EH6fxyd
yZabuhaGn4i1ANFODdiuvlKpJFWZsNKcgOgESIDg6e/nOzmjsxLHBmnvv425PetMj4LxzCRl1/Iy
MaZfIIYoQ9ALi8MUjVOfT30/7eCnWDcK4Q0uC6CsXNK40h2Bx5m6WOu90oazIt3kjvvh72UC+D+E
t1THMRC9W0R9Y7+v8WLSfBOxwcEcQWWdAsQXxws/3+RnJoJxy82ajA9c2v3HOm/imjbd9KflBquv
K8rc9pxse9+co2lKX/pV923OywKE0PjxVLNmRG1aKA+36EkuIQOiBGAfz7fr0burNqnip4ZF4U/Z
BZTXTav4VKbeVd503jCcLOksKks7vCqkzh3ev3AImGxOwGEmunjx6JvXPZTL8QHoYfXTAQQeFQFj
TH0qu636DxdftV88qLv+oafyiJVgqeP+uyKD1D97E1EYOaBgMN0hLW6q8xrPtXoO9rG0p2o74uFu
A06f2UQDmsJ5LxiCQaPlft+LQHsfHFtsNOmIC0Ge5DYv0amT3MHP1u1k+OqkBJ+Ik5Pu1hSYR7t3
pqoyunNtr+YX5d8EYm0S7n7eu+r4qyRQ4K/lZt68GB40wyvvQtzV0vUKwZHXFLLC75ethsp0Tt2h
985TUi3spjw/UKneRoibJDrY8H+qMrgnjSoyD+lt6P5Gb0hi/zSds2jeYA6fU8v6yPelpbbPZK8u
HG3KbWayejshnmJrI3nPttu3GfaIBiB922qSQ0tu/OiPisIxvQDl91XWJRp+pA6rdC3gJtLv9Z46
aAGnw/8j9kDbt66M9FKorW1TOpJXRlQ9weRmvaekf9nGfdqeCJh1vIvTSEg9hzYVdeacm/5Z4cwu
vdAlsQ0GLvTcHd72d6wacJC23O3G8JJ6/1b+8PURCG5qzwIQ03yLa86gy34MLI98P96LcnGfZSMO
BSZcYnhE5hEvYh59Z5DXZVwp2COuZ3n0aFWc/3KxJFsG8zR4r045JSKrkzF1XgMGuJGwhmNZn9Ny
S6Aoef+3L55a5u0JrDoOPjwCQeJCWx3AtKjd3+6bPdnME++AZzK2zJGcTsMLkQcKl/xpXXXo/vHg
uec8kUDzd2LruvEOWJd0AfT3XCIGP4Lm3OKyuM6hGes8jOSmL/6CnOiEc2X33zvgIX3q280F3HGB
0rNpV3Z4GmLNXdCxx+p8mwcE6pbsmv7UkQTdnRBKuA+utzaATlLMe+aPQWpYjQhIvU8B3v4e4w7H
jDZdm4LFtRTnaipJAqw4L9bHIZ14jqC4D5sbRh/1tbmZJ7irJLE4drGLkysqpVs+5lI2aYEmILJZ
qcz602+PNchSjNHHiQfORNeqixtz1u0RsUWk9NUX/rAOJpsDumtzTUPhXpQkzPl5bYJp/9Emve9C
VgZL9B7q0YvvU7hVlkRyDTPhDHxwmu/Mt3myJQ4XaqpVtmIytZmm2/nIZbeulN+a3Rh7f8v13nN7
BLIpcNX4/LOiAz9N7cybek63IXzjD+eCVPzjvmuzaS8/zJISbwGv/5dNSj8TglTtV0i++kdQ3q4j
msUT99Gtrbudx3Rjsgg35k0YO4cxr46qfrxvKsO92NbOEeUoQA7YbxOLcc+AUSdxT4dR8DVgvUV9
1xgC7k6Ale3A2lAux3e1u1N/ongxKaEXBphflS5leXZXNxi/QURofpi16asHgAxUAFoaA8YMvxUV
na0RIqI701DZVeet34Hh6+p82JK0UZwS0ZSPdP+g8w4TY5+HJXaeQuQVyR1wQjSenNGV3kMI9vFt
WcsQsLRGEAaHqh1OsDkdgOaCNqAhKUZ5mHW7IBpf+/0IQuf1ZX02cRX1p0ayTd6PR0gmMK2A3hvI
LCtG381k65l0AEnt51L/rANPHbnaDllmfXSMmqo8Fci8GdDvfI59z+QroKeaUyy6obvOSmr3JW3x
UJ77tU/cJ5e8O07wFcgAThOehKkHa4AIC0YIQn26covMhYfxoIZ91lh76qYD5PVQ/jrPokR+/iW8
JXL8aE1d15DBK2xtMTYle2+A8jr8OkbSXfNlJWD4b2PKZIIs4BztmM/BbwBnXR70yWUJuwQzkOXz
4XuNzB2Er6Iw4Zaa61AFejmn6APrr8tsZ8YJXHHD2TokiY/duqvrRhvze08e9cNMxfWc+9IcsIro
PHJRe+HwGItGjXfccj1KQyuBSKTREIWzFCvt9UL2H+BdZZTJKSlramHC5V9/mEgSENAtwd1YzYQy
rVhB/o6jp182yK8PvO32/7iJCxFgzC7OQMWOT80Q8MA7xW3JTnVbEE+5PzZOSZYQI7ElBBnSC3WB
OA8D0YHvZNcgWY/pIvyvWbQ97gcOwa1wNpmgAuHIIwd/hLbZeN38N/QXSrlZ3wJ//6e6rWsuOE7b
PpvhsePcH+JoPU8BND22MusskzrFR9NS/+266zo+VcSKr8QVA9E8onmV6zlq1PTTzGijwKgWCbKY
ugPxGUR7lpyIFXXs2j8w6HfrMf9gm+jXlzlM60dcxXN1qed9FWcFSAxKsLbwtjo9vAGZzSBKCuza
lubxzSSoe6IZUFBPbhCfQlxp/ck6YnuScPbpRW4cJpmnoQyzsLf+TrnWzDa3OFou56GdxotBbFVl
gqKq+tGHNOvzcsExfE0IyEKFuw/tnlO1vIyZ8nfvyE0VqiWDY+DG5pqXAl47WJxsD+PqyVI3RJD6
sCUge2lbPxsknCiJ6iXkHya9o4ikZ8RlT4f5sxnm6nnFtYwWRvK5PQKB+/PBHvW9rqfoeedzD1la
JgvbdyXVj812/i9CENq3IOzGn1Xp9Sgv1iM4Xm/Km+TJEyugK9olTYgNoPdInV+ijtNGguxP2YZj
fRIm6TQQiEM1XaWj9Lgc1hn+8yQv9rmzpRnO9CCG4YWX0SSFX8drdyY5ApGUUfs+Xnwnau0lQlGg
My2rODxjCNLl+7qwLOdzENwuhMG4P/jDvPnRMLB6v+icTcOLUo7n56rejvo8JpFOz3tDmcnbUq7y
W9AEvLpSzeVnm6QaBMMG4id0Dzquhtiwr2YHMCxstYU/5woLyWliwYMrZmjhledg+q7B3OqsrOfp
30btb59LuKFnEMEWWU1k4leiAWbEDUm4NmfYdcub5Nele3KFkuiN1OIOhAVWEch47w7famXTb80e
jf9QDQfdU7C7EvFyj/PBX1XXZ7GqwdhCV4542iY+2VcTTqq+It2i29CuINfvS3wjLZi0ly/RNu2/
PbQ4PWGTCTtr4qjpLwRdIx8pReTCL6NIBw9iN1p/bOgl43NJL1dwmWvOl3vfAeK9VIcWSz5psaKZ
8bceC2rJYtMAKdm7RcbmK9G8PKKOE40/e7xsvzeU11+clCTnbKgImeGNpE362ljiAvJ6WmkZGY/S
DW7qLEFrKZrY4VKO6/p2mLVnn55HQmEMDH2a+8kOd1Q5nQGuqyVdAePIeouYY9v1FSHTsuXOOrmv
WIxAy1Q9zeSKsu/W55518D+1JhZyao8ho+eKR+9PO9i5OgnfHj4o5mqnO0R/fAkMEuNJUxHSn0Vt
vDqPrAk+2S+QDACi7f33RZmNG3xZuZMoooXVPuENUeQjj76uiwUQtnlqVSO/11vbtfmkUs8t2niZ
1Uc8lUPEjyZgUQQtuebqeibYSBbq3d+m3BDuIMYPDyRV2/pbG+cgTWGSi7miFKIyIQ5D2tSTjTae
PPbb8MVlHt7+dvQQB6dFQM9lm6txEHeDUysUXnMkz3XQkC2bkrlHOp8Yx++bT9L1ed5mGnQ5k1pR
8N8O3oQVboDX8Xie9dSbDT+qPD68uimHCwm/ZJ8h2wtMUfKgAvuitP/WdJUbP01RWaFVqIxXFbY2
YOhu6kT3u7OMgEV1PHVwOPNtQiUUM8yogkMwUmE8B1yt3BJFEgTMcDd0VMLk65BUNkf7VtfITEZg
rHWsDO25YwI66KnY+b4PPZsUX9en6yQU6y4jNjKYfejf3K41NBFaSxcRBCc0RZ8Vv3J+LF08XyXk
+q9DS+CzGOx4ZY6rWgYNWU/v6yrT9c7W1vsv0nVUFjP495fm0IiMuCprnBVjHN3oyX4psGVHWEps
HeTwieH7hJwmKrA0lP+RRYg25xai83pEft9c0rJ343uOz7XNGbeFzxUxTmzE4eGiIWKfr88VY2Ny
Cfnh/7l8XxPzrYnlpUOo3P3SM0n5J0YOOOmTjAf/Ci1Q3eOMd5Y7TKVpe9PBHGMW9Zb93geCnN5U
BJp+8ocEkE83iWcfODebLQvTMSmSm3fsZGAUvGtIcGt/YTGqcftVbd3do1xuLaLMUGNMj0Hazjzh
Q/vkITDteQNBOQoM++X9MO/zU234+c9HtLhfIc/WtzQR6U9/8GG9a83t6IJPuzw8CBXdf3JOnfZk
IDbrHCLIE+c2tZAboPAdijALEL5Mcn6Lt8DdclpzLJbOZRiTk0E4tyFc1ptfgLq3kH6e9NGPg9HL
h5ZOkxm7nGcqiHxwrY94EMp5lIJBIE8naOAscFvi6vzad44vaDZA3sxUplG+dW741KEBq992RbZR
Q491r5cMVYp86oz1hhdxbDMkn97r9CIcKW9J+tp7c/FhEs7nSN9+mVJVYR52R/OfVabZHiwYsHph
JNlvmQZJyTw8uMq9QL0yjgSRmfxXkCllCodNeuR0TZofSm9tcBKlH87vB/gv41RbgQ0zhFvnhzdN
zvq4dx7s3IG5JHwG/urWM20CYfDNUd0hcmRdFug4kiK5bSkb3g1ES3WuGWzlqd0a4/A1jelrw4IG
fA0x6l4RNKefAvV3czZLwHOTpp1FyijE/mdZ0507sJ2gniuUNDxUpan+OeOcrm9IxyFeA2jV+TWo
kx0VKWDR9nqIZf2JoLadkbSi3DtN6xH1l8AghioqkzqaVOdd60zZeH09lsZfGWRL9WkYhCr8J8r5
3EeHYbELfVxNqejX7T3BB2L+RIDCSMmDzWCOUcdovx4Uh7ivBsAIyYS/BMF0ldvKBVWhiPvix3sQ
gIOE6Y/B69xfUzrH3wVK/eW2502ffdU16Ve/bBCP+0ffpI+bO1bdqz3EDbFKZDJdfGS3aHwFt1U2
+pC9Xw4JsvQ4z9OUPnpjDL8QmLX9GuIzjZ4ds/jNhQmo9Au/hUihqShdHXAup5zZbKNK2scmBI8q
tiVa/6RctWum63HkqNbKHSiCnVj1S8/TYP/kv700aBL7UyTHBfnFwCb8ugMgqZysr6E8MWn0dLeO
R7eekMXOpGNSSQd2b29pBuxdK1PLeNB7PDOM3RrqjtJk8bwroDDlLyKr+N6JrlqmTTFdRMmYuRy4
txEW32CudrhvgH00lPclr2Ca7RIMM2unPlHML+M0ZMQg8wmTdHTnf4dthF/f9NHLXsypH/qZByz+
Kdut2054QIVfLHEdB096VvyOgSa8+YlcCyTUY+qP+r0Doz3OOx0lt6cxBZTDmdF02RHpoTsHSFV2
pJhsNw1JHmiiuK+5BNco/PBGgKaMSdfrL62jx/lhW1v57s1jr7NVN7uTLxaVLoysQLMcgF+/HDRw
OGfKzntRDGNVjfebNzX1Q5CMK5OqWNFo8tUwfw5y258HQhOI+Jo6RbqqbVTD0qkHzeid7vf4QZru
A8dzfCUxdHmbRI18yE7j+GsL4+4fXGTyTjsNkPjil8jvKUB98t2wfelwPr9ugzJzYWEqUHguu//W
MQjDeUN3vwUrlxCcJhFIzEbbbLKy85E/u4tez9ugRfoITOnF+ZLU+idvw8RVCgQANe5ttDooptDP
PllXzBL7jBxur8LkX2VTvyoaqVubIYzT4zWtJ/Gvd5C3FlGHqIJFks49onOnZozgo1v7e8EC8MNq
7ogbpx3pc3BMrfvi7ZzzGTSGP98JuZTHpUWy/olKChOEv/fJu0fz8fwyItIzQFaxt4GzJKV6WZKd
Q1onKzF2q03CX7Vsm/gC1AFbpiot70W8p5gaSLDvrlzqBulpXLlFHMZzX6BpRTyn8WA+HEyWO0o7
Agbvey/1viij1bUcFIImfyr5R+1yKxlklBvcJ3HPKStmpT/X3vHdc1w3nO/s7RyyfEiWpFZ20fTL
40L5ZutIz1lNPI4o3LAWybWXDPgFbqhgZMoZQrKhykrF+F5GlGVNtPV/bJcsP/bdmZZ7J3a3u9ZU
a/CWmCPZA4hlefx1xw1bTzD4UAEbWWKfM+r88OHg4MoRmDcDrtxxSs/HErJ/gd3auj97jvUkFoZt
ea0dZ/hL4gf78O66808lu0adkWqhV27WFWhfDaMKmc8H9wfVabp+x4ezfWNDwVNnkz3N94N7E9WE
cHHXzNzDO6P6b6oON5s7auEgoyAbeZYrEuTPPSvmc4Pm8huhAtBtwVRPf2K0auaUtOn4EAtFi3ZS
LoA5+mjlA9AHzw+Jt1ZnSe2HPykOb77vMpHxSUOY1Kd5R+aB91oe6ynoaokO60YePiZ0z9jCKzVz
ZWw8lOKYrpFybMLxQVD0TvqXIUnjPTj6Ct4CncSfeMHtfBev24GP2j2i+Rz7CMWz0rViugjGtPLG
66cyWyEyismpmb5IsFd/JC9ifW8GbGuAib7f5c4mOGAXRwUzFzMj7WPfQ2mg5J/QlqAoREA/+CwE
RacTRxdjWtlnkpO26PfBN0nOChOj+zDGQY9Lqln89VzLdBFFtIm9vXaxDSa+r5Azojs6g+Nnra3M
WWvIrz9ZBklN5wlcCCD9qH6SvYXpi59CyBxu9CY4Gt30tzuivDqhHO/k8+HqbiqcKEHbxUQSBHy5
wcDZPExruZxnzDL6mjiA7lC5B6rZ2XhgzBrtq85pFFEpipsdia9k/Ma4V1EjVpDo7SNtqc1zG2/j
UxwbXeVxbar4MRK791tYsothVtctuAAs2f2iZbqNv1odaz+TKxr5+5tabMypxQADAeJL1jxyKlxe
jBZJctXe1jRPx+SpPyzH+xvnWSsvOGnkk6OjZbxstpLhAyLx9J14KvlnMMtOyBkq5wBZ8DBT/6UG
WbNSEuF96uOVqxlV1SDZSpCdZpgNsCNB31aATIo18UxiGnV+kxRczQjxwoNS7dUErxirPHkufdM8
EsN8mEIz6rbPmg3jPCyC3K3UmWZOSyoQ/1HiEzT3CA/XjzQo5XPApmFz5Ijmvypy449RYLt6TtJt
Vtdjds2XuLOi/XRBII5vR7Vu/TUxe2V4RnGR5EM8rSkjQhvru6aKuVs4/Lxv1iP1NuuCjlOOYZ9j
lxtwIVeUrUmTRusNwcXZlsDJ8SoMbwDY8p9yVufPiIyPvW6BTUQ6uPS/nH5gQow9uguucEaRLMK6
axmfGlsXNKveKK9ESARKTLOPM4jCkE8uMl287aINitaLnRDU/oh/D7aGvPNWnEJML1N75HbAZVp0
sURPuBLDJq6Rg4Lk0iyH/xkvKKpyD2F2d3GjuPwdbXzUeSkXEo/g415wjSC1WiyymFsaDloe0w+7
uQvBvs9ttNsJxQPPUo8hbph/1M3q+NA8twTCWYSbvUxgnxOHQp/8wkMsviCv8H9zqq/RTUvVVmfA
xqn+6tXuMqLt5442X+p2UzA4qEzLountvnH9hLK9en7lM2dHO8slMvdB5Q7w+Iea6mC5iJ1VC06r
Uv1T7VOigrevVMurW4ejztdpXx/btR3QmyKOZHUSMIFPGC+UiyxWHpD/vRhplgyMXOzV8YC3TyCs
3tUfu8hF52Vx92Da0E1OINDwEDbDFLzQOVHP58i5wTB6TeUrH2j4ic6Y7+d0wJMxr+1eDaRA0/L4
VZQW0mM5VoPMl0h7XDGb2vV9E6u0L1IXhVqL3w4tPmHlyYUzzl2vTo2AFXFEqjkdAcvfEajvzM/h
5FdP1bwM5nlLj2PBBxkfqBdc7BBQFwbPi16w2l/A9Mv4jQ81gN9i3SmzrXTFt1JB7GajJ1l347pO
S8R4A4dxWiMZ3N0F2/mKfOCx9J0wPg+YHh7alof+S+ySnHRlT0egz46FiC6aPKf86Fq7gIcOavsX
IkQ47li7ZntxoHnFPXJ5Bs1oaMUZqXvHg9TI9mlR3oY6FY38O+4p1F88p6p7Y/hM/yB5bPENx9Uy
ZVi6fDZWAkLr92iqq1/ojOL9PBLlGbJJ0M2HYyuI/fPU/3/tJClP8N6Buf/xt3HeTuhpmycwolne
0/TQr+Rxtfqf9WtQbsAgdP8ToYE8QNPAry0Z3I+zGy7jca94lau8C6R8lVXf4NCIeZW/czsPeAFQ
BlRPNWrp5B5huRT50mJHRSwJjZuXu5ke+k40ZQaCl/yYCJ1qL3gHmWSWvm3Gu3j22vre86WiXZNi
CAw6UEykZ1J9DjZbwntncxfo8cemWt4y328ItSQujRqEcHCNKUC7k+4FoS5p+5Hdcafs/li9UB2n
uHXXzhaQAEFZ9M0GxD06IvlGr7pCkTLtW/nES4bE4rbMfXWrwFuu3ZEwuZRxwhERhRiVIsy+Sa49
zdWfilFFj4uNsR3EwAAcvt4WP21tdHzIOUQvpwHl06wXJaxb2rrsNH6z7q89fw/fCk4FyQs8som0
fjzIzEU+EBaC5o2t6AW+wGLwAhAKVYHrnZYZpVUWVX7QXpDjtMnZl0kfXKwDWUom1zBf3EQir530
LuQ1iEoZnFdZi5t+LGxejNlKhcatjcaXo5/l8IX3V0V3peds9g4jBXBxFywvdYyTNlNjvSIY5Utk
Fie+yndHb3kiIcgm9+k4D8/VjqH9Lt1JHUH+0h7sEHJPUL+Uzb8Dp+t8B73J+gQklUr3tXfCZDwR
sdYGPG3N0eW9qUOVz9Cov3UPlV/E2lFzNsVgSIxYR/VF4wuwvyYj4MgkE1tblIhDosu4wnZdx3WO
mRypR/gnuCLxeMT0M+Vu5DfDZV2CdXs1nmojzH3d/j3eyPHnr4j6BMOCmB8SZSv34hp0r6flqKAn
iHzgYB8q/IrgUBM3T98ihTnZNvL4oGUD7wE41yFXdp3ob1rH1ZxVvq1llsz75BU9kdZ3NuX4zFBb
EnMaHn40c3/ZWX/Ta3VE8FS0KymGJkbruVr2b7otky8VFI/H6ICkP3cDQ6e3hzAJvbOqsT0PxDfj
6uhCvZ3CMp5+QYVA26dDKthhgxqpIV+OBLNgLmyviMm9tvBFfADVREsgYcEwFRfE51Tx2ZsB/+92
pDSAVgPyU0aw1tWAgcjr8inepJM1reZuK0l+DO7sgaD8Gto++QvngBkLOKipCmEnK4pD9fs33mLo
RMyY+ynxduVdxEAWLYEKa/A+oT9UjyrddnNfTeH6nRf81tC3LlXRp0r9FUbs/5DrShxkk7OjCUsY
nqMFxSeXRoL/aWzA291UGRhvTHXpxbH6mDNbleVRzEKwP/G4vyo0Uv8g0dMcDeDNiwQyPX8c+3o0
fLiIWXhj3cBaslbTCyTVxHho0bzcMblvCXP5PCcnVR6ceiIl4iHDejOoghKPEP3LxGmU25pY+BND
7f5jTUPzVUye/rR9vF87York/QRO/RCTlHYzsW6YbzqKVNDxxuT/g2mVzeOEBu7Dr+dkYLRU3ogM
m4ObRz6ebEGmVQmiSd1KfE02J2nzXdRYg9KN5I06QexwGRH6EengTAmKhKQaXikKmz6Ju63f5N46
n94yQOz0MbfJI9lYnSgAKtcwQ/iePMaNxUhC406AEMql1E+0MQKJvvS3640EhdpDdA+ujsLuSQd2
/O1Sf7wViw0IIiBQAc94nKgqulj6O1IQQSRHb2aPUhY87p4Ty1L6XaPFk/hmyiUiZqgM30PUzA0U
jW/f4/6YfkRBS+2U8FT9y3Dq2aIDf/49OSi+ToiMK3shld79xSNBcihristeFG/2hYCJ4JaYd4QB
PSJz2xY6XbR+pedlRlQtDu9PNB0D2wg83JCrmDTtvDri8ask/UcU07hUr5IIqb9c5nGUO0u3+yzS
nkBZO3Td7wGmziJBn2L2mmMLUNmJFkprXhVyokMwzB8jnlW0sUkbXmOf5Syr0d0DHvlkMJ+imXyK
zPdqGI3AVikZFZI4IwNBs1zaSq0l1/wWfdDEvuFvEX34UsUVu5DXpOJjLWPfvywqtl8a2VXdQ4Rw
5V8Ur/JDOyPvcs+79X+I9FhyEu/6OCMaqf4eK9Ws10ke+DXiKk6vTir87Rl/GD1fa2oX9JS+FPt9
EqE6ZXhcQUNUS4fpqTU2+tw3i0zALqkpLy209IOHaU+eR9pTXEYjfYONMUQGl8M59sdlMtty52PB
S/OoZWnFcbil8QMsqe55CSc+hbMogGh8mk0LB0qmRB56phmfh6ok4oKn1/3WcloMFyRbdD05ot31
WxstzWur9+OPh9vhznq4Km88OYX0ZlVTRWv8Hh6YkxIA67SMUj8LRqaAuyGaAhcpikPmXCDrtrqE
ZDNAyoeBqnIbMF9eQORr76fVdntXweroM6bG6OkwVT9fIiIhPuXCZgG8OvZvCDqH7bSFfHE8BiQV
ZNyYpG1sZXS8qW4J9xNAwo56d3bIYau8CDXL4uysPGz7e3WtwCgL37Uw/I3svYDBZZ3+Gj9hSTBI
C8zJbJEN2HaO8ku/9MI5CwwEf9yuE9FdsPniv+UYwx5oJXJfy6PtkdyrZPm4VUgjFsH4z6gQDGl4
fyC0pOqd1JCXgewqpMyQScv9Pq7hccZsPrwmAODcGiSQ/tow0AOaJ6H+lUZ97dwtwGtfJ/wJzQlL
tHw2qIgbOKAxePWAwnnKdgEX4O9Klk/4DyU+z3ZOX7TXdfaCL5MSXv/GyKCgmb46ngGYcgc/rYvQ
dBOvjzOb5SXdKlsV+9ZRJaZJfldXjicmrrT3KPTlceyoDrJJ2/E8xWSJyAHtSF3BjnESmURcRj8I
0e/8HyHqb85QsA2uqWzH3/0QKrvyxPWomBicapgYMlwWpIEenNXvdq7Tl4brjXQYLpKfEfau+V7W
ZeUXjo3BHwAkNlHEZIzIHOtt/OaXh4fkXYx1T13FHL+aeuKU1wtDntNPuGOJxEG3B3ABIXeCT6hE
frTlCL7mj/HZhZdC4zTUIswWuBfwR9dVbwxpDHKbcj2sbppj6nKEYn/pPM7Q07pDo21hI28j9Aze
fKxRAzKmZJ1Jiw74tJaUKT2I0e30zY7CKPmbnSaOSQQJ/Re+Z+6SMHRpDMNPv38JyOP6UapJE75Q
C3T4h+QEOZPaZeZ7lw3mrdriFht+OEokQhiq1pNqkKM/ATsAhFVKB9/LpC1fTXWUTy5MTfkQqOiI
MzI3nK1I083rT8fuRfvDWAXkp1nj9v9oHxw/nXopv++IR4+7lkSuf5AfkkKzAQnECVRxJRV8qsHG
vDLtH4mH5tAVwVr/Js+oji+EylGWuO/dHrH+EItw58Tj9FLWkwcCH7F4FeEM1cfPUA/4mMKoFNfY
QUSPHz86UDPO0wwHoRIvD4Z+ylrKBsMrtBhUBeqYpsyDI04Qr6F0pnuj7ZbhDc/D8ro3y/pF9Epz
TCNo16jxa/tjDm77Cf6R9Z4sBmRjSdvH2wNnXOl+5WnESBHtYliRrIWhV1QlYAlGUPRrJxbTW/C+
a7aHMrFoJUMnJC0T8q7PoqTy3OrUUrH03wTDfpOs4TQ+Adqvn4uXoABnT5nfajMi2ScN50GhkgqL
coeCI7epwo9Wikr+rabFszmScaJfbpkZ/ulA8lGeQ3AXQ2CASH+EpV9/J6pdfW2t5MWRwWCue6Rc
FxqmDh4w6FT+qeGhIfqfeacpwlaQKrFLN72otBGPsLJmoI0bmPtlWDo0OQDV4btJk1WfxkXMvAjI
f0rghIobM2B81M9HKaf0VBFWFWbaG24u7oq5pnAqr/mIdDMd5wmiZXnlo/6PtDPbsROJ2uwL/UgQ
QAC3ZyYnZzrT4w2y02Xmeebpe+GWup0kOsjdqosqySrHAWLYsfe31zd8rDicAPMrpUMGVZp6c5xo
N0BPydkleV0mFc7UmOrPIJ+o/iSJXbzWTmdVO82XNkdF0tK5gYgDzYhRNSgB/dkcYR/pXhqeK3VA
6QMUB+sOskF6/SAmJ3wh1S/NByZiAjNUyNY7aqXJmUbyn9K536K2Jmlplv5RjXuIMPyvXXkEfwy3
ILImUHj0MwL5593Sc0X6iMQraAcrOlRd30SnGqRtwAUr6B6E6NQZImAH99OkK/az7xnjSzovRtIT
EbfcInfki4oCBLyBWcS3fmUnOoQdp/7aUfQczik99g8pBwJ2ahm2sD5lp5yjoe2/N6Ch/4OYYNwZ
SmqANrJsz977BiLqGzrZVAjORT640InMm6rCcnFHYwuqiInIivnKPd/8rpEQ/aKh0CRsQnNEQpP2
TetZikQvjl3VSUg3HMj7miYjFxBFV575syDe1f1A800iZKEedDqL0pNttOP3xOrJbE9d4PgHwQ04
/U5S1j7S4jundPSKuJnrnaJfEBS2N53ekUdS7NIkLrFM5wfVM5HQhK8F8/kAHZp+iaTXXyCxqc9D
LZJXhXnyrU6H/D4w/HFuG/HYQU1vzF5p1FfnDmWNdJkDxO6/IFUws6P+IofdyPl16zDTx9vESJNH
JY5icz+hC452poXU4CtkDJ9uN3yI6U4Dz0zefuKmyDlDsfnQDEX/cYiiqfmYU66jb8qpms8pOUmk
oYDov6Kw6O0z8jG9RAWUsVNiCmmZu7Lk4nnp1Vypv1MYV7O96MOyuCOvkd/kxFfTuUIWI46B6iu0
NCDhAtKTDsETcYj4rvke0Wc2IRtBs92ggZvUqGzA6eD8sCupK+WklfUiOk+TM9JRliUEz4VUHeZc
kBmEyWyAwynlCscukNda8QGZa/xAM00V3fVFYiIFUlNEV7GvZ6iFI8M/muSSC0LIbq6DllAYn6Cg
0bpuaqGduahkpL5Hl+X9gMDlR49Fa1bRCSsMkR0r4fSIMm1RPmDgXJY7LVT51TTaCHEjbOTfqLTt
5JxoaRLckCDNiduwJ+pQZdWj+rWxC+UXt/GMt9vn1tMoUwPp5RhVcgc2sg2fS6RfJ90fxvaYiIEb
/yS6GgGs7uUnVHXRowbpCFRUnhfTQ1iWOraztNpgAIf61k8f/gdloFSasOldaXfBDXjOwrrvROg5
u8kaB+3wP8LTKwNRbOpOXodTlpZmRQZyx8iSYw8VeDihQldz/qoJUUIeFeOlqMbMOiYtJ9bY8uFo
nIj7DbrnCkhUEuCA14Tuyh1l/vO/0LgUP0cKPUXrAoxW95qZ6+hC0O8K7plbcOgZtLkAiQIJIccq
QVHyzwIkGs20UDp6WrcFk3DwgB4dQynshxE4zJ4MkfVd8SbuEw5xIDVttGc50TiNgJG+Qd9cA0Va
OtbxlIUsbJkWSFCFKU26TG3d2pqaUwsPE0x22J2vQzdXGJjSAg5nC312ddAXOErFJ407cg1xW696
5gP6X3QU5nNtUXHJH3CJKhMasq8Pqq2+ZQD4GnpmzIOWniYZLZC9R9LR7btOe0TGYJ8NoSl7g4LM
iagLchH6mmNay+lQ9HG5w9zU2Rd9vmXKuza1wHb9nx8yM0n/mlrQliqrkrzkLk2h7yGzsm0tvKVd
tNuwaF39nMg1MISawe7vCK9ykIllVK0rqR+fdVs3HyTYuA1m9eoolmHxtnQdYdvic3boU1oNhagr
cGclO2WYl7yvzOP177c6af4aZUHG1htfosIaWregKdrFocI/2lSHvkDiym6iCiElMV+3sR5WPhWW
Pyompppq4Su8eDQM5B0SjUbrWvAQj2YxNg9t3HvA22j7u/58K28RLSiqGolcCVr9AoDeAltCDxK1
LkZ1gv7ZRtonpJIUz/91HMFsUHXcbzRQtMvNJsjYzhGxMPuiWn/IJ4FUdBr8jTnxnqvLKISRumHR
I/mOOAusEV24yczzwC2e7LwUnzxnUIabKYyESx7QExvW7PP3f7uJ4keFpSR7lwVAfjnXBVYnFjyi
2iVEaD8HJtcMJUri45BJH6TyzPqPZQ79zRNiA3z7x6hjMbaFaYIjYY7jt2rN3/bvFU3VhUawcHKb
TpGaGyP0Bb1kKA4X4CITudtZ6A7dqiUeu1AVkCXXFM28aVu6E06x6pTcqzx6iqnRw20xE2tM97RE
eOYlo50WEUEKB5RKq+34N6llUoUvkHfvElry0yN2UChkU5gnKAWTyXixqkkvNrbP99MTyjUHg4Fi
xsC7ZuE+qDlJHoahGN3AjuULoCh0DFOgPl2fnO/X2zzKPF/YoTFHWqy3KlZig5rGSKkKzECg9A3N
hYFw+2Kqz9eHWn0gRzq2Y4BQBMv09puptKpOtm8xFH7Zx9ggMztLBzdW9doDYXKBg5wuDUmi/e0o
AKScqnIMTAYRE+3H2gR9MHGpo2dhy21wZQGQ2VTJrXLrsajKvR0KbXNG36I9uD4XpHyXpD18qLaf
kUYADEVwB2Y1+NE7LbJbkShjsLGxzH//YhHYDK8ZFi2r1AUWGxjZ1ChtjXJwSZcopBBT6rV5j0yP
jMNtWarRQer5lgn5yvu1yQCaOJWxzeDc/PahC68II6upRjdSQiw9ZJ8crartjzrYm3//lAw1+yQY
OHhgJPl2KF9GQORj5mZkDF8NMbR0d1HrlbqRboy0+ib/GmkxaZpSASHTpqPbEIR+RLslHzInH2mN
EZ1bQjmhJmvL0/X1sDqoQzVRx0hHJeJ4+3j0w3GBtmnoqBFv/GTF+K9pweXFzoR2n2qt+DFSef15
fdC1z2dw5hm8VMNWl7xw2tZ8ijpx7/r0uNyUKT1WikHHAynqauOlrg1lS2GgxXM0AZHw7fPBnuaK
2heD2xtAwXujpPko7P5rh97ZOIlW3iTiCdWk7MFZgAfV25HK0cizTpO9G9Vd8whFVD+NmId8orRb
3tmej3wxVF+vv8jVMbEKoueMMxBl5tsxw5GMojaXRztkwSlV3zq5TUDMH8IBcBKMABX8z4ia3Lhc
H/j9Qa9rGucBfrSqnA0+3g6MFi6L4SKVHHpmQPs0xfYED4xfedrm/+lASvyN7/h+32ZAQzU5ZzH6
kEvTrIqF1weiLmHZKzV3RlhyaRzWG99wfRRCWoJnwd69mC1anUF3HJrSTfMB+YiDbP/JiaTYeJj3
k5KHwYvW5mgV7z+bRurU6LymcqsenhnqnXo6S/KJ/SGAXvz7+qdaGUzOpzeuXCB9TXvxqahujVYZ
Bo0LcEe5bbAfPAWDlz6MarFluDRP8bdngQ6Ck2hIarOpwtKZy+lNk4KCV7tFUZfNL3jN3KJEOyYP
AApRTXcUH7sbmny8RxyMEm66Gkf99cdd+YRAkFh+nO2YwS2vJRAgJy8mpeqaXtDeqU2L3IV+o8/X
R1l7qUQrDrc5/IPM5alnh1OOvVTeukEqgpM3pT/o3E2PloHa+PpIKyttXtuYfVtcXsXyeSgu9IE2
WJUro0k9t4PtR+SwgUFTc+7aM8jV5t8tp7kTYuSrcgXi6FueCUWOmYIOmsBVK2V45DSAKiQn51bQ
mHu6/nR/AsjFlOEA59xhSc/61XmH+yuGptMvQAcDFMmg9zO9mQ3rKirmtOfs6Kowbmqzyv+jNbb/
gRmBOLIPqi8CzPfGfrbyPZkwQmBBohO3LU8klM2DKMWsW0DT+wK7ljKlHdbKZUyR119/5pUv6ugA
h9nOcEXiGHz7yJaVJrINw9YNUXfdKn1hfvLKNqXhryZRBAYSj5jDvw5pICBn6zQQqGAktNgDUOpk
WRJGtYvFBCQHUx6pvdYHFez5PuvpWL8+3Ps1yHCYMGKuolJGtBaRzNST7goau3IDLWhdgBf5WeFZ
N0Z5/80YhbB3NixTydUt3mOCrtjweq9yw8aZHsDt2OfEdxBXz6iX6w+0HIovpVqSXB0nj8Q1a3Eu
KKUBub9VKKBXXXlT53qNUtXKT74Z/mvA8mcoFrtuwxx03lk2UoBBRVYlqouTSHYhaPlK42A/d2X5
G+9v+ZWWI83z9K+lpwFwiOMmx6AiKPpT33ryYCjgO66/uuWZMI9CC43KNV3j1rW8n3TRqHFStJqr
EY1AXDXlZ113LJeY3Tp2jRYdoUI693im1McBxuHGYlt5SJy6dNa2RpzCVeztQ8ZYJeNdBDJSILq4
yRS7vYRzs8H1h1wuaR6ScMhC8EKjo00i5+0owLykEbKzuFls0pue0ocagvHERyZE1Y0dzD86+8zj
/e8YRTAnacN5O147KURDnqK6FAbVbp9OcfS1qix4dNefa2Xe8+aIg2xUMuq7k6BD7TMqmRR0r+Dh
Std0NMFYakjk0mMD32BjuJWPhfKUF0g6zKEdbHEYmHmJbpz+A67NJk1IZRTd8XEt9/pD6fPb+fvM
4e2x0XPtEKqFEd5y4xCNjLjMosJjxdfO5zDPAhIcRl6/lIWCBszG3S0kp+IHp8yoR9wvSiE4bico
mehXO7FX/FADeGK3VnjyHbW6MLe1el/ZDgrncgpGXBDYVmlLp573lFdZoxwA6sjHCa0OqZtE0Y2T
7OPQ+QaYeYSGUogO/TX9BIKiGEYnN4Onxu0egkwW7HHpUdGOo/gcN87ftQ9s49SmqdQ8LBIWbyfS
4Au4M1BL3UC1I3ei33AXKUlOMoFms+uvfWWNkDbltWPlvpJKiiJAFvDkJ7BZQffFwsHGpR2tP7RG
W/w3jN2G2/J8xiw+sk7pQGehzPmR5YXBrvo2m1SGw6YPrtDkp78xmrQ/+ThV7IHfig+wPXB+TvEr
uf6gf4K/d0ObXFW4sZAGXZ62aeJHdVkityK365u3RWaEX9FDOB87xTZnr1Ubpl3Q+h+mVim/irQt
T+j65Uvp5eJLDwnhQ0fK8Hj9V6186T/5XxTqvJR36fp00DQ/jA1sUGnQvvhVU9/A/cg/oaCLNl7A
+lCUtqi+yjmv93ZSOcYEykCRfOlGhRmZV6h1zDC7zxUEJv8PTzVn6QVJIPb3xcGcdqLEV53TEpAJ
vUtAsptDogTBRzrOm8frY61MYH2+P0lS3AZG04vHKkdCkKi2Jxd9wBR/9ontPg2ICe7bBCjQqxCj
snF4rY5IJ+OcedL512LEQElDX4uzydX6wqLHHqQkqjecXlqfPGzibzlTL9MJbIyck7pJlYCo7d39
re6UwirjZnTjwBeHQdD12BUoqZBnpChF/VfV0eU/Rt5/xmROshET8VB+XEyWAB1n6ptswJmVf0Qc
Qj8nEuBz3ifh/+dQ8/HzV8DT5NSv/c4e3UnYUXjMMB94SmO0QTslUcW4MTVXX6aJtawldTwNlzEB
qGBpB8hAXKfutdsewP+5NZLk9yyev/hTUXyGi1tszNG1pSfo4jKoYVNWWh5tsyiv6FuylSZNRw8D
gMFzU1QhOCR6uK8vh7UNlrS9zWCGLa3lKo/qij7vzBlo0xcUKfy8vNCmqNEuGUP+6ol+sMXCpRQB
7kaWZmvkedn8/R2Bn0bKmPGQKBP3ZWqhfnJGoKJD5lyMQWt/dUGNpqCSebYxtLY29lzDZbFhbWsv
j5XSLDoK8DFftauqnJO88ToUjWPYHcAER/Yeq5FgOGRci/q9RGLsjvS1RiD4PecGjpat7VQaAIK9
nRk+iGu6o6GrjYNn7yqzrDErmkRPX3QP9+d4/YOtzQ2yQAQ/1CWMd5F4GqSeNoI7c8vETk69o1gH
0AEJ0aNqb8z9tY2LgEIVxHHsW8v7ktqBeDb6aXK7qhxPfh7UF+xy8oPqj9NdEOTj+fqjra01UIGU
AQnyTVK9b2cEcmDd94G/up3jOeJktHp7j7bF8x87PRe2m3ozVUKL6+bj9YH/1IuWZz2KEdoPOOqJ
lBcjS59zTgVw4ebKIArYEqHxo3JwgXEbq7Srs4EOwj7h1BWHx76KA+gGJe0v6CwH82sPNiH7QNdJ
LEDLh7QzebnR24diDEHF2+AF4lNN77d6ycsu+pRCQptZOV7R0sARVP4NGvzpU1R2Khql0ZRISFGv
Gd8bn3bsPT1JzevUTBO8CBuJ0IHumfJl7CMLRbNdDqjyW4h3t1BzdHyDrr+YlRlAthZGmMNpQpS9
2NaHKKslPbsDoXw7Y8wKLVFuozjovyO3jZJT3bZhefr3MTWLFBl5flL+y7irwFMi6BqFDHxOb/2h
LLKRacfOcETw6mk0q3YkPf5fxqQCbZiOTkp3EYBUPtnhoWLM0bA8PoKGoLlhbziZyjA8d6qzMeHm
M2ox3xBccFSqOul36hpvZzqAQr3zgNC7fop3w85rsLHZm4C7t4QzK0vKIDdtckWSkrhg8QEdCLE0
nqWDa0B7CCBMqJoC2yfFrRRWawzmP5imu6geox/X3+jKNmUYIJaJn/kXReG3Tzj1US1Vk9qeADOO
PYQMR+eIZY/eHTthio3y5do8ZY5qpqGBuyEf93Y0Ix1g1tJI5ZbN1MI2agCBGqEihoPVTPBKJADz
jX145QihhGEyRbm8kuRZTBk7D/xGD8oJRRJUzfsmntuDZRBLJI/pD6ko91Zm6cM+sxtv48yeZ8dy
9lAuncN/zcQTeDE0NLRMrbmeuuwp5YXNPzmmDQK9yjYiF0dZ4yKxrTpkVaRMu6Irq423vfZtpcPl
GqMCndzdYvaSAk4JzjV2hSZ7srEScjE8+DnhwnK+Pom0tZEsGOJz7sch/pr//K8YIdagamV+yXcl
TBIfgsgkqUrjgZIdoPRQEdk5U1rc61ZLbzCeL9n3si6zCyIt+7OaZjoqRDobf7IKSnkToltpXNDK
5JGu/86V5cxxhWuIIYiiSI+9/ZloVBrLSYfJNQJ6N0XbQAKv6ULeGGVerIvvTr8M3fXkFclyL6MW
RWg4CIKFdDVO/eTsdWlb3CK79m9a/IFoVO76SqevRotuLYw4oT352fSNPG6OO+kQ09qCgD47q1aI
6N+iofhXraLshqQsdExOJmE1e4hi0Pzg9dBiwhUTqy8vHWn3iBwnsn5KpQZqCxJaFbfcD5PxYtcl
psvSsOIekGlqQQkumpGPFMYFAP6GzfquG8fo52AExZMR+v5vUci0OXi95tO962HAtsesFKMaSPnV
jQ6Vzj+kihwzHHJ6caOrdZp9u/4m38kJua5IsvfafBOkFrm8BCYAY4El+CbX6DYUr0QFRf9fC+zn
C/3VQf2oGrXBnTfsZH9btgPE0IwPE+xJpI2/LUTi6cYBtDLRyeizlMjPEZQuqwm2BuAyKTXD1XNU
7zvf1D5xyzce8R4cnq8//MpeyZ2QepfNfZRHnze2v9aU6lRZnxcm3poKewsot6YEpRNZeAz7DX2j
HykzBP9+oSGNQg4SGQ1DLjdLfwpFCPpfhwaRSnkhbHDCUy/woPk6Gpq1VW2b19tiodiogkwAevNN
fxlCBPVIcXHSdDfV6eHW6Vo4VxILAMjr6Rfk2/0pVYun66915TxgPpE8lga1DG0pFuLqaHVNFhhU
tS30p4COBNbidto/VqVD9Fx2pKn8Kb6lBdrfEjyvbEAY0iN2RLrDluwsvmmfTvTc47eIKhVCN61O
4LNAqv/7NsdBjjKQSimNJEulXB/inRKPmXTj1uzxprSw2Q60Lb/7laVgz4qgWbJJCX+ZFY8a0/EM
AjJ3AH9/cGB5YbXWKEc9p3J4/Zu9q1uyD3AHNEFVOY7G25vf619rAR0+nbtYNLtVZ9FdLlPzzrCb
8Bgq5nSxRmskU5w2X4220w+BYkeHCd+Tjbe6sh5nxQlfjsQtv2TxGyQ9CDClIss1aTv6kkRmA9Rc
80653Ztf8An3twrDa0+NqNiY83oCcaw9/6K/ntquE1nQ7CPnaDfD0N6kXWbKaNF0zOJALQnfvhF7
nLgfoLD6YY8542RtbHirT20T5RMi8mOWyyUe1XEIEtUCzekYp5iu3D1uOfCqkBQcct2Ktq78K0vE
UUlaC/b8Wb+90EDS+J7IyGstl56nyAYQ4sSQao3s0NhYm1iFMdte2+FHhA+Ao2y1xtaefP9oRtWu
I+V7gD9vn0MYNJ+vT8K1H0be08BHSkCJURfBg5aDoO9VxWTt2sZHixB3Z7adv/H8K1sib/r/jrLY
IUwASZihh9hdxKBeOfa+40svvgy98aMDAHxT942+Eab+KfQstmEOGirWVHZppHEWMxs0PSG7zSlb
VGmr7ApLaatTng0Fdig4Au8abFzo00mABnzI4FnQq1QAGLoXEUzhu1htum/AWscLLjde9y1MFAO/
B5EB4BkhpQAJQakFYpF2XX9f9X380ZM9bkax6OSe/OjcLa8kw2dqOAoOiL5fm7jzmbV1CFGsnIO4
gcGmY/1LxyEYfyxjqkjzDjiTmN5H2xvQJeX6nFf0keL7h7qH7QBk1zS2SrirC1In1Uc/Kg0OqiHe
LkgLOBYc6VqSCstH5xRFBG/nqrTU4KLFeL7u6spwlJ02htZFk+0IgEGgfqUhK/Dk+fp0XNl+59IO
s5EWEsTYi3XihK02u75Id6LScIykjz1aJDD3clJ1Yw9YOTIZisz4LDWfK4ZvHzs2Y9qMbMGp5YfB
r5geJ7jFBf6EfjXe0/g2XFo4BDeU9M2tUJq/eTkzZ1UD6TM2BYqvi5FT0J/ROEm3noC/Zabo9sYQ
btXK1l4lNVBuiURZ2H4t5j/4xTEObct0+2nALNHXUna2SP8CqPbTv380djZaGmzkUkSQb58Htww8
YvSUk9nB7zmOw/wHklv9PmyQU1wfam0jIVeMofQcrFIIfDuUkkEYLArmRzpY+o1vKuWLTFNxF3Lp
vhMDuHVLVhux1dqLdLhdkZ9hcbAFvh3Tj4CuRbiRupbut9ZRIQhL96HZFUf4KtHG5WB9MO4FqLEJ
WsViMRqVU6bY95huiJs5O0M+88u16ALiydhYAO+H4tqqEjDSkEd4rC+m4RiGZmx0bMqOSKbbshrB
VXvm9FxMwVYud35Fb2f8fEPWMaUgoUuosRgK3kPMpipM16TPnu5oDvkU6OHp+uSQ75e0Nm9jaHRn
4dm75J3TBV4g2kh3e98snfNA1UI8mW3eB7cYP2cJtnxOezvPq18ZNhXQizlWgYXV8QsWhuqLY6Ar
3FdpVIKt0iJB2RxcmwX2FS81vBbqRqsOkdfYnwdL0nuuBSL7PdHb8NwV6PNPXi4NMpSD573KhF7G
nWIG/ic6xfL0zoaGZu+iltzjjiYLRdvbnSdfkzY29XMIJPDVMmEtQMlWzP9w6tVfK4z7PuCrav9s
oOvme66w3UhfuigwPiyt+hw4RWu90GtGiiueprL7WA9JlN3GODQ8TZnZxyevK6ZfOChW6cXLgfcf
xh5JEDjNUrz0dMejQSpR+e5RdmXaiZwczi9GkvX6zgcT8JrEXtAd8zFqIIUQMN/HhSIx0UvLRr3B
hxEmoKam6q61Zpx6IvVWbhzjK5dlCu8c4dZ8YSTDsVgQYaOquCbEuksUjEMjmCvH/6mWAachBtWa
cd8Veo+OIo4wtAykk8DjFFb/yJGlfZnswqk2IqY/IfFiMiOc4RqpMZk1a3md7JquhxapUphIg2cb
N2YwHxFAMnjWQ3Vvj1ZzxN8Z9EVE6SpXDOcQGEEEckjXqTEpwIPIKr9cn/ra/BqWP4pEOZ1Z3CUo
wC724CnNwUomuXCNZGxjsCG2kt2FGTwOZpvjf7EmNCyXIQshstSAz6N96qiTckNvTpPcpEU6RCcj
TPGo3Phh8468/GEUlQn0EXmTqlz8MMpf6EzHHFxVkOcdVDKviI7J2JfO/eio7Y9JceJx19Wxne/B
Oar4AVDIwmvFwEfss0ibQb0osJ70g45TbgEWoml+UJ4fPxSh1v26/mtX9imBrseeVdVEH8vbkIm5
J5aolU6xPFWfYxxLh/2oA3LceCvO+5dCAh5lMdJfRpOLY6xracSyA1V31T5zviWdj4EDIs4POqEq
bBvsalIQzz0AoqFOgB6VWCloG8KA90cppwuqf+AjpA/RCvIb/7qHKfR+gwkq2ZP5j2c+qQ0tNhXg
RiDG+6BtR+eSIIvcuAqsvWIOAqo6iOM19M9vhw0LKE51M5H8mjqBBW8a3XBxEBuLdOVsE4aOHACD
LZ069uIFewmd/PSkGC5VAGzioaY4r61T+E8GCuno9M+zhosGoSQJaXrPllsUUX03ZECx3bxITXfE
EORpaiJ/I++98uK4PFrkeKm9InZYPFLZ21kEQVd3CSv9G08FcUMzV/lw/Vnmv2WxXFFuoNYTDqle
bgRvP082NZan92XvZqHnOb+dXsj4QF+BAf2yZgHeZ9SsN8ZcmYkGvQw0GhMcvK+HZ5McbCun/Usr
9fp7r87qFHAjOwvMzqGAHXg35jj5XX9QfX6SxZNiVGCS/KD/hITdvEb/mv+1jm11OOid28VYmtyn
okQrB5qf2glypuqR14OTFVajzQyQ9alxQ/wyj75ZB8UMiac3py8CnEPCNI20gw9R0f8w0F38qQ8n
6lyzUOPeSsoM34I4KLSXwCfk2SHGnz2XYzbcHzrmKvG3gqPqh9IEWn6J2TBqhFwitE59EgOKTYmu
/Y+J3aVyF+TbzZlr7545hS6T9I/Kl3/7FqzA0S2jbBo3ivTx2cPQBaMQwILIWRpxGshfY42ilf3H
629/ZZrNpTnU+tTn6Lud1+9fLz/ISgBuBvp1jSaqx8SHfg4XyNrT8mo/sVk1GxvuvKssPzY5SmqR
XHDnJtG345ECawmgEZJjq2o+9ZlWvwLuCvZQEwCPVs30itCm3EN/yjbm2cqy5W7JHmRydeBNL6aZ
WYi68CpqoK1Rg0EDMnY2fXM4X3+f2soLZQRW0bw7wAxbRNjlZEd9WUh61MIWZEljemp9kZEmXFn0
0mfC5vG0w6xIUQ4JGKLp1qyZE88tJqTxDkdlr/lV+RgEnNjoOuBmohLofnKl/ySwozY2fu/KtGO3
pK429y69byjCXgTv4iqiiAfugfKwLB7HJAG+3zV63O7CykvcfGgS53D9Pa2NyxaNngDJsxBLUUkR
6YBjgPy7Sm4Vl6RtwiejyvEE7mLtA8dkDZC1Cj9fH3Tl2/zJjZP5m9sjl/X9rhsgqs/9g7o9FRAS
Vdyd7M4+Dm3+2cNjyr0+3MqMw+eP4iznq0pVerGkqyxWjQ7rSreuW9AfVudgw2AUyZY8Yy00pwY7
R5s0GThsFG8X1WSWlAMxsXRNtNDToff18EdGhmlG+2YjtshBZbga/N4OqUYcPqvw1sW5M0oT43Nh
jD+uP/fKt7UIaXQ+E8Eb4sO3P2fwMgWerFq7IRab2HknofVUMI/PTSvy2xjMmDhqSZD/e6JljhRZ
Fvr8bd/Ve6Y4VkNKEnQUdoDAPQ/3xCT260tHWHC8/ogrcSPoZfIf3G1JtCyvHqMzclcNi9rNp0Db
m77UdmWlOns1CpvToBfeWfPU5hSylk4BZnov14dfSRVqTCqqSeyl5CiWgo5oQtseiqJxQWdM3kFY
LUiiDJuCxxBYNV3qFiAslErM9qMeJgZZ1kjzv6gB5N+NHX0lwrOIIYlg6RdEjbDYVwdu2aAe6dwZ
4nY8SDQ6cmcoQ1sd6i6vtmrsK0uYHZwOBtYVUrTlMcl9F+lWU9Pb1eco9pqgvXDNancOHjoHEPnZ
xrV37eksNkiSGXxtIuW3cznAma3QnahxATXTtF1WOl5CQzb63/DkqMWH69915XSkKMv1jIOKqbUc
jYJ+AUWxaugma5t9q2hA+U0td9tIU07WACF40CzzqYQGtbEfm4IHeXswk26Zw2Yec67RLj4j8pbI
yxMaiOjwi1mqHaE6Rg9tOu1IY6iUwGgdeZgSu392ogAjxdywxy/Av5X+gIbPI8tu2548+tNk25Cg
CxXLKNvrAej1TY3Jw1QO4W7EQ0E7QIMqqmPdJ8Drah+xzNmO82GmqE8QQX3d036nDt4zMB390dpZ
XmE9a0WtJLsJltmD12rm79jSlOBkDlQNXJ2cyUvue5CAuyprEXrU7bPTA6A4OTRqgAFsTEXn442Y
U3ZW73RQ/2SMmBczsoNJVyJ0ncDrf+cBgDuXpr3G2uP7YmaHCtakt9dkiFPczkyBLu/9MpDmxjR7
/+FZymg5SZdp3MmWChcZjTT6gWJzYWcXxvMMYnB+Y6/VBmf46KhJgrSi1yRiv/V2hGxiS/q2/gOI
i0hbqNo7iV/pB1i6WQrnsTSa6ONUo62BUlyX9z7R3JmaUfSAuKP+MNJR+vX6rH+/pomX5pIH8Qeb
2rImF9bU2qZYn2AucyaoFpxRFSO5XQ9E5TT2hEXXx3u/pgk4CAJ51Vx3oM28XdNJbAUlbj/0GRh1
dgwhmB/NSv2v6dp+f32k9yfh25HmRfdXdD0IkYW4VqhugxH6sRmcFgOmDgg+Z+JJBFgAmcNYnq8P
+j7sYFBWsa0Rz5OKWkSgTTTSjx7weMIjidqHun3TDXG1EdxQIn6/YxBF/8lZU799t/Fn6dg35E/m
qnmU9Z/1Dtztd6fMY/1HYdFUcasagejPdJthpt6EFXxxD841mPgExuLRqIVTuoQqMSkpxGvRrpBj
Mx0w4xVY/ubpZO50rSnKXYIx2AzQK4roNnISkuK+jIsW/g7a2gMbTVu6dWEk3SOxxSTg/9vdr8Lw
6IwNwrKBPR14kwL+X8Mes4wHqzuUQc3eqtVaA/k78fAY9nGz6+iiGfX2UQksolBE3cHwgiRI+STD
CDamn/itf2t2NqZymMz7vz1pxdbBKKDVHso2pPJoyKDeTT3kwf2E+XV0Ju9fPFDRDpPjnF2awLaE
8oNBrSQAO9JkrzlB4skwPe3JRvz+WPHjb0Xv4FzqB76KWyUmYfVhmkhFwOOOovKOhmaTxDPM989a
o9nxPsCDbODxGvHQN9oUfa0n7Ol2ZMYbMu0esQDHY1oV3+2otaufTZKTFAX55QS3JuTA8WFSlehz
M46BdyjLus9PIE+dcycyvXnFFCd8BhyaxmcpoUNfbIy78kc1Z8m8ZuQEKp5XKXxsGWWNkquZxDMs
f1hedd9GybEYijZ/jEpa0/bqYNrhD1GTHr2p7YqjReHF6HstrQRUQzPrnAvgfy90WbzQQybsNugi
Lxrg83GljTdYxNr2PgtowfuQNMiy0EVnmEjYeH5432QRyZumEfh4kRwnva+T7v2qmFXdkRLX4uEl
mQrhHGy6X/QPXhgZxZGuhzTeW/Cb7c+9j4DwbipREX6WMLjzH34cK9pOWFVz0Sv4a6T7VWvYGRGU
0Dul8fx+Nwwt0dVEydq4rabQiC5+mlfcp2qU5DugwIqGE/YoQzy3p7I+AUzk1EvsihqAGpl68aWr
Q6v/UptKLXZJKcQPv9SD+jYPM7w//DoAaDSw/6qXEbfQATeROZxzGj3/YJqSbZLmS0s9YUmhAnSU
AHqHFJHvgQ+RVYeGTHwIgFZqRnRsKnzSUeNNyY2a4328nwpTfMdaz4Oqi4EeatmkGZ+w0cJbz/Yx
pXLANuv8pxzu8zQeS9CaWdDuYwQWPz2vkuSG4jQqbjPbGX45tRVyRvUFn51E1YAlemCZims1tCrs
EjxaQ1xGiXGOCb4QcscNAjs+jmaR7OvObjQMtW39Z2WigzhS+aHCj38ozKU0aOr04ItKDQ/ZoITp
RUtbLUWu5oHrDwsn+pxjXnwr8XOjKG57yZNqNtI82hFa9Rv6errxpnC0sD5Zk+W57MFx/4GbRHiP
14ian5NeNtUe224WlhWMFBeHYEz9O1Vrev2SJGr/nEBeeqX5HVfd/8XZee3IibVr+IqQyOEUKnRV
B9vtdjxBjuQMi3D1+8EHW9OACvU/o9GM5sCrWPELb9BTBEi9yTC78ND3IsA8p5RiVB/Nuks8v0Ek
9IzfwPQ41nZ1z6wx6XSwaWVVtKAyd7TlXDlOsYPJI2AUs/s8yG1t/Ybu0WFB23TYffEu+JhV1ypv
72jks2kekBBoXDxZv3PcPZRfgyqLz0PU5u+VVFU+GdBkgnMUptGlH5pMOYwF1mbgFqu6PvNHaBdh
k3m5RW3QskEoaC943ejHUKucO5hzfu2syq92UhpRnEb2xW+joCKaC+2Tnqn6Dx0BuY+JPmrfS8NI
H+tSqx+jKLBPTaCavWvVRvg9EPngH3EERaMemwFlJyfdiDGQDEJgANK/um71S2ak2kMnQVX3/cpj
25enwXGG+1yux3tZ5MbbX34EADl4VL/BSKvz7/nPy98GGNq1JXMRkxd+qPHRGFxesfTOZy+Hbh6Z
zstY+N3nN7/94EcVElKDWuKqLY/HEBK5yWhdHEQpDiSp4sGnb3e6Pco6+2UKKd6Be6fOpSxbBx3g
5NbxFesipZqTuiSFPnbSca895fjMf66rML/XjVI84CnYP0/1VP26/QM2IjgErkwKHircEG1ZgkfD
L1bbmtnFPKY9NBo4xDIAIjvgjnV3e6itjaOBQSQ0nvPbJehAhpIqD53Kt1Icc30Mu0nJeBSQmXee
FChQe4nYOqqaC/AmxUMECFbRmxo3DbYFmnVR1PCHHpjVdUod8zn1J3nnyzbiRIejSisXdArVqTkl
+M8WpUWuJlwnYO+CkOQo7ZUnQ/Tj8+35W4fAyEXQv8CrE1oVyjCvR/FHU62EMtgXo5Hk+zgOJHxG
Q4tJbMs7OgKF16vsntuDrvcHdPEZIz8TI2ZqxutBzQnj80RQ0FNxTUKQEVMHGsgGoHShHP+XoejZ
skPo4S3PAqYdlS/3NWWuEbd6tCA1N9SN8ZzFfrhz7NYLRskJqBI9Uc72CniLqVcUEtjZlyoEYD8D
0h+JequdGsR6wzMKrQDkaQDrUWV5PXdTCrgm7nXrwk3uy0dAm0HqaoFhYQclYbiOmCVq3W+fRAcE
PtVSqtG8Iq/HlOOG04CFG4Km6hxTcQoUj4dY8sy26ndy7fXtBWzZRF8UeSBkI5ctyaZpwhYXHePS
zZYFLnIwQXjXY9AO9LUHznwYBs3GX5zIDnddUIAHOn5DvXPO/xVUFgWXfwgZ3kv2Ke2219+cWVaB
mJdtXvrKDiQPKyfjiT6toXv0JpwXCAnxXyiBBu6MIMdLdyZt1F5T97mJ0wdQRZd2glWe0ICVirPp
i145iDKIk5OwO0weMHSu7UPgmGX9vs9atSOhGIP8YyBB4Xgcpwl5FviFs/kWFVXcDlDF6T3gCfZF
TPVICyhOtF+AWTp15/Ze72PqHKhtceU4MFiWsLuqENOIDpZ1aas8vgtx87yf5LzbmeD1MqM8Ar2O
ugqkxdX8Ok4kSkfiIi3Qf37uxjr5hi1nUbqa2ioadppWeM0zPBFcta6KMz5x1Zfbu/qfnNfrJdbA
p3CZ0wGnoLCEXMhNFNc+qn4Xrbdy9QDuxMw/9klZd/d2TonUA1rtZF5KivQisDNtsI2SsYeGuR+1
30I0ZftDK2FJdQehDb8wGf3W6r6Ke0s7jlKPSZGCn+QeLXq9PKwJjWfqkHMfeHk+0smSSjaNTtFC
mY5RrGQ4iWGgcXtyNq7oeTcj+kTdi2M//4r/vD49jp9OHTnGJZ8dl9uEJoFbRuzwqUrVPd2i+Swt
FkJDo49bk7LxTCt4PViM/0obyBAjJHJir3OG8auYeivGbCUc3+sEqZXXhZb8EGntrqzFxnxqfCGN
GZlqCVP6enBNFoGWmODsK4uyXTCaideOxt7jsEFeBtuJZBp8WQQfQLe/HgZNlMaqq86+oFbbPsLH
4/NGDNM/NKqEJh15yShRWJNbtSJL51DAfknICpJc0nqI/nKgYG5vTj8gcQFso/IacEqKWClcBBba
DB+dKcc+hJp+erSTuL6WLdBuD9PU6LGilw4QOenqb6Yg4sBbKrQ7cbB4/eUjZDznl620qG3hjas9
ORlZPumfKhUe+j04cWtTjtItphHOm++aWQp/LmgCQKcktrxlRebzP2P7YndNesS8WrvTgOG8/f1C
/JEeCA8L1VN1EeQUjuybwUB2EcHL94bWSnAayPFVqsa912trN8FoQlRM/qfvsSheCjXlFcXVkviw
kQ/UwI1DSLC+U93bOp3/HWXxQRT04krXE6ZNjSZQO2V2CgZfvMQYCu0MtREgEoUiqzHDsIk8Fivk
91FaJkFoXzpZ6bFeHjGY5O7G5ZLa0INT0ayHKm/tRIgbUQ4MJo7jDHG31SWJyZ9a7McUipd6iAmN
kU79Se7xiqShMBxrnJTe377utpaNto6FjRj7awULzOR6EHrfW5eEuXyacNf2AJ/ZO6HN1lzOLThu
VkI39vHrO8BJQQxFAkE2KpDOtwKDbwfLTuoqeJ5dy6aXLhhIiT1d8Y3NAsVOn6l2BKWrB8OmxJfW
RBKXdMDqIyql4ILJG15xTmjvRNsby8btTSOOJBf62TKb4HYHp5fLDmpTYU7OmRjqL0mThie6POkj
lMpsB5y30WkFJIcEMLh9Xg6avq+ndMDcIcCH0L9Q/Q0e0deyfgOU1L5Qn3JeBvCPhzxpuRCnxDkk
amZ+qOLCH3Yi/3UsA/gHSW6UPkxAE8v3i2C2QBGuCK6FSWkdz/e4v5/icUCnBI2CzyEBlYNnVZiE
nqPmAUG6kpfRziW3Mfez+g0+UkRvqF0uZsIKM6jUgLAvrSJPo+vIUjaCApXGv/nkc6WGZljs3N4b
7zYlGxXdLwAFyH4t9rNuICAaDo6Eh84UXQbwG+8LvPI8EY31XRRWg5s74eQKMorzm88rvPYZlQn9
RVstex9kRulMFC8Nq7Xe9yY+ak7upDvn9d/ltghMEGpDMIlsdY4SF492DJE0mJxKwvFgkBWc1lGk
Egpun27SgzFwgXPLf2TJSt7H8KIxtXLG6J2M2egPVZmM6SULk9h3TYLDkKzJmIanIsqKzAVijrRs
qVSm4jmSaHFmCaRIObWtYvn4NcUy/kFd4FDoxFx+OgrIrA8N3Er0SrpU6SE4pfiDheZoY6Y+Rn3y
IFL6DK4At27clUGgvMBkcPo7BXQ1vY1AaM9N3/hf0OmJnts6T9VDgjV3c6SVErbnER7shwn9KwyW
+tkBvCV3B6k+Vjq2s8nsMCwiffhoJvD3vQQJvgHb9E55h+OEiV2ZkaXPIg8z84Brav4iiNZweLRL
Io3Wl3CsMiJgpV49ZDVwzKq1mkMmnDLzWmzoTLcNFNzmDPpDzzwzAnQ/kiudG3ZDRS+nGPIPRhHi
2IQXA+bhdp4O6vs8RnIIyLiGYWqc2OM1Jxn9mxmt+rcLAHiXI3N87IMu+44oZeK4A+XsxpNpXP+E
a6y91FmU/aSl6X/r6qD+Zad4L1zjLp4+wa3CFM/mU2ukNzr7ASotRK7YktITdmHkfD71IWwxEZVK
obbFtv4pkywz3Hl7N27uOfoGgEXjeaaBv77cxs5uNKXrJPjm0ZdxUE26A7ViH3U9j3YewK2h0JFG
JIM4nChpEVFUGBzzMwhU5DwfPiC/UrzPcdm6Rvi77jwSG2/tDGlUKf5ADli9tTT4Yh8TOfvS0jG5
SzD5fBpjDLNu3xAb16E9syGMGeVHJruYOxNjKYzrLfuCY4n0lQWs7sPIkSOYKppNylTYhTjcHnLr
w8ChgPwBVSUTvCyWK26CmAYfCfqI7IZkCfGYqnBXb4+ytVLEfswb5cG5qvV6FDvslSoCL37pG2U6
JCIbDnrX/wJOluxsv83v4YaFsz5zcrX52ftPDqibUmqaId9jYUd9h/8kBqelv9cP3/6e/x9FX3yP
BBE0T3OAaBQ7Uy9B/eJM4yjyWjiwd7enbuuDeK8o+89iN8gcvP4g/O3tBDM/6lgKLvUN5a7fjWTF
P988Cu/vbIc3k9NW9RP8j+1UqkPnEjQiO2pdMZ6UosjfforgEMo8SmDqCCkX0xYj/5BhcufgChDZ
Chla7zt3uEr37c6kbawPGRNFplmydJajeD1prTz5WdbU9CzKrntJ+higgKqhnkYXvQp2gpitwXR2
GvgqMF0rPoLqC8ovLYkNZAz/AMseFG4jBhdXsT1PuI3gxQEKjD8aLQqLTPf1dwVmTuSi0otJKX9I
Hv6e9Mf9xI41dyyksgUQIOyfeYgbnkLe/eH2Jtm4nlBIZulIcQidlndFqKFglU3U3TGvzlxplHAE
7cNSh2Vbji/omgQ7y7j1uaARoeHSEuLvxd6fUmqtMeCMC4IQyS9wvxjeisafDrT70icpBYMJI0N+
akSNPt7tj91aVWgSNEgRmqLivxwbdbKom7Mr4L3TtTWFQahj1NYj8A9d3bkfNw459C4NrxMyAjS1
FoM1XCD+ZBUWqLzAPNaakz3ZmZrujLL+JFQp6JrQwJhrpMvpFFqHuWLT+BcHuMMdyIbG7ZqweDdY
u/4fG5w1FI3RHzNg6TgUxhdfBMBUoUsd+pe8otBzIEsfw8NcNoooY2j2J1KKuvcwjjX7Q9NmzeAV
Ga7nrl7qOba4uk58eLSGxtyD2a731PzDKBLDxYCzthQBkVEYMps8muOTKQhO1D2TnwiM6icciJUS
mb2m1T11DOrITQtsUY+3t9Xm8DOQis4El+3yDA12geGGrPiXqOuMzMMwexTIG4H+dKWgKe5FL2tf
wEWm0bHtUTZ7c4Shy4R5FEbQ7Oa6WlwgRY0pJl4bPsLgsH50yXEOuVyKY+472nMWJHutuo1clweF
vNpGPYZ8d5lu1XVV0Vkt/Ius4Z8u9BZGKWoH5nns8DrtlFY+GkqMC0hp9+/xL8ZeUu/L59uTvrXx
SbhAkFAwtVb9J5wWRNM4tXQJh17zRmeAPJu2+VHNLWPnjK1P8vyAUjLlzpip7IsJtpLGDIq+kC7q
gEWFHpNPW2qm/Q+7iB41Omk8PLNU+et3wJrarsxze57VeDzJSoqNY5vHxyFBSqrDOuWQJr12iCxE
HG9P5fwnv84ueb9xiZjFNEFMLYtcYQcxz590/4Lur+lVpqY/Bl2Ve7Ys5e8kOhB7r+uGWrYO83s+
q4y57vbi/KZj9NU6lwl4yJy3ZYn6HYWwoHo2xGRmpzzr8i9W22qfGpHrqWfhaG95uW9HBf7URf1X
QN37oBUN1Z3bk7F1y4GHBFQ961qA5J5P+3+iTSOxp1SuSyAZqZFkJ9EnyUfZjFXEWlHn+9KPslKe
oI/n32XJCXQXafz8gxZZan3oOyuevEoqlWRnC64rO0BQCUc4dcZcZ1r8qCaZ1VBqy7rEkfw8dtlD
gQz5OXIa4zoGSnokPPiNx/Z0CNIq/Xp7RtbVQuaBv8hhEIxY+QGauRpqZka1MFDMxy5PDklYewCR
0qe0CIG9obZ5d3vEjbMNOgjfW55Nm26I9noJgkAkklZVzsXxQwDgjiyOYarIv0tlfDu6gcouQSXP
GarGvCCvh+rKEb4XndNLZGWqp0l1d4Dy1e4s3+YHwTSZO43obi0DjyTSCFIpwVyA6WFmSuJHhgHV
8OPUayQbb589A5o7fwydQsLy15+EBpWq+wMpdGACKgR7mh+QxDHwefb3csB52y1uDsDYXFi8ezQw
l20TuYC1bkudc8kMo4vuWgGFzPUHrDFcTKeGwpPNCCS6Kuzgo4zl495h3bi5GJ8wi5yAfy0BPtQ+
bEIs7hHZlqaDDTHgOGltdSgskXqQ1vb0vTdeAoDgfLBFwxY6y+KOhn+qKuOczHeN0T+SDOmo6kd7
Pc+tr6LYAkmLgJwHbvHejEKiD0BicglGx4yuRqAUH7NI4xqWS8vvjogNvR3rzi1s08xFkmADWdFj
KdmoAVmc1Wt/VLmpH8ps8h+pxKV71M6ts4C+LIowFF4wNFnM4ShlndOzRy9DKffIu6J3XFOT9GTE
jXeqsxtD0R1EtZv2/qwLuhhKnkDAaKOpXUILFP1x6ul8UDIzpL9l2CTZ8fa523o5KM1Cs5ovLtQ1
FsMllTL1E8pFF5Cd1d8+0xADA3csJ26ckiOfx6kohmet7ifU9oMagRjhwJ4+JIlaU4VtYLMeB7mU
0533fWPX2gBjKEGxl6jWLO44BFCqJAug8Ke6VH+Z5ODLYOTS8+2v3xjEmdM60jfEqVadMjn0NQW/
ZvOilGrgKVQKL9IIuv/2KOujMRe0QOOAY+d9XoaejV8pnT4DFzu7KD9IZueMeHZFJuCXKf4RjYG+
c5mubzgGnDVUKaQYaF8szmKC0qXVKOjtwePzP7Smnp2GyCk/FkCD3GkMxVe4RrnnxEazU/Tf/NT5
waeGBzR7eY03it9qsSwsQO7DeAY1VtJM0kxPhXBLJ1J7uyoC6u0GTU7eDRrhq1sncUw6/BWwXF8M
52Lwlbta9Nabn3bkfuZilIogMTHgYi92KkKb1IisC+RleF6yFjzk9fTTUUXx9vlDtZRC0bzr6bgv
nkHd6kSi9iAyUc1Wn9TOARbdNujO1pJymuTI2KlSrsMkOo0QadDNo2OM4u7rZ7e2RByaMK+AECB+
HptRfRxQmvCE5A9XKdZHD+Get7qW6+CGZla2yWvEM7zs+AHMcNSpKemp1o55iArsQdhQ5XFWgP90
++itDzioReALc4fNIU9ZVGEB+3SMP/h3gxmFH0TT1xe7VPo9W631nT0PwxOL4hqTuGQFj1qLxiXc
vrvC1qXSkxSlOEBJxINXVpO9FsDmYNS9gNDOJ3ypkYxEss7VmPl3o2ym56Yr8WMyK/8uVKo9pPe/
vuerWAnZStr6xCQUy40VfU3B7MzOzDq8SqMNLjNEnsM6yl2CDFI96u2vMSv74VCgvG66cp2iRdQZ
bf4jn5w4PwaWkaPgPwzVl9wosj99TtHp1E3dWFBpSIufIePCFav6yvd0o7NSL54q8M6DZkvWOy1g
zVQ3CPCrddMp1i2EjqIu9Yq8QGE3U1FHO0xdEvgHHtPxi1b51Z9+TGLwhAC7OhSkAHRws49oG8+M
Vo+73sIuMRnZbHlntcIre796Z0gTJa5sCkK8Kict+zLlPSJZU52Lv1Mc1HfgigzlEOaOglN736UQ
PuQpeR4mGxrMGzfsPOGziQ6dWSqNy5wJBmKW+zggXf2hCQ60evJLrgJwuD3KagsBsuUEcgbJuACL
Lq4ZOZSQKGgH6dKACfuky6V2SCelewp93vTbQ61O4L+h/qlFMNIKrmyHyEAYBugMq26ioyZq9X7K
sz0QweYovAPUk+aywDKmn9KuM9H3oJjWp84ZFUnpmMNf2/mW1euGXAvyJbPOJ0SLVdW7nJw6Frbh
X2guqkffalNPkdToq+908VWvh2jP22Bjnahyo5s7A9940BcPD62wxpzwKL5i7I1kbSNbZx8snhuG
Yi8rWgM6+Tis5ulS0MWcte9fPwWFMqoVsEzpMoV+9YnMUmsPczHtQWnjSbgUN4Q4RGmX9lAdp56j
EprtFcvA4DlW4+FZzQf542BobYgj3SB1blGosX3k4OY/aT3Xe62vjSXnVkJnZb5vWY7F3CiTGQ8t
VLaLleXxB7nuou+QK+Ud2SBtawkYgm4HbVDgOYsXUgkSKa1MB2KVLUU04cOgd3iTNVKMsYYrd5eI
wZ7cxo+QaB1xvZLuApr2eIQrrf0jixwt/KDlgSRQfBfGV5yAYEyFSEVpd0me1KNL/7G1jr3M5Xkv
UOxJPCM06vCD4g+JgVhMZsbIyKqtcZaiSGo8WAfJj3zQxeg1wgCviDJmzg2HwqB2NKyuqk6hZvgF
pW4ZrAU4o+kvVeAK7pvvq3sO0VurQKip8g95EUrTr3eNZMSKgXsBddxYD7lsq/Gq+RWE0tu3yNYq
zLBq1IMQO1/dIqJReyPvcv9S6VL+qzO08LFU0kF3TQTs34z54iQAMJufVrQ4nWVKpAhEPijP+5c0
Fgm0w0l1DTXNHkDSiePt71pF6vNQUGGoVFEzXHW9EVLvfM2nOzFGg+71JroPWZLax1GexENDYess
5VjpVINp/rk98qo4x8izAB2XCwXcVX1YhIhVSnbvXCoHiKJbjolxF2WUBdBurDzJRpJRNVPgdZkx
HUHhFzuR59bGAS1B4o4oFFfOYuP0yiTznDbOxcj98NqH5uShBpCdbn/l1vyCYJAp2iI9AEPu9fZE
L3MShi85F92qkbjDj0acUyNMv81cvjtJ6n/UvdV4gPLeXDFgfuk4zc8RXQ5iw9cjSwXgLZy2/YvR
T9q5rDX5PIByAl1c5m+tGBC/c5Y5GfTSqL3MU/2f4m+jCxT+5v3q23XykKtyfp9XnXWqS7GXWW6s
GlsVRMgsZrwu041ziQ7NleCKonjzudKCmfGZiR35vo1Vg1Y15yW0l8kVFnNnFrA5Bh0BOk3Yyd9A
Ff05FzBsj2XdO98nJdO414w8PGdJ6e/smK0vnIk6/+C6c6fo9WRaiWTbLV2wa1l0xhn+vdYfZB3G
1eH2zpy/4XVkDdCZWgAJOj0patWvx3HaKclpGwTXCXbfEZz53ZSJoxO1wx2eJnu+2hszOlPVoIlS
6mA3L2Z01MZIV8MguoZaWR3T1HJOZTeamOqY8SetUquLamf11xaO0M7mXGWYMw8JhgrHj2uOpt/r
7xySwkGEso6uqQnGb1CEcW7TNHmBMavdp1P9F368v1Nw+XdDLyYXMCcCXJhU0Jha3uBjZgIztNL0
CjWh9I/UliUkhOwiaFyrt7vh2DZFFp/aKC60O39QGnHNQLQBWxNh8CXFz3dwR1TifsHkVw1X6FFe
Hin74xyiOp3hpk3RtK4m2KZuo0vBWZEGU3NrpzZsrjFDfjeEmpJea2G25bUJa791C6vFND1C/fK3
nY1wCSQnuoiyq1W3LJzoCWxt8NXEd/erH8j93yiQsekKKrBebtg66i/wFum3HLOC4GgiBhQ+GQZ+
vG1i6M80aKcniw0LWX+SzdFDa7l6ub1fN9eRc09+C2J1Vd+tnFzp+hTNAmrk9L2ySWkVN1Od3nCb
LCjNcz9i3uYNcIK1nSO58VSRVDMwvqnUKP6xQ/5zv6HXEiFlnoXX2OrS9pyKJADH2AS68VwkTf3I
hu9/SuCl3xEWd+oD2q70tW5//rpOyj7+t6fmeJzLafFeRYqWdr0WRdcxTtrkQ2rwbINnpGMPkYRr
ye1QVJ08CffknzDUh/cDfkXyAY5vE3pKZYmPk9BiaScjWbe1+VmoG4K7R/oPisziujKH3g+alquy
yJtGHBmoKT1RlTBbBpqQiutkSmScFUWUrdeMlZG6RmPquWunurKTVW6tE5BiBKU0OjkrpIreAZig
HBBcVVh4h7nNeYzL0X9KUzBWfmbizyrl+SEaIBwmNI1/3V6i+VOXhx7AIn0/9B7XCYw/iqKvnSy4
5npdubY0Gg8+QfXOOdiIRBEYx8gElBqbctlXH20yQIhWjBKQaQJ7QhOFUU59Ne1dndtDzc1TWrug
tRfBC2loY/lOwhORqM6x7Qb9gxYr/QENi2onDt0eimI7nwUHd5k/l0FHFBMHwTXO+hZnK1k/ZPk0
uZ3o9rrCm1uWdBbHLSwwZ7DR6xeh7tMwL7A/vKR5Yt6jO5MfJV8zXjQpb56GqEAhTM5TT0Yh9NQO
CkwvzU8/394rm8cZxP9MoZwZgctst8JZLAoVAplOGa1vtDkjYuCqLt81chqjZIJlbHYeEj0E051w
vT3ip1FMhyLQ+m+FrkiOq5q5tmdIvXXJsoNnYwqcllbwVDnJJotbJLjytomfSLEPQNnTQP5k+W1z
j6QmjFq1xwju9mz8q08ujg6iUWQixON4keva6yXBc1LQQZSiK10XNOgrjFN+FuDSfxTDKH/L1a56
FqOV5s9qLAqUSyq5k13YfjH6OmlNUuq0rfWMAk78aUJGN3Uza5J+4A0oci+fOuVFK50xdKO8qoQr
a72ke6jYKN3BNsORqoJU1idR6Cqcb4eHterLBjZeF1sf8URIjasG9w+rqbDGtzacwuY77Ys8vc8w
PfyN5a8g80+t8ogj3D+oOjI3HgpAIbD1MY2f47GqfktxVPReAQ8AgDx6J2gjZWGsHZO88BtuxrH4
0dhKobgI2FfossVa9p7UUCq+NrZR3AMQbbSPwTQkx0xvpua+aob4VxWmxp8oCPvfOwuyvspercfi
iJTBaI+Jxu7sjeSHKiLrONZW5eV6Mt29eSRI90DWYXHS4FzeMd1I4tQTB11HHdCbIfDtynthHfJo
MN7fHmr+0YtNNvc1Zq9M2kPWMk3JmwoBZqmNrqJwivt2QhnBLOricHuUjZsM9U9yIfpeCFgvH0QL
ECyWA0N8pSTefdH9JHrKHT865bjn7ISZa21SgJIEmSBbABPwX4sLmuoser5GEF97yal+NL08fR9h
Fn6W0X752JVt/66vy+yHUomovIvksMdnqde68tjrtv/99ndvXB28u8wsaT3SGsvOUWiAMBYV8QnY
t/rJbic0iLBmOdHxtY5GEatfHSM1d5Z0I4mxbcox3BogVFeCHrWTSnlVKOG1QmvrCBkBcgcCyE9B
V7ceHibBp//hI+dGHGXKDa4YwlzdFPCV1ziKqDHNauUfAyW3+M808r/R/R8mV6cKpe3ckFt710a+
kh4IoJEV4oa7EGknerbXkHQ3crXcnrCjDu3n29+3xpixo8hXZly6gfnM8h0e8SVvLXUMr3XoQ1EG
ICheZD1FtLv1dWTPyiB9L8HB/FXl/nBpRJkitdbgznrss77y2laOlVM1iWpnobdO1cxNhMjAZl/1
CQMVqkTdhUT/qpI89ZLVn3vfdh6SKdnrpW1M9Sy4R7JIHDJXp16/RWkozLwoq/CqhkL+btWqdmon
WJC3Z3rjuDgIzMJj4LLAM2xxdDGxrpzJ0YNrpfLgDNp0iDrfG+V49PwEylWHgsXbbybgHDyzlPwo
sS+v2n7IUd1ssTLNjTQ96GYgn02FhryJkMvOrb5xLsHWIjyP5wIjLosLiInFkpz20bUcG+lexHb3
NEWxNHopUX97yqVC7XZOyEaFgaRwFiie0T80lV8vWwmiVwkUToispfVjReT9sbHs8R5ZUfkaRmF3
b5iNLdHhi6XueHsxN3bnfGjoZ81HZ9WfF+pkWplsUkYsteysW9E3UUnFe7Wq/tweaGtv4ioBNwX0
OlCAxd4cE1BGYj6eBVrD74AL/ZCBG+ykUVuDEPSDVkbcgyriYiZ9XBG1iULEVWnw2RlQEA2PoabX
ezTQrSPAYzADYEChrTaJZCh5FLZ8TNeKjxVl6DO9a+ukt2lUQ2SUSy+q4Vbv7JOttSJXBSlG33GN
wzZzlFhw6uMmkXT/fV32mWcr+MKYxbhn4vzvtlxEHDP/nVIeNCwu1kXODmNDawKzTK+QeAf/pHZN
Fb9DJr/7W+sGyo/QR1BoG9pAP2jUGy2XHkb7vkRtAvDsFH6LY4GapBX55Y8GqNAvOQi6j3naormY
5UZZub1TWnvB+Hr5DfoyczSBXDGwDPX1QeII6c2Yjem11GysiDpfOaI1XO4UDrZGmftm8lwhW/dt
bKcj2LUCKmR9Hh1idFGOY5WUbz6YbGONqg1LDZF7dSl04RC2bYUk42SmJzZ8eq5rpbwkNWyLtx5N
mjXQSeYmME2bVUJX27Ha9H18tSSw9GXalMe6yPYEpNZnBu4UFSCOi0KxfdkNzMa2y4I2jq9yi/6r
q7bV1HroY1jv/JbOrKuWg1IfBZCTPSjGvxzs9WamI0VYMPeJIEkue8EmyRTKklF2BR+kzYFIo9qe
ULt6OJTYgoRurEy605NkBUVzph5rmq4kD/KPMlW7TznyoOLQxx2USl5Tk2aTaLJfVdYqmEhVAZqG
IZiA4MEpohDwKzDxP5Qhh3cG+qmmBylCf6c7YfRcKSZ6KZXq1CApikwbDlOrpNj+ta1tHtEq1YCU
h4E6nlmvfPSidEK53fCFncJgbvQahraStZ5dz9IsaZPpkVeUsv550gro0sIxuHLiYiQB1NPaRkzI
4H/f3ivrO4ipNIjbqZ2hZLjsLwCLB0+pqTyPeRufU2y+j2pRJl5hJc7OZb61YWauPfxfsDorgZzS
H8Ne0oboOiBw6oJYNX/qSQ3O1xL1RzgpOLQNzZuxuDyC9GO5Y6nCoQS9uEJE1ypalRAmgxxR7poR
wotcOFjCDap0AM5Z7Zy9deEPuAoJnUlyB6Z5VdFp6halozy+KnZhpIcoCfVfcW36ykwGTFCK5QU6
WaOT90cQL9YvNaiQKb+9puv4YzbbINzBMG1LeCsOE6nxBfFHGee+J/wxeKEWnd43Y589mK1cXXS1
7pCV4ffvjL21n0g3aXMw7WtEeQ0Qa1R7xs7T1PFm/OOsoayjipvuFXy37u3Z6cwkD6ESv5zqRKpI
cTL2k4+I8HGw8/KucLJ2595ex4/IaxNMoXpCRQhlp9dvUDpqE+fWTK6qlHlFmmVnn/q7K1dIuwC7
2InFlY35w3NoTlr5pLUURhCniWQUYGgCtVNRBhgD8y4G/fZih3njH+fbYDgYQQPv2BZUc9y6SqQH
kYEqqqMo9XIJ68I7s0c2zPMhqt/HcrAnlvIPVre4f6kszx0sIKA8nIs5GQJuPHTNeMsCnAHOE/AX
kDB0BLBlapEHf1BQF5SPVVd27wJ/0FsPnJcojlFXpi8yFox/sQLOpntTjoqLocrtLGtd65gUR7F1
NKHYxQdZRDYExFQui0tK/Uu64pOTCs+2Zz8oHyGW4Zj5ZpOAzYxFs7ONN/YWQCMUQaw59USf8vWq
m1QyorFjGRTUQF70THdcDR3pHQ1Ga1ZxWk4k7VXMOmE6gJhcTOSkRSXvOEAjx66H8RqhF6+4hUl/
DGielNf3ADrR3O6iylA+GGWhS56W0L5wG2OmsqnA8jLUvMbe92JLzj/6waQj6gEjfXCHTm4p6TZ6
h7ChsAtXxfYgOzkd4EQvDvK09oJhtB/JR4AwjmYpT14nJ9GvpNU7WpGT+TPrJu3ZKMZecxUgcpEr
N2EUHxN1sM1D0ElGc2hSKF1HpatM9dAL2rtUWazhc1Frme6JfgzuisLoWzeLFPl7VUb+n6z0zSfF
HHFxsADFvkR9qv2EQo9EYps7pXPv54g3uyWFT/80JpP4Vk9hJrlc4igtpIEU98esg1D7YAVUB92i
76X64GCl/IkIS0pOE0ZjlzFJ5d+2n1u9K+l1+zOrxMj5BbsZoIWCKrpLZSNSHmO9Gj4rNc7rJxsC
vEFcMGp76e5GdYwsBogWX0GRffXKjmaIExFa4Je6GZBmplZ6iPU68AI5G97NdcInp4kLOmZt/phJ
bXdo6aF4ltWpO7fZv8x6ueNAO80JFTiuNQA/ULUs6Uf7gmiJph+dQITloYqbqn6anKHiZKlhFNwn
jtPH56wlOkDhXkqiuyYeasNtW6d3zsC0/PGkaT0a9JmFtEqCDrLhGpTm7QfaJmP3R1bqqPUQSqLs
nf0fZ+e1JCeyte0rIgJvToEyTRv5GWlOiJE0G+8hMVf/Peg/+NUUUUTrYGJPbCkmiyRZucxrOC5f
5MHochxglxjJ+KiF3zNJQq4+1oMt6nPVZ+P3IrewB0D3XKmebXtxns1lNnW/jc32fWpI6Ve7xuAV
MoaeFfy1qeOX98U8e1JnjakroSbwLakWOTsXltwDF58TCpMl1ovxI6RyPpgZYfQyEPNQBWOXDNgK
E2AmP3dm5Z2sLdjFWQ7n7CCY7CQ+FBcrtIfPnMRgvWJ+G9qKBvGcZaqcB1XGJbdRi8Zxe2osf1Q4
A1LWNX5Mpnuw6t6hY1kEKuCWM2DajufCagXstpL9ECNP4KYm6I0xKyo/qQemWUOVe3bRhV7fkY7K
aj0+orrVXrRuPoLY7uQjXM+UI/wWmL43OBI01lNGH/wQqGX+2GTLi6RO/YlZlPHSD/KEqn1hnQ3j
qBG8c5mqq7YFYpDyqkK6ieIWuAFHq9fDLjvlOexS2UsbRz+vUo2X+znXTruSi4qZIZ0QXvVNq2Iq
GbXq+AA82NnUf0BYB9vf1AaD7XbawgzYLLLlQ5oIJPetRmaSCSFsSD4Po7T8o6mIJzSIM8J2cqMk
lMs3I8zA/ZPFrAxJKumbZs2E5cq4SonYUpufsqRYAm0ai4NV9s75OjkjvkESucF58QdFMUOyx9sw
lRhuAZz9PGdOu94egxNMQ2bhyGzEyVEmqOxk3SuzgVm7Afr1BkEHMn+0+iaWHqIw76aT1karaGLh
GGBX+CMdhH5fowttiPn7ZCTTf8Si/iPnhuFqmc0Kpr2x1jsnUwmN5kq2mal+aNXi7xmgGcM8K5XO
9tQyv0+pST8eHJ3dX79Ws6TbQKq3cxrayaOiRvDT64VIBY6UmbaR5h0gAaXQn2YNGwvIn9G5rhT5
cQojtXWpiw0PPpj+MuKV4nWSkN452iSdF3uQP0VzN17BokhfNb2bLnEuHWn67KTFCOZxo1E7A0Pd
Vv+Ds1idEwM5Jo7kD+lSxJex1ov/0mnKPieFpBxs0s6nDEFmVWKie3LbboyzBk5Jz3rQp/IfOQyT
xqvE0L6PuPSPmAe7i9EQt/DBRpFh257uEe/HuM6UHuZpSH1aULi0oNN8RYrNON9/+TuJJlx1QuOK
0LqVcqzQf0MkhudikDx5yoJ+czUb2kFVuve2VowzJ5rH4b29voF4QtKpuKRGyIGe1M2Sn3RaRJeI
RMiPK/UIY7e3gdx2dMGhpO30U6GitNiDhA9TYQ6+QWZ1kvBRd1HTeHsTlci+ioAxjVGw4t40NvUw
tKY8Wh8tmfsnmKky0ss2pl+5SA7i2+5TAdSlfbfyxG6gAf3ImHXIpAe9FsnzIDnTA13L7p9CiS33
/rE4WmrzwjCbUeIpSvm8EGU5W7JNaw0u8ZcoTN6sbE9nnWvB5B+mpWAbXp8NCwzgCM03fEix5Ind
YdZaD7OX8TpZBJH7j7VzQ9AWQQlhLaiZn62R8LdMSGp7NQVTAt88G6JTpy/pS1yI1LeM5Z9miP/T
O2U8uJh3dvL3Je1NDjCWi5FNxuI8KGYCPQx3u+lThXaqIDntjiAEe89HuwDMyi+08zblalaIjYzf
x0Ntm+WLhEPNY9Z0+mNpdqjPjtHIJbhYB321vSdc7THWrgt9tS2glf9z6bshtPFYlbPAjAd6r9Wi
niNjrA6O5U4cwQtzFdZiuIXO7eZYzvi3Kl1PSlkJqfcXZBn9UesxztOTxKNUN0/3z8veeqso64ph
wzhgOwOGHRwOokTdIRtEek76cfk5dsY3ve/VIDGFc1CP7+wk1RmdHsagpKtbvnmiJKWUtyvWJI7R
JDZwrSgw3rkgLXnkN7K7FO/q1/15y6OdqgTeImyDgOA7PmmlMb/Q9THfDzZco/ubuAPwMtBBQ7AL
JQ5G6tt5gGHmuJ6Z4ao+6ijnaS4kr55K3Z/AZVwkxZopRBaItRDUXlqt7v8qxqz0VKWWHqOIjvf9
n7P35Ix9TXALnKWbSZTWsH7lqJCrUD09zRDgruR00imiU3uAStn5HNGf4eSs1x7Xn/o63IhWhKMl
4PbhhTY/1V0VXZVEks/tEuWntjPeT1KVHoBP1k9gU2CDCuAeYlxP//RXy+e3ECd3RY6w/Sw9pF0Z
nZy5zD4wi2gP9Ip3N/G3VTZPVstFZeL/ID0IM02ox7G1dFOnSVx0oQEv3X9je5Uk+Hy4r7yt1c17
c0UMYb7oPfZvD9A8rH8xRTceRqQofBHCECAVdbT3DY5tj304OX8pTaZbXrJoQMma8M0sd6oLCBfr
tIIy46aW1lqK91QjNatnOQ9608oDJ3KOTCV2txeJu1W+Bur+tmKV5NSK0qKOgk4zpsDOAdHYRty/
OE7xB8M69hRKAGnSypfe7O0IojBtGkC09hQDwVSd8pqL4tP9N7j7Iayqb7QfaMxvrwiECJzWDoFG
h7hwuLM14wZiZjgNpsjgijzpvCGLD6y49vbwV+AGvsP1tNUJAZykTBYCuYE+Rx29QbXCHJbdzEJI
w/cfb3epVVSC+Mb/bIuRivCZo1+GfjQMPG+eM8w2Orl4CJFvO8jX19ex/bwBdSDSDYHkFtjNBK2t
5IZaDYHW/DIMtozkypCdEVFN/WIY028UYMaXPpr+oCUNONEk+QTJsrI5XgezcUJAB7FoonhcO5cK
yS3fSob5YACxF74osGiXkE6vs7PXq6DQr4yGzacO8BgtkFaSHzJVzQ7uAGXvQFI4rkoEuG3B+nu9
jDUojFsdJMuk1lgiF4mqBhRtL2bFNbGoaq+htWj/MSBjkNouylT7bTeL9lLki7H2rSZRu0wCese3
HAs47Xo2YrfKl+KnXC5td6K9qR6NgvaO2SqiTF1DJ4UU9vWPVtUlnjBkkx5KIc/BYrf5D6dUtZNp
TcoffLAW0H2meIgS3qAJ0clqR7nOaWhUhe2vMCo3MeXhUvelOGfZXLpFVaUHXLO9l/LL2Q/tNrr0
9uaEgWx04lYGbiaFo0D7UcECEyOIU2ZIH0x7hq4AJesPPt2VDG9SntKk23amHBUejYpneWApkf4p
q9rEQ4m7/TFby7f7QWLny3V+Nb1Zhap0e7KLdFHqLgXmJpUoJTFO0NtHLYmUF7zvHOwljaj4ZPZ6
vVyAlh4VPjufFbUpAZ5OJJ2ebYSyUvytcICNAmMCfOsqrQxmEwVc+WA7d9ehB0YnbMWZbDsXehWa
cdMZsOTbrB5dYYzWecS2/fvb93J1gAS7J5NfbfcyLlCSWHRBExOlpIBhM6JWM2BQ5r1hgOx87zkR
NEEsP47K/b0HpLVIPuuAc7tpzagMu8wupM3aDoX4yECrgW7SHl3KexkP9TD65QjQWHyDmzAY4oti
zQ2U1TheJVmXpOlsH7LCqrFbzwttzLGsrVOROkXoQk0ZJ7q38ciwZNEGy9PaUqsPktm9J1+JtGAY
QGveNLMre4qMtIJ9X+jy/NLRfYARMB1l57tPToFHsbCCQXn+10HOyBFIrCGrPMCOUK4TnekAW7TK
j0woHlouqeBBi+gF9M3kOvEgHuTeafxhtJuDbsvuL1ln79gmADG8odmNxiAJPlr7IZdQMvGLGAgD
vHAjafzSnC3zigTRgIij3OA4rVKonGpEWtqzBtTAdjPJHNODn7RzATig6YGurLXojSKJAbSynY0s
fMjmJD+3oHSetHRSzit48A/eNpi0Ve0CAP+NLnCxVCHiYgnn3JLjk9E36UmamiMC0k59jXQiesqk
Ewgbbm+0aS5DrWvwpTAzEFRxU0dXISsZEKA29Osl/XE/bOztH8g3tk6lW3/D0HMopqu8Wp15TSj+
cos0RF0KHGRElr/9LlutGleY0Uou3nYO6E80aFNFEiJmSXjptC6VXN1s6yfRLYZGJhormpsZ8fLX
/UfcuUNJs4mKpCYoLW1xlhVi6j0GuZRK+DBc2kFqA9uao8cwtbG+QIIgmDrtKDHRdnAEDoQSAgMh
n3Jrc3PHNfR2jETJ72up1E9JjfiSl8RosTD/KCnHIHIOwYCnt+amWtz+GFobqy6rASQHFTPkopcz
XfIhoVjztYeqkbkDLOjKa9p2Hk52nI8f5sWRwJ60GUhRJRmm1MWKI/2X9uLEZL1YiuTcI3/0FffN
LPLg+7bf5B7myfvOEQKXOUBQ17RubcsThLDoIKXcu94JWejOImYJAmkTtywprpOmrmk5S3GFqPxk
ZU/NXDvnxkrpPBdxVz3ETuYw/6mTy/2XvheagdDb8PMJzzcKq7kBibxUGkS8VTU5DY3WX4okPEIR
7H2sjkYvBGzVutR69H7rLFQF83V55OqTmjS/GnIrg1PF9DmsDSxOKi076Cv+Qldvah0u2f+/4OZU
tTWuiRAPUD21KpP+eld4q0D3u2gCIMi/Oa4+Y4yUA3hz1RCdLythUnJ/a3cfmhYgUYp+I8Xr64fG
WRwdFXhphIy6eTdJTntOlkj1pEYz3MipjialtyEK/g7DBPJRG8nAX5PG3zZZarpUxGjG4F8iMJAW
Oso/sBJOZpgfFUG3oeLVUurm0aoUgJGTrrLNtlV+X4pl9BzUlDxmd9pLx5yaPS6OpILWDvvrd8pD
rdLNjOxWC4vNO23IsJlu8k6nVGU/Qwc8JCCUk52EuXBzs6s+ZBHdP0fqMKDKzTf7Hq+MYRClCp8o
5PFt4Zd1hr1M6hAHmlbE7+JpKZ/soamXhxRwa3hwgvdeJt8J8gfoy95KYXWiG1UJJ/sgi6L8RQu7
HjeVcHqfV316cF/vLUVViGLvL/LFttU46dGsp20OuNV0ar9PbUyGkCo4dRnq1/c/ib2l6H9hVWbD
OLuht8ltWctRDzM2mRPpcVak/Genid63Zm36fH+p26+PHhi9BlKwVfhu2zfKh0KauXaAWFN7Sh23
haGN0TkLx8ynSbKc7i+3k/Kx3mq/tpqgkfutv+e3r6/t0jmJRjRzkUq0P4u2DN1pCUEjS4VyEsMw
g0AztTOODLOP0VX2VGNj5U2Zoh20QW5vE1otMA/ohAAwxx3l9Q8x8zEWteCHhGOfvncqw/E0k9oU
2QLL06fZcJNGAvtdCuPA0GOnW/966fWy+W0PEDnKDTHMWdAsstyB1Onq3jjJRpY9LzYafW7dLolw
aT1DIC6UVgsGTAXqYMhD+dxxMffsXqMdBY6d2wArGjQvED/kE76RNJgGhliC+jxQS2wjyrIzL720
JOdUTJR7RV4/aqJL/V4Im5fWxpe0GuU/OPqr+iIOedS4NzV8pyvYVXBGgqw3LC8sW/mbMgy9Z+Ju
dvAe9o4+vZ7VHZu27A2kRMhRQwsJIlVWL38jpVDKno0ajS91tfWppJNwEEB295cEhmQV2Wk8XjfX
gRbraFUYUhyE6ZCf1Vihw5XMheYOSmj6lRbqJ6MlblWqEr8zGnq2WBC1B/2Dvacmk1kxveSv1Niv
Dx869XbZRbDllCa1/5Hb3nwn5qw8I6vRPepkcEcCY7sLsr8YdIIPuqFyWEqahrlD3FRsjpZRyPnH
WUqLR2uU4g852tAHqdrepUuhg9wCCg9E0E2EqeIh02qMboNiQKnCGkdcBssJo7pySGdKWxH6bapr
H+8Htt2nBN2x4j9/tflfb2sckfmnAs2h1hHTt6mOe7eU4vRlNEKGtVFy1KXeu+UZ1fzixkBt2t6y
atMWcl/acWA1Ju57I1IxSiG+zWZooMlfLBgHxpk3Uy27ZT7/vP+weycZFSck5WGWEM+3PT1DVLTp
HWwsQ+ZUuAtGCiKXioLa0EXqzeVcYJsVqK1qnTEKGJ9pl2kfS7HE1kG5vkbKTa6j0I+FXYcoGOLP
m3dtNsYU59MQBTnzbDdHYOFTPUryQZKxuwpVJjBujY9mi96y2WE7t5kVzUmj/aQz96VBkvDvgz3d
uZCo03HOYsxPH3F7bjX6Hs2wWuTIpbQYLm0i2ojJkvTPg1zj4zzTIQhkO7a+8uXmGdhXRFPdUoAu
dfMBzK8rxeHSurPDYXSxDR0ibzHxHMcNojF6fyjF6i1ZZZl0dKmvd+X2NaytOoLonvFXTp7tJIVC
KW7qjeNJY7w8pVPc2ZdkSHT5mpLjVKSeav81KmRh+JY9yY9KmNX/Rv0QPplVbhc+uUD1ZvuB1f6c
LArBd4BlN23MER5GXhoSoDIpGs9T02vnGCz9TzWv5A9TuRwJ4e0dFTIXGoroJKy87tdhgKNiSQKR
50CFlx4Yaoj40ACH9v39w7LDj0ObnwQKlBLV4s08DL0fKaYLFgVFnua2C0ku/jcOTf1Lt6gNJ6EI
UTOEmhT9qw6WMj1Ls1Zc0SxqhbfAfu1etLnKrJNarDUJ9M7pW2yZIARqW5Xsq2XkdouokJi/gvK3
vrci7eWLMvHF+6adNggfLEXxqbJDDEVdZjp2fx1RFHNO1VDh92ZAQ7XdBfOJ8TxOSDRc596eF3fW
q+oRdJ8TuaNQsk/lXKvmsxynQ00bdojaiwpW4h+L/0j2vz6Gnw60to2sU1eTIp3gyzTRp4Od3Dm6
5L8qXozA5m4imaUuWbXMPQxdedYC0Nvmy9h15fX+Kjt3EnNDAibRiubYNk4JJ6kQAGDuUqeV/NjW
Y/NolkkX5EtWvMA+/OJUofL1/po7RQRlEaEEXAjjxO2Euxd1pxYVRx+dhdqbCr14aJgB+zBIkoMA
sHP5AR2AdMwsHcngbeji0k/zZgE0NDfVj9qxBe80mz9h9uG8CyOnHA6SxJ314O3QM1gvQIbeayj9
LYGeQzsCVFIAEQi1GQLlChk4N7lEwyqStHbyoFvK6Zf7+7m3KEOJNWWi4LyZDeLSmzfzIMKHPpGU
0zKq36146VxzrpFmrJcjS4id1wd/g72EOUpg3XbpGyvpICgxnxjaaiTfjtbozd82dK9KtPTgDe7E
LcCcdG65J3/lhq93NNK1OpKbFf9RNShEyJjigRnUDi7SnS1EshMcLOoiK5h7mwDrkLBrk/FqKzNE
OTcq3YlP5ujEQKCddqlOdVtFpn//ve1s5C+EELUm7VqwEa8fDcNYo0NNUHpoRr1B83CRzlmdMh6k
2D3YxZ2lmKsAhVi5EAxYNs+Xd3MaI1oGYKUR1dmifH0WtRYXXpMfBi5155WtaS7FyyoudtP/hgJq
Suqi5YGF7nJ5EqECHdNcZEO4hiFa000oI3+0g5X8kxTFULi6IqYMmlau/5dlafNMxK0XX2thLp/q
TEXjeYpi+6zPtvIXXB7b9GKnVh2IVwMcIWnsu++KUOWfmh2ZGKZU6fjJxk3ryJ1877lIslQ6+7R0
blqt+jTQIZikLKgTp0Xsfq79ECuRg4i8t8qv3gpdD6xXt5+Xzk1kTBE1uKEv+bUekbhxtPmoF7a3
CqhGWGEkqKQf673we6CKlCixNZEHIAH7pwReltdV/ZG54tEqm3A4NCwzql0eJAZQAm0y47NqNvIf
HO41HK28A1Kc7X0CPB8mO+SSoC5kyRs1+kXM36qzDjj1IE6sP/h1PglWgCCBGO7/E7d6vW2gRqau
W9IsUMIoaT2qifYUmoX9UShmEfnaaFhnlH+vmpXFB0X67SdMlk/b9FfnEruVzSfskBea8qRnwVLq
JcZOiexqupiDWBrmg+Jl7ylBLTLAslag7RYXFiM+V1J154EWQ3K7xF3aDefWmuzIy0sI9D9US6BX
oBdaGPTTDAH3fmDcXZ85M6RnMknIa693OWmzkUk0u9zXRvmoL2P0Qv9Udu3OiK9FPKUv0NjkM4yy
7mDl3U1G1ApMP0XDDa+7V60+ASfOyousLB4e8fZ3A8Zn5NpqfXRub78OVIH4/DCYYcmbPKgc63zo
UPIPEsjYeMzP8RPMvOFyfzNvMzwYA0CQiFvw+2+8Q1KtHJnzlhCmkdQrUe+bjMJHh6CrXBE2xNYm
7sNnk8bL0dBop6W6khXQA0G9juRye45aOSqHTsuKoEKC4ktYtdNznqemfCpQC/sR94b40Hel5aOw
PzxmmhRlXlbmVe6aNq5if/BqadvBqgZDc0umj0BUp2hq5PQ2689NXFgPsRGrPqzj+PPbdxywxIoS
XfPArewTKGO1H8y4CECm52gLO/KHGcq66+R197l1hvJsgYI8GDrvdD4Q2EH5aR0EICO4jQ+daOjd
FlERlKKqz7MZoTGhGNP7kU6zP1jqz7kZnEvW9ogy5l15oudxNAveO9C8aU4afZO1btl8t9IYoldg
ZUFLg/wyNLbmpeB6D8L97pOCSgBKChLlduIs6XakyKGRBZPT5h8wOhWOK6uTk7q5Uscrynycn6o+
ik+2mRSVW9bm+GXBwfAInHybNa6A1tXGHsC1fRMtQnWEro7NXYCnSra4tWaN3+sM2ifSmVN0KpXs
Tz5mpmcEZQUo9A0NqB3QEh7IC1YKMe45Npfr49gx9PeyMTQbd8gSkXmtKlrj4PPZe7e/r7z++W8J
A+1vfI26NA/sSlpe9LExA8yL24PO9+4qVLu0KJjTgX5+vcpEgzQqmpBX2zlGGUACDNE5TaLB8e9/
o7uvDtAJIk+A/25EfWN5pNpwuOJCXW3OhvYTJarvGH2pXukg3Xx/sZ0QTDQgDtKDXUtD9fVTDb08
RVampUE2qmr6mTlJ9reKY4b6LjOt8IIRQvUgy8N0vb/szjNC7WOkRVyAF7xt+fT6rDOlNtB87wYQ
0GKhOvDClBZYombdo1oO4qD7c9v7RbwUYUgUbNEOvBF8B9Yp6qSl12yWI911d2xGtXmypV4CFWtX
4uMiq0I7N2WSx//rUKTqz8UY9frntz84YNlVuJD2/s3LRVFJzVg6CWwA0c9QWiu/VlsBTK6KnmJr
OBKF2pmb8dwA6dGjhu9+wxUSBERGIyjP2NqASVYc1r5IZv2ptZf+0lom1iFxhuTSrHYeXjmthxXu
YyZFyjfSOnHw2vdO23rvgq5awVvbWxeR9kHXaewEVZzR0cwHXSrORufMfzWtnfhi0LsHp1ait0sP
gneGLwV+YQVabXsfESpuYVYwtYqisPD1pcz91j4rBXD/RDyJ3nmvpVZ5cO3tBAySVAxp1t7A7UAa
oBAIBuEwKpND5Fvq3npxluqIC7aTFrIKKoCrhMKqmvf6A44dtXAolBA8NaTEg5zRnhdlDv25wLP2
/tndWwqi3nqKVmzytqVfAmiprAURJ2cZ4T81fYvrU9Y7IWrOAgfJ+6vthQgoShBsaPCviPbXD9ZI
sIy7WEqDQp5waktAt/QACK7OknxfwFW9PepSn9EeA4xEd2Cbo0TpUulJq6aB2hXNA2Nu2y9HrXug
RMxOaWh0B7nv3mbShFvb0VTsN4i4EhGRQZVYT4xdHMRjuJx6VHX8Cnmh0/2d3F1qRWYysd+hnOTK
NEsJMumBVJCU1EupnrKpU/7u8WE62MXbMw+hTF1766h8EuU2p7HrIsdJ6ykLUKUnv6TyPKk9dMj7
D7STZrGMjr0MN8hOzwgIvsnBV1kGgWEPm9nsspYzp9qJbGj9mv0e+bDmYiFp6krKpPum3rYHN+ft
hbL+BgvHLyp7VPc2GeWU9kgJzWSUhjFwYIji10lI81PK+/bG2pkMl3heubh+oa0zp0dc6PW//7re
Z320BlGn5cTetMflPjJRGLTJR9SuTV3TbB8zu2tPEfM9bwD544p6mT/0VpYcfJm7L5kPkxYa3u2c
x9dfZq90AzLrBbtfxP1pQTb90pW69uZT+6sxzrR0BZrA9ni9CnDSMmkyhKymWAq9ir/lja1i+VHX
SgeBbW8rFSQumYeSud6Au1ceveT0NUuFfXUdLas/98ZUu5a8OPCmJvkMinI8G31nHHG0dgRSeEzq
bJWqDMbPtiLrGr1XJNoYQSNK68NU6emPQhigf9dJhLjQmsScI4+l5JnJW91cnd5KTlwEg29OXfK5
W2KwJog7vrmlw89i7ALgiNT6BucRaUKUkmaQF0ZmM4PcSsOPC7KQnS+1LaDh+x/03omCVQB8HB0G
CIabEzVFdW5hF50GIeLZmos+lv25sfvu7RKAPBUfK4DYlWS1PVOJxeB9SaqUqn9oxTlF0vGLjTiw
QK/Dnh6rvqC2h5ycRygSauFBBaEqO58sykPozQLZvJXSt3SR171TpMGyLE32US36Cc0yLVoiX1mV
B/8uplog5VQqCdpiYzqqs6+BZNNcVUH8zU1svY7xRUjLypUSkIH+ZHR2d82XpfvaT2oNJWOoBXqO
c2ie62KekqssCy10l1mPtYMAeHutoMy2ci4ohzi7296mgeptUZVZGrSyWgRFNk1+bxv5tV+0o/Ox
G/DBjvOZoKRDC2wTbNXQUZpOiDSIAVO9q4SuoVSGStVpRp/tlDTJ9GwbI3JOENz+s/sYRJ6CbdLb
TykaRkjSwdFjzrSJSGmfDJFhICALzrB/mRYheVZRWAdxb+9bIEfFi44pPHnjppmKJHFc9jawhSJr
xINhtdIVzTD7qEGw9/ZYAyFMXh56HJsdXYQtKuTmmK62iunHcmJ6XQ9j08kj64CVfZvJ0YAAGYfO
FzD0G8UtgvYIMWUky1nq/llBIB7LdlqWk1CEv2j27N9/T7unBawkUzP6XHRxNls4ZBPai6sTU75o
8nfUgGZx6q1S6I+5YpWK39IMb9wcdcHcdcqsst4nQ2m/k7MeCtP937K3zWjyrm1OEqKbyoOebSTZ
M5LuMSQh39bbMIhTxzqnONQdPPbuUtTwzHj5Tm5UE3VQJJBBgfVWYAWFr+RypzyP6Hx5mLcw973/
YHsvlbqS1ikv9BYkEmONIltSRknVG6U3AWl6jFKwB04S6j8AYR7Be3dfKvgQmEbUO0hSb+4ItUZR
nZYbzjfhqOYuGof5o9bren1F53jJvLGie4A6VfR5LuO0OdVhG12zqdaO+jM7+4y48tr8R89MJ/96
nZh07MqooddFy2SZvEJZcJQBbpVeRTk2B1fG7loEV+oDRrEwHF6vpeYDrxovmgB4s3o1nbQ9ORZ8
ukyBhHL/he7EHUa99JtYhRH6dn+jsdVjaMQcH7QCL0XR1edQDo/4KHt3ILkOxqJ0Y7gKf73m35p1
2jxB24VAEZioteougpTTD3yllH8ANtkvmlJWWHWMoVo+DpWouQzxHpz+RWs9dU6otddfemeWh5OO
fP+1avtI9sc6HTPF1ZQZW1RFR7XaS6m8Wxdzk2wF8NjWSZ/r3Hn7pw0EhmKY2htdlG3mhuc4E2bU
iwPJ1LDkbWzFzYsou2Zmbhx82jsfG0sROrl2wKBua41CJJpQxyQPKvTFnxVp6G2vhY70LRmk6azp
4awcfN57Bw+KC6QhUmIw3+tp+e01xf2CWkdB9o1Lxfw8dLp9aaSoRzRxcA7KiZ3sGxcPQKfkv2Ay
tw9Xz9UioPUxBbKj5L1UOunD0mZmdWHz9Wcoc1bAXLPBjhKe4cE73Dv0FDHkMaCMyP3Xjf/tMdGS
ArpRsHaCjsdpBox56o2kP3jCvc1clbG40gmX3LevV6k0oYT9Ok1zmqIxXWBNBhrtUvo/c9HTg77C
3lEBRwq2nZrplnSFpmaKzH2f49NmpqdEjevHSYo+1qqo/NKyxwNtoL3lgFGsqTukAE7M60cbER+q
R+B0QVkVut9x2/wVDdCbJV1kl0IzjgZYe1tJy5gcDM0oBuubtMVIMqvV9SIPFnTp/UwdQ58jWfql
Jr19ZIRPAO0gWodw/G8wMNQraKmA0grkUISPSi2aUxoVRwPl3QdC7IGhCSCpG5VD4NXDoNu0ufo5
sryJ3uxLVTu6u6DP++V+hL/tvvJAUHEgcNNzv2kVZqICHVXnWWC3/XKWiIvMwGL7HdDZ4tJ1XfaQ
N6H85i4oiyJnQb5MnLxB6JYg+JomyggkDamyESmCu6z+ef/J9k4hpBT6kmRajL3WJ//9My6wTFeh
zAYaKF4o6K1bOc18jmbR+JJSHuzj0WqbM6g3Zce1gAq2qBLjqc6Lf9Mmy973fHpe3c3Z6f7D7Z0Q
wGzk6rR50FrfLOeoM7yKMsqCWcAzGIAceFIM+zSq+ALuL7X7ZICSgeqhEHuTQuLDuyBozGHUJck5
J5qaX9Uu6r0kTeRTG0/ifH+9vfDLuYfNDsr4lnanqYtjlTaNFydT8jOpfB2Eq6ry/VX2NpDcCXEL
runbGVetY+XrDBUicLZwTgY03NNMp/IaDWr7B++KCQMVKuMWksTNu7JpGeejSTiMUjU5V2ESa740
LdMJ8WdRHCy297YsJHUZ7NAlu2m2VtFitZFGLJRiGZKiEo9eYiHkLC/M66yqO0Kg7MUPUDcgUyEN
AqBbf89vXxmoE5gnJdfY7BTll7boOxcB3eSc1J38BX2Z5aQm0hFsdWdRkkRuGCph3t42y+IcFm22
9snZgC6oclST3bw3e282+8gzpQIz46Htvt4/MrurEiNXZSgu7q1Kk2SpcEytJQ26EqvDhAr6kjMi
OudtbD0i01Oel6VS3n5OV8FOZpOGsvbqNxVOLZxF1GnLonOXvQzlEn9MlSTzC3XSD8BiO58EdT/N
MPhF1BbbV6lase6IEF/CyYoV+xyaefMuykBOPlQmpc1BabFzUIknK/YDVuSqovH64Ey4eeRaHFKP
Z7n1TxM34UUMTXcxklHqXGat48Gls/f6GEJQoq3y2jewYzZxKYXA4hFanOQlCV4iqh5HVy1WxbkE
Hu/pMlbY98/M+m1vGvJrObCOdX8lRJvXpzb2IExs2oOmVOr3ljK9UMaa58TCl9OKm+QyR+V0mTDr
+nx/4b2XyZqUB0jf3fallLIdMoAnNOIQ9ko9/HqQ/i1GWEzCNMM/eJcraJ22P3H7pj01q6QMqMMn
gWZWce+hkV93Xq3VMc2wCkrVe7vkoj+4l3buCS5A7nUU20ErbLM+PGeLNeOFDrfOWkynzJ9tPLgO
XuDeKuiIUWCR8RHDNy8wNRtoUT0976Ywaj+b13ZjLcqDqL0DPeN7Y+RnQfyhsNo+TBrlY410NkA+
hSTCE9R9X52mlt63fIapl6FaUbpd2ZS1q8AE8qNIN2J/SQCayJbWH3QY9n/OCk5dSdOrFdrrjxNy
QlWAYCS90MB6RKIqvBL/jCdlKc2/cQmvv5bolOMdJRXXnLmbP2RN/xxNqEbeP8b7v4TO6qrmtkMZ
i50p58tVKKjzzGi9edKTJyOVEo60mTtBF0b9S6u0+nmujPkdys3yc9ziKY+LTv92nisgDdnhODB/
RvNosytYA5tLWdHrbbP4R47mDFVb2rmIrqqXMZWaPzh6ZF1EfsL+LU44yjsgKIZJSqmky0fDarJ3
MVCFg293J1BoZP4Krg6rWN62gY34hjlH6KYHgM/GU6fZP+Yu7s+kyvXB/bITC2H8EyT4jFbe9vqp
/Z4qiNCerFKGjN9W9b96XKXTQ2F3+YsMe6F2u7gowbw0mF4M9mRKl/snaW91Gr/Iu6LVBGB9k6hE
i113Oe2KQKL3ygAYuE3adNVZaaf4mjW6eWnxHTipBLKD97i3w7QhmekTiLlb11/223MPUaTMc17Q
6paz+ZRaku3HVphd6FRVB3FkZ/4MeAB4BFR8QuL2hKLkQhTuxijIlq4PZLlvsREpCq/ooumzhYa/
W2KXdrFivCJdhqxvZwlSgK+XADcOgXk76sc2YsS8m1c8i+wEQ2U5L/0Cz6bvEp83e7CxOzc6EZOf
CfWANu8WDYLneYUGYxs+lKmDGpNkiCfbimevldvZz5jbnuJRjj7fP0c7jMGVAYmmM+gByspts7Ij
866inBtBxjVkOi2RxVTYXMyiOC1NhcOLAC2GerWWVcr/cXYeS3Iq2xp+IiLwZgpluqqtvJkQMkd4
7xKe/n7oTlRANNF7DzTZIWUBmSuX+Q284cF8HxttCAXfMP3eE1apfFGUANsC2x7+yEOYVgc1wYrB
q6tMekhKP0jhWasI1Na4X1nnfhLBu0gRrY6bUFve+0UyyS6yHEF8auum+KrXhTKeqaWS1GUI3/5g
XFSFJ4Zd9WcsaiOdj45i6mFMnci+yw1zjA6ZEhQvOfTA7tAhDZn+oj1OcYeWw3Sc2k4P7kRVBMoX
VW3Hj/jPNntIiY3jiGIs1BTGu7zM5dQ1QTIRgmMUXo3Ur84ZTg2nvkMHL5XK+H9xyUBm9PMQMk4k
373+ATd2DXQEGjgo1pF5LseGoa9UdT4w5FLLsLjiKwl7U4TdO7oe6GP0QY0garKHnd84mOTv8Oix
FQHtvMytqxTLnM6BHZl1QXl0plQ+JMhlf6lULUWlJy3PIsh7r7HAn/Wi6L69/swbWQzdgtm0EBjT
DJ64DUGF1ccJtFASNITIL01kRSc5neodJZCtVei0AOIjj8GpYRHgywyPLGdM5hFbXwQuPr79oUhz
sdNe3F6GccTcjoBxukzJmonrIQS9aAxTnrnZGGQ/8rDYc7bYKFDQNiJgE9D+Zpi37yyYdWrY+dg9
ho7xWNr4EUWNproNggmHYpj25tmbj0Uyi34MpB02ye162oBTlJOTROetVF5ju00/iLTfm7Vsr+Iw
B3W4i/njdhWE/Y0u4Kqn34fK/yEYZcMLkjRS355W4HcMrJP7jix8id6wYmjsIJEQLxr0NnB7paDe
KqwG2vIgAXJ/+/5mJbpF0KpkwCm3TxUWihpnFZi5NMf+rC5BZIf1rtDgVsyCZQMLmLQMVMpiFbPt
urICgXTVA0164jhZhxhxt4fJThqULYV1IKLknqKIt4ts/7WmgnejosSxaiFNkgNXLAE2qkwMMMdC
xpZukrp3sAa/vv4mN5IVJuQzKhhOBqPMxS4cQlsTdZZF18As+2+FkVc8WdR8FACldz7a1gGblfah
AjNUWjmbx06v2VGLpzP+n8whaufaqmnqmfn0uQ3bL68/1+ZifDP6wfO2X+YKEO5tSUt0zL67oH10
jCh0s062TyXu3EfBu9iZlW2cs/mxEBeghU+Te7FXoklX00ErkKjJ4vFEIjFeJrikh9efauNrsQr5
LLkbdLtlahm16SBGRWDGrUbTs2hwwzGZBj50zbCH4tzY/CYYGzJLTtg62TJlvIMwQAmvDFoc/RrL
SRofzKmr7wpbcgy8Bc34XLNJPzvVZO6E/K3nBDoKaYOZEnXp4v7KtQLfGHyGrmJI6+TgD5nywY+H
uDzIoTqeXn+pWzUneAKQKUw5aWouz4CUBn5uVmZ+TdEwPCqj5h8SWaRubLXSqbdU/y5SnI8Uingg
G7kDKVkJD3aX7BzFjS07u7Hh/8D1w6hw/v//1A1ozVd+HffZNVWL4JKjhOMJsOonI3NI0vp4L0fZ
+MIziXAOcDPGaPnYqlxIehVZ+XXQhFwjLRKFX2Uhqc3BUvyRzCUyn5skjA4jhMTfr7/zjeMCyA/o
CFgVxmvL66KyBy5zX8+uTQbEjw/sGy+BbLV7GkobyR/gNPI+gP8Ylyw57Go2tYYES/OaDn2AMnEP
NZb7+Jg3gPwqJL29pm6yu//wcHQcwfwgdLoqfIO4RA+tVvKr7svNfabX2aUe4mqnvN56NGoSWLC0
4cD7zJ/3n+0CDlUvE2nMr0yGjF9NP6l3vmIl35yy0GDTBEg5oT2c7GHWt77cPFKmMWIAPl7q4gJT
Ab7ohzld8aQ7JrUVIbqpDjtwsY0AwKQHmgETISQclv0xn8Y31KO0uMpaWcguMB7tWx03RY8tZbBr
arZxEmhIc/LoTSsYryyCd9WSofWSz0nwTae7s62heWTa0n9tHCXMD5YGdNLDZ7dTwF+OojDOr2+Y
LQAwPwAiFKNLCoZljaL7SsKusZniTAJyytTpieyCE6t/NKETY8RXGeV01xM2QtdKguy3hmv95yls
xM+qVe2Y3nIbKK4E19rfubU3vgQ3NkdIAeS1AbnCPx4NQZOfFqClKgf2eLK0VL+j8pF3XsNGACQF
YQL+NyqtCGESEH6THlhKLleVB2Mq+gfMETus0WbrdSjXO0Fo87UTaQlCQD/WjuSSkQawi0F+dI7f
PjWxabyQ+1f2CbfV0T5FQpYm/ANFIh8aJJ/Nq5aa9QfUVlFxtzopli9Tlmh3YPCRs3x9S2y9dqqd
uR0ILQ2D7dvTLZXhUCiCHVHERvZLika47RISH/5g6G+HefPG5wtgthFcNX8l1U4F+Qb6BFr0x/B1
58Guu/6k0Xz49PaHYrYFDYUW5GxddftQAsaQH6lGek3GpDiMchRRXSEwl6mjtVOP/C1xF5MYJuUz
2JQifJ1C47JpjGFUZdc29ePvQ15P79ohnXx3SJzkogyOfjbpwJiuHmdo79iFcRxa2jdvPj4OgYUR
m02BvMaqxEouOXGhZddKUwbdg1nYJQewbjOobVTrPZnQ9bZxaNaTQczl3kz2u33DRdL1thyCLrfm
sFkkY/p5NM0fCL1qb77kWIkJJfkoRNhVc7znVs99xOevKg5ariH706Uq0j38zfqSYxV0mFC1xCF3
FRhpkw9ab0cMJtDf/cQ+ke9I4pJfGng7y5VDszv2MhrzO19tHYmAg+HqROAD17fqGSXc2XEVC0QJ
JzP9gBKwCqO5aJ7MUa+Cc69Finp6/Wisr1VWpJilJw8vYAVXtoqaAs3Qo+sQBThtD212kEpL2Ymw
W6+TXQHLYsZBrNIurSDYNYzrr02VBnd1USjHMevspwhvtROlQPthlvN8+1FkbI9Q7t/Cjz8WmUoY
UagoE9VsFOeqm/gcvcnpQo9G4fihRtn2z8C09KJ0dXpChDBwSzjj+c4n3XrBRDmASPM0h6Tw9mSU
tj7wThjm0EnPzn7o+PckL3ttkHXfj6EhvEg6VSYI5WXYBt8xKlg/xNdSksbuPEa6cydxeX8MVLT8
TmrbyzL89zB9DwA36jwmqfXL23cSCEM6rSo7ibhz+6DI9gVtpoZwB/w+uGiapBwGxHJ3en9bJ4Sj
CWaT/pVBfnS7SsdL7loMaq6qHUzemInuJalV9NCD4GecAnZ5/aG24hrB3KSHBXB4hZDLUXHBmQf6
gKwQ3KRa03ClCe1Li+zYzkbZOiO4OCozQm4uxxYbpc9Uje1nAe0O0/LQOQYQc7RIYZhYZjirLLfB
3ZSP3efXn3CDpE1XBPLuzFHm2l/WvN0olYNcUHAHRiV8zwZo4wnhyw8BkNc/RtbUrQdnXjkbQTI6
LrWi7h+rabKf8dySGO/kgf3r9d+0dWbmjzszcMmKlxVphgKiXY99eG2GSPuZBHb+ovf/wdB1vqbp
QgGxBEK9rAUlW4KpUTMasI3Wv1oDMiyO2o+PZi3vSeb/HYjdZgV8WCTwCICMq1Z4TmphJKccAnuc
RClmrqg5PFTZkI3upFUNGI0kwCYtsJD1OsVcoR9xE8yCn3VQhLBH1OZLb5bds9y2WX1ozarXzrbF
lqdF106mO4WFrrhIOGrMYASo2JPdOsYRx5yyOUudXB7LxtZT2glV9LXVnGH0tKZnDqCICfSWo0SF
5U3gdTVXKFLT70T/jc85S3bRL0WJai2Uiug0uZ4EgkIUzkelS83HFGH2nbJ046SyCHsYnw9i4TIC
BlqqtkmrRVfIRe0Bv3BmAupU3Rv9IO/cmRsxCHAumJD5U66rJjVMyrGaMS/6ICtoyk/D89Cq4aM1
TeqPXBb9TmTYXG+edbJPN4S8eitHMt/ijpZSRBKjyPyKDmd619O9fEbB1965N7c+F7oc1IXUUmuW
hFQ6PeoYITp1tdwxn1PEEYZ6u7PK1vfiedAiptO2bnJXwaQ0BczLqxjT+F7pzPJQSKriQQ0rd4r6
OXIuDt8sGU4CMEuHc0Pd3hkFeoy4kABwCGtj/JWgNel1zO/vRJd2XinZ8YOFU9RLG++aVm08JKqJ
1FPzVJ52vnq7stIqDBc1xMkc2kDGCV3P5CnK4vpbGkvt99eD5sYuAaREHwHGF690qTJk1tqItPJM
J5DH6ISNQ9F6nc7MOE8aqXbrXFd3CriNjYIxL1UVcxcIdssAmmjalIuozK5TKBWe2efaefacOb7+
XFvvEDoB7Ym587xyKDIlA07iFGXXutHpcAdhdMWo1/QApe1JdWwtRQ4FjJv8gl75YqOge9U5GI1m
V3S4ph84Cga+x0DO/BrB0fv9+mNtXPcIwgC6MZiWcuEv1uoJznpsYJhaqEP6qIhhrD0/a9QPka9G
uStUpUAttUh3YvH2sjTRsIpTmPHM3/Sf7l03s5PLERxtbYu8czvCSun2YWocQ6FLhlejWnYd5cHZ
s9vberdMYUB9giMnS10878gp+X8a0SA68xDhL/gx13A+zYSsvn/91W4tNTdd6avPbMRlJiUlhiqS
zOIqaHMDxRkE5l2r1NNjNmjAHV5fbCu4cN+AwgV7s1adGLBIHjMTPw55MMwvTSoU9G21xrqYaW1c
4qnU7hTYQ49xHut7pOCtB6XFDD2Ll6pbqnb7MXWQs6PeklUYNrSXotKno1xF1SmK7GDnrG9Fl3+X
WuybtBvSoBQKU2M7i095bDengdvjz6RFeA5Vof/2USsIaFwF/zb/ZnLF7bNpUlOVUY4LQacMfyK9
9x/SJtoDa3HP8M8s7ob5omO70BqiF7eI0AihRIwZAE35ZWjoHzPKm6lwYctL8HI7VT6lU9RYru+r
SeshpmN0XoiCP+UyxBKsV/I88yylk8azWdlm6Y2BIb/D5Ub7YjVZYLkwa+IaP4FMGAdZTxvzZZyS
+k8CRSl2bbt2PgaJked3joncxFmzKyU4NmFeNK6EQPc1VRRc3Z0s8WUvzMXwx5RzGweWwpa/Kmbu
qIcAlOS7vh/890lvTs1xyNS8PJiqQMDdiYP+QRJO054qJ9a+2rkk+oOedEHl5ak2ZYeUMY1zaIyq
71xMdCUJo9FpehKqVpqXcujAug8SkHvPgeb6y2goLN/7dNqIGb6ZKGe1rBvoj+NEn7ZHcs4boyJJ
vdaXLOGORstIfgK2iCfimOXNE4QjnIar1E5LsotC/MwQHEThmt4SyJQ8EJ9FIJJPRClrem4ci7mU
C9Y/NX4jNimQgmiU8FsTV9FwyUrdOWc9nJGLpA5NcCSbV2JPS2Q7PfpymphHOQt0XCT0QNWIa5Em
eYUWR08TeIH0gNdT8z+ihzDv1VRE6jGQpBpc1BDn/ad4pMg5TLae5S9TUTUfyrgyH5HXCzJ3MgdR
v4xmGZZuWpvTV9tInF+DOY0nR+Bh5XYRQj93kmLW1jmXqwyFw6Hvn7okV5PHoRn6wYV/GtgH6sqB
9D4zkuAwZT3c0cQZ9OlOxhsvcAOZW++ITL+VHpSx02uvHEycDUt6U81dIvdK5gZpWemHunWi+3wc
mg7j78T5igbZYHutyI1PlWM0uWsB1rEfVWkYrkapDCnKwnB+PZmLRtz1YTFWyD7YmR5hb9Jkits6
MKcg+pRDe0jBR1UXJQlNvLe4LCrX7oP2d6Uj8+f6qWRW2NUxcfYaXOTl+7KdjM+d5IcAwIw499Iu
R1TRTJhRuyMot+Clp5hs3Mw2K+lzLmrV9ALo1VepbKYPWozI/UuOze7kkrPFPZvSGfuLiKr6Uz82
RuvqZat9KSt1Uk4IrZrFHywp1cxTMdPYayBt3JXUhfT/mOSRdywr4zIRAYw/iBhGl2kvAHH9j07l
2L8yavMPVaP8rkU57lwnq5A+EzCQgOKCJNlZKaU3iT1YFQwC7HTGyGtmrF0ZSfFxlIyfr19cq5YR
HX7UmilJ0cZkrcWFLGjry8ZgZVezUdNvtnCyd4HWmmCOnLj9WqLPee6SpuDkjeIzeN24PL7+A1aP
ysiJOor2I+kqo8RFhBexaKZ0qNCNrpzinQjFiEOjP1C21cnpvyyFdgbQbq6UJUoi7vM8cGSIgP4A
XzPLgwl6QmmcVMnfs6maf/XyQiGbY3SIgs2aoxCFE2BHO2feWw3V79mt65fSMSl7+wPN2rjckLNm
0LKrGERouwHmp3rSeo5tPYnY8Ww7Nn7M8rHTzqbcuiQpeDE+BXI3g4tv72K9LbXRySmgEpj6D06k
DeeeAbE4m5ogba2cSFz0PleOhayIvVO4tU1wvqYtxrQZEMqi45dXgO9oEXEKG6wjs1avZVdl3Usu
te3b1XAB0YALQJcX6NoKTpObkdyGE31UVYHzn6iEKLsV5wYzkp13+hd5erNRZugiVyVvFN/aVV2j
mpJZIMnKQDtO4+EwN0zvx9ppfk56bv/PDHXuKzmzE9XN6jp/TMw6tB9HvdSkQxtKdnryRRp9k/1c
ZmQ7UNi+vsNW33z+editwURgNrraYVh2jjp2pdk19Ovcw1Ode6SZBu2Qls6PPrC0o22L1PP9fI9A
tUo1WZlKAXT5DCFFpvN2txVKFA5B1WWUIb44SlqeHdOy7M9GYk0PamSMe/2V1Q6bF6Tim+m7VA3L
SIj0cOVXIQvmuBpfi1EWHKvyPZSUdKdJ9TfQLD86LFoKEwaRtATnt/5P+YXrzQhC12ISqU5+76pD
AGJbqIMRHHStrbkX/couXDKWmVVZ5RWStmNcf1eTuHgnY+L0UTUifTxMI4z4u75DLNvNI6MJ7zSn
sj5lTWMOGEGUyXfgAum3VPXBLo2Cxzv2aqFMx6HSpl+5kBD7LHsfcAOCq0qKdV5dq5/Z813rxs0k
+nd1SKfuaDWQSpmywbB3SXtMmmqg9L5VQWAIl3LAijwcRmPH5SrsWzcocH95ImwlH2pkoHxXGe3h
y+sbcxVg+VrwBulZo4AHP1K9fYV5HpoizJG1j3jWozn57ScjkpK34urmVeiCMc6EgbMKBLIV434l
p9lVTluVOBdJj3VW7alariFgLMN8ivhFEbKeDkVxnJopmNLrZPnROU394Ui+Ix9EFHd8f8X3wlTV
n8OojXCZM6bvYW1pzwNz68Prb3WV68w/hDEgmR8kQlhQt2/VHHyZThZz/yjRxyNmRAR7qWE2LWvi
kNgSe5LguHMctmIMy3EUdPxHV9Q6TpozzcATeiBB/r/AyPpLLAW25VJfWidfL/Tv8MPiRx9R7j3C
3dahR89nRnaDPyADvn1gtlbJISvzq9mNw30tpz14Mx9rtN7Zk//dXAqRY1qqrLZSt4mlknJvhi4h
Rm3T4JQCmCqIBYhksncSnY3PaMsMWFFlpSlHv//2qagiAm1Er+c6Nk5xHvWkvJaJZR4VRg1eWYXF
vWz5+c6iG89HQwl1GHCTTJCWyUitVSaZ+ZRdkdpuv2s4Up6jums7N1Inaw9Zp2xcD/TLkAqiHb5h
eknjjAqiZ9PUlI1u3RvKxazrzC2aFHHCaJRd4PrxsU46+8/AqPBQRmDuElNu7mJINGcpn4wLXbB2
VqucXL+S99SMNjJrxr10gxBqksEaLi6wWTlIEYL7JDIs4FMIPGYES0TqTlg7FB8xA2q+TuCHTyJB
Iwq1jXS8e/00b76jeUzKkZ0nTosYWdnAXWpK7eukJua93BkvGFSgzDlkMKVwONnJZbaWY65DM5ix
5VrasDSrfGLilF1LW5E+2UWD8ICRoTxa9ulxssZW7Cy4RtnQhoTegtkkGKX10LLpy9xJsxbMqm+W
T+CIgmPWliG6S0YSf8ObaDilVVtanpY740e/jfsLXKdiJ0fa2vi03KHoU0Wt/UFVIaV1pgOyycwm
us9gP6Hb21duK2XRTnzefMU4Z1GnkYsBHrs92FkqT5WdDNnVTs32aAWRc0YvJb1zysC6b6fa+vb6
Dtp6NHr7OsA4ECk84+16aijKYTA7+LBB2HxnJWPyUF7WPxl9X+s7n3Pr4dg+HDomTuitLg5Mh9l0
gIVVgtYS7tqJkkxnpVKrc4EwiddZIvwPD0eVjSMmLU127fzw/2RhqZInlj/hlFByUs6Tn7/vHSGO
EZaon9/+Gv9daX7yf1YCVaIEE+nQtWXIfAAWltD3ou+Gf+xew3Tri1FPYI00EyKN5ZlXG1xgHIWS
cGzKwi3A8T2mTYurFOy3T//hqWbMKN1Q+G3LZGGE94oZL+ioWM7ba2Rx2A+FTXwbsGGTdkrdeact
UuYZsq0xNfird7Z4hQmtMpkuUXztwqDzBlsb78PSnnZSka23NwtrkpobG4Xf0JiR3gKHRad60j7F
U5gcRWtMp3Jq9lo8Ww9EgUO5QWU1zwZv90SfOvSTKgZ1TZCiSkQ7+Qp4Zw/BtpFbsRFIXrkGmHYv
hyAYcJuxqHAbg7CJLqrchK5uj83F6M3wGNq0Z6Oqb84khHuhautVkqFD4QAHuOaTZ2YKqoBLDVmu
OIKvIY93dKESLxVJcXp9I26+Sm44UCIMbFfUhcYUmEyFZnolvYbtPLZoavbWHrhx87Yhm4LxRU3M
fHBxnaKvHYrGmksO3+mOcRNPNErl8MOoTfGJ5DKNXfSR2qOWTHTqhq7BsNgqdrgpa9Qwd97MSoG+
wMW3ylj9Dj1Pip8UL/FWDY6x6puCXnqsn/oYKQJAJXYGK1iCaO8WuVN356LIUDROEhxbqbazzAVK
0F3IufeaXlubjZjDL6NnsgZr130Q577KECAHLn0/mBVDDNOSXrKo+Dn4Qv7hINb2vWfksHNzbG0A
QgPFA3Xamt6r+rYpaU6ZXoXcm49WO0RfkCrZk6bayqq55QHvwFfDyGPx/TGjUPOkzLKrFVnBr6wT
wVdHakdXEZDcgRAJ1xHJnrv71jHikWZNnhkQugyyrY6Fjt0i52RkhvyYKWNWur5jtboLJEv9+fpB
2vqAswIcziA2/e4lQtqsG3uSMxbjx0Cp1aKhPKMX4ZMf16F+RhMofBKVPBzoTjc7pfYcwBcBfsYq
U19CcqfjMytX/3NHhmUaIMpJPGSgpL+vFOl3IlLnD1ZcITVw19c7o8yNPXOz3uJr1qGv9s48Am9T
pU/dXG3Hn86kxofXX+nmMnCh4ZGQ0qxycMI/9MZQS+DvF9KjVMFXZoi7k8lshSYEGGYmJdAPfaWV
zteUmVtiY9aHat/fITREKwm7dvNgRqmpHCTTjBTXyDtTdcO6rXMXl50oPWT4jb15HI1gFfKtAHwp
Pzkoi5tatpKa4EfOWBXZd81IcBG2O9MDdVq8/bbG2gQLBGIyriDL0YHs67UWtwhNdl1WfG4Lm65V
XsAOTEfzP2QG80dE0HIeVKwAvD3Dfa1LacTZ6Ex8KK3EeA7j0j9Yord2yratdtDcFCTU0JTg5C9S
A2xAcslsUFUzGr2DezKq3Z8sKYuftVyVDyJW/JOSNhUkfjzUjlAo+4uq5Z3i4mWn7ezfjfjDjsKt
F+QZKhSOc3ssx6YubUkhSVbNMPjS1aPiGUNRX9M0GI+vH5XXlwIodbtUgc1xPznApMLRj7yi66oD
olXZk6RROL++1EYohzeAkiF9GGfG39wu1WiYATdzQh4mCpglC36CCOPo4og2OVcoo9+N4R52Yh0J
QC4BF2S/UsBxg9+uKdSoauO8ppUufBzY/MD4SN0o72kCr+Moy7AZaQDNefmyZNPCwDImh15i39vj
MQoi7bEZpPzgS7n5EDXNnpDA1noq0oZQgtm0dGRvH0tNqkKbFNo+UVgqblMq/qM6hMmTqvUm+CWM
c17/dFuvEcYnQA2GsnMP+Ha93BRO21TwVBu/tz50kpI8tbJS7ayy3ouYRGE8wUhSI6NZllGRTi1v
IopwHUj9f6GZ65+SLhSPmpzsCMWt71xWogCd2dtUN8s6INGZZ40h8DkoJeWvycE1ybNa2TjbvmAo
gG7pxTCYvUY2hpE7x2DrXbLmTP2g4sGX4vZdguOAbawBqiuwVbo0QigPkSj3kKRbO+SfVdTFF9P9
MMxGNWdHGq38EqhjcirDcTyZSvdNAvh8fn2DbC2Hv+JsXkBGuEJAxh2JOSx5pI7HsvXyQbJiFwOL
4D4yu+bc8Hd29Mu2viBzUTJeBbjZaoJtNpriD7ASr7VSCdcMLSA2aCgg9Sf8DxLYbZqSffwNY3dn
L479tfy7zZroOYGLYv/MRf+qvgPP31FQZdchHluwIRYZlNviBq54PfORj2WVKERRGSSK5nfXRHTS
A6h9jKwwg/xCPmf+QGI1qV1bZHGGUJXf7+zvNbMAUi7DVE4sKeVsQXC7yWw1MQaGDRD8wIK8D5Ii
OQ11739Ew6h/wDN6ugPihYl1iqVIldmyi2az5gV9Yz+mhRXuHOy/e3r5xgD08IsoionGi59jyKCh
oraHbQuhP3c7M/NrL040/Tpkg127XWjk0QHzw2w8SUNRFgdboADqRoqW2h6wJj1zbb82bQ8wL87T
gdKG0Usc143ltX2MH5mVTWCvotCmwy/aWpV3HmE+lcsn4E4mByEkABudD8C/mXJlh0XkmNnVofY7
6jSRTh0KQ3BC7fpR9VH3cVKE4sZyyNFgrfe0bDfOl4HBJvr8M0B2VZFgwuvgl67mV7uvpedB7tuT
YqTGuS5Gx6MntCf3uJHccpg11BcpTOikLyMkh0vKgwCDlyp25MuIT59XGdoXXThF5RnjNGGTVBYg
ECBr909VZWSf4UGJt751ELqcslmkBwWM1b1a5CY+8UwzLzjJfq1qPXuB/m7OY1fjri7r7FmbalBg
8pTOeCzj8npQWyUszKdmijCU3Fkjfjlc4cFMrEKEeXEkuCAFuLFnZkf9I6MHccpULE5pnu6Rr/9G
j5udhmD2DKDlgrKgIhqLmkzYzmTHcuxcHB3ZwQdNNSGpNEOiJ/e6IZzPyE3biDylXeSatV299F0p
my6u9XF4SJD1eqaXJ0t3vjMyOZz8JPiQs3mfZBNd1ElvpnuyB3Wv/ljtT340ogSILdPZRXRrDtf/
HA8a1UKkhWRf+ir8EmMwd9atIDk1UP29ttGrnax1YznyYhPCKeD3NacHU8DGnw1TL6g1ive+1TQe
E2L8v8dA+mlX9ce3bgTIqIATaKrNwp3LjWBbgdzr+L9eCi3XGGglfveg9epXKfX1lwzRyjuQoO3O
lbrKhnDkwHcWz1c6tzo9y9tXKrKy6qmNnAtgo/Fi65Xt6SPqgsOAuOHrz7dKSViKNh0sO4aJAI0W
wa3vChH4jWDLmej4HWzU5YI7HQzI79fXWX82qArQhGYyCC90qQjXG5wmelXWpRpS+xDrqXSxOuA9
/hRFp7aslJ1tsgra6FPx2RBUYqZMO3WxK1t1sKtMbeyL0QX1Oycp2rsKQMVdYJTFVRFO70pWUTzZ
Aq3zUcv22ufr+IFMB8UOWnT0tVfglkpPHXlqFeuSabL/jLRD+o2xZceqRm58R9iQS9mxquDw+lte
bxyWRY6Ly4IEaZWsd3WLajwci0toSdM5AV/sIS/qnNASj3c2zsYHhaBJEkbziNHHcuMEWYDqoNZL
HHv5EwBt9TJEsnXCjjs/9KVIP7/+ZBvLzeYfyPUAF+fkL9II1AqzYtZFv8RmPWQudK/m22An0ZMo
MoT4h/HNeCjQETDn+IiM9eeJ7u0ZHBsIdHQCnIs95PYHqSplN0bz8Suwc6Y7Sv3n9efb2DCz4ORc
+hPW2De3y3X4/VGrKs7Fnyu6Aa7t05h0yrMmWZVbO0p3mWStO72+6CqTnp8RoQImPTNbe5kqQkMB
njLVzqXNdCc4Bzidla6TzbCPCZRRckHEUfpupLnyo8jqds+peB17WB54xqzqNoehxTdFi7UbTJNQ
XvPQp9HWkjufh9zpWm2twr+OPCv3OIdx3ln/3E92rGmd39rOpaor/UuFhui1iII39x0NNgsDHwNQ
C9z+ZTs1CxoROBLkWSvKacNLjXrsymQvm9443zerLN6YXet6QJ8fUbXRaY6VU4Ib9jXZpeuwd61v
vDZwwuxJ7gS+zjJgBwXbXg9Q1LXaqToo3ahetM72dwLW5ip8GqDeKv3vJfdLhKUzSGT0zGez6aKI
BKx8ML3Zt5CPw7TKYo4DsYIL4XYLKIGiZFWN2KMW55+n1k/PWa1EXmWZw07WSgXKv3Wbw5Gnz5gM
tO+Ii0vIgJpVgyoiLJObwbaeraIKvvboVzwrkxzGbqclSAxFeaQLdygyRNbAhajp57w3oNT7fWeC
hAxDcL36EN0h6IHjgk5T8jmU0vhPogZwQDjSwH1nJlnyGJmohx3CuJN/yUVodi5UDfW91VqARHPa
ejhLxr3+GNpZOrqZTv/ZTUhpMXGW8PewQN1GntNGvXpKlbZSP5KUZ7JroMHTH5Eft0g000yOD0WF
S6CH8SuzrtEqzBdzSnKZmkey0qM06NxsTqfYv3U7kUvYCwH3TVIL/cUeO2qjJpicyQ2HahqfSHKN
e6OpUYzshS3/KIQT/wlDzXoHxTfwD4OE3rxr4nzyP71O8/dpiuTcOSf6P6OR5BeHwbTAX8qdlGhe
j+vLl1jKi+9N32WONxhGZh/SvvQHHDCt8GNiw6w5tNDvjppvD92d3wnzseol0V6LLqrTg9T42te4
hYNBq16bMTthIh2HThOBa6LDKJ0SJaoeMjE0kTckUvI9QrAqusuR/RKu1Si1c8IXO8w925Eq8KMR
Yg/wXwRyY51qVM/4mynVwRetWnp6mlX6ZWoQdULPKf5SoAtf4cAYQnGRoqmrXKNpbdM1k7CXDjDK
rM6LC/5zbckonxEtlpJD5UMWPpikbTIfyZToQLRcwE9jDQaKWdGo3VuZJepHSc3G5l0TaPL/8mJS
NC+pUF1w+6qaqhfVT5JzbBa4awT0rCQXrEv9q+Q7994wJX7sVU0OZ0S3RfFussRguUbsVPWdpKrV
H5QI0vBSsySfQoVM4xqRHTsvZlyq8nPfm7RmKEyaB2ItEgog4UrQWFZq/cAcJUwgSfVZ/N6HV1rs
aFWsQ8o85Z9JiETktSKGb4OJ0hFRvnCxG9/6wG8/c6v0bw1c8A4BXeGtROq8RuqU4SQxBMctDWeg
5ClGQOq7FRnOTha7epZ5FWIXmRwjHsD9t4Er6xPJtyQzufaEXpAydXcFzZPevZ4GrFYhPNJaYNYO
EIip5yLVMaNKkaHjRdexDYZ7RWv8o2Hm9U5JvXV32VzEVImkpitez8i9JfB1QRemG6IDfKiJyX0X
H2p/2DMZ2lqKjgGtmlnkjQH57WvD1BDl0ShFDX6S8E+iVgNWEiVn6sZmh+W+sRRJKfRvelsbkw1Z
bYrBiCvp4set5sVVnZ3KygwetLZ39rBG89deXC3wlHAL4DbG63R5tbSGiY8cIHA8MfTuaI5ycjQK
I/0hZUH6MOCDWO/k+Bsbg8v//zg7zx25ja1dXxEB5vCXZMeZ0UijaP0hpC2ZOWde/feUDnCgYRNN
jGFgw/C2VU2yatUKbyBHQ3BezKRWSWkGVVgthyK4LFY7+TkOFX5NYNrrWG4uI6ZCQsH/VryrA12d
YRdLhkbu6Wd173hOg3u7jTiIa46q/j9jaNKzOeean5th+TDU808OZ+aHi1mcx0rtva4ph51jsZGS
07dGoY5qAxDCOnFkpoSFzRLal9assC4InQhkfy0fOssuv+uzaZzIYPewNRv7iUXBhAvb3FtmbEAI
XzKA2JeeLrMfoB1yHJYQWEAvWTuB8nY70cQWgxCSGCFeLj7LX4nxvNjIChqVelHCMOvdKJyC+Esj
Q50ei6iNf5RjsKcJcft0bCem8swKGLfS23u9ZFjAxZ3aQbnE02j7DbqZh0AF754U9V6ABtC+Pi4s
QjHFX+Ihb/AjFXLOs10zU0r0wa4POEabR1UOA9PrIkQb3HmqrH/TAjP2Y5p1ie3Kem7ZR60MqsRD
zd/6rDLOC32af3HgT2MIpxSs0MQ9W1qlm2pqW/tRj405TrSl+hxDr5/wVS7J8JAH1tOj1I7Ge6fB
cPiUFXP3PQOy/VtJ0vyL4cyhenLozjsXOcRN4FEjZOlezjCaC9WZ1F9m1xjtEQeN8ZuFOOB8rlAF
sg4BncB/Csx/YnjLWbscOy3LjosyDkwDm9KwLoI1Xh0VJ5lt3xwQA3mQ+pZUJURsR/cNPYsdT5bG
HqEKXGCCQ1ROQIUVssPvOaThEpeMvE5cFfKA4ce21KluozvNx7aF8EyqYQNnQNzPUrwy6GkuIAuv
Wah/D03kklaVgSs55qy6ehamyj9TXpolIPg2g6iSaslPI27iwCMLSP8XMg3Tj0XsON+kyobD4oRF
9tAqTtCcGjKd0st0s42OPXz7n2muBNmxN6buRUmrPsH3IC4nt4CUlrml1muP47KMy4NWOVH45KSS
PXgBeK5vxhib5LGRhfx07qTLQyTPY+bbyLl03iA3eJfrfVD+6vCjxc6vRCLQV+IgleBpa9Wj7WTp
4CEwM+tuMoXa7yXL8+9p12kPeKuU40HNwql1LSsJ63OStvIZ0025c3snBwMyFtIv1UT60FYa4/s8
OtI5HdTsZ9+09bemwJ0B7sML2jllH8T6OQs05+OcanNyaEPy04OIhjCXzTwp3GhJht989Pop0fpF
eY/Iv2kebHXosw+4X2FiOsB+bPxaleZPQzzBNsqzYThJyRxrBz3IO3QZqth5RuZJquGfjzEzFHPp
DrmtJtGl6LWg9Eh5qu9ZBina1ePG6I6ts8jp2TID/Xc5VU7tUzVKoNoiMh8/6xcYrFNqBMdaDqvC
Uzu9j/2i7UO2gCxNzeyOytS+BND4hfd3qdWPckjh4HZFa1j+KAda6mI3COl8WqTubA7Z4pwZTSDc
OGEA+1xLkc5pMMeXpQycp7bU5Y9zxGzzXIVdFrv5YGafmcFlM19TD5tD3dl2eGotrf0OrQViVwWd
cfgRqsuo+LlTK1Qe6WzUpyiGGJDHbZO6S1eXkRcpdjX6djXk5ylWqsYnCKsvnRIZyztHmtp/mtJ0
flr4EUgPuMHL3UMUhZQXUhiXD2NkRvYh7JIRuM+kZYoLGaJ7blItg8sIjVw6zRKKWvCLA+czpmvT
+BE5KV6lmrDDOZ8E+eeSFKL7iBho3H5Y1KINvT6jtr3yVVQg9Uv3NUCpzDjpxVJ9qsqmXvz72eDN
tUfOKdBEjOqA39xkg3aOUjcMMwb+dexN0B0RY+31QxY3cPOX1jwM5Zv5M2JJoglIYyHTtSaXWSWz
QTAMwOzzcTx2MTYZVdtEPv2J5mItVuwPejLvlOo3WYdYFHShEOxksLdOEouq/CNKDSlwaoMvvZrq
Hyju9jTIbm68P6sIe16gGrT3VjfeoGgx1sYhlImpzj2GoYoHBb9+6fVyT/BLZLWv0sM/S9FgFZpf
KDyt7nPKHfrgyChfuVaG2B37CrOTJgW6iMhC4Hb4AoFtKrNjqsXht/+waf6MrJiL0/1YrV3GtPHa
HggV5lmW11adRX9dnw6Z1SGqMMWp5HERyN/vr7rxcsEuMqFkXEK/ZQ3cyvMIvY1RqGBUsf2YYZLt
1paUfEcAda+hv7UUMxI+IHZEfMxV5w3qb1dM4uUui556w4zStqLlhd9jSfHWhiVtYFRQ0T8g57wd
OWl20OpThsmFWijPMZnvQ4Pwwk7SfZP8kRwB5xGHzkHq87bmA5NcCOE29NYgaoVyMhxsg1lMXBe6
61DK79QSty+QBrMspA+YpNONXdUSoxzhNN/B0A8TdkQnydoDwquLF8J03nmBG88mamVeHqntrZqy
NQQSjFj87fKwzs91WqSHJuu6U13KlYc4ye7c9qbnJ5rnBC4qaIpN4Mqv01rQFYbZxWN61bs4m/0a
bUcJp2ot+5BLydL8VpWU3CjS1JGxbBrN74sJ16chmhXFnecE6RuDzXXuLeHSfP+I3EY5QjhkLc6m
EEZeB4VAj/Ih0rESljK7xchKCT60Qd+//JdVQMjzgRm8rfV8HK2hHZLaND17tfIldLbfkbEMv+6v
cruFOBgCtyWkwhg9rYKM0UF04/ZA5KGNAlwTg9BF0zv61PVTswP731oKf0QCKS19ZLtWSwUpfgUp
1Ilr0KnJ0zxlxocgX8bJ7dJpjHeOxu03Ejap9HiYMANAXQNMYMFqTjiidKqaqeyNWhQfNaXZo6Zs
PBL3j1A94yZCd3jVFJnNdCnp4ic46krf07bI/UnK1QsapOPObrhdCWdSgYhk/IrSwrqpP/S10VcF
inG6US6PQT3/yqwZw/ZYe7NRtthxMHzF/c34aj2d15NxaZEoTZFqh0Q8FHRo4bJJrhpVe7CYm4Gy
WIqHoRkHIvkGj9KB6ZKRg+Z2LdFnDPvG+seBcXrMUNn8Wpam+ZlHHi5VHEK+lYCh7VTrt0QU8QMA
LNKrY6CNhe/rIDMMllGWFTfQ3Fn1dMqL2HRcrZad6mBVQRG4GnM660OD2+Jvu6uU1O8cpg1YewZI
FGSpjaZNF5mWGyqS8WZeNz+O2Qp4HQLArQkGYleO1ho0KvUwUa7VYuonGvLSqcTgcyeibeWntEdU
hrKIsLGhX78HlJ1m0jo+BM67cHtzJXtnFmbqjiMQEDcKmAKU7bIHydj6/ABGQZ6IeekNu7jDLQC5
dWTz8Uk3DsgsEMnH2jxp1OOnjqncZzSvFy8do5MS7dk23V5opHQ4jNAiA2Z8E8QtbcTzryLPqSWj
/IxnmuSGSFm6Qa6lqYt7jrzT1dx6x6CZ4XYBP6H/J97GX60hfAvlQOrgN0yGEXwZolDycMwJ3LQb
86e+ShbR96h2EvLbsMFT/v9FSeheLwo5nxCZxKRYSJWfDPTBH8ZaMMnrXWX0jYgL5AF4pAi8cIhX
ewgMcN3bMHuvw6TSDKG3+ywH6d4lIv6UdUIuvDSEWKfQ0RSf9a+3qEU9POmAB2JApr5gdJsf28Eo
PLSzdMUtp9w8JdH4TVLavbnBxm5FpwicDbckENmbgqoGSVnPc3itU3X4GaJ8tbBeozDXV8HrumiG
OfWHqrCs/2lzITcPSJgme8DgjZeswkyhNy7MZ2/ELZRBq6FOFyEe4OYMbjMKj7pU7vEeN1aBiiKA
RQQg5Sav7JZyItOl15+gUPDgjFNkeFZS2Xu7c3Md2ojoBjnCK2C1ZUBkTJ2Jth1s6VjBTjcLnzMY
gTtnYGPLAHjElIgevylmMq+3jGKnpjrmknRR+7zwmNE62HorCz2jWn1nV4nqRWjKvw9Bjr0946E6
NP8wboBirC9t1YjkIUbc+BqHAVJ1hhQcUGa3/T5cop3osvEqacly2BEfwdl1DTsJtWFUCd5Y5iJc
8L4ZLeUH5LhkZ5WNGEYXg5/IUn/I2a9f5RLXcS/1QXgtbfwkD0odqr+N1HRQ+5myxj5CWKmmSxlS
6+zUVhuB7P+xsZhzAZFaY8+yYmhKWwWl0Y10y5wobfx4Xip/KqTo8uaUmDzYJrigKwt+aBViRqWN
M3BsyMhXMXan1A8FGMUwPuJvpP6Hx+JCEEM1YF83/fR0SJE6D6wQNcOwx1kli8zzDAeVsXJcjHsG
nVsvkaEL5RQYZEjvYhP9FTzHxnAaKW7ja1pzuVvoM/ljHRi+HUt7g56t/SiKUrB6Fhnrukdjq0pn
Z+pCLVwE4RPtxfkkaeO/97/ULawaB3iAzGQsgGoYHq0eqHQaYzTJ2q5UR9Uh0dLmA4pRWK83o3aY
kq72mfXiQppI5iGIRwNlzvnNQBh+gxBGQM8N+R2i8+uXGsVWn8gBmfko5/Ul02rlpI2oqddhO+/s
lq2XyukWWnwKF8DNzpRiR04KxFTTLOrO9pTMpym14x1W6eZbhYcMeoxZFuotqyeiocgEFAbBVa4U
1Y9K1TqWS764FjR4r5f7zB8RFPNKRGjcZu7zD3Wgv5m8JN4qbBDA9si23UAh43keslCuYqi0ZXmM
aYAAuCxHF9BLtvNWt04FdTyxEz48wOvVeY9wwa76tsHPfQqxC+tny22mqfk+t7sIh82lYHkDmaO2
usleakuLdAOO+RXSfXJQUUXztSmGBx1rb4atoq4CyJLDQfMAbsqqfyLExTQnU3I49n3zEeCM9QVh
EsQSHDMyd4pT8YZWSZmAU7AcM3R0NFY3rMTptvQCSRcp64ajLMu9uwgKttok0kkuKvvn/XO/8RpZ
j+X+YNBujr0s9Umoymjm9NWSR4gPq92jRjn2HrhWsLM7Nq48xGPEUgI4fkPQHfRqhLMgKI+MyRPf
INfzUUhwCoQT0px/oKfJCYFb6+P9Z9zIWuCncCOAh4G4uu5/yUapVYjHkrmr5XJo1ComvsnZsza0
Mhq3Sctgqpefiywf35610MhEvBXCiujUrM7DlOcSp8RAAqEbJ98Io8jHGzE7TPmuP/BWqGGPYoMo
xBmpHlahpjVnlLwyXMWZ8Oq1a8XmdKhUZTomhWnC3tfU+tibpXVVJYBXfjnVvflQO1r/9c1vW6SG
tBxpqN5eV5VkxGGmStgbBH3zFElp69F7Y9abBr9TFTdfGecaf5pgmd1feCOks7AJMUbont9sZZzp
tbkyqZqiXHWeoIrrT12VxIf7q2wcGJrfRHQ0nrg6bLHJ/7r4izCruaPo3qoMZj4pcj8e1XAWWhq7
IqebD/TXUqtYgFfoYE2MH6/dVJm+oyyZb8n9Xudo43QIZ2KdikzoC//hFP71QCBco6oVxXQ6jvkP
aLvhZxX6zqki57joSREnMAiNgrmt2Ref77/MjWj3au3V+VC1eWhkSturnubFAVkui/ETzVOih+LG
vNudLXLLpRd8fdozNGdEar9GrJV10s6thKgUwM8wAkQQZpekS+2vNK9wARx75KzcFsiPL89ByJM7
mfZohOXyhGpgvgcC2dpLQrKA1jwaxAilvN5Lib7w9bHku3L1o9VvMVV9MsEyVK6ujf2nt79rKO5w
3DUD0NCf+PHXd6YROGkOsAZ0harvBTO2Y5QgrAzJMfYzZXozUog3jVKJuFcI9TfzSwcFI9CpM93w
2Kmuka63XmLpkh+FprHTe9zawVSkZI0U2NaNvbYa1cEYabjpag3oCuCiQfRhlEo006MeyMtohYww
mtgMJh+kUfr2PUz2IZquhIXbnAc8wjwZyAle5XgxgerUv+UZqRtDrfoPiZVkO1t4Y88gyIKdC3co
MWh9pSijZs8ZyOPr0Azde1Sj9H/rcKz/qQap34uom2sJZikNZfMWYmYbTIN6EyGdzjKmxyIwjYsC
FO3SG9Ar7+/OraXgepCQGwwAbm7KIpCZPSiE1agboneLNC5HM8yHT4lUq6f7S22EVXJcIjc8Fjrm
63QuLUZTLgPmNNlkJO8ngMFnAB//4TuRlvLmVJhTG98pYOhc27KYOdXRP3Pb1V4HYOdp6Ftt54HU
jQPAgI/rlnIGSsz6aEtIyCUBKg/X0V4sCfByZTUHPNF15zgBsYk9rcmT3oNrBs5KLSzzZ1DoCPwm
jSZ/7xaMmSlNyhm8pqGkn9p84j+JutHEHEUaWnR8s5C/74zZgM45kghbeW4jatWjHYZ//ZwMnhM5
UuzjNsSGD8tc+42f9ZgcZSPAgCDubJA797/ixoZhsCJyf0hQYuz2OnaC5uqdKYfIgIxqfYDRNR8c
BCefo3Z8f3+lrbeLYSRwQJQ0KKTE//9X4JTsNGgb5MzRX1FRNgaPebInMz3h0VDi0ZbnntaHE158
WODdX3njegQmzEdlri84kKtn7K2uCXK1xFNsSPJDwvtw6zQdT0kXdm5eyMPOk26cDBCujNt1bqRb
zAmz7hnTJjDQvamHh7IMlm8g652ddHzry/3hi4sG/gYsQo2iBQxjfA0W+HnJoI4v0ogwGcK7e5n/
1lIMv/EvAkFKnb/+dPQJjTCUaSg0ZunXcdgc4YhkbgpZf+dbibxvVbgxVRQoeHhWXObi3f69S2ZI
97Ia4M6iJ9J4Mjut/qZKiFh5ThnEx3xK8g/QTKvwP5wDgSVAD4wE7ma2XY+KtYSJzboRwED4UtM/
eTC96wOrfrm/GzdfJrcOsCQyiJs+AnNZALGGEV8tKUxQmgt1D7VR3ZuVci/J3tr4YgvSy6ZjcXPJ
deOf8ccco/0z554JV/ZHFmSyZzjh/GjVNFDuP9ofU6T110Pbn8QIPjXbZXXS8BIzwXaiAGSNkfGN
oYP6tQY5+0EG1frVqPLo05TVmPPEVhMNKLEH6r8l2ImPNsQa2ZN7S5o98h08Oq2hLi5oEfSza7f4
5Y0YoHbHPrGGH4PR2hVjz3qC5jQZde43amk86Euh7xnpbUxY6B3wIOgZ8T/r9iR3xaCjGJNci94e
GHRL+a+KuvdnaSXN4OmLbtP/adTJX5gQfdZGu112LqWtWIIMkGg7Cebo+jy0hj1ZTW3B7F+M8qtm
giwr03DawdJsnTpQT8y2+XJCAfr1qYMk1A2GQHZIzVwAVIzb0xTnnx1nqs+AhRvPwS75fH+zbJ0D
mq4CJ84E66bQXqg820AHfDFY0k8oR8pTlSbRWc26fqdhsnUMbMEnJgWj+bSuD5aQBgUJF+iYRZa+
25Ku/NDaLA3RNVvKx7Et9rTGtq46BzjOH8AhDMHV64wc/DpMQzh2R031zJGYPSfGa6qSbN2Vq7H7
orXSfMgy9u79l3r7ITWaWRAtgfxvgKJaDaJKWRKpO2fMDjgwj4Cm7elgYy3rTT1+lnVuRDu75/Zx
WZQ6HjokSm43AL2lJoNJEjw7paArzqqk/xzNVPeyJVQxOsqM5zYoDV/F+nKnL7SBlmBlTqYQq2Zm
sT4d9mxoTTxiKaKXVfqNgWtmuGO8LLAQsRU4QEmG75w0KeIDnSONxB3D+RK0bfmuxtNJdVtSWNVr
hyzaC723Aj3MvaAjCCaEtgHJQv9cVSkKqWeMxPoClqMAx4SMeuAbylD8xmCsNGAXSMlzO3fFzzxc
SIj0TtX+SQGNLi6TwzzbueRugwm/CX0byL5UlXTUXh9zpZxKKetJpuW8787agLyp2cBJvL8Hbw82
bQXQW8gTbIkzWkXC6Lsk3XKC3LgOUmpHXpXFkur2upPvucpsbT5KOBB5NCOE6tbrZ+qVPLZ7iRCd
RrH0kGeG7DpyNh0oJuVTLmvzsQ9L/UFH3mcnVdl8Toop8MkIl96Y50A7gfnYA7UCkwIdYAA53dRc
Y5KC5tL9V7r1kEJPG8oj6L6bfkuttUkOk5JcL4zySwQBJPaKwJF0386kAje4ObC/1EFbPSQLkq07
2+Y2fjJ6IV1B1U/gcdb5c5iEZqLzBa+1NrfenMXpByu0Incpx+Skq2m0c+dZW1GMqSrdbcRRhDLP
628K5GmO61J4VA9a8hSr3VjCAa6KDqJFg/w7tox5w8eFWeEtpQ05NWNi+cNKndY+WHY/lRcoGnPz
grgbjJFFs2HPRmM8vhu0pbO/DvEodQd6Zkn+tFhqSVTsQdn41HeGdG7MdApOOA/HqdsGs+L4kY79
3XGqnVY75AMYV6Rcg6J1aVX0GqSCoX4azSHp8IoKTFS/VCV4yNMBqkFpL+ZXptF26MpRXQi6TKk/
BVUfyR642KGC1N+VL5kVoyo6TpJWHtBfyuNDs8CPcK2soWcWci/iaKFngwAhaeiMDQz+JB46LiHd
AKLHcquftQndJnP4aYC6Vf3RmCwmnM2Qcchje7a8ol2wklWNroHn1krF6C9y28HKmIbUdKvFGFQ/
awPTPqp9HCluVsn5xPmN9OoqJbjBH3vE8OszeZz2OS8quX/KoXtUfj0N8nuZCX/s9oE5RP7SjYr2
cv8IbGxCygLUO0UbgD0h9sxfhcFU4ZGiVtypKZZmbs6sxZvrUX+X8Lt/maE1fLq/3sYexATBEC1O
R0WOYQWOypVy6aQ6Tq5Z2auSpzuPOYqWmRvIofZrKOT2JR/saucm3QopQppUCLoxqV5v/B4BC65n
MAVzEmo+vSusF8mBT/XYdTuZwuZSwpuFoImu0/pQd0zk69jMwBQ4S34kSjceojLBQ4tB+v03ufHl
EI+hCEGYQdwM4lb668sZMPSXPB4Y3qJkobl9YyYvVFrmqZvs7qdRy3sofvEHvq5CUBuhHUwjk1bO
TWbZWcsAMKqG6ZxbheFKQVhjWykRL3bC8taTwT2nES5InDeiWLLZm8xKMA9f5KTxRmbOfq/UnUvb
caCCmffU0ra+GfM3uCw0ucktVnFxCnTE0m2sgjR5qU54RtV+mQ7tS88A93D/o20uheIXpSO+GLSG
Xn+0kNt0kIsouZpyPzyEaKBflUprD/Ns6v9hJ1IFUORokGGVtWNEMQOlzJKJt1gU+kFqU92tw6g5
RDqUhbc/leh0MX81RYth9VSdaU5aVKEWPecTWoPSOCVntNKCgCITNff7i21EEDi3SOzRA/qjuvX6
Fca6MqOqIZz9NDv1tMWxexfYcu8iQ1GdOlSy39HH2AN/3JaszAxhImmAZ6la13GrykpkVWXyoXzS
45+MpepDqiu17TbGhH8404uAeYwJ1Qqaq2N+DqXe2U1+b0m5YLL4z1FJZmqBPuXrR7fkhnuH+/MK
y8yiJVXU0jvJGZFaraI6e0Rsxs5fQgjLDeL+oPM9bHyqz7ks5+QXMaI0O59i46CCihcmUaLByxD7
9e+ZlFwdzLhEJXwqUftDYdJtklJ1jahJD2YX7PExNgZkwhYCWjmbjN6LvHoBDjcTODxSpkhNVLeb
nelc94vtJlVk+alRp2fTKqujHi7hIV2WhGZzH1wXG0PU+5twIxbiXE/zE7C+IMKtfogyGHKc21yb
SZb1Zysw4g9OrgfH+6tsPi9tZIZHjM1RU1wdrIZxJ8rPGKQktsBb2LlzxLhax+EdGZh2sIuL5VTw
96mDvMZAPyVsAfLoNNhP93/JRtwCgEVbjQkIP2X9vOj1laWFVsN1mqfQR86QYGKki4eL+F63a/Oh
gazwepmCiJnv612Vt3EQ59DsrnpQa4Mrl61twHRVm1/kiNUzDMrkcxn3xtmI5scRZXxKvUK9tFG7
J/O/EWrEmJDHJlYDXF/vb9UkOVkqntpoJbi1UTY8MN3q35t93J8oxpsvdB2mvci9sSwCBnDLuI7g
dK7bY2HX0aGjo3pRiglDwnKxI8XTUDE9NtCVCg8mO/JBbWUj33j/M2+sDH+OaaHojfFnrVAalRW2
5tClzkU3OuuoVkVxcUZrOkk6FN0ErR/MZYo9Xa6NswRkVtiuCGbITTdQQ2/EigoWjfFxOIKRyQ7m
QI/j/qNt7GDcvhjJ0J2g97hmWQFQt5kTohydAF31pToJ/UbXji0U6rfHBlz6aEMTi2iOrdOJcFki
oIoExArUhTtpjfq+CxN1Z5UNRA2SwDyNACOy0LpCx4LV6DBVQeMVs7LRG7taekkUuyVjGsNYcpe+
MvUnGeS8YERVNcKzUVuGjzWNneTtaQ2fjgjlIBbBpl3tG7RlAyuQu/AaUCweS1QLPo+pZbiRtexJ
C248t2Adg0rmAhCJgCjq/8p7yXozMG+gvM0Cc9XCCZaZe05RfrZqvtReojh1d6iqJfgYC20Ir0ja
4dnpGu3X/Q21/UPIFrmQYJfczDXteoiGngh9RaMhwEyqjD1cb7XYpVEWwGBslWMbVbOnxurs5/Gk
umqgm7/v/4rbbc3bQKnjD2MTtSNxuP5+G3VpVBhfS5dertB35vcgFGWbiA4b+c4J2nxgNhoRghuY
Lae+Xqsqcz0aQkO6pMKozNPCOtHcuNRwhc1AT5yRFVC7UxnJUuJawWBEx9wImysayPAa7z/2xiUB
2JHnpTEK8Q9N1Ne/heWctDOMkNlZGwHbLivzY4LO27s8rIb/JZIW4+C06C9z1syXvkTm+oA5qK65
xRKh0XX/19wmh69/zPrFKDLF8wJjRC3k4iUyLBS9RmW2HuukGr1sVmwEh6CQOXb4vkIX7O2hgFQI
YCsnEP1ExI1ev4y6rbR+QPnuiqI3Cgw6Gf4fZPRPzBtI/bK0ct7NQxkc0fITAneSc+VdSMVOFLgN
5AJqTjYErdASXmuvf0aisxlDsw+vqWF159wwZ8lbsrjtd9a5TTv5synjBW6R0cr625ed5UTSqMAm
0SfIXFYCLtMo++NimJGLKJr04f7n3Tpjwk+E1rKjcyuvehYRSmmL7kxEt7yS/HaqplOzDL2L1Iiz
w7vYWkrw8gDP8HjU969fYWEPYWGPxJTEkGI3ZKjnh/aCQF+BOMdO9r65FphMkILCv+WPGONfocNK
jCIvijS8dknUQgYGFGm08gS2zNgbt20uJegBNhUpQ5RVlCpSAARTZKJ3m8nRB8Rk9M+5OQ7vMPty
vt3/WFubUOChLYHXMWnHv36DbSDhvm4msLf0YTzoVSAdrTTLdzJze2sZwY4BSkoyQU/k9TJaHhpl
MM7BxYn7KT5asS53TzOk9PB9Zyj917hJM8XLrYXp81DV3Y8Y5k5yQlGvSL2odErD44KYYzB8TvIp
n6c2OYYDvWK37mb519RwdbpVMJUt4kBNnOL70mX6qSGzWPxhmelctpEZ/hvrSVO53EW40ERaPCVe
2WTW4HetBMdxsYw48lSaLf8WEO0pDQxjeo890RS4dIiy6bkOSrazjB5m542OWlAzJo1lnUNbrnVv
iCKz4ErNtCOaG3mNtF1vNv7QTZNzoOZPB7wYwBI9yepif06UdMofsfHtEKpGEfMw6wk2iy0eWefM
KnLwIVYVJeclNbXvZoYZgBsUfRgc0mnIl5OVjVJ7ULoSxc5KrjL7kXR/PochWp2u0H55p0klmOh5
lPovjZ3lwSXSmuYX5a0THSS5Sp/UuqtRWRpzhHOgQ3b9oQNDju5TEKMO2SBpULqt3IYfKZjQn4hC
PGfdVsXqzS0KZUY8qm3om8WSXv6g9x8nOxfFxjkADSSGprJi0AFd5S5BzDhYRf/mkuhj9sC9jptv
FgL5WOg2Rzvn+3a6QS0sjGG4qpHdcMSP+et8B01TamHRxFfHDOMD84TJRS988fNF7g4oDPhFnqEl
aEV7C99WESBn6ECIXpoBgXJ1D/Rq2WuNZUdXXU7TLwnOC19HZUzQYVft7oKrMHdxV4XmzvNu3MK4
sRk0aYQeO1Sd189ra1HQ16lOlzcq22ebl3JGdf551O3lIXH0/zHWlE7NNNCIL/t6J3BvzExp59Fe
hhgErABdkNerO8ai6HnXx1dkRAsHfa2hOuHLRF+q7+Agto0+lFfUIdXWRZAk/w7OqH/faw7FJHKt
qTspjXaKo34834+HG1uOToUYNNncXzcAaisP8yVuZFBTJS6aXJ3Uj0k/+RNDsZ3dvfXdcTUk6FIF
cK2sNlyM/Jq6JE2EElFsQildei9z8t+yFpZu0jvOgZnx3mR+6/EIwboCI0XAm1YXZpTMeTbaEBVh
7qtHAohyCRAle0wkZU/we2sp5EQpIqnOhWbC6y+cdsDPSLDY1grjVoPZjz80yoAldjGf7n+0jQyH
ephJspAvFdYvr5cKRscGnKJziSVzoLll5oSPY18OHWP3pDvFUMPkndOzsSTjSDGPFL6UNIxfLxni
0oLjnh3iMlZFBzwGjE/Mn8KjEyGKlhqTtHNgNjaLGPIyvICQddvaKhNtpIOBRHbsqFzR/fSxaLLy
O7hs01sIk64xzvN/iEyAk3mzgiwFzXQVmTLg4JY5OdSOcd17zaCaz9JcUDxPbeahu9x5U1W92byR
r6iY9KrRsEIp3lwtaiJhaA8mOd1klAglhrQkLS/gQFj/4ROKbIQclZoUGNzrT6iEbYnS2yJdNEyp
XQYakaclpe0LHblTGWfS4f4u3ciBaIpD6RFIYvrAq/WCNMgTq5ukS5M21XfLLnrPTo29jSL+lNdj
J8FEpvPONI2u2PrYSfGwJFZqS5esLdTTOPeFVy6F7bVlY7z92DEhhJ9jsikp6VcnfJ5mp88cltLV
sHwaJQgfueZ8S5LaPuDtuafqtHXk/lpuTShNwDCbzIep3SMndqPIUE6zVnS+EWXqAXTaXrt+600C
RuNyNGj+W2udsU6L2tkKJucy68voIkxXXtEt1b1+kLodrO7WUoJ9DNlZ6OCvm1NzBY1DQfjy0s6p
eJayOuvVxFvsYZPf34V/BlmrDcIOEQA05ru3fZi24WylVoQnXKEWZxOp8R5QQTJebIb3T5MckNeN
aeOkB2ysk1+N3jejO9J6BqjUz5xIXZvt5dwVGmreGcWz+VGOnaX7hG6v3h10fGRkD2n6oPbzcpGN
95imqSe7SI2vid6Vo2eAzXmIssL8aJWL8RU1VHJ301wy7R1NOSs4cs2Xv6pMyxHVHOzuKaAWCn/a
JJ6zC+8DZ694AljmTaoSxb4Fhl12RymwHbfSgci7yPx39s92GTr5AIs1/B5jVjK7mTHK+sVuCnn0
glgevqVqMvYnhHCML/TjuKSoUFDJ1yLE63RJCVN3sNoZ7MFsJf/mtM6ZHN3/GBs5J20I/hL1KxeJ
2Bd/5ZyLaSZmXKHoHKmp+ZCNaeDPCkrrYkBE8UHRLAES+Z1B8d05uxs7jqYrzCEI9kjNrMNEq5BA
yTjx4odhlMeRf8PPopZ+z2xML/cfcqsRJmAEpLgoabKeuNv+esqukjpwZpp0kTDvO8/UtlDEpHQm
v2YHStksuVxeo9dEpv6sF9oPtG/qD/d/xO3zYuYCPp3xhM5QZt34y3FC7I0CSGLeVY5nAuP1gsZa
Pmlduuxc1bdxXoj3iCEf4sqQpVZhMc/1wgpNRtUjg6Ez2a10ztK6//f+A22tYiPOZLPERpfFWMDw
VAXpO6aOymM5j/oFFVt1D/Ol3EZd5JZQ5gF8YgqA7CrR6aYaLSJwVqD17P6DAsTlRzpMi+khI5cN
HhBrWugoY3TPVLPdZ9wFltMcQ4uNF8X8AXk1/l8yNg5gZfn/ODuP5raRNAz/IlQhhysAUoKCLcvZ
F5TsGSPn7kb49fvApxHJEsu7U3vaHTW70eELb8g/rdgI3M5s589vL8Yf9MbrS40yKy0nVPgIbs/q
m5RratNv5/wOAevprqNWs4a6zJvfSvOzW9IKhAZNqIEPa5sp8t5m+9Rs1XzoS82LHeXpR+VJ973K
3S15+6dd2Hh0a5DmoF1Dj8M52Q253IoFXxiE1P1J3eAwON46KfY2rWvU8d8PBWsAyK9JvoxQ2etz
5ms+bbAaWRWhST3Wa4nnQjukh9qqrsrIXdh+wNFhYvCMgOU8bfC3hAUg4ohHM0jfL4oSahN2lBmr
m9SS84uL/mIfSZLXLBycVL4H/qJUCNpHvLiUNcSDyJC+WOxJ2UDCqPbEyxaYP3sgXrgv+5BlQmRY
t+WYZ7qgtKd1QxUOypo+4d5YfPXHZs5Dizbv7WouZR2XWWrspZdu+RE4gHFj3ZHyqd+x2LHlboiq
T5qBKmrTLOiUGZnTO5CndOtF0IOh/Ft3zhgq3pDfy9zlfigQ1ndpSKzlEJl4h6RUo7vi45BvwTX8
zoUdskMqybCpRtMS2v/3/1yPGh2vasrRVWn8QkXmsrUHE9j2h8XqrkF39s12ckz2JjyuCHQcsAY5
2YwyqB0rDUj/trb8YUgrv9k0R0R+Y42x6U/6UwAbIsaNXg+LVqxX9ud5DgMfkIID7T7EeGhgvp6o
AeLAlzWF4dGq9LgZAxFDQx6iLAgwFoYXAqxxuCbNc2nKFhH+7t6K8OHpochmr6k05MHvFr30DyP9
l0S4046lk3P63KbpCiglbdKbvO+oKwxyBCL89rm8dIfupKU9TqbfQA309cSRypnXIDVTVK9Fxb4L
6iahDZQGv1ecG4xfAYUmGSoaH4kANVncYu7Eo7jRRtcOY2ubT3NV+l/MrXV+23M3I6foKYr326xd
Qy5cWi6aEUD3qQ1dqMsMNigub0yTxt38AeQEeDJEqgtiwJ7ilRuKojA9uDvbMt72bpbrn41isv0r
S3bhegFLzU4FLgOuWj8JGdpCJzOqRsITK1ij2XTrJ7sV/V9TMkiQ2I4wBnam6mlGJqrKm9Br15K1
L/Q5drQgf14yFEGjbu1G84i+dv/p7b1w4Tll83uQkyDTnFdFspoYs5pEmlgVrp/xqPXuzdSoNTiA
0wk++jT3P7894oXrBbgq+39H30CLOtl8k5ECPZ+yNBm5EAeC6oOwqBcsddVcqZ39qceeXC/E8iiK
IWO6N5tOHiCnGtKqWIWWzIurPdp5UHshyeimR0W/LD/ZcBvGAWCRQCD3bbMmVWkUP2dqN22stf34
gka/NYSw7YJ/Uxf96NDWXOPRqWbnCX+QZQ4nYyiNaDP0BeHLRtOn46i01rlbzZ6qmTdRQf/XmNBz
icxsXogB0j4LcDNYxmc5F3iZmuuSAnurzP6zU0wUVUmS8gYzFVLJg1KDAoKQSvGTdgtSSeai2Z+U
sdFcGvugfdLolCYB9SwSFqHZwTNRiX6PeZlhxLay3e6R63sRH+hUgbL2ZdlscWrU4L6VPWwfbEJu
LfLboIKG27TaeFtULTr2fjsYeayZo429Gq6KNwF01PoDoT+AHrNb0YoY/WBxIjwCPBEV0tQl7te9
fD/oYmyonno0T/Na/yzhknyUyDqNoZZr6rGohz5DdIYrOdoW0I1dE/gfLYuECuC28t5ZYMG++MbU
+QBnEJ2Oi84b7GNO1xSc+1YuW9xu2zKEzahodmFumY2RYF1UuGU4MoVDm+Z+7Oeuz33UpLWMsaMp
ZQwbQq8RZNkCCCZLV8M7MTNND72qb7/DlMCXCUnV8svbm/38icHzE4q7D9MN+dTTnF2NwvHp/TmJ
TjH5IDSz+FajznzUG4Wi5OIsR+wJrsVdFxKc3WmUXU8eB6f49I3JBcmM44xusqIuhkqSPdjoXNnd
6tCTBOAfutaY/VuPFl5nVCd9PomZj2t9D2Gpmq4swfl5f/1j9qv1P+EEMkR8HM2D3V81WdxiR3jo
3ME8LPpVR70Lqw3GGbo2dS1azKdES89tOFizaScGN2cEvF+/k06XN7hXbsFx46A8Cgt1sbe/8YUJ
gisliOGS2Rsm+xX7nwnCzBOFbJSVKK7Nm9TVhxhpA7gZ8zWl+QsjkZgDFeA/zPJU/rUQLirlJRYy
Eux2PAinfBZ6rt8P0sm/vT2ps3fhj6oeQB1nh7HxPpxMataKXplZkPSm9ryxrHfGPH0KpgINwc3K
rj0Kl4YzaazxIDDDs7av0dodsKQSi1M8ag5bLuyIYMKIgjK1IrvZrtlvnq3k3lnbMxPiThCRpyKv
OIXkTqpvYPRSr/mcKpGCr9KwOO3bTbsmP3EWw+yDUbBDEoHX6KzQikFg5tTICiZOVRTpbQuOyInq
1mwOg+lOMtrWAb89hTtHxi2Z1+8nubVXxOIuLTDx3h8WpMPDe/I9N5N2BLamXuLTtn7MVturbxRo
04HYvm7ve67QK5HFH22fV68v0yacsdDYJ+M8S8lsbu8GYE+Q5JXvTreDMdVbbNFDgxgMTUEBqsIz
pDUKBw5cIFsrNoRK/5na2UyEJyEv536Vfe6LfAbf0E/VBLW+FtdqXmehHT+TAgxtXRCy1PpPjq/m
bzw/GkawAzDGTyaqzf96yvprBfJ9FKQPoYoB/STqfn2eAhO2Gj4b+L22w/Kjb1YXjNVKjz9DIenz
22f30ox2mhiQPsoPZ4eps4I53ehnJKidLAdiYnlf9IUZvz3KpSOE0EkA32aXGTo9QkR3TUOywq4u
5yqq8MK5ob7ah2lATfXtoS4dIJJ6cCHQVnhJT+I4d55wXATAnkxGq2eh5yjrW8+7/UHKJv1ag0rI
sTvKRkLXdAHB59I2Wa9kAJcOEEA9lMd2Gj+Tfv0BDUytMMpa/WQFH7jbgVI2gAw2qZJCbqvpCWak
1+Z94UNSSuPUkhLYu+L36zFXRM0JzU03IaXx47ZthlsL0f/k7dX9A7k8OahkWMQpXE5ciKdtNXs0
fK3UMXvLIFj1U9xt0zweiC/Kjw2CAuJQksj6sTENk8A6ykXCE8+tenxCwRQIzVY43RDhgKI5P0aM
kZ5kihFKCEQ8yyLd2MT6LkAWJ3+Xenn3TXSO0O43iTBWtAZe9o+y7YYYW2u3I3K7wRTpDvZgdqph
siXxr8DsajKsOunnLv0iWq/8x5dV9REXbMuPUfZZ/VvTxicomsdB/dC9FYzJYs/zr1nY3TV0+4VN
vwsgA/3YBR2oGbz+IvqsfK+aMS7z/HG8MfRsOrbK0o6dqNrj25/lLJihHkJrjlceVUMexpOh2nrN
R1fDhHsl1o4AgwThZOdlDClku3HMhpQJGbHD24OeFy73UalY0uukH3+GwqCEW/UOsokJEj3akby8
JR2gf/OxMwzjriCUzKKWnt7jogbn/TZVzaNGQeO9cKsycVUAh0TYpvsjQI43v5LPXTgODquOXg00
fn7dyTXAw+VsZU8twNTc7leqOduHNVuG/2fdSSfgqJgkxKfBc2lNnigGP0i0Do26EoGgLkrr3B4f
PAgNMim1qfs1lBWC4m+v/YVbjlBkfyBICHby9Ou9NZr12I+lShOAybR6AhHE2xKk0eqW7WEuO/1O
LHVwEEa2PGPU+9coWL485QeCSza4fbbf8OVdK5T1A4JLRya9CIpIK+vmth5lj5qVUT+MQSMPk5zN
Y1875pUuxaXZA8ijHxMQkkGIfD371XDL2hgKIkDfH7/scg7vHavTWXoPtT5jauPBqKeQBHKOFk+/
io6+cL9jCclztovC8Av2k/+fKJ75rn7a1mli7+xd5PKm9qn069KIhdzMp2UztZYMcRz+Lbc5Z+NV
3vfBye17EB2zgWjyZi23gkbmjzS1CVJau8ieFtjR/ZVtcukKCuCc77z+P6JAr3/oOlYYXCtC17YY
hx+LWXqABcqVPHy2svnKI3/hyIF1g9xO13HPYU+OnJctizZmpAEmqFY6pcL57S66/P72zr+w9uRP
AASA6VKsOV37NjdqXdM6HqBqc29R3jI+56sQRz21NT0Sw1/TvyD20g/bER0o7p5F/5Ulxn4e8yCZ
qza9mRASLw9eI8fmSmZ4LnfBQGBMLRPwFq2JPzad/9lUm4kUR1oSuLSGwDWjNlbXpwYhrR94amnd
xyBd1c/JtBHH5SEQL2Zd2Di4BDa1Z68t+rvS6wv19xvo1Y8yX28gfD09nC4HH7PMcT2iFZ9+MDEM
Pgx6ul0J3M4rEfsCgFbgJQMNRXDxeqzBar2x63U/WexU3sw5uKcCcm7odUF/23DbRBAtrJAjU+BM
ulCkkm1dXdnEF04MF5tNlX+vivCwvf4RfTlsldZPRPg8t4+2q8FHG7v0DtXea25+l4ba2WZ0KNEh
PgvzW7mNq9OwszpbZL8noeQBq3LxxXO7T2+fmQsnk40LVn8nkHNjn4QHhkMlrQA7l0zOZB+aNOue
tyn3rmjJXDiZjLEDIsEun5eHN5/GpTMS9SJFtX3Rc1Hezvg1PRUsdRZVgXR/vj2tC8/ATkHaef48
hZSkX38rUTbCy/TWT7oJmHLozUPxo168cvmWGw2QK7sL8pdtrOXzUkPRjRQaqtcOyKVdu5NicfRB
CABdvpMfgWizNw3t7CUof84/6M2lNyPmxFPoK6stw5QUIA8h87UbDYlxvAcjsN2tPlYnV87PGR6D
RGMvLfEe712q0+t33VK0r6TuJEFO+TOTvhUazlwdSgOV46avxYdVblrkICV05Tn+896eJAWwJTiz
u74JCoEnh8bDcsebs8FNfK/3toO9TPZxwCPVD01lWuoBkct+DC3EIG67wEo/5cJLP5WBt71bpyq9
doQvBMN41eyIZC6Rndz4elukpFh5XadOYjbjhNER3yecIT7ELrIoR6Mf+4PfjNvL25vxwhlDItFD
SRBg8DlBmgsdkPzQuEkj3R/DNrT3cBHyK5WZC1cGitJgnuFEYzl02gMlrawheDM1UWBx3+jLgG74
Ktef+NW5w+HtGV0cDJAG3RcA3hitnKxjme0O2yv16LLpkhbplrvdIDYOptn++2idCjQ4TVrae7/n
5JONeuOmtbs4CVUc0BlNL46r7lRXTsjFfUrQCpucZxGRwpOoedEba07X0kk2exmqg6+3Dco/TV0+
p4NRimjYjPJBFl1ZRThC5u9kD7QpbJcZR+RWb1Bk/vsVhu69+43SPT9raQdeN031WrFTzS6/VxSW
unCGd1fFuvJteeVpu7RDYa8ArwDwdl5apFZpL5s/uYlGey8S9JIifIDrKynRpV0D6RbALcRintKT
T2njMqTajlFo40PWs5w5quxhPYK+kf/H8kFQ5z3bcVFIXb7eoEgZ9k7fMhR8gCqsg3lJgnIJ4jQb
jStDXVo7tiY36B/Q9GnUmRejtvUQRBPd05o7xXggHZdrlm0XHhP0VvbiH/0BHBpPSwYBpRIfPjhH
rmiCfwRW2mmUbkLM4eauSB0bQFP/IUZy0Thqthqz7q6tYsueKWq9vTXPH3N+yQ7u22VkibZP1nbK
6Jj7heEkHiCqR1VVCmSlcDOFSbTXPJirMK/lD5eG3OFP+0nY60snO8cFsVpkhIiJCVPtFt7SrggD
5eqYYQF2t1jyWjX3fKtSHgCWzkf9Y8tw8nRTRFeN5RdeAoFAxWUzZkfqSc6hHUEUvr2cF4eiIIFw
3F48Pu0uW4tugZB03KTW3AbWtI5nG5Klx2Eq9SsU0X2ZXj/GzIqeD9G0Rwx7KiRBBEajGUO1xOpH
76CnizquQr0YxWIfqtKjJJr7KdJZAwYNa3kddLfT4c7GJ//b+f2uC5r79anUS0vLgf94yYIzERiI
bPyIY5Zxr6sUL+DBmG82a+xkWOG8VIRWm8/vkK25hlW4tODcdVTDgKycp4kKqlzp2JmX6JPRHE3I
FZFtrfWtYdKvf/vbXqiD7eBCvi5vy85R3X/LfzO3DoQxnG83AXSNgCoCYOavusxXkhZf+1SDYLjR
nCb4OI6LmyxLi929hKb5sNX6fD/61nAjC1U+e7Jafr/902zPPP8abG8EZJATRHj49Bzbpc/UwXwm
aZUF6oXwq7c/zE5taJGlWd5wtDcXBTMP0TLzAVaPACm9ausa7gprxnHJMfDsw9YZkOsqKtCA7oe+
19qpf3Aq26meiPin4jA0/PlQjUtXhMqrht9g2fzu37V1RXYcDBCsD0JvS/NhCOjufnIKMoJQYuzu
35mdyoALrXq3fc/rYGojd7LRjdOcYMVOx7Wy8gXQzzDHylqldaN5VmPcCt8QVhT0qWtH6HvL9LeH
zVYD4mBBjC2ik52Vj5OaRyRKoacvsUIznufI7uRL7eZldQSRD4YrbxCmizINfZGo9WUjYuJbehIT
8rrr+7w0FYV7LZjqcBrL4U6uxZyGBZyEJUTGHwE75JDMJ7/o6KCM04D4TFWtRhOZVjERewKP9kEa
Lern6HTKjQozl3msD5J/cyzS/AnpvEHeVcVgpLdZOujmARc7cNtTFszTl0pajenGHsVx72WbRyM7
tvbkpYfeAth9WPxixRoCDO1WfwWe4fcPS1kY7f1cOmt3HGtSgp9z1yx6BLzdVVG7mHZ3KFqJQFSH
7Of4Qa97rUZndFt/jIPT2jFMj/qjQIVe+4lvd/cu6ypLj2HVt86cTNtk9CKUbqbbj/WKV0002Nby
sHOjQFMo4fz0pOmkT4Y7Ue1G4W746riDqmLkhQGPGSIHhQWz2tRDlNJQ/UV3RFcYXqXmF2j9+b+G
JQMiLnNZHpoBsuaN27N9niHgNi+0OLwhpFpf5SHyMMa3NTW16T1krcUIRwOX7gf6PNY7R7nbjFqU
Xf4jkS/tv+RZXa831JvnB3SjuuZp40nID0XmmGVYqmqdQuG4yx0mOSo9zlunviAFYwbxamrzs5E6
zr2uV9qXYOUfNIvXlTe48JpIrnn6vSOtc0J9TCsVz2LdUEQIjNYLQll4+RZBM+leGnq5WWTbvfU0
UuRQ9y7yewgarswxtBpprVFvDVhv5dwvn725FS9i8qUZB01J50IHryPvq3RsrJtKKyx5WyjZ/gvV
qp/jFrPwn00gqyGsAme0wp509LgJt3gpkA350Xj42IauXiOhlWlz8LmYct2g71UZMsyUXD5ovUYs
WJZ9MYWBQ3MulINbGEcbYGdwROYQzxeNNDxe0pQea648gxyvaNpE4FG+3lZW06f8SLt4LHF8/UfM
vjHEhtEvn2W2unmMQ4//5KIf16rYHRfL+7AYaWNHVpFK50h3HbrCaPe5IDuThv7VmhDWS+razbr7
EUZEqkWjK7w1tqBNA+zLHZBWbb/jEUfbI7+epzxIkcSYHSI/aVnas2f3jXdPvU18bgR9vhd/rWoM
PSeZ5o/GWBrul6Vcq1uCVeD0RZdPIHWHepnF/VJlVvreM4tifCyd3usiFCaDezrlojxkWrA+9oG+
/FTlRg0M4gCmA6Ux2B/6vBL604ZMU8BViDYMN2lt/zJogVQRfNVgubP8yVY3NCKnh4VCgBvWOGll
YYfuCyqSQLnFU1EuIClTNeCIuEESCVPLUCDPxrL9OuPVCOHBltsMvZza3JPsp/qdhq57eqvSvlIH
SUUpY9M1q4P8W9E9911rgDteWbHB2YaP01B18xcjl2l9yLhe3m9SlB50F03/4fb+8B5BXWEjbznp
BtzuTsBqpSy1hqhbb17oC+E9eQij2fB9UCZ7MHpUNj7A4BPftlHjfFiZPz6OLnv7mPMeABYdKz/S
XXg6EWrgwxq5Fu5bcYus4foV+6tqPWYWcLb7bjMKfGCypei+5tokjBsbhvrHXK6td+Tb+sE7HvtV
Rridqfd92mVLBCZwnh/71QOKhiqMJ2KrGLcKqQgUAMO6WKcmtAc9ryOvq9VwrCvTzY59SzjNE2fI
+mCZCOITkBjd0WlwN4uKTIH+UpXp/JL2IoywlWaNADxZXEghj827YhsWemvdPS8gX34amiz+9bzR
eqobtGOgM7blP8U0zv/oleeWca+yyQtnmAV6PMvV/kilvASZamw6JBn231ce5KmJA9mt3wNjSD8q
d5nuu6Vdfy++u9A1rlf5WZF3c0+0ixAh7ofD19ncakxza20bj3VjtJ89a+q/96lRfKSWnGN4U9X9
AeVLA0OMQvk/nIqaMQa3bVHFLdI9v12fvsBdqueqSwzZdnk8q1x/3/laNSToOxfvNunPblSBKE9D
ofCZixCUyj8jvN17JCXs6qjUvaZPBPDPMqbv7a4PonOdrzmQoBRzCOnpISLey+/Zp2ODkhbGUT5k
wscRAWQ7dEYHleHadbIHu277KoTVkqPTvooxTtXEfeZU3kYpWIiJTwY88ENDv4Uup8iWLdLasvi1
9elmH0gq8BKyhT39UFln9F+XxW++0FucNahIHaI8rZNz0+KspHmJXPs88XGa6Lg3rODHrNb+l42L
jX3gKmr076taBueYjqmBV0O+6vZBDH37zvSa8buF+h6P/GyKR6mN5jfqCWKLHGuSS2gp8pewM/l7
N323Fm48TAuwl1DUW+/feXClLbhhkxrDaqwLZCGQfUPU3O3aD/OWLQ6l76aWUTrpaUIo6X1zSfaq
iBJb+slvEbKN/HWYxidCSJP3pS56WLtBGXTxqmnbr9ZTuhN2EpOVeASiQO7ouat1twjTL2O4+qtx
WLR60W9M5Yy3kyE8J9a6UuUPteltz6PqBvsGD0n2OLCn5ctYg6eMpDA9GeV+UNV8kYGEuxqB5gJF
cjDLI17o32Hktq23Duqh5PxZun0WWc4sA3C1z01XzEZkuzPaictqNVoOJzfd3H9aMQ3j17fD3vNS
KFiTvT6GzOeuz3qSvCrFabDzykgar7GTSivlHAu9AsxoraRAYaan2f2EJPRDKT1juJKAXUg9kIlC
IIsoE4TaaRIPW1yvedGMJKiDPUjLiifYwE3Yu+U1bZILQwFepNaLQjrdsNNcjwu5qTXBXYxw9Rxn
xFGRl6bT7Sr6v1b8YUII4lPUsQ2qy6cZbGfpWZfPg5O0k+UcUrTVj9ncZB/e/nIXagC7oBqFW5Mq
1VlntxON1GU3OwkYYm0LIcL0XxbupI9WOo9HF+ngX28PeGkFAbaSvkEUh1B9kq0qe+yauQ4AZBJX
HgwlzIe59VDyqqtruqIXduUu6A6fA+sCXKxO6qmLgiiI7aDN1dMZw2FDU/qQ9mva3opUm25Q4/Px
ORJzy9vYG/k1J47zpd3bE/uOpDKAdsPJTJtqKtqs6wCEisw+enqR3ps12Fo7UHqMmN56paZL+nsh
98QEmWogSiiA5k6OYUOYvynfNJEYzLWXHoHDFO8GfkXobqNVR+Mo9SoSrVIqchtf38JqmqaHIbV0
cFktLoCHNYN2i4sJ5tD87tJ/MSc8kMKSHkcZ2pmuhnjUeVN5KqwOK6JBD15Wa9zQZ9slquLaqzIM
bW1TfLUzpS1f53Ywq6i3W+eb0iubi0orKoDNW+8i3JwStOmoipc4sDcwarZR9MRNClEZkoG+0A6V
GYj0jr+Sbve9vd/0RPbGGOc9nZkKEdzZf5+CO1mfp8Hzi4Ommt6/WYY6fxp7fbV/jIa1WBhZmeik
E1AaWdRT8EMRJueBy+K6D7Qm1CGopTduNs4kR6kxPQfB1O360rtb1ruyMeRyC9TCROCjaBfaLEOj
uZGui1TGdmEhqOmXumbcUEZeqlhpmeMei2Ax2pggqJUItbhDdzssHiF3Zppl/065BkIesBmG8rOH
zpwW+misFvfwlof+4PV2j+gQNuFYc1nQPz7bpPDvtwWMfVS6wpJRL8ttizILBfnQncA3UPNZ9ael
8VX9CJzb+bg5QdlFeQBr9aDyzGgORpB12H0j/A6onOaAfdurbntZls34kqLsw1Pc9H32oBne1Ib0
t3h77KZr0FUpmmK8Acc3PMlgh26hSNIExEnmsv8fUWI8mFjhwPGk2J2Ha6ptPl3ArNcOQo2FiDwk
o6hVSKecorYPpg+a5Te8DLxj4qiJgTWIqm61PrW9W8ssbAJ3FqGoZD28a9JiGH+X29h+dfXCJX1w
7NW/Lww/e0BGFNtIcqlKRiB30rthrLB5DVrNR4FSr7vpoZnNybldNZfEBap28yVo68GFxmE6nANA
AF/VLN27vl/M4GZajRJydZOtd6J2xi7sCydVN3NTGlssXL/+JgtYfwgRKjsP66WyPkqnD76T5pQf
l2Aw7zMakVokc6epH3oflGw4dq0W3MKQl4+1vUK3nKvNK2+Ry5/SaKpoFBxFXRI4NICRuxjPTdmH
HFUdvaXB9N9VOZpGgJJbtMSmIWv7yFVN92LbuOVxBOvgl501+cy52Xr7QLCl04/MMugp6BIYW2RC
hHFQTezUs9Rbu3rQayQa4DGu6Ve7abYGFX6/+EaM6NWRWzvbp4Cy+G+1Dfp2GLJ6+VRtSy9vNOjm
Allya/+b5VJUx2pU7nO2iZ2xoXuCQlDrtO96VQ8djU/H+ocUYNMe1zmQH+cWZddQQXHWD7VfDBU0
ntXzblJfFpR7Gqwpjh1YjX+12u1XGC4ABUNlNVaDqYCzPiN5N7RRTo3RDC1sDJok6NvxppiaIIgE
itxdpK9BpkeE8E17vxQA1dDd0gs+lhQQj7dAWl2Ya1Z6KKo+DUJdc4fqSEZnkd3hJs1H1ZyjNeeS
7oaRLvfSVLKMaDwsDYzgnpa214n5kypGnxZnYE6fyrHzzBhYgetGhkP2ReepxrkZ06hv2ZTZ5o0z
ZEuclqpHfowuTh6JbNKTarQWdWjGUZNRtYJuShYzw43AUGn5RM7t/mhMmY9XnojzrgqifnDrqVQD
5eKVeF04rQ1Y5gizWMm2l1BoBU+xqbLgWn12/zOvK9IMA2CLR4/a+5kUjOG1JCVDaScgY2UZzs40
vQ/ash05z3P7L1319v06tc5NlSMuGgZu2bs7h9REOtEqv78dcJxHAYBnETPVkfwjND2ds79hMO1R
A0mwOOoegpT8VDNNeUfdz/tAia9ERzGQoW831c3bI18KAIDM/UGcXOjMiXqYTG+arGQaTf/DIheD
HGNtjrb023ezkWpXemYXZ7p7QAPTQkX0NLSyc9QN536wkj3UC7tAdLE/WMWxTrsfadC430iRGmqV
ozq+PdHzmA7pdAK6HWgO1eY0ANdKBSnRcs3ErbMNCSxHxotZ+VS19PXKUOchDkNRvkIADd4GdoWv
dzCljaosncxKgDtscd1M2aPgMnuPOHd5rCxansr13Ojt+V04NrvVJNEqdX0g+/vC/6ffoNx16uRW
6omwhyEJZPrLWfVr9gUXdgs0FJYPG0bcl077uL3KuwKBfT1ZDOEOkS/n5ic2u+IRrfdgOEx+4Vxh
tF74bOwWqDv8FwzRKaa1cCUC6Jm1JWvFDao7eYGMUlscpeY3VxAr5z2y3bgZpEZAHEyx9+SzYb1o
qs6RRoI3yHbYRtf8uUuL3cBps+9GFBki8rsR8QFJlo986pUb6cLaIhPlon6B6gP4ipPhi7yqvZp2
TaJQgTuMCghv5ZYpYelWRnK2/48DAS5lD8P/CG6c4nOaik5YI/QtUeaoR/1WdchAFipxHFVfAYGd
i+MBHmBz7tAbFphr/fXmHB13bh3p6kmTdpxsXfOml12+fgiNOR9/BTVeOQhjWW0flmWglREp3yJg
io7GOymGCqqjpytskpeg/evkkp9GVolw4N5iP10GexCTK4m9kCYtnOfRstafhlrKKp793v7VGxRO
rpzUC9cDNz24KITPcDg57QwONSw/16sgZYC2SJQ+LfG6WRgyOr28280PIwlt9e3b4fwYUdncSWR7
nueglPf6A3RBuxjOtlmJk3biYMwtPaWZNkOAKODfD8VIIIuptuBkfHrDg6N0i7TmRTFaJ6W7Nsv6
BrUYdz1UEqGAK4t5fu1x5UF9I1vnYoKX9npi6KpjBKf5ZrIp8PTUDt3HTdjOlavh/JOBYgODCgcN
oBVgttejlJhyDvWQ6cga6cXj6BDjFmbjPjgrdGKl6320WrXx8vY3uzQ1CH9gCDHtQmv2ZFB0JFPP
LnQ9wSCwuZ/soUq6QF4Tjbs0NU4nGEUqLDuw6/XUfGg0po1rZAKJyH9vAnOgySamp6rK7E/DEOhp
uOYgVa/EAZeG5ZIDoMMO8bD0eD2s4OoptkLqiWH1+getKBGsqZ3iqGiC2ZFRQU8gOijVcGXcC2ga
SCksKIcBcTI2zeuB2UimreAxJZSvvZ0CM9KZrUd/+4qiPpiaYR6dNJ4IQY99sSALZoimiat28q7Z
uZyfSX4J5Bz687sX/el7own4J0YzEIGuW3VMKWgnpj45B2OYrmGILgyFUAlVuj0yOH/aWk+Iotnb
M/bQv0sLX7yrDIFiSauZh7/dtH+eFBcEFuaBPC2vlxe62dRNGJkkJn2BIdZSh36Y0zXGlRN5fjgg
3e4WsjuohcvmZNuaS14XDcYuibOU3QNY/zZelalfucsuRKsEAxAhIbWBYD2dDbXMVnN6W0/chYcA
Ng30muOylqV59MuhV5EjZPk/zs5rOXIsSdOv0lb36EFABICx6b4AEJJJMilS8QaWlQJaa7zRPse+
2H6H1bvNQIQFlj1jVZ1ZFB5H+fHj/vv//zmSQaOUXGfx0uF8hVPOXilI64jsoIIfONsjNGdorb8e
V0R1pCHtGrpkulfijDc/lcek4EU79rINJF15hMCCMjl9otoPOOKsr9a6UH/I8dB/9ZBFR5qHWutd
W5Kyd4ZA0In3VC9fYrVXuu/KqiWfVFG+t+UWGO1BheDgXuVB9D0OTP1boYRB6SK0LtWOURvtS6VH
041ax40Edx09Hm4xkrFZOKwXQiJAu+LCEkTGZ/I3emTmdQzY76AibECubYCcXPKp+/LUdugza/fX
N+/8mNASZooCgcyiC/iX+PqbGLpOVSUz1zTntV1QUTijUq9JSeFIaVAcFkwp/K63K/vaXws0GAAh
KHWczqktCMVSk6TkgB+KqPjVJPTuEskYlLspBkjvWNXQ3MC4gFiB5IfBN9CTfXukdww2vYaSt+JE
fV7lXyPNG427EgiwU4FF/j54iMH/rPTE+iD3TS0PtlkG6zWJol6HwLDTV7ELcYUe3NfBoFMlr4o2
dwahqeX4ydrzaS835G/TaE2oF8Ia2myHRIYZVSnKanClep3UjiS6rWz0xWiplqeq9PftIA9fdEkJ
QMmmawbUpKbpu0HUF9nHvu/rrT403XineSmJixpqV2uv9VaofiwVP+I69bsYjhOC0uJASi/0dzn5
kPUeXM6IWp9JmvfT9RWY30AsAPfAiloM6rTn7ZFQqiQS56A9hGZhQvgAu9pO9bw2uemotnd7sozK
VysPBn+pE/jsDsK0QKKL1nYiJMBhp2uPWIqiSdK6O6hm5ceOGRSoKAV97r/IeWx0ToBiiHRcNzBK
H1aNtPrM6YTRPE0m0PHvngUCNY6WTCkHKKs4gm+2vNFGoODJth/q2uvcHAoFO1pF6x+WBoJhXaSF
oxm1v+C8Xwc42/yUc0DGgZED2z1HziIUQKKvyNtDDy6u40m+tu5XKXk4SN56SM0ibSD7G4xeLt+m
g0/jROmXzdqVoqIGo7PyoyVawPnRN+ATEvcJ9SyCIP59Og9BFkYhbJXjQcty695vpehgyr3qTmUd
L3i1+dWFKWZbbABeAMoZnjeha5THbj9R8mmjvdakybEAbre7vrCXrMAXA6wdfi7ov2f5gDS2Jk9S
OvkwJW3qBlNMt3GVLPWXXNjKKnmrVy0eJu8MpK9D8tSbMS46RABdMIvL8AKa9cYo25WrxEKanvaa
PCxvLKlc362yrF9w2ufnmE9AzoxsIfwYVHhPVy7va3A62igf2j7x9iDswn1JA+42NDzjEKvV6ORr
f1oIDM5etGIRybNwgmE75fk4i3PUDoK7pIdcERlL8DiKZyBLK9HTHGzbbJAPXRGXGjUK0rsrZayh
4tPk8gZ8XdDA8kctJjB8yQAXCU/Kwmc7a8d//WwwK9DUwN1ydo0lvgVXR9BMh2SVKDd51K9F8cgs
/zQmVGoAsXTpADschRq3FkUKMEDWlB3krtICB4i1nzmgQKGEGos+C216mVJlXzVEF47UIJVpryH5
qhy14V3ieEG//qKq9XqwqwLqGbdVyvrjmkf14MiANr6hKVwX8GqXHQUTMvnfe07//ZAGUWV7Inyx
q6ZMM1v25f43MhYhuc/GiEJbbygP2Am4+o8aLPbf5LYploSr5gGemCr6BGCMYZnOyUC1deGFVlNP
h0pfeXeynhkf0shHRUObYutnBgrvNxrGbbU18mr9fP2EXvCCpJ3JwUAHQOr1LFamg0ypOT/TAbBu
mG+MUdF/xz7cFLYWp8YgwFXefRm1UeLUOMfMFUHDl6QZ0G5YaQ3Z8esfSLyVT72yqsBQQW5WBEC8
zU5PkkQjgWY1jXwo0jwPtyVsDh10WOixrVSIo+0miKkFrUB4pe6oqSFoXTbRwqv3giOGf56AG+dF
Xn5+NQyalPneWPWHIq8iIAzyuJGl2Hsi8CsWXOQFzwHjJ/EXyXyC43lbp1Z7HsH9NBwmajL3ZRNT
Wk7Lwun9Qj5meH43jaPkr0n+rx/Df/u/8o9/zWf9z//h7z/yYqxCTtrsr/+8DX8Ag8l/N/8jfuz/
fdvpD/3zvvtVNW3162+334v6b7iNn9+bMM/mP3PyK7D0r0/ifm++n/xlkzVhMz60v6rx8VfdJs2r
OT6z+M7/3y/+7dfrb3kei1//+ONH3maN+G0+H+uPf33p8PMff6gEu//19tf/62t331N+zK7+9/+q
w2T+A7++180//pAU8+9COoSwiCQ677s1u7T/9folQ/27Rc6AVzNZGKThxZeyvGqCf/yh/52XLX1F
kAcLzlFeKH/8jXy3+JKkqn8XOWtSyDwUec1Zxh//97OdLNe/l+9vWZt+zCnm1Pzmk0OClxA9/tjn
1S50J+aJC1Xygawj3IvTbBLVgWmqqXYtdLz50Z/0qNm+mZp/mb9ujo4JEy8F+xttMGdJIOjD27jR
BnsV16P+E5JDcN125iFR8+RrVjX9uG7vNGwQw+P9o5GQITgz6Xie+QA5zGJ43MrBLiU5e2xQxXoG
dhstnDx8yuk0EvzQhqKitwDr2auE3qmv4T+h2ResHm4O99v7vbvd2vb25na7dd3trcPfb13+7bqO
vedP7u3N9mAf+J7bW/56dF2+tnePfG1z5I989/ZwuHf3fPWWHz7wrY5z4Ldtdza/kl8vvmWb8/OH
5+394cBvs/l19kZ8eXvYOi98Cx/BdsR/4c/8ZWPbzt7ZY5fv5Td+3N3z629cl1/1wn85bOzNht/4
1b21D4dn+7Bx+JnNZuNsHMcR37bh5/l94pc5H/jDLSPhEz0K87u9c/y8OYpv3RwP9sa5c1z+zKj3
u5zBO3y67Wb/wXG2h9ut+KB8th0/+eh857fu+dbj3dN+/ySmiYkSP+3e3qa2MPvk8J+vb4zXB+m/
bwd9vmJztYI0qmpNjlYPt9v7l8P2mUFtnO/O/ug8LViascueW5o9jyiDJ0rD3ti6D1//vPfte3vz
7c6R7QU76mlT0rkdvNbbtw9sRMgGCzss0dfD4yPr7DDfLMn+5ta9cZyFRt3ZhX9ucBaqeiuYKCYM
3rovz+wW1un6GuHnrh8rSxy7N8+5WikQXgyx8HCzvREbenv7+v/87/3LlrNxz169fbndvtzelzYH
5/blhbW0P+zYWIfH3WG32212uw/2HTvs6Nzs2c7fPnx43Y4fbOduz3pz8jgWrvNw49icz83xwbm5
Yfcd9wuR/eJGmD3KNLkDacB8uV/dZ84NM7a0q1/DiWu7evb+nfDkAIDxQ9uXe3/DseS434sDz7Q9
8n8He8efxKn2bUZ4/L0nPrB/u/v9/ndvPzwtbZEZPu58j8wccNqYapSKTXl/eL7fOr/3h9De7rZi
0m+3+Dj36Va4SRaGhdjY+EBH/NW93z67z4fHW/drjm/b2V9v/tzyCxjK/c7ePX/smD4XL/J42LHv
Nkf2eWFv7r5H9vGJpXZdxXYf2BAvlv1pc4cn2br23t084IeOt8LBXN+qutjr1yZ+9j6Nc2lQV+xU
HPat/RWf29l87m+7rf34l2dmeDjRG8e92fIhNvjd65+Ajr+FjyC+/uawTMbYj72Y6q+491tm4Vb4
tdsn9951bg4HvPX+hdOCs8bjc0vsNpsS97rdMudcPXtxC7hfWZzti3u4v8dhs2/uH33b/sIu2rIm
3BKbI6fwK177aL/6ssPucH94/HXw7V+P4pf++Xz/EtrPk/2nbx9wdvih+0f++usXuxGfv3funvCx
/O/D/mnztP/t4PL3T/Yzt8hg276946h++XB39+XuuN98Ohz3P58euCmcB64DZ7N5cu3vH7iI9g83
7hNH1N4cjx/w2cc9U+8yq6/TzMh/M91crljkbtnfci/f3jj7zR1H/fUbPz/xn4VTeHJvHr5+ZSM6
PxdW5Lr3UuSZqKLpe7lkcMVwS97wD3t3d+ty5XH0bcc9/nXJOQv7APLEq/sAQOzpPog7w+hyzGKT
6bi95/xz1IRVcXuXNqfI/lPc9bhLzsXB5hvxDttHcSuz0Cw8f3rkBw72HQHBlj+Jnz0cdnf87/6J
SXOPzsNrYMO0bsWtyYm64+QeXsOF/fHIgRRbfSv24P1WuNPA3rOFmH689dbFH9+IZXT3X2+JdNz9
vcvPXF8AcTv8+0yCPCKeNcmkrNckJ8lpiK+/ORDdNAFNE22IpiJ1LnhxoJIqEjjXrZyu8r+sQKYN
ZpwSMbw+p1ZyYOmeqYLX9LLI2ngtjWgV0hsvdG6Ubhhb0kKK83xUQP7poAfqIAqchvBEb0aVgKHS
rcGs7JYE+TY0ezQYErqnro/qkhUIJinUwpgJPmY2qlWLWmQle8CQtUD5IodlemgKqsPXrZzPHcgb
OpdF3YDwfK5QVZHnhycFxYYBoUMD3OwgmqYrXW+plo55ba/KPni+bvP0xSPWCyp5HuOv0CLC9VmY
ZGVqWYCdquy8zJSjLJW629VxdCu35npheBdM8fLjnUOxSwScs0lUaLHJqQ9gKqF3tLOgdCzCtnDq
iCTp9VFdmEnShSDv4XUCACPekm93hV6sM5M2KxJzYR0d2jBa79c83z5o8CTew+5k7K/bu7A/3tqb
C8aOTT7lIGIr9vpqgrpq5QE7BnIdLti5NIU0diNwR2pZEAucjstLzWkMc720raSkKwgVxmh04Zee
XlS/KxeMXZpEQaoK4xIZZhS4To1ZZbU264iioT8qsdt2lXJHrclz6BkZ3fVgLqWbLw4OvAA4HdTF
SNqc2utoEzObUAE2lLR0iVmRsgmpZ9p+SJvs9fW6ZEpIIYLGQlvMmDOv0R6rxzC+l/ZYyYnbKMn6
ro4mxbZSv1o4YCKkO3W7DOWNqdkB6yajqGqYlG19yu8DEsM7Mx7Lz+QutQ+9FpefK7P9en10l3bj
W5NnExlKQx+vmMiAHK6GZtY2rBt/4ThftALxBIA2yrhU2U6Xq7aKoJqkoAKfbrUfoXKOHMnM1AV0
2UUroo4C/TJkS+YsagBhoJWBRRd4XqdwR6A0tg27fL2Qsri01Un3kxZF0saAOO10LJVlhFVYrksb
Qh70NEwriY/JOvV+p5Skni38VbNwuC7uQDgzQGPzG9FTP7UYSUFShWtadBvyZbuka79Rz/xTgYNu
8/7NYAj+I3FzgTMSH+TNBQl9cOD3Oi4jgDPX6VOogrVk1SwcqNnrV9wjJHXAGMHMA5YCQMOpmUAy
Q1h2AViXKg2cdaainDcF0aagm2OX9TlN6mt953lxvFN1yGNpFchAqcsUJd47XrgtNMj8IER+DUdO
P4gVpjwsO24Z6AGS9UMGK26NlHSb1gsrOK8SvQ5ZFcIhCjrrwKxnx2yofTNYDXllB8A7j3Q0dNuy
LNTnvKtuwVIMR0oj+aaK85WtCljpMKLlxBoAOgKEQC/BQih07mkou4LDJA8K5gBAyenIe9qVTYkW
VruQzV61ex/ENU0DPWpVvewrhR2KXom6baDAeu+cY1lQOJq0QZ6HR6OiDmm74qaABcaEjBg2rQny
noWVvTi+N1ZmW2zsCmvyS5w2z7rObf1EcfrSk3YpaJfR+kYprHy3i2NcLDATR78CEnmnM2pCy6AS
UZY0kZqVI1nIaXaCvfX67J07H6zQnwfHG/UqaHZPrWS54sW10UDm4FvrR7jJy40a19FObpPoT2jf
pu11e5fmkS0LigtboAJmHsGL8ymEobeEEKLXCrcrTelGoc/SMc20vgWiD0vK4BMFLoxzye5snOsW
NuYy10o7SbPqBoBLfigQnLuNaKi+aU2KqTIKOwvu79LkimiTIjkB/JlmJXKDtCfBqm/HUFt9RWpu
aDeK1UW7PrPkwg4yqflyfXrF9J1e+JYoSAgEoiB4m8eCLTS7mV77Jfps0BKvSxSW1ZRam5QN7w87
CaWJYCC/pxgMWO5058TahCrgWivsERzuRo4ntFEb/f3BNG3AVOCpvcB3SdHm1EpG7wHa3+isSpCP
7NRYS21aqh/kEjIO5GoWduf5hX9qTeyiN/dV7yvreljjreQw8VYQhgCmdjylmsaFnSHik9k6GaAY
YRWGNpKy0ix+4RyHSRBMBUVouT4GppTu8iyV0RzSzU1hrLvnoZek2E5JI/XvPwoQp1KtIr7mQa7O
BmlAqzTFDbf/JDXWU1Lqyj18AbRUKnp5oBg9wfETePrCiC/sTIu8CzcEJWn2zeyC4E1C3+aqJxRF
ZcsuVCuxi1UU2KHcSe/31TDPvkbXKMZzPZ6uolnUY635dNJKgeC+acv2kAIpOIbQidL8bDR0Lpb1
Ej3ghSUlxUHegUDkFX5zarUKSgXqPKyq7VpBMioMTbcP8/qo52p7N2g5agEmGgJl2C1KTM53k7h0
0QcBXKyIVvbZiupeD/VRiUfxI7OwFTlTt+Riuvc1zAg8obheQbQhwEikOosaK/Qrqn5iz05hs8rt
mg5clyduslcLI1vAcZ0dRGGL0JQXIFBfZFpOJzMGURzqRVPAMZShX1a20vTSSUpiLGyVs10p7GhA
JZAZhwlg7sRCSPvNXm5Bu67i0a2LUbtBDDQ9lAPtmO90zZiCYgAyPpTa0bWb+cum97I8T1NMlX5N
r+sIsnUavwW5vNQKf2nyiIX+wumAwJs5lzI1A/jhisJGJC3cVBKxbtAHS3ytF6yIa4arkck7J/6r
Ebq1yjDEhenTYMvrOrDLPDXfv0AE1CKfhw0BVz7dCOPKL5QIDmEgxSD2CxzVBq636MEr/enbuxdI
kBnr4HNxUsSwp6YMhLgDyY8LCHxab9vETe3EahfRP2wt1GIuTd1bS+Lrb66ZLB/p5x+jwrbW3WfT
yNQNwktLyPyz4AOqDtKTwv/hdynxnxpZNUOZ5ispt1frXP5QRkP5BB9tfrB8XYOBoB+G3fX5W4mI
9ORSExbpwkKjAdIOff4Mm8okAmOJRc23mEAh1DdkGWRUVqckNrxbwT4bOn8zhrq1y+RS+S0BRq31
rNgGah8/Xv84lyaZhaSDnT4ekI+z8ftZkramx84xrG5yIR2LAPtmv95vxNCBWQPhJ3s6Z7lYl/0U
1oWe20NYKaEz9rAT0OJhFUtNmJdWU3Cj4uQt/MccReppMQq8I5uTRuLBiQLIvORe2q70bp810rhw
6i7NnQlSAhINWpI45qd7px0A3aVdjtZEo3s3cTeWhwIv6r5/8mB4eeXyJo6cJ7aNBA6r0ccjRnVa
fcjRoN4MOgDGd1th2nhE4RFZqPnMxVkuxVYYiDjVCO6S3gI3GQJS/0+skKvk1uIxNZfqMqeOrhux
9+NQTW/TcVDcwsvMzXUr55kOAZ8DH0QDDIllxHBOFwal2RxopJHbUeuFH6QRlgfYV49Q2Fj2Wu7u
zF5/LCTZ25SB4d2Q7z6uraLYX/8UYvVn55zzvaI1TifbAkT19EPAi9BajU+LyLTulNWmGYI6+6gN
utx90Nu+V52hhybqUHWwty9szAvHgNcAWCwFYTTCrFloJ+WBLrcpvNUjTIWxE8jr0e2L8IOq+ZrT
1h7/vj7WCyeBywfcNMSuIJfmt3arGEM6yXgRLQhCu69VAJvptHQSzsMQQIlQcwP4VeEjmj8HyDn7
Q2WwrOsg9J3ENPLDmE3GQfOsYGELnc8gppAsFqp/EPbOH1T4yrVc6cxgHuuh5I55Upp0WgSrTzCu
6z+DPu2XWkRFZHO6X4CTgLgk04j7gh72dL8EcakPfgn5RJGlkqtZpf65bPvpz7I1Ene1ypQ/SYMM
N0Wg5vu0UuqX60t4vl1XtE8jfvnaDYhXOzWfZqXsQ3GS23JSwXizNn4mlfGiZySoSiuDfVJbiirP
N42wyKOVapoQp5id0roH8q+sytymC45Ha9m2e47KEkXW2YPDWtFLBMBUZ39y98zCPCVqQMHlDb3L
kVRBDZmF4ddyGlPNrQpP+1jG3RTasRmQMzKSpF66Iy7sWRTvCGeJAckezfGD1VQYMeRvuS0lXrnV
/XhsHMtbBc95XanRwjG84PgolfBUFlTywvvNBqsqEuxJjczBX9cf8Yvx88qz4BrSqgQ94TrQn6AF
5ak8eH3dbBXP8wxbquvyU1Bp9H5f31EXZp56LBhNKB8QiJ+/GpSkbqoJskobYjqOa4cIcg8/i5vJ
A6RAoxff1ubnVekH777KmATK6GTOwGtC6nW6k+XUSvSSpipbH7Ukh0rFU6ed1SHBtzDdl9aWhxcY
VBq7aaURX38ToKZZFnkgT3Pbh8D0UzdGqrEZV5Z3A/lba+yuz+YlY3B28GAnycM/84cREheB1MTw
1JBZPxarvL2DE01yO5iRn6+buuD8BA8KSlrkVM/Vh1eom45GxriMyPB+Rs1q/GQ2RreLsyTZU9AM
vly3d2Fo5OhBHdMYD4XhHHaSaFKYQr+GX89RKZQCCphV5VNR52fev2Q0klO7FEMjWzzbG+E6Lfy6
oXvJGrXKt7WhbT3Kfhnd8kpGLvD6wC74VNqLGRheDp6H1/LEmw0SDWD3aWXKbJQ2I8ejTyaypZLC
n+OZtfKzGatO3pXcNQsvp0t2STdikqZNwCSzvdI2PY0nqoHdPiODM7ShdqeMokMxC4NPfa7lH8wu
kBaCuwvLSDs3IYBB8MUfZsehMzotbSQfV9eQJfAyTjlNOLljGPV6wbVc2KHIZQAcoGtM9I2ppydv
UvvW6Po0t70afrMEfbcd7a/mvq28yO0zX1pItFwaGs9qUT4hX8xj8dRe2cNpNphWRolTW6NeOClu
CgvX42SG7yRUIH9EfxasNaDlgdNzQZ6a0lDWbnz4B+nHCZM7rSJ9FEHVt72+M8U+nwUbxIUAwBWd
aiDtzadW5LSI07WONymjpNyUnmzeBFLQvzsXxljWZCQwhXjEKw/+m/1PgyuJ0rHASqIPdJfK62Tc
axF1NdiwTLlccJGXdgUZKvGOIaigi3A2KHlaV22I35Ka5qlrpoc0L3t7TTxlG2VULriSS9bI8QkI
FWli3nWn1tA4idYqrPt2NZb+ES0/qORioW0wDMXN1E/twuguLBkemUw0DZvY1GfvidhQin6gKcDu
u6KgLhvISudCqestRREXNjsmRGJMEFLIcwzzUGjwXIac46Hr6DRKwQ64RpyboQ1hevV0fSNemEUm
kdIkIAWIoebGvGE1ZI1vZvbaCvTM5eOUP7JK0z2b7smVRuZfW9JruuAdubGFqDV0n4Tbs8M85WY6
BIOSwTIfelBN+q6meLTZtbq00bxqsIdh1S/cBJfmFHIhqI1guxFiMqebBdk1qUgljRizTo4K1cRN
kqo+0gfKUoJ9yZIY/Zszty6AhYEKyuwCVfvugKtukk02xl3hQGjHUl5fv0uTaYjCqIhNuFNmA0ub
ykyCGlGhZpia3TTq0sdp7VluqdflRhqs8WiUofflPzAqqEvEceC1NDNapVa/Ck01s2sUM+0QKMgn
9Lg/Beus2srrUt1CPa8t2LzwPMPxE1WDTwW2MGcLqc0pryO1yiDPLle2H2RHqxiSLyOUjj9y+Adf
9FSuXF2Sq4PSD0vqpuextKgK4UIF6Rd5rdnhl7XcGNQkzOzWGFYPrZKNdhJU/nfJK9vbyZS8Te2V
9S0iiQs337nXEduVk0IcTUJhfh1lDa2RDflJ+DsBDlHS8DeRGikP1xf03Avw6jTIQwIrI482v187
A9pHZDhI2Hht8IKKdBe4DR182VbzhvylaXX/+3WL5xMq3rmUFen8VCjLinG/OSZBA9m1XBFBwIOT
wjoTZvpHq50EESdlla2uZrptZL7cQUjvRUuohUvWX6N4+o/hWNTF199Y76RcDlcaYahcFEHiGhIH
k9w9XM6O1SdI0YSZN/VuMchFvCdZvPp1ffTnTgIhMDYytyS5BjKlp/bXVCQIk3ESCtykB/75Hhda
v1MC8516moQz5BOpY4pSzmuC/dQSbwfFmhJuycyzjMzNJrMfIR+npr9dd/oYLLij81MqKIUAzAq4
G45hNrF1JMXR0MBLu4ZG+ScXiBv3cImtYo8MXJPlOz8dy29FbxS7aFS1z9en9fywYJ1UuknwbcDr
JlL/b5a1adfruK2xDnIsulkVa2QHomxJaPmyFbQLBWECENOZL+CEmKC0eyLEXrKO0ajdQSgsHf6D
oZioJgLY5gExx9XUYP0kUGlMZD8VHwGleyNFaLlbwoJdOPkktyGAUyAxJ7ieRVHUT/W0z1AR82EL
da2SVkdrlfoH8H7D0URj990hKaAwuGyok9FJeoYIq31lzEuxRJIUqZukM5M7nbzXJvUH7eP1Kby0
F0Feyn8lLMGln+6GNApl3lsjd77R1+g1lppDMiF1lbFPDkVdyceSevuDXkXFN/rgioWjcMHHEMYx
pWSdAMTPscF6EndAPwi+vcGXFLsko/hRMxMEOOTBqJ4VRdI7W9fC8hmh67FaGPx5XECERQurKBub
SJ/NPEwulPl00i/2asrlbyxGKBSEOIyQHvvIgAfADB99adD/A4eDYfAFLLLgkxSn5+0ZDEPYj2Fx
tUd4vByJT3jozCn4ukLJayF2nR1ETp4lGE0R16Vfn3WemfK6IEstbQxdua91d2UmSKnlXbS9vo3m
Sb1/mYEzkCwih37+VqMhPJUFfbgbUaNoYA52O3+SNrkcSU65ruU76onZMValj97gDduSaueD1zbv
3M5nH2Pm3LRC7huC29ANqyq1B92odgSG/S43UhWpi2mDYE5jc5pJvAFm3FyfhdmN9WodgB+IFejT
wMjOHHuVh3kYGW3omr7fHvUSOkPZb7ttHnZLZYZLy/rWlDjXb3bQelINuJq70G0tK4TrKTFdZajz
hWWdOb7XAQmJTG5ImP1W1uyASF0QQ6aKAK4XVkZ/lEHBwvM9FnF1UMfIkp+MokGR6PosXhgaSHpO
o+ClOdfDVUetrPTc8t3eC/xbHXiTKzJXznUrF4ZmkM+DrxFiY6iNhW94M4EtzSKeRILJtYbRTG/a
VaLG+0ZNDWVPuz4yxKFRLOpGzhyOmE/erGuB1MI2j5FTo7lneEE4aqGLslrkUQAu2nByjKnuV2i6
DMYA/7cZdP3Ob0uq7ddHfDav1PPZ+6AVANvja2dXctU1hiZ5meboZYNKJkoDzhrg64KVmUfXYOAF
JE4YRZkW2pI53KdNQkHpriCNh8RcJygv8/uoHKyNtB6kTT1yW6Pulm1VZfIX3PnZ8cM04jICDwfn
P0j/09lFI0D24ihVnZWcB6uPil505WfUfxRJs8G41M1CNeqSPc4Fdz6xHHD12RkMJi1RPKlQnDHW
4KDpJ9OF9iFxEEKr3Otrd8EUuXuIyAUXDOdwNrSCjq4KAQl4t3l1bLwym9yBexmXVlYLCziLCMQC
goKgxM4/aBXPGx2jeF2uhrZnVLWc3wReVuwkD2Z9RTL8x6ajxu/1cMlH6aB+6BHpXVjEs3MpzFMa
IagDucNOPV1ERbJgl8kCxWGTmjtpahSICysS07KkEh/k8sKr7vxUoPxFDZqLmJrmGTdsIaRvIg+3
hm6Lto+TrNuU8C8tTOr5qE6sKLOzF8PgKpWxClGzJBuOD3+gkwwg71aB9dB16hJJzyVzgtCLvCaN
FIzvdBJ1JKeL0Fz7Lk4M9cxtoVVjGDiBnqhw+puZNirZZmzQ9Npe36eXZhPgEGkAQn8S3/MjQaoR
DL+CRKiZr78FMWVM2Bkf32tEcPmuSKqDViYFKEb/xnUn+YhiJ4S/zshwvllynrlUMYqF+sT5UGiA
EKTiYNwRSZrTekbQCvh9ZEUuEttECyh1bqQwXB3eOxasiBwRJVESU/PUVJ0j0lCYElJvmkJkRsvr
NpTrpf1w7j6gmgdABRSOtlDu1tMZI1XvjWqJiJfUjQhHQOy5RVQr2g8exfrrAzq74gSiiZhK5fFC
s9D8iqtgB5TlEJm4klaxH1Pcps+67pdbhDsGtzZz6eiTRF0otVwaH0gIaDlJz2J/Nr5qYoL9klmM
YCClZAyUvVYywx6kVb9wki+Z4kRxv/BeIS8yP1pJ0IW0flHBmdTmvgjy1Mk7c/VNA2D47sMkuvfA
IJFRF2m92T6XpzIci9aM3QJl0R1Ssr8rBCc2710v9gPlCHD/4tqc+9taXcEcRGcrG9AYP7X5NLmT
pAUf6Hutb+WgSG4zZF2WamPnh+vU6sxPeOsxp2ULbSQkKqd9V4TNLq87ZX99bOexCEVNMmhcm7Sg
U9883fb6MIZxKfEokVBm+ZjGLWx1xoD0kVYoN6sg8lIbVV51rwWN9/266UsD5BLjZQuVPTmQ2QCH
qS4kaRh4D63Xgwt5fPwhbuSlTNJFKyS1qe6T7aVhbTbAqAXx5OkhQr9dt1WLPAZDBlX19bGcb3ne
NDhChLhIgcB/e2olN+Q0Q4A3cuV28tpd3he1sp2iKk73Zao0zYJLFNv6TdmPYWCOhhQItHhF8Zo8
NdchVVWWaPC63oScoB+X00Omh4mLMDe5KqvtrIVtcu6yQE/xvHnNmxMez9YqaDRNgmMxck2DaKNp
VtSsDCk390TzzbYDV/6hM+o6XTh5F6YVfwzohmw9zH5zXTyYvQm+yi5yfS6frZ5F08ELW1K6CPGg
3Xx9DS9MKsH/mpIcB49X1WxSrUweDcsvIXNsGj+n/YzQzwF9YCItvbbqYB9rOaSK141eGCHPONJY
XHDQhJmzWE4zoPSt2zZ1M4qhyFRp3jNaWOp+UvPux3VTF04ChSuOOYliyrlzBFXTItWjBV2K5hQB
VrfqdLSprZ//iREy0eQ5aAWbP4flVeGD52tgSqVPYxNksuxmvTUt3KBns0b6hGuMuh85GwF0Pd3/
A483iotR7tJbXj4gK2a5cl31O+Q311+uD+jMQRJhI1hA6MH51nivnZrKqqwS4OrSjXJdfUYUO/YO
4TTS5OrmXiVbLjd3bwaOhhpP/BL1raUubBFKqGdLx/sJqCQBskCC0Ex/+iF4zsU0fcblZtThAq1s
aVITJfnYJVMN7/EanfV0stcQuSeWTf8kDPy2bKbyOnZWlO68cmOF8ipdPU2pOgbfQ1THLe3QJ2Yh
fQ6MjAzFFw/tzizaG1JXSz+zNJI805FC2UNwO4y7LI42co+yp+oEY9aVstt0lHujXWNFlfrcDQjr
5SgHB734/mAq1W+lEaTNb9jxi/7LpExr9a5KjSr9WcZa0zoKYu8r1MsgtBVEyU2UHtsiCo+yEUGI
3SL7PH4dgqyhQA5VexUZW0VDWt0ZV3HXWzYVNnSQ5USwJURqkJifSe8o2s3a72r5p1XT+/Qp5kGI
jmFOW9QqE7pPqeF2CXKlGR8+H7xjUUWoU1O5zfqnFYpxtEvmTeR5sFXmyHlHY2NVnwZNraL7Ktcl
FVE3FKV0l7Hk+rcS1WB1ctWyHwx9X6EvPqmbBsprqXESObE0Y18FtdTvmhSolV0T8w/BZjWGJs20
qVVaqT2OhSe7eeCp4yOaQ6vsZ4J2shLuGpgCv5Q1z9nOTaq8kO7Ay+beXRNCRryBEbhGL1Dvaj7q
GmTJ11XryzS1qlOWTU/FugDTavlQR2yGWi5RlzX0JHqoBQ9N6kqq1FpfdMjO65eirZKgdUgyZe1T
nUcNgrldFiVVwFPWs1b7QFWa4XEdDk3MK8Kf2pJ6JeKHGqrJStVOX9aDkfifQt3sSmkLg0DfJYek
7drgwQjaouts2mZM7aHvEYhG4C7x+zFyRFWWGDsc10P+pTLo2OfdhU5g83ka1d4bEOvWJ+nBrFU/
+aFxYyu+k0qS6dfu1FeRYlLxl/X2Cc0VWf+lTJOGxHmm1GUgO4HfGVHghOb/4ehMuuNUliD8i+oc
hmLaAt2t0Rosy5I3HMlXZigoZqji179Pb3cXV5a6KbIyIyIjtsmdM7uO+F7mZdLvJb+eFzl5aQrb
oVlfhzA+LrYMtH6PA+U0KkUvUVnulnaN9j/Uys1z0mWV6ngc1xgZ5EXMiZ391CPdLChJ4V38dUrr
+PCKr3nSXsBRLsKZtQVhreu8xdIeMzvr0hzTlpWkStv3oUoO92b38Ev9JfW0lj/9pFj0C9utps2D
pBB7xlrEQRg4gZM63wiKwrsbSycW/gHjj1fc1oWz5P0a8sunfYzurG1C+Yqz+3qc46KnAmXI7gii
z1klcktxNdoW5jXVo7T2XUtSFKtz51hsGtJIOQcSEd0IPTm3/uR1Q5J9U+CJk1eLqObt5FQxMGB6
eAou4HYVbHImmbt16/Ef0aOwWHlRzaiAUre3Ti8xqI90zMacKw7rpo1z6P0dhaXAiZyt8kLfeV4p
UKni84MsObV9XKqPAFN8UjCj0jmc57AaME9ga8cWSZMeCxKZNaXABuvfrrFNVZHqVibTmn3rIeb5
JnLbUZLF0TtBO11PS1sRYDgZVoPnbGMoiMJ88MMiuNN+E3Yr3kV1pavrhWrdoJF2E1bvfDxsguzb
T35QWb2SWkQWjt9Rvn4VxCSs67NW/qiSE/HY0e7+moqe2YfuLg785puTFNE9OdXG3MaIhmbvNJQH
mYZ7Ylf3NM8WW6A8EQSyPXbNaMerET+PukFRuPSqSZPA25P/4s6D8zgvjQ3/LUO9R7euo2bnT1R7
c//SRWzko/pDrITwkEXS/j/Ppyan3ka3kO2m3rZbJ8S58MUyIK+vztJP7aUlbcK7nWP8qIikC5zP
aOkwOKrJ6L6eiqO97EHhYhKxj6WbhuVe3oeFVz0kbB6cvTZRD/BqA3xPFyVz8EIyWadOwE0Tkd+Q
3n31EA7bzvLu4I9SvHk+2PdfPlPtvy1hMwMLrEIkF/4sKAe3UqvN0CGQwojc2mlvZ6uLIA932vRM
NYk3vvmrFwsnFR0WwnciUEn77Km6He9cbuDicZS1sXfUu4FgcNdWr6VOxuJvdNRx99QoEUdPC1GW
yRtaoLE/z72oo7xyh81e6FXtkm5GIxo9jaIrvvpkdqdHZKt1dzZlbZJPjixxOWnhInd5mkJP6/+S
QjYhi4UT38OpP7bJ/6rlBjqdin7yONWcEcc8BX4HPUXM5RL+1PYYj5tKNJLVfmmKVr0WZbw4mqyG
OZyjsxNMpXGvDINCYbJjj5vp3xYTQfK1KTnqncBaV64imxchvU9vMmb12aDXJjxyNjS2uc1wQipL
k5LeWwfsavTVtyp1qvzRzFlo9ai/orVznDbt43FmW7YqvSX5GGXjDK9RLTuiEsKeg16lKMMOcjC+
E1kDlCnu2i1kb5axmS4xAbPsoMN7jPe1CHaftNcKy6C4N9RzpAfz+t6hC51SdqhI/PQaV7mZQgeC
xtLtBUSS6WtkRY6qZfxqSohT0mdF9x/Jpg2O6bLdFGjw4L66AsQs8zmLfhaN5dT9ndfvXFmPfytP
OqcyT8QWm6uS96u4U5VfYa++VuNb7EL8csFu6n1G1PPc2r75L6yDpbsaeuM/DfsePrF4WpIly7Xw
XsbuZNhznMMbvY/V+pNOIQaSroKku4wH5hYXDE2K5eREhTSZ3ydTcHXMDrIW5L7da+9GPCx7iOtp
so5L3mdROWk14HiQIcTDjoCQq7Y5N2FQ3DHdWNLJiZz4qAkTT66HxRvlaajmHQn2snSnaXTVOYyt
K8/S0eWF4QPXkMGqwUHUVoxVPnS6d7IN0Xg+wV6sl53P8e6jxWyzseCOyQK18VBq2+IMtKFqXTKc
v1d1PddbZFO5xWjHcItLShyESPzOa0v+yU2J7YUlKE5HV6qbFoNlzR67RMNwDaXu96/K1t5TaD7c
tZDZ5PahyH3jGReRXVk9U+6837Pf6y31bDL/kk1U/gpKU/yrYHae3An7E74RIZxzVffwSE40ObwP
fZPsaRLPNKsYxwzh3VB0Rj31/aHniyfnZrg2PTs659VfPPNLsWk+5nKMRJ02wbxDA/UczXBOOnkq
bOz0WcPPPHw/B5Bwq/otW4rC8zJ6lD7KSeWqVnSJtuMSaaJuI/569T6SPehuS78/TI6yueYzOGbx
L7U4RrbKj7r50/No6qzeW3H22fwO+GtJTAQ+JP+97TrlZQw73bmRLf8JDEsPXqpYV6lP8vTrRHhl
cSXLYvfSiE4FCUYTJ32WuO3woNowrs6R1+Bpk8xruJz9fnag9BP88gnMnnubVRvK3lQEbiV59Tsn
OJGDOzzv0Uzec6fKxs32UDQEc5tomFNVEV17H0TEMOdD6Sdlpss9cvOe5zn8GA/Hu+rLpguue781
BT8kJN1ltJJo5LMZtKVLtFDM5qOW7Vl3m3jwkFb1n26vbCpiamY6hmYli6Yc+Wd9FSXqtCUbHV8Y
1UGJUlxHt0nbRPJCjxuLNW0Trb7U4Zv9K8R45a0jgFs9NFVd+7mek4Qo5KN0+CzurDO6JYkj947c
46YwU/DqBXaOb3TBHkBW+Vv5fESldtIB5f2t2QqaS2LlafK2Y0i8POxlaTKMp4jIjitTP9rR8/7M
Mqnu6rbvZLo4frlQDJOmznSxURj3w5W/Js+xf0SviAgWm6zdZ29dsCwIkDh0b2oaN7AxNS+r/sFr
aQ/MFg03X1jUjnis6GtfjlVg7eL0Xn3bu8GaZGSJ8//NqldlXpZV7F/xqILtfKzVPnNUdfK8sW7S
nApTL0VawlFXV/VOrMdZIdVRBEvEVXQulgI4+BBFR3x5b9w3uYtvQRTbnM0ZEHI+Jf6GGrQwVXE5
vM3Bhygoy+4i6KeH31Xj7+kQEwGUzaQ+AWkH5LV36c6KZEcoz9Y/gr15bQ5/tLnXRH24bIgJZhbe
r7AW2wWDc9NcaRlPwy29ClOb4rE02Psl/DtOswZzPht8/1MWWKrf0Prdl+ce5X/V0O//Yf9Sfeyl
au90gDbv7DOlPx7Nql50IVoCqDhQb6uvnfniKF+/TEo41MzOPfxzZAimzkOnSEQe0FD4l9A1rrr2
yYB9gWcPSJ5l3md6OxbtP0/s2Fni3sohr4om5C4Q3FoZMl78sYpWxjXNoGZA3Vo/fISVx5ziYJkp
OaPRd6aziKbI/Gp0EivywRTt8LI50eloN+6hdK61v5wG/OpqAjtE9d6UbM6niNac7qVZ7T7nWzcW
/oVS3N8joihY8fWPkLWbNQlTUkfxCkBIkfxzJs/8cxaR/JtlwGS7NcVos9VZA0jLeOY+Q2DX1swh
nXcqAsZzdC/fhpGGeLuPfd/ZdCkrvyP3KTn8v5AlzEBL4ipaZDH9islO+ey0Ff6Nz3b6xXXCuM6A
s6cRLw5Q4DObK2rImqBAe1JVo/u69cXG69If5Z9QD/uP8JDFR7JY8bT63vqUiGRXl4GOB/nkErBV
HHWQTqe6acbzLruZ7HXXxEVarbW938fWOOdW7uYzwpJUpYGwy9/GxycBpxfth3lhvOjSOtPmANyU
x8fsyI1V+SHWJNqr2f/cd0kwY2Jt/zFQPI5TtMbNvUc45T9v7fYfmwAHP/vjHH5sZdu8VCRltaw0
tvPNGpa0SAFkypZaND7bVYsI1+bjXnf/zOiITz2bxqO+Wfuz7hdsWeb+aKuHph4ltGm36S+3nYm5
2W2i1MkK2bYoN9v1VnRmmBgQ7PivDGXxx/pD+bRyhT+GbbW8V0sQd+nGt/Y3Gpfp1nSjS6+veeYp
HiwkQbdK0Ae2bfW9tivJt2PEsy1ZBFW1/kgmxvC0MWphqrLV95gQB/Wj63VGnwenDkDkXRyNztts
tzVtxjqILjCX7jthR0GIP8ksHuQU8Lp7rF1GAFXM8DkR1LzJMjIRUylKghi2SdjktPuGFQ5lTH9z
wPnKM/Gl5XHyxgXac5HLcokavus0WbolzPrVW4knmSMOWbFJ+VCMcfWK8qJ92b0VHIjBbyUvdEhG
Jy1wYAjTLozNs2rL4Gvrk/Z+n+u5vDEksctTEtPEnCfTEYOm1m9GxSnc8todo+90NJMkL9zpfZ1v
Qa1vGza8l+upb8M//eaLe9OIIzi7cVX9LmlY15uonJLnKimsYfdRsWMAxhIUma3G8RS7JlJXoyt1
k5VykP8Rjm0QAemivZXHdLzKfR2WbArmUGN5ZMWeWp7MpYOK3M/bVh1vRWmsuaNaBN058ZR36mS8
7NmIZIJ2digZ7go+PN+OTewbQ7f/Eii//KkmFn3TehkDLy0FPQDxTdb519ZNd8u633cJB70Kz9NW
D1HGFs3yGC12w7wXbwe+gGMPs4O1rAd83XyTkS8U6nSLia8/lbTtQSZaghSDbedjJixB4AXZ7VGU
8j7LvzB8xS9nkPNviZz+DzSBvS3btTHZUrXJ73jf+v9AAtvHaR26zyYgybbnY04ZLDnjr4Elwi0D
zT86uD0prn09tzG/d7WcKFEs+6lw/M1LXVmMfLPUDHAQL5ifW8w9GPY9VBFUz2h83JhS9xQj38a9
HawI/mx2Du6jsJk+2lrJ334EhZbOsl0+1YzzVGpa8E8Cevqwo+w1rZdO6xx/wDDTJK9VUt4dwWgm
wpTc/p4wD6dmtcqsd8Na0qQ4LjlZtojanrWuUYSpZe54F0iz3uM6lPzd3sBKCMKN/iKHplCp3SbD
CMRaKcP/UffjpejEfl/E38EgIVTsko6VF5UZCVXxeqJrsjqT89G8IdMvHr013Le0Yz4iBb387tpG
ufVXOsSTMN2GMOqzknwyexNPdvrA6k2+hEciqd3i0E+9XuLfRJu79jpRpXoZlqb/uyCxvid6tLfn
OqwTk/a4YLw5BiA19biBWf6vR/eZBCOugKLCOpMSG0ZPRjvR79UfGOVQEcvXatu4OvbesvUTTsq0
N4vT+LftzJBM7+v3a+5rV7zVcY81HTNDwUAaS8ycZrqWu+4g0CUdZDtuKa94+CnE3panatwxP2qY
iLO2VOpB+8wT4EBwypd2LJq76cAo4VKIxL2OZxV9lZ3UN+jX6WLajRbDXWLzArIcjTky5IL8zVjE
VR4HAwL6FkAMu0z25u9ryKa/e7sk4XlZeu8chBsdvV6ao868aZrfnXFPHkPEfWjtNZYkqQq6diLp
UfW3UJl9kEK81T/LTi1DNizaazFl3ei9Yoyj/HTxy+7nmohoz7p98I9ska65k3FpE67CpX6OceKN
0m5Y6ujsx6tLoi7AG50bq86dN4t3xEWsu7P07s150AbzXct23H6lYIleIrFP1Q3OkVyOFW11lVKL
xFVSOWa7OOUQRfkUxGypByVFRgKW3RRuezzMSzsmp8NU6tZqSyaVOwXWTxNh54ea5LEt1VEJjdmu
k76qI4ii04Hy8C0ohuNjTIxD5l8s1R15356bJ/vM4W5V0f1ehBo+k66VZRbSofyFZLD3TbQvVc7M
rH8sxor20cGKYSmfkwEQODe9v5DMU6z19O76tqPtqFe5EjrplWEe63i0n+oQzpxqtfAWECvJU3Bo
1ZkMZ1/5l28BACvO9ZT8DYN60qdxmo/9fS9W92cMcXhlN4dU0O7Y1re+25O/3dq31Tkm1+4V83T5
e+1FM2W7L8grq7l1U4eJ+9chmgTjpTDpz+4UckqTkLS6k5jXJD6ZtRjqKxI7icH0tHSPu7JN6FkO
xuKfoZyBF13j4QzgA2C3eT2o2KTYlfbmFMdNT0x84nc/lcE4Afv0Q4vUTJV5XyRJ6rkXuTo6dS1/
TN5vI7/axGM0585hzT3N88gsa4l9zToQvfrEdn7XgakN44ewWxiXf9vjG1Kwzjg+xQRtxycPux6a
jX20e3bUgQaZitbFIRPUHD2XyjANWQ+n/c+zkYP1L8+h9q6CZB/+jMWK02kRraOfgTEz1tjIX0F6
RNgPN7P0RItNp++DDmGuB0o8DVWX6eMIHsmpVHebI3adm2VnFCoPZHtZZSaM5KtpGfaz59FjoIAp
kQF3QzcpCBqjn5tp9Yg2Pbb+h+s39G22OZzufID6yizUdfjUtagGUmPXAcSN5LUf2NL5UboM4fof
C/FmTQFDnCEPecxD3k2iArAakvJxsxjjpAAlyrlsqHb3PDA4dIJDJ/HE0fHkfVsUBOuSmMZsb3vt
fpfv9qM2cqVM4+HGj9d006ko3O3FO2TyMHRmMRfk+s3jrEvXywM8Ip6WBANHPL0XXN91uHvQVW61
0gk4s+eK85oAGb2SqUfS4dGUm5v1va6PeyUVo1rANdil8bIG5jQcAvNO0R57e1tPsXs1DcOypQP8
/0vFqVpQ1rRxBVYh+5JiXPNC1WhlytQg92IQDYPyspZ+fOSYEw9QmUWzlGmM8XiRhWthPqRuF+dS
MaVeg6n6D320h/8qghRX6la52IzcNRulQdsezlkdpTryqfC2lz0QnUhdt7Yz3hiyjSBh6qjLCCFF
8G3xxjIxogv/2IF50cOqHzseakEGT7uPdPt7fA9JNP0qkMg5EP5AIfjZ7geoHyGqMXqQ8RCZLWb0
o27N3dS6sv0UFal6mZWJeilg6IdTF4nEZoL54DExDZ0T20VTlTrOfIAz21ZdF77HXu9ioGXSAGcG
nUd0rlO2wvERXlgcPQOAkcGUBc0gfyaTy1ztsnT5DOXjAmGM7kojtBKEu6gYTspGy/C41rS8OZ7c
6rpTFT3GVgoCUbe92j69wjot/d4+3DWqa0nXXgrxMh3Sf0L7e3RpsBQJCKujp+nUwfbdH30AAFaV
wfLr/yRDmmzJ8OWtk3kQulheRdGP7SmZxuYrIIwV07bNHJ+7FdODb3X1NfZYeDAc+MXDYHVICSp6
73VrJZ69G+jTVeT13t9ipeTxUTlj8KLHmq9GT38iLQDmj2PDcWuNq5aVZKxc8GtrghP3nHyAQZuf
GVWPIfPLwL4hkhZ/NMwEF1lSmTltV1c09ziWwieVy7j9HGxcWfT+B9EHgxdNX5ODZwvdevglMHJ0
MobR+Ifn7Q1I72TmX8J0dNbVsjr3bfNdaUxVFU+a63PJ9sXdbiFH2L5FyByJtKhnN7w3wSFDqJmu
fTKupd/lV+oHz4gQa8ON+y6ONorVFIXO8xjrZrydCfI1EEykKudl1AJTYqMde1frKLHKCnBYCfLF
1fYf39B3saLVVNkAnPrq7hVgqVqZttJAAnuUWJMEV1yChIl2XQER7h1d/6S+nQbOifbsHWXP14wf
tPdpGIv+H3HeUmbaVCOj8Ob3z41J5j2DL6/ncyI1pi+eqd2niRbEyUJUPo8z7f9EOYgryCfWR1Y2
440z0WSXBgf4ohu2VFHrWE/a6ogwXDYCv+KgaWTauavsMg6JfdvWRryUbjPVUMHT9KFVAVq7ESan
0tVsw2OIPenfiZvnAaTZfcSzt/ceR7TwBZBdp4jf+GaITaPd6XcB8udcGt+uj53jzt1tES7HkY68
XuGZZUT4v0Z8mx5/+w2funmml/fjOqlR88yizpDYVp9agc2yRDkx0IpJKWiiQVWPHtuw62latulU
FjMUv0HKx/drPZqKqXXCJ+UqNfJVl/QKPWrQT0dBTJ/0TCnObGM4sXHvRP8W37HP0q7bfDvEIVeO
ZefGzaItMB/g4JHMZkTIlxDr2+q6lsjjv685PDGHofdp//oS3A4bGq8gWTQ63hqzue9WtbGbbp4S
tyy9919htAM8Y/SM4WoDBfx7baMtSon2hsMPymi87mbBv9xN20hLK6M2yEYVB//gPQLYDlQE32Rx
x86VljNjFsbxzl+wE2BxTVHbMgV96N3ZqXN+tUKO3kmQWVhne93G3zhyARkfVeC/OV5y/bPafftp
UHK984FIaWHYaPUpYjskzOS4zctlxz/9BsDH2dOeI/STbkm3eekXwsn6+BD+xbqL/06uav2KSrX6
s4LNvmPn6VYXeOrudWzq4Gs6SNlOaXocMH+4uc+hH+W9IbF2n07Blrh/EY4PByG7DSYApFFIde2o
dv+tie8KbrxKF1O+oAbhILPY+Y/30YyghyM8cb21lhYP5c14CpWohtM81fJ2xm0Cuslo+VUQ8kpu
Sh8XeTXt4X6O6gM1Yb0GjmBi6MVc3pdB0/GZYQZEZjiv9tyvq99mHc/uRru9A5fMQuaXGvbladAH
Ta0o5iLILHC1fwp0QKTs4LS+c3sU7VSkGBMF78IzMEK6jL3l3DDAPkdKuEOWBELY63qqvBfksDgD
OG5FbxD1eLj0iws6U373AWlZFMNDq/2hpbjv+qeYoMe4pUn8SA93iJ6cOdzK8y6W7k800B1ltQas
TltB+nvqeO3wsowm+I+dC/AZrdY+SqdFs3zxJnEydO99a73jTk2yFqmvCtCmrQyiB7S6g8pj7uED
qj0eKUoiWFmv23CHOJcEuLSXoh2j5tajfIA8V+PinsiqrF8aVZL36wWEHp96dEkSOM8DVh6W8Mg8
u6IedtWhXtnrIrO4w8+i5MenIw+1dywpVyQcx8pN8zVjoitzGB/3Jty7QuFhmYQ3oYqFAdDfzc+K
r/J1OA6WjE1DvG4mFLUv2yqvwnJY9+NwBhIqH+fq25+DKGf3VTjV+pt9D14/vRYIUGw3mDmvZDzL
rBQDUgxZxN713PD+faAToEDKSEN0eT7FVtFm8XJqbxpStwZiwNwEcSS+iTNDbB2OC9lAnetf2gXf
N26DqDhJwxBB3K9NznpbRHMX2L0I09g4pk7LDWeirNUAqlexDYOvIRir35qSUvElROt179IS5TEa
KPl8qHa9s9Lp6zu6s/BuH5xIX4JNb3UWBB2iGjoH0BrX3dwp7zZPAMAcJYenCoL+fbMrH2Qk1Pep
Y+j6bZgJWPERPQYHRzwUv1RcDpZtyiOKMoB/aACo3ul2GGhTzh2Yuspa4nBX1mf96Ye77v1f0Yqg
vjVkL1+xfb3+Dbc2ODletY4/gO7hvBaWIi1FaQz/JVtX/2fhVr9a0NdXOYRIJ4oBR5/MVyXd2zLS
muf1NsiHBbkHCjE4WHyUNmugHDapMkvONpRatU8fUUO6fLqSej5ykyzRlDWqnnkUe8TRX+JBy1ST
Gv5K7rX+qFrXvDpjFK9p52nzoTGJdvOm2sQT/cSBQmXkj4/i7peU6/SqTO8kKbXabdiBQneCckxO
NC22HGosj0J9MLsd85LWGMAANeAgD8w1RFOcuquRH4G7yF++E61PUjCgpnO8zX89p9T0IwxBQ15A
a153fEBaumL1b2ta0jBr623u0azgW43Zp48x7TYgsuDV74YLd2H1Gck9WLCXtoePz9NYh7kUQVTn
BV+gmyHLjXhXC85BVnt+jWwZzzD48wHBVvpdk1la4QHLdCJW6k7HwJ0wcmp4xWCq/U+ZbepR4R/t
g27pPE92KwdoLejdLk+aTZqzaaC1RxN2Y2YjJflkBVuip6PggoEbj82fQTnqg4GAPe66E8eL51qH
rRUx7i+ytM2zZzcX0MjdYeG4PvohQ68BM93GS/+wLcX4o5Oe/2vSTPpPwE6+zEaUV38sm3XvZW+7
n3OoaLFRgDdowurCf60C27OBb2v/h4Dmrq56XY4f1dZ/KxCZQVS6Y+O2XFZHK5Fua8J9IezaQCdB
Jr6EIaKWpsLmMt1HvXxtLFz8CRlBS/oNn/fTp0mgm4DjSk59uNdLNs5H+ctdXMREA4zOd6pGBV0R
9Dvfc91hP52uq+c+GX83Tx3hZAPQpWw+UNQxhNhl+8+gLO7Sav4+xfMs6/7qGJR+6yGEOdBJa+pM
AAw4KdxBlaSATkBRR6iq+2oZdJRN0pu4h3d+6DxWcq2I96gAx1tH2PZKdgXCobk0y1M5F0gsmm+h
fSrlXln0aKt4YzZvH/wAqJtvvhEPw7SUj6zTYJ5buFpee+4CBjx9S5R44YIAg0jVr3EeAaq9AioO
7065e8Epclpw2W2q3R9oJnWYsVcCcMW8FsJKN25kM+os4g1aL/1kVyJicjH6PPBqgUrOeQXY8ihR
7L2Jyh9M7lfWudoF9Ds1vDQf8RAULwFdDN9TKNZP1z9g+XHwrImZcQPLoC726tUt6qC4wZJ1f9Aj
jjFnXgUKG9I87so+IAsZBnYbSzp3fwJv6gby7dmnme6EpLak0VIuKl9aOR6pCG3xwL7F9rx58fK5
yUVOVy6eIbe6hYqnc+sLaEkZfIDj7ZS/aCqvep8Ne7DYur84+4iyh5zz4ZaPOiNtiLyqyiwrV181
54ffgIf7eXa68N8gqzY8iWnTH9/lgSkNzgMvbzqJ66gwHbaG8KXvY7y77DtUfqm5oUQMPANG8aOd
WC5AHhMWP46oJdHvAIhDi1Ad/ZYnRV8OtESyvjkCDYI9FOjUATBQf5xHYdUPlfRcnt3Y7R7HZ/Jv
VADnhOeN07fMUKF6dhbT/N37I/pToQdHkFn5zu/5GBmKghbXHWkq1Dal57BjWK5OQVsebv5vTmFz
hxT/rynmdsx8PdDtRTX9eXTEHo6QunWuGm9Az2QOSE4KdjNWpyamZU83wSSaNtB1iI2S3btGlFPF
J5zuyGYKtfA/NGI4qpXPNdzozbmq5pFXAuA/eZy9wX8cQKB1Xuz+/j563JocPrl/epq4obRRTXi7
zWi/Up309etuocvApPbgnh3snROOuLI6rQj7JryhBsk0HylYjHBynRse3IRWQxnxohJTImT7FiD2
AYlDl23cagpuod8nlkjfdn/uf2inNv5V0w7OWQuzyAvFdVRZtPRLJVFNAAkSBwSe0G43SsN/ut9M
Ipq6OI3YKN2uTBJ08A1dHc5UIA+wl6AUFh3wyofe3nzF+8RDKCZ0TEsQQnxs8b3aaxLNZh94/J6l
MtADbVQYkS0zoc8FlgCt4N6oltM2RK1/JikISLtZ/emtb7z9a9fcQThywTjnzWLHn1HiivYOoW99
21Atuizav6cqOGb+COQydZlG9F5v+JCKW7YWobGjY28+ZCX3Lzg+fuukZpXk4FZt/DDJDkCYhMOD
eQD/W1hXHQfTb/bghuC2Cvr6F6KDZaHh2oYVyUwt0IwYVllUNg0osK5KILX5jnXa+X5DaL5mMXDX
cUVC4lBXD3CtxntBYXF80nht6OFNJIv5dSkVqyCnCQuu6FpA5X/g8r2/mdI36wVOPu7zhKkYjcUq
cIdkvgbcLqNDvCdYomHbFYfJj2pVSYUarIpprvv+5wyNj7DKqZ1PgTxC50etguKEOOR/nJ3ZctxI
lqZfpSzv0YN9GeuqCywRQYq7KFHSDYySmNj3HQ8xLzUvNh+Y2d0MMCwwLKuyKktTik53uB8/fs6/
WECjeJpmrtqAEaLTvRwAtZsQK5Rzs68ckztFJ8M2QJrR6bMe26Iy7+dOGUSalTPThKFc7UHaDtdz
38yU32Yig0tjpHsIAE139IekpKKmaSZfI+QRFLcrihrVH1CAJJlJNlErbjRCTi0lPPpNgCESkLG2
bcGlCGFCi0Fg29C/RcYxKWfDP1TUliNEikhwnUKUaRnSgsv1HbJjJdpMSKmZOyr3CXeTItOaU4GR
oxlXzzyX87qXaVopQvCZ5HHovRAF1UvEZCQqLGIuCDyOG7bvMIqoKlRxNvl2MhHe6SNS8LlAFZzH
NIATA2zXHEvPWiIn8IdzZDRRW+2T0c2UXv0dzjkxUIhwo7EFJaNGa8VggO2OYP1Qp1X6BWCiUnq8
6sevfRBm4YVA4k1vIyqVeyOQUdgapZId2ep5K9E1lKTrgeTmuYp78zNywRbgI9yKfC+1ZiidsyK3
N7UZyT/CQjY0N45H8WLWgqK8ra2ivh+mXBPBbpgg2Isltc98JakdVexAhZGRCzCvc715ysOUd26M
LChBHhCn71IZV+8JB/SQ4JgByVXyVBAAvwndHWFq7h0lTsA4ljGKRkP1eg+ordXbhVi014RG+sTg
iPxvMDHSw4Sy6ugCeKA9CMyn+j7Bj2vcCsBbdYlvivhnMOamshcFanwOZQKJq0TUcZAkuAimJw0K
z0/Uz9vfWSA3Awl1EnxFY7e/n8K654Yp9eC5aqfpz8AAZrdLaiv5aXFJ157OwaITUcVmhQRNbIAL
nUg5HXY8zW41FDg3sBhI/Hh6J7+o0efPRWlEgy0hDf+VLi41mqFpp+uiGKxntF9A89Ax1iq6AHMM
ZFkRzN9pnM0/I95WzEpKwbR1mdGrThzFWru087TeESMj/RGh7YpxjzRDt1ep1NH1jBZOR9NbgEXz
Ys4An4giHz+gbXfZDJPc2qIhDxrnQBVCUEZxUHtmaQG75m7BUskM1DlwaMhWNziPiZNriLp4pQU5
ZgORNKTFnvwxeaoKojJJHNCjTi4J/QAes1/ATeM7eK0tOMNIzgQPRLh/1xKfQoc0X+KZFhXdZxms
+JeS3s2jptNHULkdr7IiVR7iVFHz+yoeOqR2rKifDrLZj5+bsGmQQZ1rBRmgMm39/VQo8UNXKg2V
p2GCtDKJM9VGchdEU2fZTEyPV5Kge5Fa8Fwcm0qvXbnl1HhBG43ER2uo84tcHeUOOu6gmha1VY34
oCktfxxC5/lVRnMpOGitFSgaxNIU/zQLgBN7JDJ6/7rnjQOgC6f6hxHc3IvK04BPLS1iLnlArd1X
Q+BkEwgY4A2tmP4c6tF/9Mn0fyMKtZRZp3FQCQTkgB5UHOU7fBCQHhn0oO9VNHKR161k7at0SOiy
whDKDiP4zgfeKiXGxrHcAJ/XIAcN0lxJTpPCRLQTWU5TECYUSVzfhyZDHmkYd9SmyTY1WAGf4hr4
nRthMWnSPOi4ngDXKF/lqYp+jibIXidNDbJc2H915VSi6d/lsQrOiMyfJJe2a5jsCiXTPwuZDJCn
QzTkrhGkdnYq0+8GG/obaKbSEIvHxIimH2anS591GlqiJ/mzKLihZdGcwBsqiJykzkhNU0HJ7yWz
NR9wbyy+i0KjAVgqikB2iIeUD3GHy6+gpAk5vOZaeUZPHsAncNzsooZ41XsSuu+tw+8jPvpwni/n
eSjAiFBA/d0kUfBdppoGorYas4hOLFvMlpVMmEAK9gvuEoAb4AAg8E9+PoWqCyJppg1vmOUehD1/
UwFbV3Dv0X0jOQaSb3cKOmleULfGTRtrwkioTiWN2l8cf6vLJHq0/MS6o21IxWXw/VlYClxjYZu6
ALVljFTS/YnI9kzSwFNDBmVptwVkBxtilf9TDylV7BqrilV3AgthgfNqp0t11jO0LsTlhonFKo08
tQ8py6YgOhRPykzjdnl3agSVbr5oiiaoHb/rqe2h3yRfNf2sfgkSopiNwGWEAxHPkp1Zl6QziDfX
fw4Q/q6iKmtlt69F+uWRCauAlWZDOlpbBandz5PwDQIi33ickEQ3o1l6VEYDqZYK3KVMaYwUzR6S
QoZ4k+TWfZv4s2bzWA9JGnxJ4kCIsvBliJT5ix/1nQQgfKkzIwbXPatxo1TOPFCHcWYcKPxFV3Ci
4UbN6C6bykAAPsuz2p4UQ7qGLlbfmFYA4NiQMjL7QDVazKKschiJ9LTn5Wai1TuPyeDvAIqqwSGV
GuteyENUNCyLjv0npR/oZtAOb1yfsN9AseCuv5Bj1RLspsVLuc1rgbdoS9vd47Gax9AQ46K4lycJ
WACYsQYSjS/S74Ij13nVGE6lW4ujpDrmDAXaGcWue+6VQRi8oauleGeFVsKZCi2dTAsA6gx8Lghi
V6IkGP0eAwozXjcLUu9kBQR4ErMpAXJhVXJ0if6YlV0PfWTeaVGSVq7Szyk0rQKM3S2UH5raHTwF
FqNSst9SkkvNbgpnf3SnkZLVLghJjF2JVazdmSBObhHTpWJh01KQqArJ/kNUGeQSFdYXAkDPniRk
4qy+pPmIoXoE7+OhaCcUXipsAK4xRGi/gZlVaUIWjX5dafSdHWWeSqDFZhmjxaj6EshbIpct0Ei5
kXwJyMtIJRUk3gAs203hD/0u/HL6UqRSfKuCShcXwCC1Y6qxBg/RovzT9Hsef9R1qRVSPSTjijUa
Nq2Rij/I+IbW4YmSk4L2tXkrlUol7X3VnH8EwiBeQzHtxU+QyZTfgyYpS3EmBZ6Jl1BwQWE4nOmP
ivkt5AJFAsOvdCFtdgwOHEBAnChjjMX7ENODxClUkQ/Wi6L22DU1beWq02nvJmJjXUxC0A77ge/9
eeYGHw8q1YyLmOrJfav01JDQOOuuAERwSxagT27IDrguUrEpentuKGLszaiqKWDJsAk+U5NMSUGK
XgYvlSfmvZ4VgGG5boLbKgVJbPes8hMI9f52eegBxRFT+GCCUDR38CT9X0lJBdnplZEXhjqaKTAR
LFW+W+HEYQ7KcDLAZ6WUK7IYYV0PNTz1V0qxDWVYuQwfQzVvefmKVvUdnSE9pciWp78CqapBQfgJ
JSXY3GkJJj0vH6UCBABBFvyFqqF5bEcNpuQup3j6YU363JPHK2BBBkq1Gigc0kZw0mr6oEZwGRy6
UPpPzayNe+6gRtkVfkCfm61be2Ib1KT4damUzhKdp50cU9zx4rGljK2ZM8DI0MxuFwzq5IZjNV6T
ueSNfgjoaE9eqEpmhbRcJVw3PbfmISkK5cKkJiLbJgLzPOGLsZRuG8iAv2tfnG912KKtPQCs6A7t
TP3tDu6Zj7apYBSsTahqhYeLV2tcza2ell95FwhfBYvCKG2gUgSfr8dkue1QSt/TfFZFckCeR7+s
IO4Fm+cXGEVfgjS1LytQ408GrqEWLRcr1wgSCqUxcLYBRXgAQNH0BXRpj9+GBXVpp5Rweeyim/Ci
Pc+4XrQE3oobYB6A9CdyDaJlyFQhV+TuVJo0qwL4Q0NYlX8IXeHbXVJ1eyMZxjtBSBF7FfyAT9d2
bpp00v788GvC9zI8Xq3Q8U1kbOmCHXOt4bDWLbCVzIZ6xXMoBcrcHURQggrszvKWHoVlz5oafKrH
FFjw+cHXrmIYzDG6LIp0HRV90U85Hh2fMF2jdZfbic+V69WSz0HKsAX0El4VEbAmqmgBzGz65xEv
KjiiXpKDNiGJoeBd6e23jd9ozT1f/0YriRUAz35VZ3yOoFCJw7Qw3TiwZIdU6WtFKkzgoRdew0bz
0nbQ0Pcyp32eUwGQhwBo+ETJATyJtbFSawmA118LE8NF9VZS3imLVSMRulN5EudZQLkV7lwAsCOl
Gpk0hV6451dhrQ2xjLYofBiLuimYmJVMSjmoOTbvIEGAA5s/1chQgMdBlyItHLXxJ0a/8oaiyKlt
iOSepGvLHpS0lW4JAMmmSBr68NAB5TsdmAlprgQWtxXHC9Bz1r7M4W4Xiv4x+4fF4lAHaawvO5Dx
pdUONAsYiOBfaPchhAflivJvVH7JVO6CCypBtLbPL+37iR6Pt9pfky5ATClLiIe5OPCiHabriXE/
gcdQwIpXrVuZVfVgaWmwOz/y+53NyIjPaIgaG/hRLb/ZG5GsZtIKKVLZ2TgkiZcB2FYu3rL4oFbL
63piEsi2gZFBEed4FIaOFKviRCuD1F5qC/TNzKRLmvLDZwO89ca+eX8uUN8mfNA9piHI1zwezlQt
38oEdmrdcpu1lIYdKo5PkGukw/nle38mVHQ2DNzIafeg77ss75vlg8pV12PE3eBXcnVBBgMXC/pw
5ADwhJVcU87dsF0/OaKCEBMMeKgJa/VCiRd2lXWc+TIUhl/+RKHLauOlkliHyR1qjeaGzsipHYJ1
ggkRwkT+aa0uPuAIodK5JRrXHe8Vay6b0i2Nps//ja2IBRGa8JKq8tVWaxkBJiejYC3nyqjAOrcW
mKOx2hjl1PohVy4BnsIFBUz88RcbDHC6ScgoLQgBHWqhNR/iUK69kRorHXxqYee3yKnNaIkW6AHS
MqLZ6oTpRa0Fk7lsEam37occYRBnDAJD8LqUpGYjkqxFipaTZimGyCqqqEasbUoKq0vJgWEe11KQ
PUc09MCHJkBX5vLKbPLFklho+6/np3gifHExIEImESsxfpOP13T2zVnRAInaaArA6JQMf99M1FuV
LN5VqW9ShVDUvaoAeNyY7omviQgs3Wa8DAgu6ipR6eWoCM2Kk974nfldhngdcxdL/QGzsm4XwI/2
zk/1xGlYEjKsWRSJK2kdWprBasHYpfSygIe6GsqWu05QtlzJT3xFQ0bRTZdQKUL6eTUt5GqCOF/O
nC8n0gjqPWnivdI0kriTchE0chSL060E/jfcCGgnR+YigMKGWSB66cef0gf3P7a4gdmx2fGOhgzj
u37D2aBI0kg/ie2AXQeonP7GwCeOCeOJZBeIXYNvW36xN5G0hvJuwDBlYZNyvGxysfdQghXuLSoo
GxHtxByR/1MwMOGoLHbhx0NVqSjPg5bBzof75wo10LJRqyHeRjSQ7ktgyt8SydrSKz4xQWvRhsc/
SKOCIq6+KYRpNJh7DkkkIaAj1sCRoLb4+0CEpfDhTWqB+bBw2cD2BhHM4wnGkM6pJzFBH0Eg12rB
MQ2VtqX39v4oLI4LIqYIGopv+loSUOxNXDwqfGAEBARukyEBzxfG/UYqdmKURRuP/xA9kdBfhc8O
vkqWaxbNaAOMaCnlGmidUP/wsSaL5sjJaCjKIupnxys2imE/kr4DsgA0kt3WiOsUblEL7db5OjEd
ArOEmr3IJcdOOB6IjpIa5NRP7XlAmTTK5NoBsLihOPw+Kr5aiqKXhUU86c9qNjIJyzDmFDmZbnJJ
8IwmL2rAf5QjrH8PhnU5ff/olkOMF7NGIOraYq2yihsRsG7qB2TMilLyZAvNcldO4+ieH+XExAyT
uKiKXG4677zj1RvQbw3qpOIpblW0DNPQuMJMptmZRhc65RhsmfOcHo8nAEam5HdrVfxeFjvDoK4D
BEFo6P9hJ0p31Q9g2sRiXNx3Y638Oj/FExuEKWJjxi2D5v+7pzf6+LBWWMgpzCOYuwXdhaKdP77f
0eShMKYpS9S1VkLDVqPDcYd0YHep6N+ZI4SnJk6mDffK93kBpSiNq8TgroQSvzq7vh4iN7XIZypY
24HURpUF1szwGci+tbcGEw5uEoy08Jo2259fxhNfjnQLvUANr0KJWsrxTukjMaoqDEvsQleDb1CA
tG9Q89RmlxbIdth6AqRod37I99cKxhQs5dLJ4fZcX9rhIOfWgIu27Sv5vNdAZf1IBTqSV4LM8/zO
h8Er2UUVUs89P/CJLWMi62lyAE3O31prFt9LElj0Bu0etaqbWFMzuynL4cN5LNOz0L2UIVwh+b26
v4pyhMtvAvyyUjPfw2v0EXkTcoOjkKaZtrFBT20drmaqgcuKApo7/n6dgiUWOFXepeYY7dH2AluX
RgKq9L4RX6NHOF1rFO32Csn148eX02AZcRsx2T7asrXeZCJGRO060DXQ/4CZ7iQ0n7wCTcWNN+qp
DWrIvInJITWeqqucGc2nUkFxHmSynhh2A2DhhzKi6gn+tjrAE2kO/8aseEojdMuzh1B9PKsZOZUC
iiC7Uy3KyIXlXurAvBDJ2tiNJyfGK39JPvhfc/XWR5kKWCgKDSi4+HAIcAamYdIU1pgekkwTm4cZ
5s9WJezEoItJCu8eFpMrfHUxzDIw5XKGZzPh2EaPCgrXBA6+QNcmyDL3/FK+z+TYHLxQNd6p3ArK
KrZkQwLLFlkdKFEt5CInmscq/Qb3y6hGGOLTIG+96l59UY7rwYtlCi8rk3Ule1h9vTGzwkCnNWFb
HLvMi/pWvB5GFMSsqM0PvknrSIqqZh+CjMQDUKA9ZQeTQUMwQyNvY+ueiDcWwieEdEUntq/Ty3AA
mYk7VAG2pg48jHSB8AUoxZ9f5dNzfjPM8hnenMNYb9Ne9HG/8ed51O26W8S1sIpUNSdTrPZWy0Lh
Qhzor5kpirVlSisa4XITV55Y3DAbObW/+OJ/GSsQGVantUBMzjdUphyAHXdU0KovSl0lQMLE4LJv
eKOdn/ypJab4zV3CzbmYuh3PXdVnvCmQZbQNTanQXYNBZEzZsDGrUxvZwEhcQhxf4Vsus36zwiCD
1XTseCcgoVd99+OAPmIlB88Yb2+lAicnxJtrUSgH2yuuFhB1ZAACEglHjYm469cgAmnUhBsJx8lR
IJUQeKh9EL+PJwSvyS9lbFOxCQ4ic4dMkdq5vLRgQJ//PqdWDvserlYK7xQfVml8TXJvQmplIKEV
dwLIdNcoeuO+hDH8+d8ZCuFna0ms8QA/nlPWjE1rCXykcmzLW9NvQzqcJjBe0ERD/OXfGAy3K0pw
pNjS+hWOnE2IOjQJb08DZtd1LcaXIMTdvk2z3fmhTn0rUjQuQOSYueFX8wLDpOpNRulGUbTsHikL
80Y3e3MjVi0/ZR04EUk2lvIQN8RaizlPe32KZvZd3oCbtDuwohcEx+FrSIVqV3awfc5P69TOoNgH
RBG0Ej2s1fWntJDGM53WGXpauRPP0OPqGJMw8vpw42O9nxvVEpVNwcVHJWM9t0GVrLQBU72wqet9
6Ff3hVlfApXTD2Id9RsTOzGaie4y9gl4vixws+N9OHSKgNs47XVtEPTLILOER6ydoO5I3XyHRJ+/
kW++3x9U1iWMc8gjZJiuq7MciTqAfaGA1E6P/XspzRM1N3l4OP+5To6CyyHHmFIGPc/jWQlCr48z
6kwg2lBgVfugvgHCueWpdGLtllyIRguPA4rOy5+/CbSU62FHmeDq837q7yTJXyATsH4v1WzQn+TK
T//88LTYghSZZNTq6fCspqXoaR0FIU8CFMZI1jP5d5QbH/SoprDAe0AlLBHQuTzWKaUsIDaRzz3P
u0JBRbdBO4bqspo7QDEgqIl8s43T/P5rEdc17Dd5U5JirhuCVV/CwOkt8Hxp1V0Zc+xfi92gDB+O
7lAqRAPncoPoLpur6G5m4H0AgCQoY7SFlyXZy7xAzWo93rLBejchXZF4gRsiT2QZ9/LVoULptxY6
ESKiVE3R96wQSi9pww/X5xmFpynpxGKWwISOtx9AUNDeBnLDNTTcyk5yEymcYRoS5brvSmB7cWMB
ooMnz+FH6bLa7JOdmucSNniRE0HoOB7/BikvnYXwC3qpTsHKRLUSXqmRln30/uc6WTy2uJi5mQmN
x8OIyMN36lLGgxZmupYyvOSAjA/nz9aSax9dKVQ8F7uQpRduLf89HqSO8qZuG/1HB0e4LIR7PTpk
orErJNnG8YYEB9IXfg0be/JddWEZFbIRZV11EQxafUOwhKj1jvqPsbu0QvMq6z258J1Uj915/nZ+
guuhqB2LdB8wyaHiCgN6FTwidCVmoKGwgvUxuEHtxHe6Ies/Ceite6IOT43KXuidH3S9Q14HpcdP
T1MmxViX9mJUh7ShGEMb/Y7kHn5A6s3mZLrnR1nfzn+NYpLzKspirLc6bzShA+SAmVoIzWkAVCIs
pVhUlBx45VuAiRODLWYh8NDoeGORsYr6dVFgU6YtaMTQZ6yhNB+40Lgxx9b/4MZnXkdDrTa+pvu+
MVcMBTdxgMSQ+XvEVT6asi2jUPnBG4O6GpFkFRe7TgpB3qPOSJDR9gNdY5pts7E7/43e7wS6s7Ag
iFNUm6iPHJ8vGAdzrOmQE/2oLHnFNiEKi+lHIy+dn6NRVqeYBwmaACOPRwRBfRvdrO9iIn0/P5P3
G4ByBNKsmHMs3SZj9VXGVGjlYEZKDdMi/bc0oueQQtBddCWMLauk1637NiyRYDAYJQK6JfSXpNWE
BjQS1Kmni0UXHRUZckYBsrbRXNVCVt0Avi12rd51B8RfZWeMYvkCldx0Iza++3a8kfE8kUBvmQuH
czXjrEJhPQuNb1YEA6BCZtEZ9WQrmzo5CAgP1pSOjS6uB0H2BRnh4HsyVZnlKZWiXeZ41Vn7D329
BRGj8hCihcJA+J+sYkWXpqMV6uNgY4YXglwuzS/opkAhVeNw4423mtFfQ5HlYtVKDxs7w+Mtr/hG
lOQkt7aeQf5umKDbpYL0sSDxOgqtn9fJYIG5RiLMRYGMVB7CtAllFNhgRF8p4rzVsFvD9/4ahu7C
Yr7Hc1VbrRu6OT39MwEYfa/Vh3ispitU5LobrQu0fciDGWbXqEHEhL81JJioQJTuggsN3RaHT7p1
0FeH8PXX0WkFLEeQhPhdPdLMZST0kIoopjG1GzVJP43IGewiuG0bhtyvuLA3Z/B1LGByMhuH5j25
8fF3VNUM6eeJ7xjG9WMHuQfpLGU/+8kByeKDVtQ/umj40UnY56j+51zrvo10oCeyvqpNLtCl36pT
LLFy9QtxkZtc6NbilbtGC0GxgJVrIpEvSrWlvGTovyaXeUOX8w7tzDzZJdGcyQ9owkW/5gg16g20
0onFX2xsRaBKACYQ3zteEL+e5Q75z94GGoaGr14ULvjh0q3COHXPH9cTZ+hoqOVXefPGqqRJDqdl
24WtLlwkbIgrktHu4yeVUSzOKEi25S48HqWG1urnKWeom4NwJ1ujsCtltKb+jbnwrJJoAdKE0Ff7
yMJlIUV6jX1UxPEPWNHNjdAL+sP5UU5tDqAeHAnqI/RuV1EHwEVQ9hms6iSS4j2WraEBI0QKvEAN
2iuxRNVB7sryUunj/svHh+aOAlUG1uP9QYFanUtDBrVQoTh3PUra8IwvgnAB1Vu7y1CVQzpN1++I
/VvYwPfbBOA87y3gSiTThITjDygMtHaEOka/w1Sr6zjJi0NoNVvdlvdLa9IB5NOJpsgDb12vD8Wq
18Uym2xoeQ+irj33qvnoz/plj4ILmq3twVDrj8FaCD5UJGXUAiizykB0V9ci/KOBZ3c+wTxFrOCb
VSIMfiglJdIdJGbLEM3GJqAJg0Rn/PX851x2ynGYMSXuLfAMtF+A1KyGBjwDmSxhaFMHkK2MfuwV
ZVh5eB1BdmjrrcrD8vPej6fSCgGTDHh1tXMnafbVQEYPpxmQO5DHLH5Kg8DfgbOOITca5QEt4i3/
v/exbGkHAlECVsrOWVfLQ7wGIUajr4igkeAkYiG4idpYuxJ9rY1YdnIo3uyQQNEy5MY+3qQItc34
NSIyg3LgIHOBiIno+VaUZzspniX9Y1kbLjMmdzWACrbs0qtf3djCCHfa1GBgaCPaHUKNvlWZYJz2
wU2yINUZgugJSpGX5fGkLB/A2YwGFUJ5mdl40xDGuZvqofYbbpiJFloZb/kMv1vH1ZDrdUwhAJo4
GjhQPUtXUpOX2JBaN6vSfmNy78LKKwwfiAPZFX1rfXUvhPMUikgioSU6Vd0FWiWZAzco39gX70eh
rkEXnkYnVyra7cdLiKpoHxsVLGUraTSvCvsZxSZ93p//UOvTRe7CqeJcsctlEyXS41FgZkl4PoF0
6XxffBitHtOkoLuYFKO3MSAaH/piqz30bkhWjIfLAtteUNvrN18qGcqoNBApoqaW3BH9cs2xila4
k1BWurXMdtGrm1rv/ESXz/82jFAUk0nTFtghgwK2PJ5oOg5dLyYYQbW7yO6cwSv2yrXsbpU21p1M
gsbxOKs7h2yx06uUcUr3x9fcxXvD/n1593x+Mq/vkXOzUY5nM+pNCPOPUeQ9gAIbLw9PukHmxcX/
xNE8Wm/2p9q+RD7fnp7Oj71+fL6b4bJx3yRfPJ9TtV4stYSD6gwOIHj7l3FtXH70Xl2v5HLg34wz
pjl6EDnjqPf+voJW/xVA86W/sS/Wt/d6lNX1Ah0/ToVlNvMObxAH4UAnd8qNs/zunbQeZTkTb+ai
RLWkxsv3uq68n4nz+KLtn79+3nLOfDX3PbctVmEXIHM6SRHDVB6wUwf9AfsrYpu3s2N8Qb/zYmMn
LHv53HCrkGvhWEn4YLjB+Ynoq/0rty//dD5vJBzSiYDx9uiuH+dZkzcGUqDLrFDAcigWOXgGOaar
u8/77437Ba2grQ+2ES7WBKjWVEorXMbsXR52HLDIe5rtX19uQvuucZ95E9iIbW5cLFvfbw2uVxDp
kNPl+03Oz3kn7nHE8ppdeBNd+Ha67+yN77fc9We+n7yKIokKhxJ64TLJ0Mn4j2qj+OkgzraxnOu7
ebX915AdVcCKKKRzaS+Idrv3oUIUdXfZJ8bWnLb2yipomEbcmPly0EztW+cfIrSSSxmzszxBimSr
4fxaZzu3gKvgEZuCrCE49tcCprf4NLjGDg8450vkRu6fkO4JxKL959YsX/PPcwOv4skQZHgJVAys
fJYvm6/FTXWp/PTvKDciu10+T4/5ZXSr3GmPGztma3lXASZox0gvlh2jsGdQXmB/9geyPMe3Daf0
ci9wTcd0tiDb74ot6w20ijSTnCdpsxwMGpC76CC5j5kz2y++XbK8xU62N+/xUwGAhiAg/oUtB477
OGI3iZnl4rJlMSH2JM6H4lpkDqpjfcocLPzumzsUrff1Xr2yLjZW+VRcfTv2apXRk5lSGiTkKu7g
6V/TXbgbdpOb7JoL+bBVMzv1Sekn0LQAVEdTfPUgiBGqjqe6bOwa9XdRgn2LPJU6vXR57cbz/fmp
rQMBaT91T4odigLIH9DC8arqbST7YarOjqC0yg59JFSVpTrCY22aN2KOugpuDAWyk0Y/HCTTQBfr
eKjUlPVR7nHO8mGpfyqsPAcPrKQbMXS9essoKh0sXgMLW3ZdV1FxqcYPErmjFlbuLaKTxmXdp40j
TnJ2G5dZ9gUqk3T34VWkgsOziqSdJqi+7J832USBUELdlHg1YjhZeuiyElPVNrtHrj7d2otLCHsb
aZggbzgKNwDxNehXq3OAG089W4YwOUbe55aD9kXzBfE3NJRqrVCSx1TqWwRfM6McbCrbjWCjjZjd
pfHkf9XavC0QEOj7/qLKdPkeNEmFx1AdlaZdivgmnV+Xd8k3PVd6Y7pEqQlcGL2r44VRMdHIW8PA
xFLqezxHhDSYiIZo1obu2ODzigy01o/xDofT/rmm8/graKzAdCW6g/MuLhV9i+G+zi+XX0lhf9De
QuoVH6PjX0lApCnCJX50sFhIEBpWZBsziuw7hX/ECIayNy+nUubajfpxI7V9f9gUPhrwNOrBVOiV
1e2EkqswTLBDnLo1f1SAN760iA/dori5hRI9MdLCpNFpw1NVAMtzPMmgWSzvLHlGTi/WgVLAdXKL
KUYtlD7Vy/mP/P5cU8Kk5oVsAFwNcd2SDwxxzAqkrBwDKRyvrUcMnqpgo33y7pHDZ4NVqQDJpIHM
FbDM+M0RC2hOKPHc9Y4vhL494ihqx1mg2Gyo7DLq5sIzUj/1ZDFWr+nmpy9aNkkbEez90eN3AHez
sJWAma0rbdPcD0FRcbpMtJx1Lyh84bOaiGACrRYtnAvki5Fy+fDqLnEMgg9QH4lK/fG8My3MlCL1
Ido3BQo4k5rsssxQDh8fBXDz0iwAcwBT9niUYOjpTU1xj8wLfp4oIaEyjJn2h9dPFRUmIlFZo1f5
+o3ffMNkUhKjBRjiREOZX6dqI7mRgPrMgHqom3Wjv/vorBbMBohKOiDsHHW1Z+RJbFK8aNGHn6Pg
Mi6E+cLHk2XjkfA+oJiyBmeTSdFyewc6hPVLS28yGwd/2NwVRfRvUkTaD6KpCZ6ZaQPKsGPTX/hC
8zck63/9Gv938FLc/RX2m3/9J//8q0DsaYGNrf7xX9fRr5pv/2f7n8tf++9/7fgv/eu2f6nbrn75
x/Vz2fxj1+W/n9uoyNd/5+hHMNLfv4n73D4f/YOXt1E73Xcv9fTw0nRp+zocv/Pyb/7//uE/Xl5/
yuNUvvzzj19Fl7fLTwv4tf74+48ufv/zD10DnGVymVN5Uzn8AHHf7IJlvL//5ZvnjJ/zf/9P+vKP
m6L+s0iTzR/z8ty0//wDwNJ/ALchI4FSSaNy4RQML//9J7TuLPgGJnCI5U/yom7Df/7B44S/pAKO
NAmwr9CZP/7BEfzrz6z/gIoNjd4iTMDHM//4r/U5+qb/843/kXfZXRHha8aEOXv/c+GDY8UnlJ9E
jwh2BRCkZf+9OTWpGZjqAMbzqbuc0Kq1m2/zx4Lr+yFWqRky9m2NgF745Jpfguf+W3q72FXYg4sC
+puP8ffk3k7m+GJ6N9K62p0aRpGA/QifCq8+3KUbR3F1S/z94y2YPYpGkwkBq+O1CrDqxrhjCJ8G
B8JqdzM/IXj2WN5EG5HlNVl991HeDLQKmCq9gbiUR1T8VUcJPdgPxg4xKOtnuLugsXapXbaX5Sf/
rnNRybuY3PoGnXWob665Sy50t9hl1k4yvPOLu3qVvZ/+KuClMV4rMwirp9o8zFhcHnbFi+V1u9Yb
3PoZidQfo2rr0taqH0fA98MuO/jNDg1BjaF8y7DipeTWj+PFfBVjTv/UfOk/SZe+3dw1Pa6vFAsv
jcd/Y8qwYCw4m0BiwaUej410JPy0uA2fpF8I7pm1XfxAivQ7xlfqI3a16m2yi2RPo8/68/zIxw+N
vyb9duDVsbTkWq5F7H+eENZC/Uyq7fnrr+JwfpBVnfL9KKuTiUFeaKj8zxN5MDojiCRWNlBm1DAZ
UF2sEexIcPqtwuUrA269vw0aU8uTjXzn9fd680n7qIjNXLLCJxWD+LxpdwEPQm8wkbgvaYDaKgKy
Dmoz9xlOmUASLxQRZfwMT7xPBiLSDsJ0SO/1Xe2I1Jmucei6sdokcZPR+BwL9Q8hN78mmRl7mQ8C
LJLGfS4Lf+IYGR6MwrBspHSjHQIIbpI3T4sJgyfN5WZRcTml52a5Che5FBrTiOzkk7wXbtu74Hp8
wCDrBpnir9NP6btiFxtt4lVB8b++5/+s6ypu5HEw9cjYhU/KZ9V0JJTEbNXLPHzXboXQMb+Z8kbA
VbbmuIoJ/pTWfV1J4VPlZc/VwfcWkpY37tIr0TF4F1tef4dTo5t5qBDiTYiieOBZJqKjhwjfaDRa
D+E+vWgO6Z5/Tm6xIvz0sZr/36sCMVJfEjUetatVmU3MGNFnJm5dzZ+sm8yNf5w/R69wz/WXpoPM
nSDScQVAchwmJiS3FbWOoicM6Bx9X/f2dfJQPNS/lyeRXTmC9wuQefXF/D5/Ct3ptn2SsBXwoh/t
p6m7bs2dfjHdyZ9FwnnpTE+YzXtjbKOEh8L4Tvo83lUH0bD9l9ixvuME9rtWcYDz7kW3uut+J3c+
fZ/hE5VAjEns4I5y9VapWjl1s76d4Wovp9jvii1uSE+a3XnhRe/mt3i37SqY+vbsit7wIKp2chl+
Ni9Uu5p21GFs2c126k/ofU74A/tk/r/6jCi+bblbD9JVZfavT/z211t94mmaZrTj/PBp2sdX06UY
Os3X5NDt+0NboEGPqeF+vJQuxavwUrmzrkpt45J6VYM6twNW5yDvy0HsfXYABegr9TL8nrooyTv1
p+GO/o9xwF/4k+kmzv9j77yS4+bW9TyVPQHQyOHSCN3sbjaDGETxBkVKJHLOmJB9rjyIPTE/oKQj
sslNlnxlH++qvySV9LMXemGFL7zha71tXItiJsK/28ppt80+XNW78SJ/OL//Pl6kXrRKndi57Zze
Vb4hkGYhtWjH++Kr/KXZoele7ofdZwXm507Dm8eHpUAcCsoeYMLrBRzKSSSMchh9bd3WzTe17Opr
6zt+1G6+ileGx5mMC8Tl7HVn0Y/Waa8D9+njPfTu2bXwB6hMLtQT/WAG5TAQJlOPo6/RjXwjPwpf
1B86JjzbPPOwfoRNrSlIRX5yfh2UkH4tnBejHgQXM7r/mpJn0dd4VZ5pxwLtnpN2HW6H3Wdb6NOh
DmIJ2JGlhRkfS+QUN1TUZdnhq2iTe/4pB2fhfTyfz02WN6/0xTc7iCAqxSoSZDSjr+ra344uzMxT
32nd8WR0OZBOxwfBm76Jm8YlfLSHTXOZuGgRf/34Kd7fmC+e4iDCgNmK7G3Gl2ZTrod1eTyv04fw
LHywToOt5ileuYdPEe/9UzxOp/XHoz93tN7MAb4sz4hi0zrseOVo6UqZzxx03uymbnyGLPcudUM6
v5FTPuHs4XYuXYWtvAvcunX3poNw/ccPQaX2nTgAjg5EN9Bi+pua4NRZQVmozMHt5gH/Ffv2cv9w
s4po4OcuK65x+l1hP2z2D4a9W5r7kps5nmx723VJ1/F8o9KqO5Md0cm2mX2rr+8aO15l6yvOkHD1
xUuc45PQXaFrzudtzj3c0tzefrgJVpeZfeZvuIWd1Y42d+0ujZw9yvxgCO4u9sZqV6zvLhL7bOZn
NXuF26qrrkX7Akvrk3G1P+tpSIAQcZ3UdtaTe/64Ov/25bs3nZmxLXszDZL9mehotkzPdNe7+vZs
r3p3V3RP7CeUrOz9zZ1b2Vc3FX/+XruTc7ZHU3yT2ceFfZXajG8jtWrfrvyN4GXPEyCtdCd0+VTA
DhyTj2d3eFXbF4Wb2Zenk/1jfzfzFdyd4Hpfzmi3nWAZRavbXV1sb6Ct23u+z4/ajlbXxz+ClcnD
pU5pH193ju/8uPW9mzsQurSTz7Fj4KS9RCLYKZwz5nJZHePugfeBfJOd8Z1xg7M3mn2xv3R7d79p
7av1aN9N67ud8wOTIf7qDsFnpnfm1OQut3jyZn12R6ZGzGU5q8xZY+m6Svat/UXnrU7nOp9C49Vl
3634/Nb2VBuLkuUP3z3N89am7YxbxXEuve2pbifrzflqtL8dX/OoirPunU1jn9OXYt2efD293KXO
qX1+MrOcT463liM4lettT7belxPT3lrubWXvjjv7svY2mnfCIA6Rlu34LK+ne9NtHCLSmflZf1Nt
lRV3Hnjt1rQ53vedfZrb3jFu47xchN2d00vZPvZC+8e80phQZfs9dNfDStgqW1te3dun1/SsrgL7
jubyWmfivC/8VtrbYHl3sX2DG5oLW9cJ+cuTR8PxtuXa33lbyVme7LFwVoAYfLd39LPTEwbiOZ3S
2Z9Frvfkudv14xLoeKc/9p2z7TzLvuZAE+3hnD7k+hED8+PK23fbi8nZ926/6l1p1brHiX28V3h+
eXvD7kbknCV71buryZm82r2+2Z9p9u3xgqrpXXMtrr3j1jXsm/3ugidPXCIyrwTUM9m7zju7SVy7
cJ8U+/L2Byt52UaG/ZS53vH1jeOdbycW4On6G9OX2U83x7eDzexObnx6f4IcvH36LXC+TavR23rt
xeSa9uz1nrAuXLAFO5/WJumPvcbmyg5Wx0x2uYWo5fKpy+d1juVqrrA80LV3zdO13tZ3Li9uHwZ7
N7oNE4J9nIMllF1vrm5E3pi+NpnCC8NNr0U7PS5P623ufArcUZfY780p++J8O8BayQLQULXifDM4
Xm6F3e3sPuwbVs0Nb4oNuwmdverITH3hPFytAQBvvlM2qDZfTftkiV17r1opzuX/WVQIBppEmso+
Ao2vo5oy9iVMMuuIykG+ET20O/11uQmQm7mM6dsP7nCmH2O/lnuKk7PgPj74D4Asv2KLF8Mf3MDo
z4e6mjdLTChf3BWn4wY9XXuNffqpf6yf6atym5xVn+T0y4cevoxFxYJSsU5h8fA7i2ESod42RF8b
2m5eqPnnloz/giBV9zmSLhjilJiY4LT8WZXvvVWwsLn1JZ/X3jSFsswsBklg4MGbN+KT+aR+G27l
WzKScm+cC1e/0Bh/VZ3+713T1vdpdJ//w6b8fN/9o3j6x2VL8blpo+/NYf35VQV7/VgsNd03/9P/
hUXqhb7O2v1vv8u8b8rSl/cUd4X9fd1Gr6rbv37wZyFa0JUjGPdI06Gqqci0KUlTf1ail38Cyw58
F8UGeIDykuH+KkVL5hEYShNioCijQcWP/WclevmnBWcPZ5APXtS8fz/hr1rtz27C+4Xog/Ii2nJo
QeNLgvzbAjMnXX+9W+H2hnSRVcUdMmTza0nvbUurbjRuu6LEdktIbL/IrzrMF9wyDgCjpGj9l13W
OYIef22jbnBUPZzcFzP56zlf1pSfa3x/dtTzc8HTwIWG6A3C+HPy/6JYNaTVKOYaTlNlMmCcjDru
sVaLuy6dHsKqFDwx9e+EtpXsMJ3Py7I+T3JwTsA1byasyTZGusaBWXBrSGaSVHNh0Tpv0mCPRx92
aFgA2UrnU77MzPN59hvXGIzU0xKsvWoUllZukGD6YJkY+mGmVjjNGK5BVWNwTFNeoDPqAWnflXP4
i3XzVxvsrHzML9v68bGls/Phdvp/twX0TBX+bG/Z7K3wn/+RPmbTy77P88/+3l7yEdxYsldka2FX
A7z/s73kIxNaJrQ5VLpQBDNIbn9vL7pDQEKWhBfl0AUm82d7GfwUSrQL34wdsWzKv9hfB6W6ZR3r
sCoouJKHAGJRDqAJTU3VVOhwaZxE/Hf6eMLtvhUQgImvlSpfi4G8rlrj0Yr9K8yZUpsev+DV9bg1
utZyWjm68k/M2rRW8DFvB5yo3dxSNvmE90jctTctuHInyYq9leLkISSjE7UCmKnep0uBHzA7WujX
Bi42WHqOtTcpY7YTAUkkvvDjecv+e+UeNC9R13lxlr25FZyuvv/n/7gvXi7Y5x/5vWDNo4Xohogo
vLfnA/zPgqXFCP+WjocMUIyuIIf+7wUrHwGR4CxEEBSgBCCQPwtWOuLjYCRioEUVFCDK3yzYg7hy
+Wiozlwt/MoVgyvK6wsBYS4c1GZdduEXCD/mqg9Pk3poy11f1uJx0st0uvD4W5Wlqju4qX/DFjTe
9c1oWDjjVP6MykHlTmYhWWik9spFJOijg+d5jUP30OSofZVNfRlIfb1C89CCzR8XxrEEaSw9ziVH
eep7MdrMee9rXmEWjhFmkdfHiEfs2zDaJTWVxUqI5m/wzQAaaNbQGJ7YzK6By9exWkiZ5uBACgpt
6FEEx1hiqrFw7etghU5A90kEttyPL+8pXtYi4MNkcHlqzNnr6ermMPbFNpddoUu3eLIOeMDoN2IE
GCnqh/InIfav9th/dXAA7amP9pdd5PdR/fh6e/ETf7YXGkfoiaBcyB9ehVvmESpSizobmCMdaXXK
Yi+2F5LIsIAWfg7yPmzxX41/ST4SAUEZvGPwgHDI1L/ZXs9ahofrBT7ToiNkLYMdpG3FJKM0jleD
W2at9DXU08LBXHaEGhHXc7y4x1WepWHDjKnfzXIiXNaqSjkp0s0dFjalrYrzLc5+nYNcnonMhtT4
34tGBOSJpfqQeQNsAXvQlHDV9MLg9NFMGS4X2++qnOjXEMNxlR/q0fqWpLm5DzJVfxSiAJdBH0uM
zTjKuFWPianvMSDUV5PZT/bUZeGKiZGB9RSD/w0s5nz54h2+E++9TqCWUwfwHDAsxJyQXn2jplmn
wSxpPs7uTV/5HlYohZtS3vc0TNNcdHWLDVTB2ssE7Zew7b+31Au8DXnpi9fx5spa8DXNP26ixzrg
94c6au/zPKq6x+bVLls+5PcuU49YephYLOgysMZL6+J3UqMeoS0Gppv99DO4+rPLzCOsj8G8gZPk
vnq+337vMvMIgXUCMhNBTl4/++Ivoq7DQxlcHTcktyErCt7wc1PgRfIwzXUNPEu33EatS0cd0EnG
MQuHvzX5w9OLqXpn5RIpvroAlrGocix9sKWJcyiescDR0r6JfbdFfsCe8brz9EosPStsbj4e6aBf
RCy5DGUibwtsCU2LQ0jyOOeW5Ud8rXkInVyxdr15k2fj4ErPEMK6jgBR9hud2A4L7fJ2MkYXqut5
GAXFXcbFGnwRoEh5mpCJrg/Z158s1AIT3ChVJfPC+JMkbqn0vDzrlucFgwVmB0o6wINl0794DXiC
g5QbJDqPkxLhAVcBLxgKMqqBwLSUfJxrAft5H8/Sc9v31aiIw7DCFkox+FVAua9HTWG8p92UWaSr
JtbxVXERVP1TKlvphT7W+8HHNicThmIf0n1zRkXy1Em3MD6lJIUWqluVsRtF5kWotonDWnaUBoWt
oNqXPUa3ybCKJHrqYErRFp4Xn5gsxw86sO4mTbfTpCwuh1q/GImIPBya8XOE6Ox0uhl6mhGtE/SL
XD8zfFsq8W+sUT51M8zem6JMqR4JjjLiRf7xlBwgTpYkZPE8W3jPoHqJL5f98uJF1MMYDFHS0tQ0
u9GtDSIkZUp+5GkWgdNQDbdrgtusbXWH2+RE9K1tSmJml2Wgf9IcOmg4/noU9gkxE49E8eP1o2A3
Z6i4ilmuaEV4/A0ZrTD8NgH+mrBNKpCqaQp+IQIlEkqqLTVt60xq7Qxa9ZXI6jOO/5uTYpmZP49j
HES7ltoVRtLjT2cJZYIrdhW4vVITyXY39cB9/PGL4FR8vSEYjXUJppS7H3HE5d9fvIcI+0uAP5bp
VigU2tbQ9l5Q6v0nO+A5hjjYAcjtoc4JtxkAsLgcWS+GydQS/9Kox3Qv9anzji1K2CMdm6jbZ8KI
L3o845hpKtsyVARsdLTtZJQYDNu6EWrHjZ6KTlgYzRrt9S+lIqO6mfbHeW78UPKOir2171LJ32O4
EEAx6VZ+LvceLh9rQRV0vNkaAUvYU2WOeqcKretak846v1F3pQ4keG4SpBqDMLatqCy8RQYQVfL2
VKIyL0XdplrkpbG6rd1MMNa5GWYe0VHtgAS/x2/qR5IP3wLUdU9M+G0C1RzXHKG74TpkgKC6BuQ0
I5pQSbZeAM1lnBArO4C8Vp9/1ux9dy0vGsbUzSh0M92v5zkc02rQk9RyjTSdvAmqCPwDbIe14rjV
hCs87oudJIb6Sp9CAYc9l/otTT4NIA4/Zn+8tg4jqGWPc+AhELSIwIJbfv0whlV2ren7pmvUAOWU
ZtCRSC1EW/xuDXbZDJClw1b8ZEG/OygqGZToFLgJh4OKBJwcEgyaB+d921qrQO9bW62r/RzVBi72
ccdq+/bxN333OKPuSXcXjQyO5IPjLB9EQ+2rmOtd6zYNgbtnTmOy7pnTohfoxzXdnVHMgt0Xxt0k
JtEOJYFjswGN9cmTvLn8mXQYDERCYIyRzjg4zfxWm4uyCyxEePC8njIRLoOooIZnDJkjVmHpzMiM
ORWl/61fx4AAmtb0ZEM4LYlKtqbuCkVHvD3W8fHHj/bMGTo8BFiX+ApArkAv7+CsSSIEPED1odqY
fVOMKj1Lp9MpgTc56CvKaRKbRyzXhapsFMVB5H3aq13CaaFFmI9mGLInGC3ip9nbkwz3qSitb02m
kFo3YebEypdIrhsnxFt6PVoznwa5CfoS7rhmZ/t9vK/MwfTKTPg2RpMbWHWJR8S9LvbQ6CdWx5ie
JEN8bGEhbStCkDtdEcXYY5LhDHp4j1qIaCMCsWoKaaZee1YZOVbUCK/aedDsBLHqqFgLsZMy0UEw
xq4+VSAp5iDBzia9iBL1E9+c924KgJN0eJaaImnk6/2lUXXO8QQ33SG2AAl1ghOYrSe30XUk43b2
/Pb+Kin5/6EKjGrai2X9JjH52WG5ifLv0AqER5h1j42wrh/ze+R1D7KT5ZN+ZyfSEUI26ETCklqw
/0vh93d2Ih2RFlCsgXsA5omA6E92ohwpZC7kHgirLhpOL0sASH4RyxKzoCC/NGP+IjmRl533cmeS
+y8ETRgAS5SKYczrleRbCMII3IOu1Oc6vP4Mrx9bRxWkcEqrqXAibhL5Wk0U5SaerDy05aExOV4h
BYr4honYIQCCLmR/pWp1Fa9lX4tv48wQbfTZi5MymtrQkQQ5uDL1DADEoHSXgCWzyevwrjmOG/mT
+FJeoqSDb7T4pFCZpG7OfwdnTWQJ1L5j6N9D1DRuQH3jXC2Hwo5jJXS0qWlsv2mMq8ZqVVecinQP
tVK96MwyWc+L322jQMAaY+k8pnC3TTHSxnNAuk70QPP8uZmO8Sn/TPniMDnhLZAhLu6IcDA4wg8i
P7PGckaYgC9PSpat2mEevWDIbgYKj9hIVYXd+s3w2X3xzkRxXZkYsiE6ixTiwc3FS7KUgnqpa/Wx
fJ3E0005tFhNdLLlFIZ6Juu1vooVUaenZkTIqefWZ2jlw3Ns+d6gwGl+sAjpShy8K6Mqh8noeYQy
rw1PV0K0K1Qpvx0lpXNSLTT2YmPWwB+RwUHAWPCSSR4da2oFTyeO2YWRpNhKmXwvs0GwY0X4LKZ4
Vk8+WE26yd7EAW25ug5VPmcjF7IuN5gk5Sbq910PolMY7Z5mX593dlUXThqf6Q0gGnHcypl+gvM5
br52LMAa9zV3AvodZGskR5y5M13FyF3F+jYBnxLUr9ju2FUjrCLrsu7UT4KwdyaXGI4aFkVMZGoP
Hx0VvjzPZDSEG6GQ7HmsM7fIjRB5oXmwsT0vNy+Ow/Ofk/KyTfqMon49V4iTYUkG6ZVyC3WX12eJ
qfWq1VlS7KqyMK0GM92JUxmvCxIrL80Sfy93ykOHn6ktpsXgmcnS0ByE2G6kTrDNRtfXrd9/Rmh+
Ow08FW05jVorNZ1DYmdnmXUqdjyVVY899s4hULWyrY85YwvUGbvG/fvr8r98WXzhK/3rhunPGt5V
Vy9lu+WqdO7/+b/elPCWz/h1SRpcktQClmx0OQWe9W1/XZKGfAQpFYklxNJkWKpLAP6rUC7TbFpS
5kVT9ecF+p+3JP+0OJ+hVPufNfS/uCUPMws4dkgXQOamHI9X9WFmMQmT4IftHKxkJE1vpkyFjjOg
dqmnuK+CQ3lCE7W8UaTi/sWsvbOjDiP653EJARY9SnWRHnu9oebJyIdSEIMVMye7faPUX+JmrJxI
zLv+k9PiMBBYxqKXTW2Mth/p0zIHL/J0prKDtT8FK/iAlJqyKFg1uvyZRsPyxC+PiGWURaUeu6Pl
hR429JpGNTJdYhTKmJnXNtmwMnwpOW5iLd8O4ZidCAXQRHVdN0O2+Xg2Dy9ZBsZdEMnmheBNcnqQ
lGpDF8xmytgjOoe4WaqIJ8/7QuyilVxHkleXYCs+HvKdF4gyP8cv8Qj4s6Vo/XJSFc2P20LE1xt+
JdAzLEGZ3nh2tEoLP0kJ3plZnaYQjQ++3CKI8HooywppagqC4OFlGJ3L/ii61pyjI6QZyU5opjst
EXcm9lzHaatbn3zPN0f/MreELc84Bq6b50bui9WjC03C2PCRy74wnbA05rUIod7O+tA8zgapdhWZ
ooiZT90qimfgmG0vuJKJ/vKc3JLN8kNipH0yJ+9N/+I3y5PBvkW69/Wc0MUJMUZTBPAxqbXSqxld
IEtCdjzqPnOefm8G6PNR7gVxxyF2aJiKrcIQpWoUrvrAKnYFDeOHsDDTu7yvtOuqF3vX0genFON8
0yUnQpVRf+6Q0owqXLDnvp0vEsmXPqPDPhvtHGw4EFVkIAijLgZNh4t+0fprG5Wja1S6yK5TA0cZ
mn6FG5UW9LDKTM0rNA6kU6WfFZjkwwR41/enU6tQhu0gD8LXTh/5qUlKwTZjXuUEeV5WqMfKqylX
DJoNWeA2tameRIHwkCWj4oRhaCDGMUbpcawP2iWseJL8j/fWAbiS+5zjg94qAIaFj8u6f/12oTaE
8KZ5u3VoJCutn7udYcUZEtuFOAIjLkLxafQL3TYnAbNSRW39JXbsZbsb8xI0yhhO+2wUtNYpKQJ/
zbJGR9cczdrQk5Tpswrds0Xk61fB5UU1iP25oMkOzW7HytemYtR8by78wm3ruIM7leeg9rU628Vh
IX1p0lBC5yzLu/0cq+Z5LHdDb4OJA/kmVT5GNioyOjy/3MKbS5qWflLKX7SyJVTOKAu9aJtqcFkW
83AeYRlwUfuBH2FXNBq7KEy082i00i9RqjlBmq+CSDRb1+9adV2FjbxdDD+/RLpvjtTeqYMXEj0Z
kpD5OsGT6zpGCuE73oLdSurqvy1HI3cBc45mN3kA3ZLnTsqLE0TptV4LFNX3fCXqr9NyEim4VtrP
4OyVnsHLGPXtLbeMgjALJhEAqw5vOTBysU+tyffQgGncQZ4ei1L/TCXsbbiwqOXyXdATAIF7GHEK
RRXNlTb4njToravFs3Fby3gmBkEO+6SHzNuVQ+1MdS5/csW9MzIe7QQD5HTcAYcAyrhprSmSGyiX
Gs6MlL8TJxySGWMW3BMD43oI6vBGMPPPdJcXiNrBvb6cMSxvIgiKCIdNzjrUIyGMFQT7C1EpbGU0
/Rulr5t7GedZFQcG4I+ZJApIkg9ZgliSCDduzGDhdbFcNvZoGuVJmIjTj5imT7V0YmSfUwM7m7S+
8uVY2EFUVq5mISgzW8/z8IuQ5Nl3PRXUM5T74vOxS/z1xyfM2yv158G5aAwpy+J8fcCMpVJNZUkD
KCytfqVCTr4stepLk7Qc8MbYraCxnQKYDdeWMH4mqPv+lLLhMPahzEcG+nr0ZFZVQRVr/EmTslu3
qDAjTZPXTi6UxjpOqv5skbHE03rA5jymR4E8UrKaU1E5z2R/8qqFAW34FHRDH/acPI82OBVEo7Fm
86xmqJysBgpYiuVjoGil3WULzrr0T1uZRszHM3nAfFvOaiSJUO/hnAbFhZLJ6y8TjKPUh71heFUg
G19mjhOElq1oFwI8ae1pqKFngJHZRK2v0pSorM2Y1cW5XzfBzf/BoyyWdBRbFv8b4+BRxjxVlCgp
2CN1gsePCISuR+/d1pWu2ZizJJwZ4Yz3iRpk5OYQeZPJOJGUuv3yyYMs0cfr+wA6GocdxfqlNHi4
vGAC5unQhDxIVZ9g3b2ZZ03coPsRnRCh0XukeOikSnBCE0s9VkpslRHoTd0ykj8jr76z0gFB8Jpo
xxIvHVorhoqMvRfIVa9qCuU6CBNzr7NTd42UV26qBsbaCKR77EinnWA01SdloHcOZQA3EqclhRYV
WNPrxVFUfmvEFaOPlu/v/cYyV0qm/tLl+qsy9n/9vJwz6l/n5VfYV0XtP/9jScmviof74DUwdDmC
fletxSNqzyBgsIClhvrsk/ynao1VECA0inYL3BAM2u+EXJKOUE/H0WCpJi47nnX2G1MjHtEcozfF
SfpLzeYvEvLDFbOkOERQfBDCHItf7+sVg3EAzuKBBttuGKB4kxl7wzi27ovJeSf9fnYPebFDaVTR
HaezRzMRFAe1hNfD1EMkgRdNfEfwgURHSheOXtr0GkyuoQ6/JaEqCPYUCZXuilM8St7cR4loS+04
nk1aHkGC9zWMKfUS8QpPnwu9WU0Rck62gjCi04SiPJ6UitqdZX2FttlsmuODmvntdhAUIVkHY9be
zI0aGisZrzPN7St5Kp0mlZpvswbPoJ7UINg1+uxznmqTcpFGHcC4Lu3q1iE2Qc9Hk2hUOTjZxtrG
T1uz2yAy3p/HCHJDsejL8bQ3K4sboUosYT3SuYKk76v5SZYHSWVTQ+zoZM5+qNuWytdzxMGanwZj
qAIHWlFxlghhdIPinRo7cqN3N5VM3dyp1TxCQETIp5MuNWJlMzW1upHjZN5OQ2TQ3s/kfvbKWatw
z0KyHYY+0ajmFEnYj46WFJMKXrCT7V5S86tsNmfBLTg9TkPSJkQ6By28KFVhSOxkTv2VkudVYPuj
6pt4EqTmbEdVkvWOKiQy9hqJ/JAEppI4mT6aPz5eJgeLkcYv9U56gOBHCIDQUHq9SpJsbGVjWtAy
c2MdN+Ms25YSdquPR5EOyvU/h6EKjY8Qtxf31+thptw3W6trBGdq8mGTRMaXppdkt2jVZod4ceNE
vu/vuCE6h20bn+DT8Jkq0UEp9fkRlioclVQgM/z6+hGCuPRHKysFxyCx3qdjrRxHTSSj+ReWXheB
0/74Oy8z92r/LdYlYIXAEZBaENC+Hq9VlTFRxVhwymwEOjfTCE7bJnGAf0ifxHqHjbDluxlLVYre
0VLuP8wmqzL0o8bEA3Jq80hYYyPb3ApTr8tgpuD2AE3LtZkOeawlSEo250Ugio9DkUXJSklj5WSc
k9B0xrzoz6qe515js9eiY6P0kdMOLUmmrwRV5JZsH1ioeFx54zAXu1Jukoswt4x9rBe/HHr+fee9
xJMuy+Jf33nPbdtH4aT7Hj1yvT0rwi2yb5TjXt529CyoJ2Djhn0M6JmXPdrlBiRWRBUVuVyV4OQ3
Tluls7tcCxSXSClRj/tz2ylH5PcAiKn+6bRxGesvbrs3OG3ixMXCgzq4SR8HM4XX+6CetNYv/Ybk
cVJW+hRHlteMQrnCRnxrVaP2PdO16nIIrfYkleoBLCCn+zqZil2kGfkjIETwhEZrTBf5XJkqKEF1
vm/NIDzB8iw/mXURw6a5qKrWRq23O5PH+kTJLPU8EWTrPkfU5DyY/PmLEEUSSAPgB/tmQpWyMlu6
xY2iF7MjZZO4yrBoz71Wq/qb2cwBPogdF0bqZ8dj+0tc6d9r++UiXRC8n6xtwQlryK5Y7jwucd1p
9M//6P/5P5tXa335mN+RnXwEARQjOmQIifBo+v9Z63DUWODEblTfIYot3Iffa904YhGjFQ1IQiWE
WyoLvyM74+iZx7BAm2FuItD6N2v9TcGSDguNcFARBJ04Xx9y1GIQA1JkBgghCW281ws1+aIQ+0xu
ZgTyeTwm6To0WfdaEWFmpWj4HoFR8KltDsaUg2AQ2jGz/UH6XnRhtBJHKbmJpikvbLPQplO5lerc
HuS5yqi7ZcIuHcs7M+jHB53SRunmYZU4oM3rRzZk98l99g5YDOlToK9L/Mz0GssF+6LIZelFYOXD
OLuBpkf3lL2lp1HShZMY95TItgTAPraVSxsBnNelZWYUTS2wi7cwnzb0XblEnpfLv/fQqz3EMv7X
e+gcuc3iH1+i769zoSXW/71jtCOaN4Q7S3Gf35ZKzO9cCOomwA0wjqjGc228aE7CjOZ/RVhzcVMn
Ll1y6j87BgD6wgiiY4ChF8zuv7gdDiMXjbho2XfkKuCCQP8fpM/oSAd9GjeZV/g6DZi5G1y1yQCD
ywZurl0OLbiiJrOdZOPSFLvLSElyr1TicJumFDowhYiOjaiu8NYzTQhwgnmip+HDtBg2hGFlOU1e
7aQuGVEC7K2zQJbEbZV+6tezxK8vgj1qy6AVQNI985EoYh4Ee0OpSpEvRUAFCr92hInGfOZH51om
No5QYXTQxdLfeYE/kxgwisMHlPgd8OSh61eANgSeanng+aWYgMtIn2Qjv7PEbPhk53OoHnw56oAv
Blq+/IuN31njHJl+GiydqLs6DjKK/NbVi3X7Trr63hiL7Z2BZCzy48vB/nKMtlOiPGyjwBNKwbTr
oRlcoa1L7+NR3pTyIFIAY6PFRT5MEn6oD6+HpVjMYCnd2uzAmqbprsisr36kra2uvu3r7rpuJM9I
WmmFm9lFZo7nHz/BQRayME8omS0q0ibOUQDrXn9Pveglq4wjwbWS4gQgSbKfW5LeBEyO2w/Dp73N
g8Tr53gU6AgC6TK9wdFE2qw0c+77bthVk0Nx/yHMgsJuApJMPzXOcktDcEVTL7Qufur16vLjrwuo
8+3iQT4YA0C2OPWYQ1yNko+COqt+5EVWuaUCfZoKs+xhk/sUdCV9Q10j0hryNVQGxa6N9EFV4icl
Sk9KucUxLysbN5kiHHTEOVwpMEDOO9U8rSLtIjOyE1PQT+c4eRIb9TSPzAQd9xSiyADKqeiq2JYS
zd9mVhOeJxK9U1LTH32KTXgtLl7hvnIxK4mCqEh0qUnVXeLrV42pXhS1dmGKjKwawXWsDCkklfjB
KA1S97lu3GW0ofVze3kMApXGDnLjClCFYpejdKF2wYNPq8O2OvGbOcUW8Gn+SUtk7VKkL+DpcopW
cWjWx3ozyk4YM1Ta5GSJk4zzC/2FC7UuTDdq+GiMME/wRL6IsYr5+c1kVNwnai47tVrOvEhIvFwA
BC0aVbLH1OAW60i+lRGP8z6fM2cYsZwXilaGD6mfVgpA31nTv1EMzb+24IbdqW1AzUnMnJCFMfUL
JFODnJKt7Be4WFXZg54ap8jKn2pAAo6Tppj3adJZuBqaV7qvAylL43lvlmoPyRistqYE0SqP8t7l
5jmVtJyeOQBMexSM0Z4N5aJMsgcUz29kIL+uZTS3fhamOGvyCFKUT9fLe/WN/CRuDdNOxzQ86yzf
w8JWcroSEoJWQLzqKaF4algrttrMljMuk/w8jaPaIMpmVqYbtsF0bQSK7IkFkzAphbXKpdxaY4pn
OWZknFphaq21eprW1aTj8xBGD1R/YkdJWnIUqs12YA2yB+R9Xg2NQuen0C6KVNd2hclSGOdR2w1M
Q6hn86rGMMGLZ2va07kcIVcriaslleyg4zrafs4VV1XpkwmlTA6NzfOzp4GBekFubPJs7p1inO+H
Xn7SfeGqGrtyFVKmssWZL9lX4ZM+BfMqCQbZCZrJcghG+8cu6lvPjKcKTnl6kelRsTaLUfYihedO
rGheWT6y2HEu0s7TEzeSrBFu0NC4UsM8WZDaVkqcT2vcd1k1eXs7aywAQYuehEDN1xh43LajkXij
qRN9CmnpGBkvM4f76jSQT5zUki6AJsgLUVt2hBjshPC/2Tuv7biRLF0/EWoFAv4WiTT0pERJpG6w
SBl47/H05wNV6mJmspmtvpszs9qpS6LgInZs8xs/v1w2jej5i4eOP+SX/ONlu3dhUrtTD7i/V3T8
0kKfvxqkmztlyU+jZ5Olc/Yc1XTLBvVK+sNNJZz7rOtiNxmb5Kqiu8gYOnO2kS8btxv0u9nvnVXV
jLbHWPE6x8F1naeR5ba5Ax+GzmLMRpJm8Kw5vJipULmGXz8YsrjUlfJBUXhTk4UCVKN0nhj4YCpw
2pV0QuU+jszpKrTCydUTLCKNftmi1vytp+BejbZ9L+YZdcJMuaf8HRkG2vdagCJ9kz7nAVuWov2+
CVVlvQTftrUSqAs1KGN5h8IRm5bmqJsvC19A1kG42F+D4B4RrBhg0BVK7mo6IWO2ULIoo3Y8Z/Bo
e5kJH24OROuqlh5ea203+ys94HNaDZ/GaLhJoSjxlZi5pyG12aJl+mxQ8q6MLOxLF4D/Bs8N2M99
kX3L5vAMO+Zo5WBv4DZx/VBb4XOvdQ91Vj+kxfLuAUqvLLMmKFusEzvkvgs7/JlGFV4kyz5ltnef
pQJuaGxHboBw4Kou6mJX2j27IjB4bz2LxO6V+3FKWFyKc+4kabmxiyn50GM597m3fMa+wo+nber4
P8TAqwX8ATBI56d8Ie/SJFsgA5X/BOxqdI0l7fOdJTRWo3qpWYUSuUlmqFuIO9UaUN5wo7Z8yzno
xltbIwjGg5qsa1AZZ3oeABFABmHtVy2aNHwUZRdEte2ltfI0jUF4q9mZXMXE710nCfiJUTyYUa6z
bWCkX+p+U27UYJYf1DnylwU91Re9NRFptUTJXCRnReEmocFPAhPdZTq3rJrdtA3ExE1MPZE+0+7q
UBIXRww82gR/U9eP4uZLnYYhDeocNZ3aeAInk3i6ymx5cBrbk6EmHkZA8Rdg6sqNX4nyUVXscWvn
EFCUVLex1IvD5wbdoQ+RUJ7UKumwvoqX7xdjAur65ays5aDKdT9U+veyTIodiOR+lQRslj4FA5MH
QboeJ9l4vjrYG1rvAuWU9BkO3GW5BKeyYAXTr/1pw7vhpKofXo5F0sm7ZSy6zpuYjr9YzsXEry+y
JdnIbANKG+swt9gGJQFDm3seCCDJhY4n0Kpphhujb6OvRU4Ef4kRSWRei6bMPyp5/BykpX9eBqHq
toWMNoT45UxJ79MeMd/YhB22xONx7uQqKaKfXSlvS627qgvrmx6mjzmQsmRSQneeyRKQIyK3yBGc
j3sh0cVnw0lC3KaLAjAkIjUxLUZQXEuy6WKsRHI5jRaFig+yuxCQT9l0ZzLpP8ZNn20kYF2vHY3x
Vg6cIXDFxvO8JKyTUT7Y+fKYUoDxGdmPaVLNmK47OECEz1HA+0vq6GcZ8KfVatm0S4Lxki7kav0w
mclzFfM27Yh5kWED5X4/U1sqlP0KBntmC4tkYVIVIvOzn5hqGaVePs7hOrWJVaal3ENB4NgmURsi
JtxzZEUrGB3Rieu+wbGknwBoRgAVIDU/TBBH+h5dowaKZ1n9DQ7JXtuicqz3d36SLuTmPCUXYQ4l
6hRYRXFltspn1aoeYj3cWkkOBVnnPJ91jZQtiVeirtY5CDlEID4GAzysgMINelWDAY34Ztit4mo+
6vtF95Eh1EWl2uWGLuR5qASf1Kb7Hst0pwbAXJY8tE/9n2UdtyuUU87NoCJNS/vx2lDa5Dyb2Mu5
T+DWLPNsWHJ3ZkNsdNacEevXuCOW0LsmlEFTImTTJjeTDXPTrYExraC0kDWmDltygF452BMtnRLV
ISSxtHWnyBPqKkcFKoPAxcd2qbEZwizdsdf1VVFaJTh/W/GQzVHWfZqRpKnm2WwFP+OS6MnB+vP9
BfVivbG3orgk5BzkC5ilYh5yUDaCl89b2LmKly9vio+jnwGtne+00AnWTTM/drZ1Vi0UlSzVt71v
Xy/ppGSO6OK/LldtSwGAn3a0WnImMZACLV+5JhnAK+d5BDhHX42qLbfPpqj3mtiqzwqZ/qzK+kEr
yXS6mbom1u5GSOWuA192FUUlWRDHPmLR6bpv9Tupkzou6aYykzlkJOENVl9uJDkkkDmb3LAXLVkb
RctLTtfXJfrX0r6HBXk/KJxPSVIrO3Xgaze5cV3O/EkKqQdYOM19QXecJvOAn7QTcCYjvTGe/zoZ
qbmCgYNhmISyHoHzJdwihGk5lATWjLMYo5zRdZxJWRK7xqNUee7MIfGWdEuLqofEnNs1ybN/znx0
/iUK/0fdtfsi49/v6qb9Z6CE/0FihS82bP++4/ZLpHCR9Hjdo375od8dN/HXAjzgXwCKETJ63XED
2A/gnwk/6jkvAgL/9KgR+2BaT2ObxgRhmP7H74abjmDVgsVbQLC2pEnyJw23FzTM612JyD9VweJe
AcYBv7WDLm7adKKIizD3wrwaQxe8u7+Lp3zsXBMV+nswz/qZ1iXWZhy0GafDbvhiMsX/kZmh/1Qq
1q7Tpz73ZBk7mauPsvqiaso2r8vitk9GLL/axr5Egse5j2KtWlnkC9tODo43Yo/8teoacV8MEdSL
0rgLAqsymfeALx6BGl/EvQxvmoySPVSMcMVI0VoKR6ptuy7w7MwcXPIoQ9XvZtYZD/Qm69ulkEDz
Z2w+BkwjU3dscQVz50hrsdLI2UBGmf6cwB9VbjWpreGSvYnPqqy07zj/Wb07OEZ8V48Z/GqtbFNX
klUVKwnQqncLAwX7tO2NYqP1jX2WAioF4xnMD6YJMlXYaXFVVKL/6meVBVBwGA1XOCAeuskidCRt
E54VTiK/p0UfbAEpbOJO3JY0+D+ZVFvftWhuP2tKgRSixkh2Z0lMC8e5RMA+LTlLMP+rzhw7RmSx
Umb93O7DdDEU6QY3RCn12/sR+7AH5ywNzGXVotcJFX9hdL4+I/JkBq1Aj98zzMbxmL6JMzEptvdy
lT8KLP8bGLn0ZF+9/iNG7vlT9otXtBdHlp/5O45Y5l+LEpRcgH4vkyl+6zetCI0fiBk6Xwvxu339
LTr3zMcIJWQdzi/Vrt+BhFkXkYTxGLJcCHuRaf1B5/6X/MvrSEKnFk0MMM9QBoQK2nR/ucg2aTun
VOPNrIqqd81BRk92tOQ1A/1d7HiKHIWsBtLCh0IVSYcESV713pwwZ3VTGBYAwEUP4B7sejm6AkWd
cZHe8q/yNLQuW9AqmZc5ZjyvR81uVx14WXr9aceZ2fXTJzR8Zp8ypiLRn5o++VK2VpCvGcydh36Y
fZhANpQrNCFN1EYDO42RPkmxeMoAp6ar1CfzdGVl0XOeYU/hsxMY2uesRg3Ey+G5Xqa+LB6qtHTc
plx6XHCC/Bt2PE5KedLrxlYxOyfeVkaj3jaDyJxdqGXjZ9NWkCJjnD0TcZgh41RdDbriRg1sUUBF
9nURqMno9VIdfwT0YqjFq2z8pMa22DHwS9E7mNXkjP+bdUCnJvULWCb5bOENh+iAsKKnTpr14FYy
CXAiRJsgWredHGNcgDrxeergZiZNlEU7qmfn2Yqq6kIfBsNCDQz87UqUaYVquxanMRmSrdyjFwYJ
PypMyCzYAwxneTypvjuDGNNWjWbHD3Q+FYDYIcJN7kwFI91KhWbBWF4tghXoAuWrM8a9SuHqG/qG
GsZe11ptPRU4xS0iQVH7IDMt/Ob7rE+3MEv/Rg6FGrk+mgiaFwI3+apWQH9cBBNpHpRMIufLnvz9
AXlu2kxmb/d0rpDBQFGlNUag6Er0taZ7k9C0NBp9FdH4/9FX3UiZouGFTGO0jjdNY0QPvfS1dG0G
Cs0pfdJMd/TlkG+QJUIFoVZoga56P6zDjd/1+p3ZIO25DdtwONcnfYCsoGQzEJ5Xu/2NgccBPIjx
DeBD/oP4Bqa4gBX3dw9m7abg7402hgzzNe6q6B9BF9y0HEcnLnUMkAXZvkAeTZoaDB4OZg5ph4JF
rVpYhBjVLa2r2Ethrq5so1bWQHgnr62i/rLkl7dqLIb/U1o8smEESfPq6x/F+h2Rvo32Av3yA78D
vfqXSVoIOAEqKFCef8K8/heoc6ZEC/cPydtXMosSRCq2j9Bx0CMBubcE399h3kZmEaUGlhdBmT/z
R7LWx2uHI4NkFv4fWFLrRfX61exvtmtNGezQWuc94yk3KuguR4ntnBVTpPtuIJ3iyup75QcFZHuD
LFhwSvvsaKM4yx2AO9BfgPiH3EAZV0lRVzDs0S5MNjVBYqWHubqWiX+CcceButcCIUAssGGgJRKY
4BG/06hqxc/EYK4zVa08AbyTJBnd01ef/o2Nf/xGuc4yD6M0WNCBB5V4aKeikJ2urwF2ipsaI9lm
VRVFABJEtELfyCxtd1WVK9fm2Blf+nFpcr1/C4fNgGUCyXriYSX1BLX5fuxxrLyy4hjBuKmumjWN
AfMqnXxS9LTJtqNp5CtN+Mru/YvCazt6v1BYF/An9RHf89Ah2JGZX6WiNtYiRwDdLcIoFGeKnmrt
ag5l6aydUa2Ds7ZWh5kDtMrBBQtjAltCb/ImaBX9UzmLYXLRJzIuc3opZNuU2k9J1DqBmxZBELlU
HhpdnRkJvzKek8lF7E8aCxJlxNIFNom5AlBDP2DhIbVbJJ70e2EX2biNjFFCrLPiSP8ehw2cNLtU
8mFD79P/FGpR/MDHij/Qqtef7aRK+s1EWtTuslglnzDBIX8IJif6SsfdMO9aI0wztEdGGkSOMVXx
zu4U8zEw0Ii/1lIn7D4l+pRu9SKe+42dJypDB5NprSvarP9iDWGUr9VRd8prv0vlxwCp4GY1RVb8
aTbnTt06eqrjVwlwDohzDbVxnUu/ezKrWP2mBYbwhIlgCWTOaGT0NDrmoh8gUKajXlEZNaq9dWV3
aIKgpsdrZ1wY+jo4hdYImJ2ltDMyFoW2yWOlLDzaw0rl9e3YZZ5sW4lXWzFUoQe0KzjL6xmxVTPL
NIaHlpFtItuqVU/vJsQasGc2ru0wGu+DMhiwB8rm2XHHdLYv0XaK6lUNZOpblo5GsqJrXWcrGam6
N6PFsBVR4qvIms1IgplslG5Lm+WHQkr5cU5kHC0FEn032WTZz8qJdPxGpnGMoOom/W1e989FHE2V
iw6K3rk12D/aevZYffNbnxmo0qi7Whl6a+3rbXSXtlZ46SB2+VAHffhjqKMMwyFFwGax7Fl7SLW+
2pZN2m4tsriLDGpNfxErjv6IjH56S0WJImPUSP087xxA4taoyatxdGxSqVl17noACbVnRqPJmGcM
5CagVYishbSatd9OlbkacqHPqx5H2+tRZWC/0rMxVz2n6KIlO1DCz2XSgxxPkxT3Pb10uh2SYbTS
UzpVjADtMf6cofmcwJeLrMQ877oQaEw5V3p+PuqxP186yRhnXikz50NkOYx/QsXJsMhpknnbjLXS
r3BrNvCV8nPMDudOmWevCQuz2EHWDJ71fjJ1N3fSuARtWdrmqqWJ5lZOEX8rca/NVlo7i2xd0sCn
iF7GVDcM0FuQybjPtmsGeMV1rOf4TEcZoMypm4pHu53lt6AtIsMdK8W/m7DXvAmT2DJd1SiDT1Vn
scYZ2zQ/LIShbx2UtQUc0Ca+myK1DdYIR6e1J6Msbja2oRifdUVkX2s55j8dhmm264DR/9rMtv+s
BgINgtBRGR8YQ25WbqMnmdiVAKX8mz6tJ+HSwom0lbACnOfjtBhVl1ie4q0lRhwf6yJhn5BOObdm
b4StJ/tc/cKAF4C+mncBazBjPL1qolxeizbWgFzbWNl7STe1/LpSxOiFEv0JF9KbKjeRKErdk4O0
FtKAMz9Wisl4ok/b/MkIipEqJWyLeJNjAg6PQVOktil6qcB6i206BZGthShhdvWEUApTe4WUdk4D
mIVN3DDHzhg7mHY5ZNuu18rQVQaBziYCRqnYzuVYp27L3iG9V+HRuo6ah4QBEUmCS2+PT2NXK5aX
FFYp1mIsebLW0qgGOLWDYF3FtTZ4Yz+I8ByUR2KsECLUcm9I7PzJDvTsdmb1hmgih5JOeV3MN+ak
oE6e2r3/zenKWN+w3brHNFDEfaUYqc+OAJfmjobFOLMWcmCQEpdq4FEQ1/aKikiz0EOpE8dDBd24
zwqmj7u80OLay00mI+cDAn7MZpPa/NQBZGMyJXJEMX2zSdQTp9ohnufFkwCze5rlFLVHyqx2QQTq
8tRYK1Vn3KXNXaH6xnnM9PiDbvGu3j9D37oaZB4EEkwSMrLC/YN7LgDdm8w911FaKLfIV83eMCj2
ptdS/QpzepqW/2ptvpGqyEP0EPRNWo8QiBZ9BFKVg+vVdT7XhBB93TM+vQttMFpuaHTWyJjFmTvX
iHMNRdEwjod1DG4l/yRbW4FUT888XrdOBey70k0kMduq0a9ElzeGWwRaACsJYMBwpTlBYXpVisYD
4Jcgan/knHyW+/5zqMfPAZQdfQNANwuefbEDeN3ZUk27w80hsNdpNyjBSm9AzT/rYd9wEFEjmxfk
SqNkGAFezxtV0QBQmKVibCqi9d9A2j9qgP1nbfP/uaYkDiv3XyvtqB7adk/ffwAaKFmP/5Aalp/5
3UNXcebB2Z5++AujYYGm/katqn9hKS+xbwBmvQC2SV5/47zNv6C/LCKSTBLpTi5czN9FkfEXQ2da
XlRRAoVpND7+oPd1uA0puHQK6UW8gQtRMOwvJ5PDwpm0vvPGjMhfy9ktSCA81LFHN5Sn+MfHDAou
Bz4dcxZE1og0B+k6bDS/yBLZejXdExe1qEUuUXeGr0E2defz0MBCi+xYpdcdWOH3optKmNK1pp6J
ZG5h8KmRwAnb6uRjLdN0F+W+8qEvqolET50YgcHfXXpeRpqsYh55CxmvhjRriE2Klr2kPxWdz1OQ
g7mV8j40kCpdIYqxihjT4cKSiTNGB0iDc4S2nTcZVoV86USylc0T7bPJ75O7IQzthEOjj+9eLZ03
gpR+uLmXr4HMGfhlKCZ8lIOCSoFqr+bz8nqctPqa11n5yRxMQ12bCprTsrJzFDPH3ircKVe+8qtF
UERP/dZV8tZp3CQORYJrAK/AwioJmyJzGdc1Bdg/5nBIjkVRs2rTqJ44X1HohK8CuTCK+y5DCb1X
12phqt+bvo/jTdc55vlQxdNZWsVGBQLJ3I2iNVC/gDV1IaKm3A2TplwWPd292Zr5m6xBprk7Z2pw
p0FffogZeTP2FPWJynPpF+wVuLwphIzpDS9VGHD8g4nsPNdpCQEWAOM4227fp+RAdoBsHqHRRp5U
jctLA0m3rTqYLikLzb4OR8UQuRdycnmRq+P4sR0Erc+JxdM3XeiKRHxWkizYZs2Yrt//tEdwXW6Y
QnUpyWmDIy69PNCr7gPQuKFMZIqnb47+Mjft7/rReYhq0HTMuRsIoj3YjBEl8JxRyiabHWObJnX/
q4f1HytvvNwHUnSLQjErzTlYYm1qzKQ2QevNbQv6QvEx3FMb69T3Wf6a1x31X5cByQ0v2EaH4uCY
iuMKRZskXhRjsRBrjHpEk5lCKg30ZtW02rijs2Cul94F0kOBf540sQQLaQYrNT1pwfsCIN+/HbQj
GAotSiBMJMXB7RhYz1qyKAA96BOSOUWK+aBWyGEVGrSC/HDI7oTmG8B8srZ8iiXsWJT1Lrqkzm8s
2W613p7xX+Zvxyq9z/2rgaS3P5ESHfYyHJWJKJ1REPg0U6Cl7C+Rsa0sWfsc2/MAhRNAxdWs5uet
OYjzzr5pQVf/WpR/dHz/b5hfLWpL7xzhL9qx++c3P/DP+Y3qB1gTSFBsW2ZV++c3ypm/hB0ZV3B4
/j6/YXdR5EgWP3qz8EL4lr/Pb9TylrkV3Uyddjln+5+c38bhPlt4K8w4LRQmafXZy++/CisTbVM0
lKrY02KEjxu9MteK2jc7Y2xP7ek3NDi5zgsxl/KEXx1cSy2yUKWvFnuV4ShXadejE88xzvkyfZVJ
2KxkkobrcESPagjK2zSi7M6DqfRQ4mZcZARY2bQVENo5vJBJrtNmmSHiBwq9kKzYZH2BAGlSc8pS
EXq5nTAMZ8C10tJycOE7YATsANfOUVq6e/XB3zh4lyxnLzyg62cimEPvmrSahGP/LVp5YDoJAHFv
VtR00+LSs1Ip78FcLqWtQnMq5TDkCMmMzftXXhKe4yvTKl+W2EJK27+yOSI55vh57Kkq9Bejz3Jv
Fvrkvn+Vl9BxcBlSLsNijVD9kzbuX6YYHHT0HYfEzoj72qsNzEiSLgQh7OTMC7Nao+kQw4xZqWrg
f2v9OHicyvlLNcSTtVITxfxoKfO5NSVyW2ZZi55BWmg/w8GO7pD6Bsug6kPdMcqCWYcJXRdfjLYa
f43r0fJIZouaJpupXWhV0p51gzF+eXnAP4pk/78XIjox5N9HsV9an4vAZ/aUN6+LkeXnfs9nnL+s
ZY1zwGDnBs3+n2BmI4INrZRuNir6TGkWrM/vYMZPAbRj9gnzlKxh6fP/DmbOX4uNi+bAoqSyxpTz
T4LZAhHY2w0L0xQuHjKby12ggrO/THOaL2jaheoGgYt2G0tkLWQWki2p1kZtxoCtqUaPutC/24MM
bi0xTtt6JgmkS76ioegDTSucnWgnzFnqKQasG9lg2LLZv2109CzUPj7rzP4xFYn6zQkn9cwc9ezU
blt20+vdtjyGLQ3SDDY0dhsHgTKs0iRiR4nNrH2jqZx8wkmDJmM1JCHpe9hdT3A0wmpqUVsKSyix
ccl4ugiKfgehILop5FxuU3U0Lytl1M6FCJDGs3MQOWradx9rOyk/AK35IgACvFozt7/u8bUum3ZY
DyL8hlfxItfNWbcI++1/AWknURWQQ20aKUz09/QadGAwPhZ61ZcYkKliZdI5e0IWJP9QVsOnsIrE
VR6o3XWU5RkDLS2Pb3uRlZ9jdB4nVzYO5YlpdgL2STb8CGXvnMGPe4TXqJ1lIuyfFK2G/ABsNL9D
FwWrdwGQ1huFdVY7tJShdYQ4oxQtGlp6mpebKYy+CDP18c7QVb/HO8AA+axFbfz8f1EFaMWeMfEi
xvnvo8ol3l/uUwjAZy+kLD/0O6TgtUq1StKKMIizxJR/5Ue2AO5HeYb/NZktYinsg79DirT+Il7g
zIrL8Esc4rf+DinMg/lrlpkadJJFZ+GP8qPDiEJ5SJVDhAJwQDFyaMZh1EMz0Zsut04IztzQEGXI
a7PcvHopb2wbIurehv91FSo7IqGBgcby+6+ysMDoOl0btXIb+OAvWt9h2uegO67ogzsWU44PGLJx
71/zzSdDDRkoJWAIAEz715yLcJ4nGpLbTJcF488Gsq4o/1bR/rfl4pH83fJoiEmBAUVAl4PjICB0
QdE2CP3gCqJmGCHpYA5RWQqdAs6A02ZeoBYCA0L4rpdT2ir0FQIlPUcGKDI2tVoZZ5WoRqQ+U3hQ
YCdxC8yLTvsYm63WbSXgmOjFHehyCnNF3naqwTSpQyggvoAnbF/BkNRvSjVLd02D7/b7r/BIB2Dp
u9FFoDEsSIsg8++/w6GYHbocfbFtZkW/VaQE6ajnKJNndig/dWbnQ1PEpR09Rx8Yvuh3ul7Gm4nh
CLKqlXWKnnzU3V1uCOUHpGKx7qHxd3BymA6TZNuqiu0MVuhcV+X4GHEourMops+T4qS3CtjpbaD0
IH/sXPOYwOh/KAPHPTAmXUTFQNihBnpwCBuF7vd9DpPP8tPhS2Q22VVvRadS0uVJXp+RNLkWsXA0
zVC5QGvi4EkVtLNFMATpNir7aWUPRXouTOZbaaScahYd7U6CD9gTACQYfJD5ELxe707daKXaiDzc
6riyXSATNX5pNanmKFHkn8Q4Kt/VoO5PHaVH+5Or0rhZEFEkR+C09q86LaqVrJtgGxihCFwRj+l5
lzTZ7v01fPQe0WlFKxBKMhkTXeGD94iMY1+prVptIzK38zBqE2gv7J42rU7pqR490culFhwPMpLI
rx9EOb90Emy3hmqrtE18z4j9olGs+gRy5TABEVyE7wR+d5Fs5b/2X1ucy3TQ4rKEEcmktG7HZCfb
sb8BzVhTcxrWn4ZunO4JAlwK5UO6LgchIOLwcsxprLaFPdzCcLic9bjxOqVfI0n8zRjpuL7/wd54
i5DIuSTHEZaXS3b+ejX6RMGZ2R5x26bZlU24ROZaeEpJ8u2rAMHXqGzRzzt4jVaXM7HWrHKr5tIB
6Ng1a1UFKfBfPAsvEFIMmk3IpOw/ixW1vNFUL7dDjUPrFA/Po2o1Jy5y1DplSZApYEyiLqMKmFX7
V/Hbqq9YlTyLrsEvUod8JdW5detZ/Zypk3lp+3Gyq+QcgnVHRb6SlNLFIEzvz58WR3km2SwUAWh5
/z5k3qeG9PlyQ9ks6n+Otplzwz+xIF9waHuRkcelt82OxribWuzgcdHLM+1G5XEd36F30jKXiMN+
LbPh45T193hOYdAIvFQTxTaIqjO/VL+OuF1R8Rgp3Hcfq72gPnFXb60nkGvsfYF9B0qM+89O8wYT
FVWW20nr7hVfKhsdUd7/4iI00wjSrFqOIXP/IpqBo7GouUhZtvlWYa66osAKTqynNyImgELyBgDf
hPlDuGrT2EkRV2O59etc7LqkjO4Totr52FinDNcO+0rLyuUghwfDK1vEbvcfCHa233d1V277ArKe
z+R+TbWYA1qB/tiNiYIEWDWta/xZTjzk8aZBFwQuD53kxZbDOhwl+Wbgxzqk1q05NP1j3OHrkMOg
3ZZdU3oa2dlFZw3FDxQ1jCukoNPzVNf8lYlO5omPuny0veUMtF6DJkR8AFdAXrH/DhRhakVbOMVW
BtVPIZR4XU59CkzIh0Pf9cmJTXp02C8lAxAGHp+4RFN0/3KNbwdNlir5NtazOFnVyFGiXcnyvY79
dtglWYEmc9br06c/DA5Lb4RchnavztY99DhoDXOo46HLtwPV0hVtZISDneCUk8KLiNDB26S8WEyU
9WVU+EJBfVVpjGgcoXg9YWTUKe2nyranM2dKu51fo6E1lcwk7HYazsIsDLetYqXXVmNr6ywjGTC7
bH7kxU1nup0ZSB3g+ld6+hBjcjUVzr3V6Q+Znk53icIxSO3Sb00JbzZJKpg78dB6QGLLc03pWjcX
Y+dhNNHdwano10lQJ26e9uIiX5q7vqhbz9aVaK21mH2Fdh5t25aYlASdvwUfl1yX2Wx600xc++PP
gLCtoB9FZKBsOQghitOkoI+mfBtOk+FlghS9ivvH9y9yNE5apMAph0i30CMEsnxQFA1SUdIpGfNt
7affgjK6GU0zh5EZKSuHMZ6X9PktNqofczGvY9U03ME3t2HHsBbNJ1fNy8tixD9xLJ1T2cVRxFnu
jLKZDh4NHMq2/eXf+XRg7Wpm+cuxO5vVuvbmUnNcKWN11asBO0ASBfRI/ZsM9W8rxaOwenDlg3eC
Vnhsd+CxttmQDauuNwa4JZPlZVF3ysLh6DBaLvViygcBED3I5VZebYKgn+UgOpR27Ho01iDfwlVl
hsafJmrLVeh50osAOwRzaf8qiVZqfqwsO7oBo6plfFdt9j+/v5TeehSkjMDywFQj6T0IV0Ix6J+N
SratVRsj3I52VzEM6omg+NaqoC+x2DdRdzHi2H8UU6sDyy9jvg3Jxca39eQh9BHlmBosr0E8MecP
WhTWa0XP/4u3CK9rgbwvqq6HUns9iIMuzRcWSq5Hn/VU5J6CNObu/df4xiGzQOtRwaahhIb7Qc40
41ouDDvKtjKrzIs8zYdromLoFUGkr+pAD5/ev94bL5QPRvOFC6Itdyh8LcdhrNATyLZKD8bAeLF0
6QNtGxc4nbZd3gGltDhncpSf37/ykrgfHACQIeiMwVLDWvGQ2eikdtoPRZ9u5ymrPaNZjFq7GdeB
pI4/mnzUNSI8tRc0UYU/a6mesHV8Y73uXf5g6wFyzEu82tKtUunjKitQaRzNejyRvbzxORlGcJry
iHTVDp07EkhN6KwaXIUp6m4k89zFNJpcFbDpxsAD4MSpcfxSCZYEFLQbyZcY7+3vD9QzyKqLMN0W
/J6Xx8XDQFR4tO3YXDmdyRlYhPqNElrFKoO0e/b+Jz1eTCAg2ZvYkhJssMXav/oAX7YvTIx34Yfc
EKMdT+8s5abq6nqVlnkGwLAR11YanIgKR81+Sl6btteSuXCS2YdKCqpWDUEU+MW2qqK2uUqy2i/w
q9Yt5QIba+2H5PNSgdRK1dyNHVLTlAFGsxomXxTrLBidLwv2fQWIkrBhTrX5WDdg8UG36soTbGkL
0YNpGmu3Bd0LwaFr6YJa89R+EImCBkfZdZQtMvDVYDUO6MZtpB03n3Oj7c60JCi+doEVYdZklyVm
URie3lDneBJQsf2ogfMBAFwM4dfEzuof73+S42UOtJLEmWYRxR68pINP0mZjjGFxubUcRTxiv1C6
bVQXj+9f5ThXVaGxLbL2JHKM1w5OmLyftUyp2mKLAfuNH4yX6gAcxtfye3uqGRg1tnMiehw3GJEI
WUoSrgexini5/2AVqC3E2iJkugy9O4NW4Z9Pohg99kdw7kigSX4y5GuUmRi51LWMbxprOJWkHT/3
chPkTiQpS41ysOAzRuuJbPxs2ztLdp46fXXeVbN9BpdgnlwUZtUL4dvz9/df91sPzwHIQrcI2aQO
B+0KiO5hMBt6tm2hFGzishDXHP0K2nh17I1D215HYWx/xQajca2iAfBTxfP2/Zs4DjWQ0qnJICtx
Eh8zh5SwZug1c3LkWnmfalZ0Bla4XVsg7VZA7pF5oZcf40PVDhs9SawT13/7Jby6gYMVUDRkMpUv
gdBrY3FXtXN8N+pGskbwTPFiwygvAthzGyXR0lWvF7B9Uds5sQyPt9f+SzjYXlBE0BuatGxbRd1T
0Ob2B0OfmxNn9FsXAR5rvnT3+N+DoI4QoG72UiyrTAtvm17HEQLm7u797/n2VUD5vHxRFtb+hgqD
ZOhKNBfoluvCa9VM3tb+ZJ84oI6bQjaKN0gLQYfEwuEoVGg9giq6XZFGxRmEpf/H2ZktyW0Da/qF
DiO4L7dFFquqV3W3NuuGIcsW953g9vTzUTMXKjaneOQbhx2yjQIIJBKZ/6IP0dvYTh0aOEBxOiMu
XOjCEIUCnvNFkc2kdmP6rw0j7TiPSMIUlZGeUWtBeCvtkj9OCq5/3GoNhBmViaNAuKvtcj6BAJ1e
pMDaU21eUovrzIdRFqleDdAUpYTV94yiQauFwhIUepV90rQaxfQ6jY+oJ/1pDXpZbBNslmHQ/CJC
X3/ToGrCVOhZfppmhNbtBnm4yHKiYxU33zqr2HsDvM92rodbhSVJ5VbjcmE4JNpdrdRMz2zC4GLC
V79gTyR5t7fs5nh0eBa1YjJIc9nSvz2f2i4cYEnn+Unug/BTrpXKSWoj04tqq6MqXQZ/nM0xPwuD
a3q9FHBh8V6NNwS5aYcT4wWFkB6yIbTwj9ZBE9jthC7nsIej3JgfJiz0kDWyKppoq+hSFK0cDROt
JXiHswv0IDraRvl9Vub23ppBmt1ezl9V7tXG5Dm6AOgBT6A1vfye39ZTCksIvCU+Mdx1iEeg4dpV
tht2nV+GxbMkx+CLZ5LXOH1IpPouDmzPykuvUVJfKsOHkl4fjKrEj83Cy8oKH4vyRCrmRRlg4Nu/
dePmpazMxgHhsTQfVp+iDxYr84oOop7BS7IpP2jaM516xNimzvHyRtmT7V3O/npxIBRRjqOqS19x
+UW/LY4VhkrUOWZ60uRmOGkWtDy7W+xr2uQxNAvzLrRmmdKJ2e6EzI3ATMuP5ht4N0R710+0Pizn
Ar/F9DQNwvCkKqm9toy6nZtMWXKV1fx0JgaamsNk8TfX85MseR7KIEpPXVrYbkZDy7eKqH2GVGCd
h2aO79TAmr9nXax5jiLkJxnY98XImtRDY9Z+ijNYxLc/8vIR1z8JrskCRKApyPvp+ie1TlMEOVLC
J6vEyAzpMjIcOVY8Dc/bnaO9ORSRBPwHFJJfoLHfvy5cRJviLrNPOz0+FXLCwxcU/qVLnS+3J7Xx
OYlXi605U8ITa7WPcrWGK4MxDG+VAKapVjd+l9rJztJthA647HQgeNTDsFlXK1p50qcc3VA0nNk5
NgrXbwI1RTikwXxC8iX6eHtWG+sHZ32hv9kUSqlbXn8q+uo970EtOTmhot/RABl9JOCnO1sU5c7R
3xyKmdH3AJdG7/F6KCFBDI8Roj5FeT9zy0TNYZ409WKKRN+5P3/tsNUOBJOMPwVC3UDZ332sVimF
6J2YIrwyfHTqSHedPi1PRrWAT9O8PTdyI5/nYop8szb1x1kyi4tGA/Fes6PgJYoRFZioiP2jwd2p
cbA1/m2msPeKsYk9uce60kzpH2iZlNybaQYRvgj653RWA8+AIO62U5P9KSwChDUCFsuTmW67uUZa
C9lMa7SZ49NIs8Mz+wq5LwNbldsb4n2ApuaILS0gEBQN4EhdfyUlD9o466v4VNZw6UujMo+9YYsT
lOfyZJpS4NcU2nZusPdbg0uB23mZFY2xtSO3NkVdn2dRDBEf60rI1MaxLsHrIGO5s983Xh+8ekjj
/m9/H/rO9fxGCYYSBqLRSTSlBBTc1n0FJds7UdZ4x0UqColl3T0bAx2EYXBU1wybYuck6IxxvTvp
zwAIowmjcbetoSfQp9oaPFJ8aoAc+UaZdUdjNPZUSN85UXOkoXNR3CWiYNNlraYqhAReAj/wUwY2
jhQglPA2T2RcQmc4P2ETaOcMhMhDlZfFJQqa8Bld8W9hUBkP89Aj/c4mvtemuT7d3mLvUU/8MD4z
pQeDsjP/cP0NFHovGjIuyzeQgosUD6NbjyGcgRzLtKkoxqdCRYc7T/rcy9TZOs9VCX+qiedj0IKQ
uv1ztjYfRTc4wEts521z/WsMcxz0ujSjU9iaxl/BhH1RT37uRWNqPN0e6n0uwldnvtSjydfeHWGj
5XrWOiM9yWxvKqZtBVSdztUUljVmtjpqzCEcdQoge6W2rX3P2wVmAU4jFNrWBCRVdHE/gX4/qYmz
aGSqyYEAqlN36YdzN1cP+iQ9BgbW0lM1qSc70pq325PfWOcFqo3WDrcoqfHy578nYoNAQkENMUQr
6vKo0aM7a+WEaDYc050DthHEsKSA2b4Is1A+W1016ItE5vTrVlPV9k6KTPsu74sOkUEbJVKjxxmx
2yWUb5xq5CZxt6X/u3iBrfaRZRbVlKRcpZOqSW4j4XVPk3I339taRqRgMWoBXAMgYj03hJwx79KT
Exff0zwi7zDltnxxIjt0KwVLYsDc3eDJgUIijzXDBQ2uyROx3qKwG9Y0Pm3pgdbBvVIp1ec//8So
mtEZoNUO8meV+EVamJn2OCcngNdPqa3XD4ndVwfAmvqOBu/WYnNXLC1o0KEoOl1vJj1VOjRr8uSk
1YjaHdBLsWExijbaCQ7v8zFQdHRYFt/lBeS62rQkY9KsVAWpmDYpLmQjVE/i9t9ElZ+JW9nOaFv7
dun0KQs1i7fcalZdo8qRAZYI+wA58JEKJWeOa/TY9bz2IyvMvF5k+s6Nv7WhACrwRAGKipjS6sZP
MsephxH1vbwoY7+qzNA3HbJbrdf2+qa/+tKrm295E8A0p8+wMBOuP5vsxEo0IEkPvFR5izrzEDfd
Ewnow0J9xNj7DM/30qbURtGq0XrrVa5rAMztE1LdULmoug/Nkx6Mn6yqP9/eu1u3EvpNFLd+KYhB
nLv+bZaVSiiNGskpo/TpprFuuTANlIOlxINn5qnhD0lTPc1IHl+YYngUwdyfLEmYwGnCvRrCxrtu
kZP6hXYiWaYRcP1z6pacKG04S0k/VccYD9x7rLC/Z6JKP4Tt8Dok6BKBBqcxAGzVTU38DLLeaI4a
+vt+hKjSzj5ZBnz37XDu5UUL+Iza5fUPKsB9ICBC4EkqS78A93AORSXXblDI6qXKNbrHkWN+KdWo
P09z9R+SJgDJFA4QM9AXVNH18L1llZHc83kceMwnTal1twTItZObbE7SokIBAhqxuLU/eVAWZL/S
xCi0TdyIiudn2Z4Uj2q0gfaRKruT3csI6Oj5U1vq2s4a/5rFu0XmmUlndRFFWEd3BIVwcih7XpmZ
wuMlehH9fBA1ouhKike5fUQZyTX4wOhlPmsFEcipk2dqgh+boTrNSuBXMrLvrXLIFaAWcXqHNs1d
p6f3LZgUvUh+4IrwYIX9A8BF5KvSF7kafhpT9VBARq6QvzSM8CNKOR8mOXxSCs0FI+OCmnEOZpac
Rid1Z0f9MI7pl7wufyxZq9XUPo/jO5BoPk+5R83mfEzdJZWCkzzg3AIgB3UgXkj2JcVfYdCMc4KC
VhUH92Po3MFkehw64YtcveSS8qEyc7Rywx9SOtxHA9puInpW00lFxaYkCGYed7c7mOXXTtLOvW2c
grG4BPiSYcZcX6R213dpa99bbPilfGhg/nS98SxNhPUwcBCjgn5oDEPez7so5mc4f+rcRS5MJ3RB
q1HG02gZXA81olgknHS5PyXFPiEnifWHyPZA/lt3J41exqHEQCaxSr+RTk5AocnJCem2+m5gJx1M
SS3/ww3t2MDEfjEJgMJdz6UetUzNzCE56ULB5zCQE0/Kx+xyO2pvXF6LeAk3CkUFil+rFatQOssK
mrgncFIInVXVdLDTIvDTaq8ju/yfVieTkejQ09JxGFK9no/RN3qU6ESGybSRU5VS3ZXT0r5oZZp4
SVqVO2+Fja9EfgcjeHFwg9q4yjxySn2dQIn2lFGFvxeDSJ4mM9jDNm+PQpykWr10ZrXrWVFEELlM
FnnKRYM8d44kQthz597+Spuj4KyMzPCS+K/3gkWWOiB8wI7DVvzeROvE472X71R9NvfCoq9J6kTJ
9Zdkx28PDG7sWcVvO8EzRwlRpM0nbwiLCk2+KjzentCvYtW73cDLGlF6AMN8oNW6oQyHwSiUjmQi
PBzoZ+RoHFpxO5wbpcJiS8rL+RirVtr4QMM6w50pEg93jZ7bKHGhnXhvSbKOrPGolbHHzZp+wbmm
/pjOzj9GMM9HaeyMz2Ns1tkxtSTAesXkZI/KBMDhUFdWr98Jo1LRYDfr7i2UByEdImXoh9OIpzS5
vqVMqDPxsvthgUb109iBeiaHulPcceJr5SVQGwc1qj7vv5pNjBhw1uRDd6qNXliHGLLVgDBHb56y
EnyxGzSl+pfMuz05iFLPL7nSq7QzNTyHxx5PCi2no1Ag0/Xc1BNSy6piue0o0EIr6ad9GGzgGAAP
1exb1TmwLQtrGs9mOPNTkentU7e1c/NrVsnya4fZK7qDXdd8iWql/Xue6dC6kYgqx+POTr9yZC78
lwWiWZmhHzU5MwTClhiquY7am39paaK9NjyDDFBQQ4pPeI+2IwrSFt6Vk2WWLw3oz7PIlSrxWgQg
H1gzMd81SGl+qlO7vkyUez8g098cxYSTlFXO6mM9KMKXjSk/O/i3IJoXq6NzaCqFaqZl1vMXrR1t
mguBFO3pnG68C5bmFbUSmvaUdFa5j9QoQV3KRnxCDS85VY79r9Da8GA3yQe5qcRd2dr6TiK0dWRJ
vC1CzyIeZayGbCKt4F1JTd3qsHgc0aw+RrEZ7dQ0t4Iqp0hGSAdZXGLD9TESYcd60j0+Dbz1yGVU
oz/NlTH6qoL10jwotX/74G7FCEqoKE3xF9LJ9QNEHuShNZiW1lENs1O2n15SkBly+9Ptkba+Ge9F
FG4oQoPVWy1gsXC+IS7Hp9hMOl8KNftVKibK6/k0nGpeen9n5hzsxKWt9YQMA6yGGjDp6/KjfguB
mVD7IK5AO2MurN6xP/uLlo/lqUzGH/TX5J1NsrGaFInRsgOoBL31l0HGb8M1gbCUAhG9E1qIOeJO
xiJuGv8zQz/amdjW64yhaPJQmQbssO4Z2+rctGnJg9+0m/xjkHGZyDZ6PjVQGjfWsYxQgAEctTaJ
vCEIzftGrdpjOJN8hr28x0bZ+LhXv2ZZmN8mbudJbckBvYxxHFwczTqc4PTc68MUJDBuZRcHB7ad
S3RzsTWwO0uTl8RtNWbXESethvPfisw56kZUeaKaDISvSs27vXc3thESCCRuMG10GrWrXIewH9rc
bqS8c5qdgaHLfpgkhdvVenuUW2r0t8fbIIvQqPltwNV1OtiJGNFATU7WDE4vTEagR6FOlbAJas8o
2t6lxyldyqQofLUaNCTELOcIbW4n6VoO5epap2AO4IKSEvW1tYHWYMBGTRUeOgu5w+ubrqIoXXxT
s1E+Jo6VHzsUbk5yk0pntRJ7x+mdRiT5v06lHhtp+qaQg1Y5M7CnsUgslZghF2jxj+WxdGx3SOuH
zhT/zpZ51KfYN9PmczAkF/AoDyRwLtsBg9/qr1Epv1pqcMnM/NmSe3fMxEdVONPOod+4GRaRKJpr
SxUSPND13u+hRoVoMRCzzTZzm6RwUHIp9xyZN0ZZVMqWRhRYMaiR16OkQN7lQgrpkUz2cBBCLU+p
nSo7c9nYeAvPmPC8+AUtYPvrYeQMUeIq5tncSItzfO3kRzPt0jMuBcGFfrD14EhJ9VoWWXCUm8g4
qmYjo88W/7x9At6fuKVRyaPPIjbSGVkd7iEQWFoENUW/CEet1GjLM46n6oknYfm9rjVrp9q1N97y
578FMFmoYSOD8fCtKZk8PQHJhXonGrTRhOys2tQ7TPdfxPHrk6XTd5DBjFOQp7SxCimqw6ahoaL7
sKKi1wr3YQONghQSdGB3moXrYDyIp7bqq4/gNGJq2a1RfoyDVusOWhkIza8Vq8CT05manoSs0O67
qLUnbMCisPWq0BzsY9QnIEnmqbXQDNaMXEbePFBeA1yCEuxs4zFxnaxM1Ae7meqaAqtAOz0SDZJn
rRi178Ix8AVp86JBjA8s8j9OkQ7fITjnX2ML09+DAp6iPDR60vReN7fzpYl0FYO8dqbkXsiDnbk6
InuILUvS7E9jJr8uspwo8GZ1Z99hKJnm58AoMVOPWaqHPu4y4YWmlPNKkYwZfRXdqDwTSaPeNeqw
zDwkZSsoa/mICdtIdeplTC0RH6cp/pIaUlsdZUQbM9cKJPkr6pA6Dm1xXR2qAmfJe1pmGLnSyh+s
vlX8DMvC3DOdeZHN7vPxkV+fPPT4kupuOhVp4KZC1vbQthvYQVLWBXOKQI+D7dYquuMBmYDLs3Bs
atRLqglNOkh64ySYTqJyrk9Tc0zLafLpGAQHpU2tA78LSWakup/tOujvYkeaQw9zwxrRhz002q8C
92prAragL2ZBdl2qL9dnIRkbtYtr2/FbC+PSOpRd0I3lQSsMr4xwSSYPfoXfiIaztlh90K8zKsEM
dPALr+YEYjlo77GYemNnHv84LEBqppuEvAY3krFEyd+OqVXVuMdwF/lWFz0Ms2ZNCFLLL0Vc6l8U
ieN7e7h31x+5KkUuZVFixd5wnbOGXZ1EUT3HJz0sBpcdZeMmkPSPtk4hcExCsBNBe4xT5a+xmrud
pGNZ5qvPsAzOFBdnFaRa1gXeecw10UdtfILTHx1yLfxgDsVnJcXQqxLVT0PvP9ye7eaAtH1JldHK
oyN7vbixhNL+UPVcZH0VIHVZdG/mBHXFmaiz6rVhHoTd/XHBBVA/zUFu+UVXFzm060ELCW4cYsnx
SRYmGcyQOS4us3t7+l14X0Yhh+Eu0QCgrQuJKNPDGwiZWh0qKE0aMmVbadHGaydxHII03clNl6Va
fTuKOzQpaIByba9Jr8WIe2WGEhPvOOsJB47qRFHJfgzMAmOjQVhur1bG0rbY69q8SxOWif428Cq0
1H3YjMLiwZPksYxGbtj7Qd/uIX83lpObmbQb7D7grzXGbjT1tlfjCcBCWYgTRpWW381jfDTlaXxM
jV3m3/u0BLIymeBScV5wCWsYmBTir5Sg834KKlU9myLTXqsQJa4qZKe2dlxduklkp6k3gnscVksv
iPEAT5xE+nj7jGysLw4nOnkvjA362qs0rMI0T4qKMCIhnn4UeNE/xYYiX24P8k7YcTFf+32U1aFA
tMhoJBvGMM5RaNDqTuKqUvsvVRrYOVwfB/owF6ce/SSkIUGJz5uwD3EtOpoHJ0jcqLObI700Ha18
+RiYC4Vqio5TTMdhcfoaZfllaJMPXU7TBMAjKsxWcwD+cE9RxTy2XdfuHIitHQP0YOklgvTgDF4f
81pUfWChSXlqW0k/4E3aHlNT/gQsrffQYN0j5b1/Hi8riBoxrDXKG8i+XY83WrmUzHi2naK+/gdj
N9VLJl37kEI59/LAeDU0PLLBjEUPBOCOylGQ+RPOxPe9Zvwxxnf5LTbQdZAQhDhjVWMpMJgrYfqH
J6fSkqOkDSEqQRjzYhRG+SMzdd/OMHa9vYc2ItDSAUBzYAGvwa65XgBejGGOf0V0itvupQgT9aMT
ivxNASPwUYn02l2EuaMDVpDB3u7duEcYmpIL55QO0dqFiOLPrExxHJ0Gq7wPlTk6pEFQg+LJ6GNb
lBA7TK+LbPw6WoI4FbxklnXRzPoH9Yx/aoOka6h7au/9TzNKaedmpHtS/52uxzlEIc9rG/EIhSJB
8Kn+bhllexQ5/h9hJbm313DjsEMA5vW74AyX/uf1GgpRmsbksIZjoXa+Y3WWj2ynsVPz2xyFxyPf
CVCFtS7TU+SMY9gF4WngGYmCnoqTXD/ZOwdw86OAeaMlBIGCY7GaS5qmNBBRPwIMgwNSHslelGbK
JTeZWjcvLwkqaDtbYXNq8DYWlQnwL+vOWirHuC1bWnhqdedH3SnK0QjjfGenv68SkEhzyjHEpSi8
9Aqvp1YiXZ/YQA5QekiqZ702lUOrzDKmXpHwixDRW6opKcbXjvRJqrCGrJtMPoLdjN8Apw3u0I86
FW/deO7nTvfoBirksI013ycVculjignHQcp2Reo2Vwd8CYIFVLEpv17/7iSJ46CTZD6JcNDTVZE4
Mvvo53/Yw9Rdlzr5EnlXVwnuVkFj1wwimy2y2UluHM2mqLw/H4UsGcYFJRtKcatRNKtLB3pafOgZ
gYpishpXLFnB7VHeP5z40gtUZhH7gTK5zlBzkTp6YHVE0lBOPtfDrF8yme6SOWNihKuM4oEPgzox
gGqeq/EFHRcLhABQyhQk/HkYJ3x30wY0S1HUOxWErRyFor3MKAu3hv7q9edUQxr1Iexzn7tEfAdN
pmEun82unM/1nWxgONNiH7yQDHRspzKohsL0k6Rq91ZpGWiVfNI/gASIRBONzHUVep7LuBBpJ/lT
XjrPYTw+1KFkn/FO0n0sy/PnAsMefIqCnzSl8p+BHpIAzP34Uhml8nL7k23sceT8yOzpmCyCk0te
8NuDLXTaoWntUvKrbKo9BLaUQxRArfnTUZY2Ktk2EKpF9HF12bWlAsNiRvnJzHBlxh+muURZuieo
8T6EMgrruURQztOaWajLk5kWmMb7AP5Ur6mm6RyjzOeqajyeVfAlrowp9M7JosT37nMyLK0L7lT6
CujZXC9hG09ag3p44GcCMalYeai0vPpBL8jGNElPh1MFLtk5VA76ra7I2+zVCCz0vZvcwF5qkGcu
4cqSXwHaTS/gxCQuYfnZTBznLez19NuIE7V+dADZ0gWa1fxjFGnqj1ozJyR8LTGZ7tzH8jeRKfno
1bo9SVSRuly/jM0oYaBHwzZzgyBVhZdpc/IxaSaMlnQarNMhzqMA+zcNzKDXKomDt6pRhoEX9Ibk
uLakNgnYlyx87KcufmhyEfw1DlK0FHyq73EopgwLDYiMBxWs7EsvKv2TMoz5z6JTi7+TKqxj5C1l
Y6AtafRsZyfmXSDFf6d65zzFCByZXlvIDBVQ5h7Z5SZWtpI1VEBWTAjvc59GPxK75gSU+Np+l9Dl
zg/ID8RfQrUUn815gvkO+eOzUs7VfGg09sApidTi1KudACEErvXHqCvi2YwLB+ClYTbnSdGtlxxj
TwPUkSo9KI0eB0cN8M45Eho9alWSs2+RZA9fikpvXzJdmQ81RgMvNt0jLBDyh1TkEoJqtsA0pJ4r
Ci7FEHw0+9q4J7pYHzFPCV7qJAmOOeWi1msKZ7ovaXs7507CZfCQIocmeY3dVvLflZV29kEfnDjG
hCUxGuQ0U54K6LVJLQ66gTPgqzuF3/A66fFnUxAPTvooRcvZqCTd/Z+sSxDXqVVwJLGFkZdV6c6L
lJrFUy8XxqcMlZL8gPpm8GGsne41BH8VHtCLBz2t5BLeLDy4w092ZkovQ5znn2+f/uV0X8c7alSQ
x2mHIQ7zjj4QNo41BmkS+GGLNGgQIdAgSkU9Wa356c9HArmzMFDRwOBlf30UySxqtQlzquOIjdxX
bfSzE2n9JDttvJN6bs0JgJgqoxJPj2udFJZJGEb9GDESTwO/DvPmfq4Cw22F9PX2nN4j4YHXokyG
4g2xk+7sKg1J7cq2JTaoX4UtMk3anH+ULDr9xAbtzEUyeZHe0ukHYOxFYQ9PMs33Qus7+xhaDfwI
foBMDkyrZxXkhkoDSjcEjp+H5uxno5kfjNEZ/VLH92sS9xClm4MZ2INrBO33AgPrQy6c8r6Run9D
51siDfddF/wV2+a9GWnmT1HN4bnFpHvnlt/4LhSSFuMYpHsIyavFGmsLo8uSvdZJbX9qIvsffE3F
EX50cLj9XTZuG52+LjAtmCG03lYvZhv3xRSfxMAPDLP0+tyg3Scsy6OQLaMEkWnjQQcJ8uf7jubP
ola16GmBV7ve4WEQDwnDUJq2Qvlr3ykTPrzJcObfNf/DUsJyon7EwUXyeXWYLKXTnahgKCeN5IOI
0WIHMFSjJ9nNO7Pa3ONkpexvG44N5NPraTlGKga0PBy/bwZgMmWQW0dHMtpjO6vOMQNmcRm4fI+S
ofRebVfFpSaT2LnKl7VbxSlqj9wAyEshwr1WbjbDOJyoVDj+nGBqQdGQBnk02n4807BGE7f5WI+8
TjKj2PuqmyPTVvllEgI2YXW6DDmPEimjbN5B7j4WBSYaelTbd1KPtGoaD+EnfDEbbI8Ndecjv8//
ANIhvg/nkJqyss7/7BA5lSaEgytAuR+nqlLobzh7alNbpxLjQlIzA48X0u/rzzvUtGniYnT8Qgpi
r03M4DtsrwfQddZOQ3xzPrxCQMxQVHknUK2TBGEmoDq+Hpv1E13Dkp0b74GNlu/xbqeAvTe4ZBRK
jcuv+C1rNkBMOCQcjFIg5dQ3WutrOL08ylXSPBZUXndizRK11uPhNEFiC3KPx/rqKPZNEo2gjBxf
KqL62ZkQvQmrrjqWOIkRZXrV6zstP2itFj0XzbDX598KdURT3gnsFTxzVkE1NuYsknOGDzRruFjR
6HxQE0s6CBVZFvpdkMHk+P85lPx/5fG2zsRvg64lpoZKCUC6MSjeYvKP1gySe83KYx8eXv4yOXoD
p7nRPckyP/55YIcVRaUH7A7hfRWLOixmGnBJfFz6Z4iGNKVna1jnyV3duFMXlW9IcP24PeZGRZkS
jLqYExJ6eEmsIoAwjSRAyokTokTfy4z3C8/z6J9eNyVXaFPvI5QyN4e+0FXfSrDja9DsPYRSm/tB
ZxCjp8WwOJcmmifWF0Nq6g+t0ZlP6oxAQc4W8SHrmuca60C3pz/s075XLxnFNWCZaKsiB1fwn2ri
R1Pk4evt2W1u30VbAHwl8Jw1Il1PxjIqB1bUKCQ8imTwVveidUjkcUr4EWfoqKZKGN1ju6sdFCdo
9uRWNuIP1V0uFwwiSWDW/LqomS1eW1wvXdl0j7IcZ4/xaIvHxtLxgtaK8lHGSejB7izn0CJdf6ij
evgg8Y7zCiWVPTO1sgsWvPZ5QFrsMIk+OGY5LOp0qg23l0FUdrM93KvSLB8GJLcCxDvPqGyhIznn
5mOcKeERfQv5k2H346Gt8I9zEPk7ymEbebIKGmXkt7jmrCr3SAyimqZotJbHeKbDfRQaTRQdhS8a
qHrU1Sc7n4tHHdX/r7gPpZfbX2sjhKJ8iNwvsAcKX+skWhYZNsUNe8rAjPyxsnvnKMeRthPSNo73
IvVOhwrFa/qZqw0f5UYcqHZNQmlI1jHMR8ROKyXxwqalVDSlmafmXe5jZ2L7t+e3lcsuuBXEKone
PExW0buMlX7oDW5bMLn5pYq0ur+HqK4K1zZHOUCFs5q+ZUaiXKqQA6FGKbps2WgdYYKNkwvuQ/+r
iBvx1lW4ILhIPskPthyVBSrTbYsEc6zEl2i2hj9mNC0si4XJRFwiC183KtIptaVMWtasULSzFGYd
Vs5jBTy7Lr1Z1YWHZRdyc+TyvuSIPRDh1inC7Gu575Yq3xqLGoL1GKemJEnLgdhOKlbYHZ7oZ0MJ
dkLw1hYEsEWpiAAEmFe7vl/j1raQwWOiStyHOMqjoRfKobyzBd9T1lhPkvclATKADv9qUv12jY9x
js373JDhNcMQY5gU280BvC0CfCOpWubGfdK/tU0TvrSOMd8NQRZjoSplMe0PsJ28gcrF17sbnfjt
9iZ9Z0DGg2spmIGtoqJEYWm5k3/7baVjSUlgZY4/dJgkS863MQFpKIv8WITGuSrT+77MnpyAGkmo
v+aD/Hfaz4/VlN+FTfUi6uE4VLFryMVbT2G86jQ3tcazpCwebZUrOdDqQzaM0HoPDk9zUJGW2Vnf
jbSBot8CG4CsST1ulbXEmSlSKA62zwMJpKsAn5JXQndb3XhQnK7zrAUYurNuy9ZYpUoMuqASeSuT
yK/iSjbJqZhn0/YnS7Qfgzgxnh1gEwVF7zFlunXnHHi9N39DXFe/grgemkMrnO9SQ0nqUPfx9DxB
Nv8RgG1sPH0cHxOq8/khMuLkL1VSELicUEr9kqVGF2EIj4aqOwWB+jUNEmWPzbtxcTKZX1aFJCMU
F683wSjQsI+KyfY753uW5fM90rf5pahAlNk9Ss2NnJqHqG7SoxbCfLi9lBs92kWbyQCuA6IWQvEq
a88CJbAq+CR+Qj/4YCX1vRK0JylpPsqhTetbKXxJZG+Fo7xGpvQTo9B7NW73pHg3d5FF64j30a/r
+3oNFOSQwxQwmj+HzpMyREv9fua+LOLw6AR1d7CCf29PfCv6gLbnObRkgcCZrkccRIbWE+9iv1IG
NIhy23LLiBB0e5RfyJn1TiXC4cEAvRgm8/qExzJKLoLrrQunb5B2bb/IG4gpAMQ9Nc3jQ5XSDK9o
qFzGtGjOII6F6yiR8ckORsirsaWfTCWsT/O8NG7jYjjTyo4eJhQb7xEj1Pysonw7mlH2hKr7nzcs
F1H1BRO0gEzwFrpepXbWpKKtNNuvezW9p8Wn+rI6tIcoVJuTMyfSYyhJ405I2fw05Mh48sEwA+Fy
PSj18Bllltn2qcwkVDBrE7BlvecxuXXsKFTClqJdyStPvR7FnJuq0YLB9jPFLn1YSyZl0cHx67lM
PhlG3D7Ec+zc50VvvzVZne0lKMsGe7czKCw6izLBQh6+Hj9o+trJJMZPpwSpFdIxcsk0vpQgI9wu
iJw3K4sHsoBhPshWSvXcFOrOj9hc6QX2BZKP23Hd/JSqGOhVT/XDjnQFG29LP3dIbni3D8HtURx5
ddQM8IojlXPbx9KufRBtgWKAI3X/ZS7g5RQAZsD27dV6UrWZKLC0bFVFYDUgFMsLbURc/sNcwLKg
d0RKC5Tt+qtlRqrluujZm3EUEpDNtwI1xJ2gvLU1AeHBF4TntGigXw+i2kWHZDDRcIwK9Tmz5/hp
dkjEpMlOzlpmoRkytgg/1KV6dECb7cxx651Kr4tfgD8T3NI1yz+wtLTUUVvmaEQWOlNJM8PzTgXm
BrVtf+tMJ/mqa+lYHjBVkudDLBtSSjs3rPU7XpwptoORUYW47BTBT9FTczs4UtnbHkAji15HYaA8
qkzMI6xLBbW9xoHpayZ61rtpbVXPMz5xoasJ/nqQ0nrppFhO/kr4DF81J2u/3f6oW88Ucm36xuRg
IPtXdyCojKjq64wcpoQeDsTdIHvgVoCiOZwT3tTHThOGi/fi9HZ75K17byEJ01EkBsGwuP7SqarW
Jg11bqE5jD402EF4tZl+VZrmzRb2a4R9/E5wXbKJddj5fcTVBtYzG4CLzD2ElrJHG+VHZqnzGeaX
Ow+ztHMmt5JvvDfAgCHrC69tTdirGxGLVHDLZoNUfM2bcqwPFbrex7pFqyIi83iYW9Rni0n6HJmd
czegTumNmp26whb/gK7/Y4NAyOVc6wu7D6QEeOLrFW8cyRYSTRA/RPXtXBR6f/e/eHVsfNerUVYn
eO6jJgyXwDohSnBCTVz3UQU06Sq27Yc0nOJnSf4P7yk02GwQTBS1eHZr1zNj7w6Ss4RZrZwHHgLz
5JpLceP2jn0v4MUCoqOzaNz8wvmsNpAZQfYtgSpSXFL7/8PeeTTJbaVr+q8otL7QhTcRtztiACQy
y5NF1+QGUSIpeO/x6+c5FDXNRGUXhlrNYkIbMYqsAxwc85nXvDYGJyZeKRp/jpX40EWK/b5N+yVY
urD1O33Rriut1J/oP44PihHm13EmSd46ALt4+cEuHJokAgIVSvaMZe8m0kItVu/HCoWaeDVbl0Oy
E56TZEqDbHhFVtA80yQ8dA3tgy2347uXR38uIuMg6STmBIkEGPlby4qCRGSlmREGpIxj6zlpNN3F
oYE9bAJ/A4k+/A39DNfYR6UR2imC1B+7iSRZN2vfGDg9ghl27ZIExZfoGh8wY8rjIK2SXOwFdpeb
2bm+89gXTj7ItOTGghQKMHJz/lizakjpJCpOjjrdLcNQXDdSM7x38hh5kRG9FIvCVyB3obnDvbkQ
FNCOoFcMVR3IyLa3mskKhbMBUQRqR8MXJZ0HLx1Xe4d9f2GUbxBIdjo+XcBTzveEk+bpaK42PskL
Xq2uY9da5xp6vWdu/Hy/QzcFaCl4epxy23KynFutVnWjFYSdk/uylMWPcdqmnqHP1nEm7XELJ8we
X15zFwYVzRbQRUBhBCjm/OVYjnWdKViX6KHaNe5qO8urylE+hKba3lb1Wn5urdncCQ4uHOmUDSFh
ioIFFfRtmwdPo4T6U2wFiGdH1xRcu8fFoLZgR4qGtir10kapw/vWAXMyz6Zzj3xIHVQmTczOpnut
W/XPJwyUydj61DIF1HWLCYoHO4zsTjOD3Anzk5Y1wxGH2+bw8nQ/vzkZBZ4renzguqDZnU93netx
gneZGeB4l59a4gkfJREfRb2ZJKXaE5HdG26zdDvN6XpWlRnAAjK9Tq7bgzOC4JWtIfTVZPz5KJ3t
T7JHR01DiPLbd/+hFpXkUiut0mIGs1a3x7mnB5vX0rSzfJ4fOIwiAnTOaMwet12mtjM1LB06MzBD
NfO1sJtfj1qkAcGTGA9r9lsLxIG3JvMeuVDM13ngQ6ERLDa3PkVhGt7nny+PaqfIl9oMQEBL3pJ3
yOHpeXOVZNa414p4PhSvB5yDCYU4tK1s1jnyOASQRpBUk3oFIy+8kuesSXdCuQtvJASAsMmge09M
twllqBkUEaQrI8hjKbrJklQ9jcCIgqqxqp3T+sJQsGpp1AgkIyyszeWqDzFiE2UMrzuRKqTz1sbD
ecTx62rdKwVdHEoI2wmvMuBZm+8Ud3HStZOjB6WRVIE0IYEbTep0VOAR7izGCwconmCmjOuFAARs
4dg00to+XnU9wAUbnm0WIv4YR8a9vCbZBwVX9yNGKOvOV7vQmWAa2QU6jGpIUFvKvKyQNOFOraFj
SxLcTEjbzbXth7mlX4951qKDOeqPU6R+Th0teZNpwAjxgkmCeXWcY5wZyvWKlohv5nofRHaWB3XX
ym6PmNGtFU7vXz71LszRtyIZ8TLucQidnW8bMpKQJHCl11DoNocdZ0Pg6SDRTm0RxqeXB7tw5pF3
0n5mbgROWqyNH84genSOjfyTHuCKrt0QehhHaZFGdA4xQFmkYvpp1D9hFvAesl2kOUFYno835fXE
FgaRG67ANlsFlnNhF8nOW11Y0d94RBg6C1mK7eax0jFt6jxhFHPRH00nXw5RvvbI/XOcvzyB4oE3
hxyJLAR1mkdAwLcwVRzJ81JLLaqCS6s8hE4XIUqQ7IXaF8D++MtxiiPCTTOblvb5vDWFNRtItqoB
ZsXSteTY4WOXRTVdKXRMMjfRpepgN/V8hfvY/LWo2iUoZ32+atGHeKBFY9w4Ju1QI2mqFdGdPEef
QsnwXklid7DitfMARZqvjDxegp+dIJrDlDNFzZfNZ20Osl5rqt6sbTXIDIrseR1+tu02+juDCCkX
xEA1ERGeT4/SrMWAiLIa4Oc9ApGruk9m1JRvX36V55sFm2TSPLSlKBLRdz8fRS+iLEWMgNIyCnsu
fZjYW/ueNAEYBSrRyZ7z34UU53xA9XxAaYLknc6mhdiF1F8veVtRu4yLr1OVJdfxbQzXTxlGj/TM
QuplIBNL5jhAFmr6WOB0BRvcch67rmoOVkKNkxyyPHY1Ansvz8vz7cZj0lYT5WMaKtuGn5asDaA9
ywqWJGu8ZiAQrCd5cMECaDsf+gLdgLHQDqCIy3nFVXI+JY4UO2C4sN9OIqQQoZ61vlJViic16RyE
ZU2lHPnuK7muOh+lpsUfM13yzLIpd86Y5xufB8HcQFRySei21D7dIUOD8WEFOJKNpylEW15bnL3i
0QUIH8PAJKAdAGHmGUYpKte8C2lf03WIoPtDVjpFYTy4jd2QXRk16i8Lko05LmQ3NWhoFCIVZef7
XnpVYUIp+o0of25xWVUak/bQ8w/iyNLxXI0rT5MH/adPUgJ9ATIGvkBqsW0xyrWtVMKQKUj6yfLD
ZVpOaWmVh5fXqgjRzs9rRoHEi4SQEPzYrh95aGdYNKqgtFmAAG1lPimr9XWKLZJuVYHxNGXFtUoM
sBP6XNokQuZclHiFdo94sB9uWiRl+zBvdCZxra2bvjPCQxfmWIUr5d5Ql84pTidCbyCmiJNo50Ph
qaBJ9cL3moa59MeUjpaiJCmuyj2XuqH/fCLzLUWjRQSCVhBwzsdTULrupHmyAlNdqit1SHI3H2N7
J3S4+Fac72LXiwN481ajsgjg/kxlobRsj65JTRqelKekmN5pc5O/enmhfKOIPVspohFHqYbwcbvB
E+p+MfhAdh6gpkNVNrMXOoMKBnkJAzXSoqtVG2khUYkAvJrM1yrekJA+6vxUzOjxEij2viL3+pWc
aqhGFGPu91LyBSaiekcnTwHya1QnpVfq6z4bP6459ApHAZswhsXwUJaWdoD0ELlogUS+ghS73yvg
UKI0LEH6r/Hx5Re+NL9U0QjOBNVH3valtWbQ6mWloiK1uRrkeRYGlB0YD04A7UdN2cOUig+2nWCO
NeGtSR8Aqf/zZZPRAJTD2DaDpa9KdPYHx7OYRz/GU8OLIq12O+gxJzR3zdNE/BXAPMEYYGrjh0Sf
7FMzjJorResSGCuGOvmgT94iwyQZu0Jx0dIf7wZMf24j7kf6JnZ37YT2fLLNcfKHVYA9p2i5slan
9YCAyZXroCZ8qtsQf2ScPbQO1Vqzsl1Gsc1qxnYrNY7qoqU31Yy2wH/VSttHSdtaQVZAoKyltbvO
U+69lSbjh5c/zqVj68e52iz+Wmli1hgNos5RG7ftC+290RvKQxOmmtdoqnlEXs7wHEBT3ssjXzj8
wXMhJOeQ8lJEEMvmh3NrjipH76yEY3k0mtthRltdybvu9PIoF05H0HFc6eiZijNyE1qBkp0zE3Zz
MOY9to+5UZ8SrbqdjbnbOUaep1fYcf0w0mbVFYWG1HkecYxEkeFpajlhiQFIW1qBHFkSlrmtLLV/
ZxLhThADiyB162wiwefomy7l1jHK+Vg6tUTPIN3DM1+aRKrxtMdEA8jYFgrjJo5qvaZQmLUDCjWy
VKKXNqnXvWTsYeYuDsVpQX2Ho5H6zvmqiKU2iQwltwg2s8ZvHPUNbN/01FWgFF5eGRfaH6Q8Pwwl
FugPC7Aq8gHMrmkGkmlYd44V10EXVtmtDgcrmJ2w/iRV+R+pPfeuOTbxdWIT6w1la7lNLrc3Q2l+
zgH878RE/+Gx6H+gE3eButOPpZP0RcG+0EpZPloKppn+Yleqekgq2XRtuF/IUiTT8lAXq966odF0
N/ak153f4IBxMpcK6Bk6R82/sl6e94qnF1JGqu+iyQk8GC+prWgQAld8/JFPpMcm0hNxUFfzzepY
nxRnfYglUFWyQgKjw3yL01faMJ9GNb6bBOJ5yJJXSy1dmUr5vjJ6b9Hk+86SvGlFgPblz/v8eCHa
o3DHxQMbBnGw86/b0X7s1cpYAwT1wytU3gZPRgdwZxE9v9vEKGTowmeYJFG0sn5YQ3YoGwNiZGtg
dHFDNpDfhVl4r4yd6VkyVM+ffSduI0rWgJDgtTyr4NRDmBgQldRgULUmgEyYQ2LtpHcvj/It7N7c
nyL9gOFORETlYfNSFImstcspj9uSFIIMGKblxjGi8dAnPcpf+FEFhdrVpwjnE7deq+mEvV3jExfn
h2XWpoOEZcAhK5b0JOW5fu8M6XprTibYd67XQ2quyof/go6hgII3sGuvMb2WS2s6gGvRXRhTe8jG
C9A4lizVfvTBBIJ4K8O3rM0SWZluBkJj7/NSd5WLvs7op7KOtns4956kjepRUov1VeyUgC6dhOJH
URgnGvu7vPvna5PHoUglmO0wvbY+HPjvzkuaOmYQC2xL1xaoGKmRfjRCvXDTfEXw15YSrxD6hHJu
fm3HcoR4nmcukf3oTq08BC001p3lJb7rs+9OMQUoOXknF+b5YnYkUD05wULQxeEtIVH5xsyi5k0/
ImZcy/JXM7HqUwHlN9BWFCpfXnWX5oQsjfYeOl0wdTYXtTqNWWqmoRmQKi6+kswrZkXJnj/08/0K
Xw0lUOpFRKOoMp6/4qCEU0fxm0ZbhTuvEQ7Tbbnk73R4Goe0d34eycRwuMSBx7TIz7YQBUHVGJLW
MoMhDq1DOGuJ36goab88dRcaeQyDZ4VOLZrMcyv6VXSxpkgTDaYyywYXGaXco+T+YVUbx1/4/0/T
guRG2xrXWlShO23f2ZLhx8P8/uUHeT67WMwjM4kUEgw1hF3PZ7dVO8WM8kkN5iX/SLKqeoYEATpy
chtIWtnvrNfnsQLDwRnje1L2R2HtfLjGGHV6qaUa6KskDS4FpMEd8yK+Uc1K/+lG0PlY2+XJnYrq
Y0YhMJTnW9Mcv1gqcpp/Y/4wHEKtmt2Hedv5C+VVmBmtCTJzWeCo2oMjH7Slrg5W25OTWsteZeTS
BBqQr8UkAtzXRUj7w+2FJe8iAMNKMFt171bo1T0QRpaHzlDmw8uvdmkoCngyBRJq2nQfzocq5QJF
CbS9gCeU8mFIgJDJvY31mhVmO0NdWoWmeC0OEaiS2/Ynur4QyHGFINXU9QetqutrZH7rQwQM8Cas
y2ZnGYpVfX5schdTFIGhIsiZW4wfx/WSxUnFq60yJcGJst4hwfqVjK8vDqHcFL4EK9Gfc2dvBzw/
NBlapUcAE5f4Y+tDCeA8UbsoVwKM7ttjhYOJW2JwszOhl0dhPyNzhPretuyz9tLSKHai4Oar6F4/
UGFC+6DYmcZLK4QeKKkgskOQ2zYrpB7aGvlSPptwBYDltaxYd9aYyOhNu/NCl1YIoBxuXhInECub
zYyUtgKzrFECOe1yN41m02/jQfUjMn+3h0S8kxpeiD+AByvYqiHjZSA5Jd79h40mUHrrJCFznSt9
8kqyEQzS5chwMzwZDgULKHY19MR90wnVk9zI65WuNo3XllbnhVNd7kz18/fncch9kJERom7b1knY
kabS1JYDKknmYansARRfhqkbtNEDdKunn93758NtroVSrpSRIwjfw86GAiU3STBxXwawjN++PNLz
lUq8z8YXijHEZdsDrUNJoShKRhJ6H0enCadDrpTNjvXM85VKK5Gbh3orGSTMtPOvaXclEruVsyI2
15VXhORRUAL/vKL0ttdi/oaQPz9cQKIhP4R+LLAgWlDnYzllU0Rkm3IwDF2oeZM8h5/WUjU0v5lQ
/nFHqQszf8rDlagMV/WbFKBpHURtFQ/X/JUpOlSdGktHKczqEWFCqX29zLb2cdRTrfHWylr9GM++
+yaehhIDlRUscG/2LSq1ZWJ3j6o0fDbSsX6HV1iquGE9rB/SNWwnt28HKJHxKKl0KNIpzx9ieyIP
KJS0UdD/lZiWrAX6OlvVOzmfFPhu2qR/MrqBM3gW/Rb/Zz+/ST4PFIW6gWCub44QXJ3omZqjHMxd
0R/bOZHJUeP448ujXJDN4swV9Uw6FhRFtuoHMcEpVDQ05MNZou+bTPF9Wa4tAnqoIqS3Rr1IKTyH
0kh9rMwaKKb22L9y0kGj5hpqy20iGdNNNoT9Q79mIcxAcFZ7iak4w84XDuuGkpdorGD3tAVfrJCe
8rZWeirKM9ryZh179D9sNIcne539udKl1TUk1ZaPzZhj1xmGDpDeLjeNiTrIpPe+Ay70hpJI+GR0
bVIIc6w+v6rNUCtOltMTI6R9o4FtSLqD0VnIhGpNnTzRKB6dY5QYDBAjIru6nYZzJJQsG2JmBfaq
dElmSsUFglA3nt5V4UnrqQLCfFbVe2g+621iddajrM84kMlNX3Z+aOEY5qJWFpceapPDQVERK/GU
0HBmN63kEXbXqHa3S1rnXgpfFaZwkZVPnVFi7trJkvIxIUC5SyocV05LsVC9QWFePdhov1dARkCq
e2GKHrHbxa0++7ltDOOt5hQdGZcWo5cS046kEkxZ/uUF9TyAAIlDAAZqAUSTvoU2TnKWqHOZLYE2
m+WN4LT62hQX920vAWgpnBgyeFc+mNm8Jzz7/LxkZPAZVBBJHJ4xLXBLpQ3s0JpvDXk8qcBSfc0u
x521eGEUskYNdxVuPgvVivMzjCBTl6aUIkk/pBNSsivWB/ps/jRAFNMKsfcF+5LAb3MqK0ZjIczX
r0FU9cmNCUbMS8zC/hvv8uMom9Aha6CKa227Qi5qBr9olipwNPhcL6+I5zcM7wLog1iBCUNB4nzG
JjubJJSvmLGsbNyqTTRXz8rVizjhdpLHb5aDm4MCIB1YQc5Mjbxtk3Q0eauNzaKC69AHigvxXOQf
WrKq9jqX1JUTQcqb226Wo/JGylpY07E24TMTyUsluakm2eahX/X+qa7j8RZfuDg86uHSvHOoe8de
W0tw32pIgWh5NY7kOu06YNpXlep9H8KZ9cdGSfeqyBd2FKtNVBKE8QJ4t/P5yzIMohaqo8FiZ/b1
MvURbZxOEGtltfRKu5MOUrFQkY9j66fvIIGqY2AwVgQxWyJWXk4pjjgpny7SZT9PocdTQpb/zigC
MSjAbjap4vkLRuB6rWSxl4BEiDqrUUy+pIV76cXzOFEQA8jX/kKmnI/Sym0BiVGHArBo8fvVGPsj
OMX8WCEA5BUOwnMvL/sLHEsqfDRqRBUDvOA2MJ1WM28HerFBAfL5Ju/VsfKUZP0QaSHC22xud66J
hp1FMd7DlnJe4SJfHy2wkq5mj+VjW67dlVxFI1ZgeDdIo4z8W1KBaZrU5qS3DRF4nX7Rezl+B32o
3DmCns+XOH04TamAAFvYdpLNrrYGudHnoNWVKZjaMruNl8R8ExqzirHvYO4E1hdAK6KzBecQYUqU
H/TNOUFwM4You8xoPjkguNMkuk7iLryeVfmdOWtpgEgJBBI0D0/kHIWnVPpwl9Tau5e/26XnoGEj
gm7Rqaeqeb5QmiVMTXnuJwCrZf0vYFs55CC6f6+qOmr/kCSKMoAEpqI8aM20vC4Vq7Xwg7OeSn0q
9qQqnh+e5HZC640wUHAhNyHznCcGS+Obmjc9Ra21hlsDoTm/WHL1p28D4EKUNLi1BaLc2Nw5Vhpj
GpUz1DhO0adxkQa/A76zk29cml6q19SDiA3olW7L1/hgOeZo5lNAgfstojqhl490a5cVwZg5v117
43q2Jt2T1PHK6NPfKTfsAeEupLCkiiRVpFXE1oCizz+xuhjWmC8xyzpDQ8lgJeGxqEYPua41LrW9
iiaAowVzORRePy3ddZji5VAlUe8VyajvnBRiYZ9fWjwNFSu6O3RfSKvPnyarKX2MkjEGRWJqj3VX
r/40VNEOm/DCSkLjHTU10fOkWr+5RpTGhh7RMYrUqA1C/FH3pl/NIXVlSet23uhZ10VQFkWxTUiS
krpuaznTBCWceLqBzlY0eI06RfIhr7XlD1NNYiLmqF0r10RCeSBkrQfU8vGfUYti0A9wn1NyuabK
dIB70Vq4Q6RN79tyVKRr3ATTFqWEvCSChcnyurLl6tFC4edLPlbYO5UY4qajzJLB+cvcS5a2V7F4
LWpwHE+i3QE49/xLyXUp6eiGYWID2OxA1ml/nJFm/jyUGjZ8fWy/zkMj/2RLWXSlV5N1p9dS7SLj
TPMoQea61sf2pi0sdXHTTHZ4KcU6Ab8FIR3DKX/5INsuK/GwlEGp0AA3EoCB84dt61oyw3logkkv
LS9eV4uoZVp3orvtNcEorCVETChaIx+1bdqHVisEAtImADQGS3Qgx8njunLDZPlUAiR5+Z2egT3F
cNR3IZaBwRcouPOXIhiz+1igmpAv/mxEZh+sDaGJokj1tdbO+clejQ5MZaO91udYP8kypqZOkUqn
zmh+T9uJ21SNuoNTwfPo5sK6KWb5yhmkZe+cuzD9Kl1lgelFx5v+//mT5gDs4pFoNKhiM763lia5
1fLYea32ZnulSBXNoV4LW4wo2uoROubymFqVKPovQFRSPa1Vb+0q7fXq6Huq6JcejQOYehnZBWWY
zYFTLtihG3XRBDMu7bD4tDjIqmjP1uHCZiH8YRR4BdSXtgUMq5FxhAlrfKiXNr9Hnb27w2Zq9Iak
NO7qsDTvkKHNDjG6ujs56DM8KKsEJwFclMCbAwbfMq/CQkV8D6uTIDeK94VZOW6kyeiwtJk8vJlx
CLsPO/ivehd+rDMTceZsnna+//a4RUeSmr1sU0iHUkSF5fzz4+FsqJOljcG44kKetGZ33bSUrlDS
2FMXvziUaFQJxSIBvD4fCglUKeltZNbWzP7aZYt2tVTJB7Oo93gQz+ZVvJRJMkByRUaAKuv5SEiF
V0VtFWPQhPiQyjGuPFaWaW/MpY0OTYZSy4xqnh9Oefs2k8v1oGs/zSXgGUiKRWTmEMpr26vFjJht
ZXSGYLUBXWhJ0XNZ9HuH54U5Fam3rVN9lfFJ3sxpaqwOvMlwgOlaZuAou9AjQxpuCpJ//+Uz7dJQ
cLJwegaOBL5jM6lxBxrPqswB6EnOSaZH+XVVLc31PO1p4W13pJg6IKHsC4rlmCFs1uRqaPMUR/Tb
Y0suvUiizTLYRnZqcc12tVXrHjHv7QNAQnsmmc98w8TQ6ElRaeaqoG22eUn82rR2qtshiJJlwDNM
U1yjHuDUO1HrKvFaUqiNy+ZNF4vkW16P5gDwbFDa+maJnfoUqiS3bDcj0LQiw95QX982YZnuJD2X
vgVpLoVXBPJp7omf/9jboIURxuBJA3kCkWCiUH9so3o8gBU2dj779hAGMSEw1sQSHBG08TdZL6H8
MuAt3wROX8veohMQDVO4d2F+U/74MbhkGIO6GHVTAXeDl3v+RhQ8wUdElaiiz1l8qFqn/hQCLF/h
bafKNf31pvSyzHCij+WitopLLTtN0NTUphAZXFPz4yZbClTytOwg57F6nKZI6V2jGWCS1CMUdreo
8hGiGjX2GXgoriuuVFilBPe2Sz70RkhWlCL0/6pKKTRTXu8NsFZpm3Rebpb2F36H/NXQh/5drWtR
5KdjN5a0VeHAuawmDppOkt8PRt8TVqRGDNhUn6X0oBatUQROaCDeYZfK8NoYFax1VXkeFVdSkuqm
kdY26MrC8Bq+wm0xdBgG0iuIUi+BVle7BdvhoddHTD1e3tTbsIhpRzBV3P2C2fn8+HdSfdJTow7y
apx9Wcvq4+S4+DDVSmLtjCXOos0nJvyifE+yDpDK3HxiNEIWoNlFHQBxbf3CUUMfGd8MaA0t6tqS
Qh/Nz73b/Zv+1/moUNRMvFdFhYi4bxNEDDUUT6DdCW/YScBDEz3P/MJshfH4uDoPRpM7A03BKQXr
G/JjFA5b+bNhxXhJrwu8lMRcwk+I8KzTYTGT5b4Zsso46lXfxYGuonAbtqGZ0ZjK1/owo5m/XJlO
mzwuEHVHV4phcR+Spg9Vt8Tb4RA6MVppGvn57EmpNuMjRPKn+rRp4dhbRR/BiiZiHAJripIMoQhF
Rn2e9Z+5mIPN62GyE225arN5+SzrxUhvyayudGFruchYYTGMPryV2NQ4ya+jU3EvGLBMXl453/qn
ZxPrEJixSxDg44olgjzfsWXTy4VUdxn1Dj5nKqX0TYthWF8la50VkEqqzFXlVivZQ1ncn/q+1noq
Zr30ac2RpbqS17H6qg1rAr6NUqk7FAU6TUucWpYbNuPwOAAdfpCVsTk43dr1B10JTeWI4hXzVIxa
NsHmFvYNU7lUxauXX+9Z7s0xxGIRVjAaAEA+wPnrxfGg9dnQJkGPHzbkpFEfVl/XpOZVuDiShVdk
4tReJsXcEzmsudYf59rJvXqGPHaobF2hUh1Wf4aM/30m+dv983/48+eqXgDexv3mj/+8Sz63VVf9
0f+P+Gf/56+d/6N/Poxf235ov/5y91R3vwRD+eWpT6py+2/OfgUjfX8S/6l/OvvDoQRouLwevrbL
41dy0v7bcNHXSvzN/9sf/vL12295u9Rf//Hr52pAiInfFvFYv37/0dWXf/xKef+/f/zt3390/1Tw
r/5XO/xOxe7PX/T9b3996vp//CqZzm8gQinXiFSe+r2gb05fv/3Ikn+jGULZjgAfpA+dkV9/KdGx
jRlN/U3Eoyxjrn7QKEKkHn7s9x/h1UckKaoe0MNoFP/1XK/+3Al/fhpm4fuff6HS8gprmr77x6/P
iv7CxwZ/LAifwMaE2Mr5ipLstF8sKbP8clKK14Y8IUyI+v1pQp0ivsJ7pbgysZZ4O9hSdK0szbAe
De4nDy5C9jbp6vEaL6oc9Vf50Oh5nrrJ3CgPEBnqwYdjZ1y3VZjcm2zER3WyEbW0ucwCzI2/y/r/
/0X4w7JCZ/qlZfgmKaOnuhraH5fit3/z52IEt/MbC1BIw3D9kOBx7fy5FqkH/Ea1yUDtBjl58iCi
37+W4m/cw8hyihNH4NEEofqvpfgbgCOoLVxihEnAR9SfWYqbS1EgG0CFfRMchV4A51FE4D/EjzNy
71iuSOWxAf7zOeZcLtpRRzdipa9LlPBeNZfiqWcVpyT+Gk5uczgSTRUZspqIMPWdi+kehimhvURX
BiyeQ5c5hKLY4c0wqBZIXWMzwloLreFhVmsjdVv8rnw5T1XJpUEVoVWmSuVDm7frq7oO0xLMs5O/
7oZEeqcqRf4mQXcQaxwlsxdXBuUuV2E/ejUYaWHVsx4VecxkNzUT8wNsIbv0QUsD0m8GR8J9j3zP
7QsznV3cimovz5r1ahwbeQeiuBF7EzNJYIwUB1p2BORAuM9nMscSsrfNvDrOq3EyIR7dAPlMruyu
wKGmxFFjLJaCVq/leEMnj9f5lN6F6fxRL3LVLaLpae6l6MTxVN63unYDqy+/jdf8axUZzqFztNfa
Ghq/R9XYuvpYr3frqKW+lSbD4up5O3ausBxxQ33dqQuc52Df3wsZLJFcUJ7brhACqor+41RBRZZ+
d4bOlaxcu8PXofSUWHqbltl9HGbNzq17Ho5+H1Wsc5JZFbetTUxhxDGSQ/pcHYGG256aplpAAEwD
s8BwLFzlPanA85D0z/HQKQXIy/+Dv94cyS1RxCxJRnVcdHV5JY2RfKsaTeMrE/yPFFmDOzSe5p2p
Fb/034HT80HFJPyw+SqnADQ029XR6TENCc3G9joszQ/LCqfoh0Ppwp3zTRP/2VhU06G407ICLnk+
VimPdWSTS/EZFwgTWntoVe2606Lr1UkVf4nIYxadMvTq5PcZchVeXI7pZ4u4zi9iSRVBWXVXrphU
mc2wpy596XM7XNhoNP6JDz9/OkTeoERaRUV6/8FE1Pymb9f1Cu7RdGrb76HTWeT04/17nsj+Oe2O
AfVT0GiR1dt86zqq5rRO2al2uMZXrMAILRt6Zi/P+KUVJQQxkBRQWcFbCYl2CTu9HbrqOC6hftWm
tGJWs16OeZHh/g7mlxMt3QP6Xnw1hBJ4M1HC3UIdTTOpsl7j1WhopB6yv71fYRa4s5i+EWvOFxPF
Smg9tH/4j2Dm/HP1KBXoNSjpY2xdRcOj3V6FreyniYPJhnID8ukwFY9TeZKkD0Oz+HpteX1NMiP9
IUuB0mLNUXRos75bit4tKy1Y88OsfJlU6FQVTRSU2si+hiWlqoG4onUM4Yq22iGPuptG/qLTdFko
REfdUxGuV5N0DVv3qOuf+uYQO1dhflfDbTUK0wXmdKzC11pUAixdbtuyd3to9TBLvGytMR8YXKuH
+VIlQQRPUG93xR42fC2x2Lgbkdem+QIDXt/yb1unw94eAYVjikadMISKvYmN8LqEb3FIawuIrdas
QaVx+McaGL/SnoZTb8vWwTCK9kqe8uQ+GfExCKUFtBhWRrBjm6cmoawAziILdDS79hbvxceGAUzd
VGhZUxU+/8Jo4oxLorTtcbE9p8RgxxP38mfrnfZHcWtWbn0wvfmDhhaZStXEhaj6+Nr8k0r8U9Hl
Q/21fNO3X7/2ZC/blOUs6fmPydD/g4mNyCH/c2bz5ikfn75UZxGl+Bffsxvb+o2SNr1+DChBaVBJ
+SuiRIj+N0RfyGFQyyJSIK//d0hJGEqIKbwQ+InQSfh3SKn9hp2UwH3TKxQo85+JKL9VHP99NlAW
JgYS7XhOWOpIrP3zlaOWZbIYsIqDMXbusTQnEDOHg9xn10WiXpsRjlVZmZ0sNGgPiaUSP2JJC7f1
bVk1HwBcJb5pr91OOIHvIMOePxbsMzYgbwoz3d5KFFn6Oi8aXipBOoZvB+LyN9ksVU9qa66n3shw
zJZDoz8MTl2EbtcKAvY42spti77iqz7CFdJMbCK1XpcpNHQ0UWu31I3lY6V0y41p1kXsl2Y0P0S2
Fcae3BndFbr9s18mSvlOMfLkU2hq5WNnamviRjHmpAaBsNs6SnZTV0V8sqJoAs+szqZbzHHtWS1G
FUVlWb+3vZP6qpGsg18uI+dGSLBMvbFPadREsvYhTiTNcg0jW/5Vpl29+FlsyshmojvuI6IjvcbG
ssfEsTC+1ElJf9tZY7V2kXQJwTa3iR65GZiG3h30LkoPyppX6COroDhD3sPyIalbzimlV9K7TaGa
NW4rafOxBb98O6tKFjRIUX1Keip+Xi/lGcoluo6SX7YYzod6ivSnrDCW6zAvAGXZ5fRJHZYQl89O
q/h9up9SYHIXZA2/SJjMxtS4lppHqnUj9/kAxaGPo/4BA56WV5+1O2WW4/QA30q+nuqRkKa/LjPH
9LEy+ANkf/+WLj4JS0/Y7I8rZpBuMxNDevRPijsll9J78DivdDVPv1RmPJPaQPxBHtypRiDyRRcV
cKdy+V00xGgAWfVQPSEOIGs+TkfxqS9nYDZL/y+06Go31UvpxKWOt3ddizGn1g9T9WOh91rk95EB
Ts+Q7kNshkZ3HMfojxDEwzGTltRtUuVdpvxv5s5zt21s7fe3cm6AA/bylZRESZZsucSJ84WIE4ed
XOzl6t8fs2fj2LJfC7MPcLAxBYNJnEUurvKUf6mvG7mVjwBN0IKoHf17X0ff0whn69aQKL4mLfee
JcEDh2BVe1Y1qKuusjA4jcXeglK3AdvTHuNWOk5mdx022exaaa6bOGOODZNipVtgetKEO2Y23QaV
bB7TgspVaMfNwwyx6qcB2881piGPfUO0c8sCsu2v86xQTVe4lEYxPcxRiYQCvfJtq7XBjPy0rRQL
c6J0SQPHdVi3eLAnkWHg85jc91ac+qNteBTiIxRD22yda8Vvc0BfSRrVfh02kvRiKI3sorvwoy4S
kB1d+21Qp9us1AxPThUqokrfHSLMI0rqiq4add/NMRfuQiTEbUh7rsw696BCg/BSHWkDbnndVdlA
3dCwpW2SdXg8aWlIxwZr4sJp6tUQWNuxdW5B7vP7E6V4SCvnpUG+zIPmna+7sj4Jo01XJfIMbtmw
TiUFPYp1Ta/pbm47pYAbaum9K2eStBY6WjNDGsbfSxBR32rqwGBIhkHFGk4UfmqqxBWZelvKaekJ
O4FZ1irxWiWloo4/5pssNx8nGL9eW47a859s3e2VRvtWU+NlAQVoP7sgKYVXFYkjY81hYlKlKqe6
M9hNKaY6hjRpq8konciVwJgTAJKbVUbv1ebUezPOtPic2NE6DXQINwJXEa1QnTu6hbVroRy+ron8
vVjCgWnSw2ZTBkoZelSlQPZFReM8qqOlHCRbANosKNauxyCztZWWVcGD7uR0mkgL7PAainez0Sdj
JmvD3QcNI+tORz91ZVMjaE+jEVV7p6qarxOQwvtxmgYdodW+XVeKHnvRH6vbuYdmMaV7ZxjGE7Ut
877knRIw2fp4SmNQJ6tQmZTtjADWPVqUwUPbW/NWT1vHt+sW8R/dSve2DJ8n4dTYUJKByzuN0t3Q
t5QC0hFgKp4/0JynWem9Yiocv5+T8aYfRuVQjtnCespG6s+zUvjGMDYTrGswGrMxBnsIWuMJ+rBZ
cGaU/YuBdMZqHhsMfgv6NJ4zLlLt6OOmJ7RUq69gOAU72BQI3FdWoxwQVLYv6S++Qy8tdy6ldxM6
PEgpgKlv71wtIVwH62hsOinSPHgRX41seIQbDkM8rrRdr8wPCtJ/clf81PjsaCggpBWSvqexeQ1+
qCXwTnBkLnoX62VnpRt5jvW0/aBl+QCso/udl0jMNU2yXz7Tq+jmcm76r5ABNAAMLSAIVFmJdV7n
wWZtNQJpbx6/mxDLQe0BCNsxHMof9tjjJiUwC3bKU1Y1oyvU2E8yWd8ZVHQQCFp3eBiHaOtsKbpe
UOt8m8L9/VxEv+g6IZL1Ts9ep9DstCBP6OiI1htF8ZhFtAZRaOnc0DLX0Ca2f6biH4W8D2XO3/9Z
rPsmIvZfyqVU3pz/Uf+FAfEiY/G/B8Re2bQ//s9d/PNNvX/5mX+HxOpfC7GPyuhinox0OAnp3wV/
ouWlpmCwiLHUfB0QK3/xA+TKUAMXNailEf13jdX4a0Hh2CA2MJYyLdA4/6Da/65/RImWPGqJysFl
wF07K2VJ+dzJGRpymwHxZrIlmQNvKLN6L7Vg1T0nn8oVOkDqdY3u11qSzGiVwQ/CoDApn9O6EZdA
gUt2/joUhgOCMyvIhkVyEu7BWf0DayBTT3vbQi7CVh6ixtZ2oH0cbnoxnIquj/3ejJ1DqRroSU5y
8LVQLfkWE7f54dVX/GDjg8w+exQ2EBASpoY6NFN+zt41yypDuqNV161j0HW1c8k1xr7cFVOoXCG6
8yuqs9Eb63oM6cZOij+OJXIrUc813wfyYTYK5WQEIAKmWdO+qYFk+FXNrYqZCM6DRQb3v22zFWIS
zrG1wnHTmBNB9yzfVUb7E71vGHoZIYaeJvYxqPPoumwmeQ8epfUakBv2wv+oT03HBQJqs7hWcwvV
zQ7GdqAIQriMruhvbdRNP4dTdoWxCWaD8Aa8ssuuyqFt/MW0nss17/xB03/m6MV5fZl+50GwpTOi
6VffzoU3NhIO9Y2ueaEV3tHVuQJpoj9mrVmhRZOPP1JFjzAyuc4yaJyVrP2kg/RkJvL1EIkv3G2I
9oAE9dQiPqZllH2zE0H9XSjRbRgQP6E02rkOYc6hlimOy0o1rYembo5zZczcrsG4SXFV+FIM9Dht
p2h2gKuhbmWKtnMmugHxiAkBFQeRukqq3ThDqf+02z5eG2I0O5ACP/PKxl9vsiX5Juik4RY6nsT8
aUE0u6o8vRRzGLpDLkeZW/ap6rUxZEQPIGmt/8iGKs72xhJmKFEcbEmLqN0jXGKW26ZH/krqH4Uh
fzMhorkirByQEI3pSmb+jPrwHqQwSF3ze1lF6MFmS8CZtPI2bDPZ7UVZXyVyY26njubAaGY/EVql
GgVpyXXKYSemccIizGiPha61fmfQh+4nPSGhGq7kxIm+qDFGGqneSqtkzlpSCsWLSu05cYJNMyry
LiJVWhF/V3DV1OyBkMN006g6REu0jGjfr4TCD+qZ1K7HQap9VRpkgrPoRUnEtpyKb2kzK66aBO0W
TcbBbdKk3SJHcB+OZUf4WG0tSTZwALVzj+D2RptLFU1De+mdt7K8TkdxRzCn0gfXZE8ra/kkMkwB
Nyi649yIfPIpDMJpO+FeRy6q8kkryT7MYsllqyaI90EsKzclJLdTrLV4ztuTJa6UujFPRVb0h6Id
6mUl14O+FlZqgHRShZStOsnE0gbUUXRVcpqsYtUewHIIiFKkeD9iWU5vpcr0MXRgDc6IdlrHJiw1
ZU1fxgyuTKcX0U3ZIwDvxbkpmaTWolBnAvwJZuGog0RyI1GNyq1cgnjY1mjglhvLGHkcfRD0Pjs7
vRmCzWiE6bdiLokL8gc5FoTBfRhTZOwCfGizwE3nATlcY4afinruXtMH425K5tYL57LYqJUq5a5U
1QKLSvVHRmPiBwdeekJqNwPFk1vyrpct6mAhSe33XA+kFzmyulvHhkdNv6A4akHedhA5reqXVAaz
B2C3wqqJzDYjlHdrWUTHVhlAg4+juiVvC9Y4v5co4MTRCnLn7GtDlnfUhqN4azvJ/HXK2VjDKDdf
4LEQ3jqwBJVm2KpDbP2mRp8D1FGG5omwrbonUG9jr+5z82qo6QW7M45s107SR36PvmNKoir6VWwU
E1qfZeGDKqUOjWcWpjW4ILvYeaZ3aDDmnGks1xNqh+1jlEJAc+ce1uimw+JihyZwkD7OzmDaD4mm
wPAbFcLu2bUjoxYviFiMeIJOiRJcx7qebBxorAzdJkRLrM2M80kApi2ge8IVb81Hq5SVh8AqDipl
8ps0DoqTTRuxpkuY2PDudOXbpM7AZkp0AOui7n4OmQIgj8rTLtGKYTUkOMjrStv7pXAEsnkTNMdk
NIZ10mHuZMsxZrCCbDktOkwoiSHLTeUE474LtBlIStkpD1mAW5hb9c20tLdCg0i5HsdTaITftTFw
Cg8Fq5lzoggOFe62X2y7x0sSTx5V84oySX5OlnEf10hEuPNgj6fCqMcTS2Y8wZh1DkUpIuFWBfpq
66YRygNW9cqDFPObHDszdkPQ1F7Vc2AAvG9dPUy7+8iuhy0Nufw+nOiBqqaEcoE97CLm/9jpBMqA
lOT6GBoWdbRGUtYhZ643JHgqxHmX8xFpXBtlF/sjCkYbtZ/zO5RT+pVWaTrZS2bZByfRdmLQ5NjV
0l481HOlPU1wjToPA2ulvY+lCskJZQqhdfZJ6nZVa6YcfTY66Vqti6MV6eZXwTmEpmJXJseeKfbw
Wg3xm7OM5qFq8xAP+i4O7vivyqc/DDGUWs1hKEV6qxWt5FqFvHj1DbV5W5gRoXXWSgusryrsdViJ
+aYwK8uNel3zFVNC5crEr+9OKsK1Spr1xShzI9waU8kx0I/tQz5Zh1HvtQ2LUN5NsV2y9ft87WRK
wH7ph7L3pKHrHqY6SU8hnly3RV+i6TZrsp+b2XzIFSE9IqicQemRoe7r0BfrwNgrA8CvUE+rpwwu
8moKSu1JbcvBk7vE2ZaBhJh/GhUPDeyCp3CpskS5LE6TnfXXCcn1xgz1zudYdphT9l1Iex9xZdRD
XWg/PRUDnt2dlO5YLOVHVDKTb7XppHdUoSL6OEO9Duc6uAI13d7Lapqh/dqR+Lkik7RdVHbatO6S
bvCcyKIjQCdQPDnNaB+CoXqQi4QcVe9YhyPCmWwG+0c6qVx1UlJGpx45iGwV6A0YexyftxO42y8I
xfXALgvVvNVqmBLunE05+gMjCnNmlht7I5KkVR9gST33Vsndb7Z2vTKbmd1k4920NxogMius1ptf
7UiHMUXxorJqmhaQT0/1rNubQeAWicBLcevImTiC3FN/Rakjyas/e1CdMxZLVJjIb+ngtfEUn7cJ
19VVEnTJyg4neatiK+hplTKupqjP9iN4rKc/B0QYx90hcZwAGdbBXmW4VV9T1ck1IjiZnRakRbyb
FAmVZ1ZWiVzMiMZf0iMPsp8HrdOPcpmpD3Wb26umj9UHBN/0OHaZWVDjTmJr7X1QZe2vuO85CkxQ
OyB92/E0j10Tf4nokdGXTyL8AHuQqTuhhZSJEfFmwY9tMPpNHhDVwfcdT3+u5Uptstztm8r5XUSh
c3BKu/lVNLLTla4W6spDmsjMrTJAuYfMWyuw/i2lD1wHWGFBop6hl52H4XSqm9ZeCVsZvsHVtT0Z
NcxTlJu543ZLcG9orXjC4Ko5Bo5C0VOvKK/8+Z9EGizIxND4txkITWO3DOIpcoy6x3gOJXrAigYv
UOoT55tTES0gqGv+jIw8/W1qqb4bEYLQPN3M9Z2dh2O4prIynmTJFE92OolvzSCxPh0rwfRCwUL+
JJu9eEKlVj71RP6+GCsGjzO7Qu+mchS3SbiH7vMe4wKKLnOz1iF6wsdGfu/e1rvw5CR186/pD53e
udGN6l+pyv+3xPy/MOemS/MqXVvQe2/wdfsfBYhBovLXwKY/P/N30m39tWCQkCUFGEltxF4QMX8n
3c5fEBAUJDoA7wMqNpe87m9ok6UAYKI/TfoJm8eSl1T977QbbB5SbZh5/CtR/wc5t7UUvF6luJS7
NBBUaKLDCgVndc4woaEhmkqSZvC9c4HrTwk4Kelx+m6WYniUBRY6wX1c9utaqrvrKjS6+Eqe5RWb
L0zCjM51HE9uGLC7XGzF0A6J2iGfAXtGoOgoKMRfe0MCgFTG1vAdf0ekdCN2NBzphPMTWomchW6i
hkAlNKOns1LOJC6q0E6mHI+/latqdqcRzV1Xo4AOroYIBUN7s6KrJIofBKaz5clB0t23KPK11oQk
YRo38he6x2Hu97GTXw2SPNcrLZKmTTNXcFIloL/aOq8bKmimkfxUh3lH/t3kXqKO4V7gHdF7kym6
R7T4lXwVhVXlN/EwbuiaKRkStu2DU4At3NjqvMIKNNrqC6K5wAo7XieKFWxmNEbpmqEeiSGDDRC5
atQfo0hayHM9ycygV66Bgup/UBj7tBf8X7jBljLt/17Ucl+yeH55vbmW3//vgpZFCYrcBlUxSChQ
Utmq/y5oOX+B66DKBesZqOrripbND2EkRnOYvj2VJhrD/0YNGn8tADVY6o5CsI9M/T/YXUt96NXm
Qt+JP4CimrqUyBx6Zvz6K9gSsmfhIlrQ+K0U7eyIrK+o9yEghlfT8UF16Lz6+mcYzgoHZRYDesJZ
URvZUECQ89T4nSRdlS3iAdNzoP3SxuiU6eklkbAF/f/upVDroeq7gHyds9FSXkkJ1LmhiWBd475o
4qsxfIsl9GYsikce0e56TOXK1SdlRTPllPTSdyXI7wsrPgpwRGN9p5sRIPiweZYd56FtpMfPJ+Qd
l/TPjIAnwqSQyaeG93bilUELVFy9Gh+xIHpCCkLXgvxYwJZYJZl0HynVQ6WoWyOU7rB2wMpOEovt
7HjSE+cgq+MOlDoNdyNTIclQWZColH3+jGfAEbr/LA7W2HLw0kSHuv32GSPdKOfUrBof0CbZcDW5
Sldv+gRlny5R95JeftPpItuiCj26LscwIrzWqsXdL9+iA0ffT+qeorr6PhTF/RwWWxoPo2vJgbr+
/FE/+uKY+7CC2WkWivVvn1RCAtrKLGYzVPXcF/nUrOMYsz0NtZS0dKwtShMNfBB6IvPwTyVE/kzT
Ap+ivEyB+FxvT+6w8EsD0fhZHaP7FbCPpAt13vNtihGlAkaE9cyVigTV8v6vtimdolgHUdT4uWxf
dVOzjY3UV0rzAvD1PcdyGQd1BJTfKJojwHE2TqugNVxEjV879UtY2OLYpDHEB7qQK2DrGRFxEq7i
KQuxYQ9Tmt713edf0uRge7N5l1eluI8YwQK15q+3j2Dki/dRSmEt1Z30gIPbsK5z0T/bwzRtWnyT
pH2ILMLXWMSSi16J8hSmhk5xs7MPspGizmXmWfzSiyyFfG2Vtmfk2ribJ3PYKgZ/FEovUvN9rINj
UIFqqaz8aBSW4ytpj/DcLFaL77cco0JGHq34SmfedELqfNhh8moIrZs+LTcjym1fyrIlokjCA5Q+
bctjHCRcVNdTKhmbQBnDB+RRdG+0kwUn1lHZCMobW6jWWo8T2TVSUAxDbZEMydFhSKWMQlq5w2BF
cQdVdkGgA9xsU+krJrbpBlmBgox1fNZz8BSKGa/QzJbWZr/V1EFda31LJuBEFzbWH7fl12fp8jkW
KCfyfMpi+nK28koCg6zPm9qnQRyt1STCeTUZIo+j4Y7mhFcM8R11kdivRhsrE7SLOt8qan0XVZr8
0sXGY9dpw83QaY5bsrI9fc4tcqWSukxoYzrYh8emN9wQAE3l8srS17HmF0Ud4qJQKeH3MKHMFSfd
lkvEWIUg7NxQtn9/vuw+2mAosKM7qvPGKB++XXVTKI8GGVfNAYIMeBbG7TGcqXl02cvnAy0X6rv5
5OoG18k/unZ2pg7obtUQVWpfyFm6LapZ6jx7zAB0dDKnFhLh7bpvsidoJZeAuR+9I6wYAnkIUIvW
ytt3lKklK6LFrK4BWfpSNfYxMkflKZiL2P38Jc+ve6ZwEWCDs8W5imDC2UjB3BhU6wPhz4V1Mrpq
KWvo9yFhhj7rpzgQvz4f74NJNdVFqRAoHR5jfwBjr45HReqDYkjl2pfbWF83mrVXiN5jw2xXgVCO
eqpg+XbJ3/aD6WTQRcUAu97la76dTqlskmyMoTHnoFJwAUwO+hBNrqqPxYXp/OhYBgDMh1uajtTs
zo5lA8VTp0ormg2WeAmn9IdmDbNPm83rHYQvADbshq79XclN4TVAgD6f3Q9fFBz9kuVRsTlfsmZl
9xZo89qvNYzqDeNoRu2moUz4+TAfLBp4pHACiZKxejyXYHKQTGmDoEB9d1b7jToXj3GdrcpJZK6Z
KQ9CKS5KNSzzdrYZoZVBAzQXdSMwsm8/oaJU9TzWUuWr9Cy/orjtqaLZRbHD6Ttld5T3IriNpoDC
FaJvqNbJk90AiG7NcmOYJGQR5qkXTHc+/tioYUInWgQ8zteV2UnCLsKIjw2gr7U6Byex6YdwftYj
2uPWPEqUTLoTcPXGHVpQOv/BZ0DdQAf4CdHp3PPHCrTEqAenAi6T3LXO4Af5dFDN4npSw+ckm8LV
5+N99A0AJttEHIvn1/nrTqYUcgMZlZ/Nzl6tyq9VcglT89HK+iOauIghk3ef3WGhmXTIug6VH9aR
vtExBvFUCf/FQZm+YXR/hRXL5+/0zs+UAxBuPTKN/xrROjsAQycqxrqYGLEUtIYCqb8RNaj5vOh/
QANXRxBoRQLdGIgX3aOtQSgH+OWpb9TrzBRbJzFGP7CaH32uHsNKyvn92rhNrPjl8yf9aG+DMeJm
B69AEngWOONbX8hF31VgGJNHKxuPg1ZdG0l0+/82jPp2o6UdZW+z6yvfbCp5JbWpF2ZjugrkIbpw
inwQPkLQ+78vdHYqg8Vw4LvxQvE8/4y1fp330k3WmY902C595eUrnh8ff+45TAZJlP7s5FfXzmDJ
aqRnDXwArYSgrR9S5MXQeVGuG9s4yna2k9JsS9Oq9C3jkp7GR/sGYqGJWJoOpeucozZA9xtkwRLL
VXTgC9PunxsAat8+/3CXRll+/dUrIgA6qsgUVHAHevDJ8JnC7ELS8cHljcrjQkjj4Cd5O1sb+ANV
QVNpwq+78diXw5MzzndKk5ysKLiXK8ix6ENcilA+PGUXBD3nHMogiFW9fbHC7NRxFpbwA1ogvlRQ
2Z6nu4KwdjdaHH4Bbnyy2Sg4HGbaLlD0h88n9p0U3XJEcJ/z3ohRE3ie5TnJOAWw0HK+n1DAOmRf
pSgNPRO8tRLmX8YqfdJF/LtVs2Ldpsqic5GvPn8E54PNT66MTiRYK1L8cx5ZGbO8UlEIvzTqwJ/r
7CWelbu+GC23NsAU99E0eYaV3VZDre0h8g9+26vrKNat9UieuqKYkt42UxD5SlXsw8ZMgH/1GZ5P
9koT5kjZMU13mT7R7QUFX5fztYOk4KbtpfumjporJRwepwVMXYzG1Tg6qd+2DRAqhEx9S6Mvq2i9
vGoHaZdVxfyti2NyuhDZvkJqCjfni5nSPK1MCfRyrAaxa4l0dCctvR+iLFvhXnEStbVLojLa0/UY
Vohdg/cY8mMRihaDqhRwwxyvuzZ8GPsMJmqq7cd6PACn1nxgH5WnhXbi5TOiD7mUyiv6eg0Om/Qt
kijONr1U3SMfgdGEFJq7YNZuolEDagOdfB2lQ/GkzI7qwnK9qvJ68JsZZEJj24e+NLLNRBvFo4Ib
uKqiIGvZtMo+rW1pKVT8zg3rOW7Sa62YdrGUQBFvnMFVcKS66lAc25Wh/s9vfhwVYIAhuSkvnqlv
twRsXTSa5Un47VAk3jzMFMrD6FZu4lPoJHf81IWz+oN7GYQrEpPg/eCxnKf6kKVRUokqeIydM0EC
tkOvi+R1oAD6nfvYG9riwiu+K2mx62huLNIA9DnAbp3tOr2OsiltYLuVFNlXlTGlawpfyX1ZWK3b
F/GPruIXzT511sIxbvM8fxFle+DRimOoCviqIsoggyTqCiPE6cZoi+JZl3Au7xaZk8TO4uHCLH10
UqAvwDHBKbXAIs8OyMnO08lxQuHTxz7YltgDYGv3cx7d2Br+0rVtSUjTzKCgKvV3L9n3ej1c0rf+
4KiwcQQg+CcFWWCWb9eGPqBb1nZWyW0DnyJrQUehFBeBYrrwtssiO7tTbXicnIeLdA0l47cDaY0Q
3VBCFlbT/LuZGBsSjgsR9nK0vxuCirqqo9cBkuxsPqlWVF1S96WfDupjAxgKeixw4JIGSYz60BL9
mKF2a0GXufByH111iAQQM4AhfQ+RLFKMDbVRLn3EjPepbbwscGijyU9TVJyM0pi8IukvAJ+XFf3u
bZH2MpZ0gprR2ZdL7dqe5VbhbbHE8aZgvq+MHLfp1MGcdbgw2EdTSyOBevDS7XhX3egm0DejDTM5
M8yTlHRIrKBiij3olbDKK0m37rXKvE8i+fvnV9lHE0v3AvcWml0ERGerxhjMqJR0tP97tPCVZi3U
AOhTGXcrUSlrYwJhV6fp188H/ZORnk0tRUq81GiYUiKTl03zKjhKcTFFFD9i1NlJd7rUHBSFdE1v
jGctHUM3DidcBsf8OTbbLeWlFSynK2UyAa0Aq/BSGu5riqr5JoTH7YU10Fq3Rf9ujV0iiiDJT10X
1AKlZo1cWuMVsAE9panvAe09O2n7ZAk4YWJWvmhpZ7id4lzPVir5jQR5xC6jH0JT0SRKmpBao31F
naaHFJbCgXcQ46qbyqb5WasbBHpAfsTV/efToy776N30UEojiXQQetTP9pmR6aZwxgAVhSZf+FqS
7qpLAiagCSHBauz1CbtUEcj7aYkOIKZX37MJ/iCkp3s50ldtFzVrq8x3xlzCZLPgEw8LiimJ9SfT
TvJVgq/ZBtbXpUrZBxcTtEoV9QDKEBAtzz4sRK8YmwLBLWECVh4XElZXAHAYmjE8QJ0xQU/ZlxgK
HySNCn0WekKOiSUGoeHb5ZRlo6HWM7oFIDPbTTeOlqdmVCAE9zIlECFv4jnPPceQgo3IYgXgHJlF
khSy6wTaF8M2nsehfQRMPbgAlW8TYep7bJertVzCp/r8635wKy1BAs6a1E8QrD7fcqJpw8rq9MKX
ncXuNnnQiqB147IE/iaH4/K/eUyQokomehoxVb4d1EG5FMO+W2NIshKrLNJjtKrOw3iYi0IJ7KHw
pSm9yib5GgwVMt0TLEMFgiVwo5gQ1ka++sLrv8v9UH+CuA1olRINd8hyIr3a+4ACYwNhsdLPECOD
Veb4Ipppobfgc8LnOojuWaUuQO0jIOPPx353F58NfZa6VE2M0pyMMIDaTts0GFHcpH8g+gtf+MIw
5yVxu4cfaFUpm8Dpj0XWUVxtfLW8VG96d+EvbwNVGckaPiHw5bcTGcoAY7WEiRxGHe0BsyqvMuWi
6uz7fG8ZBrG4pWUO9+JcElWd7Q6QSVLSp0hRS9bvI1O/NuPouXecUweUy6WpdVXV1Vbt7PXnH+zj
wbnwMS+E1OKc6yCKrG9JBkIGF9K+6LTbLkh+TWkL1F78qNpqFyZR5tnwpnFnvzD2cmq8OYWXF381
9lnEm4B+iaKQscO42xhOtq7NpVNL0jeZq6LvHyo9+Tba0gPEtwM4+gsb5d1RugwPQI++JRVWuh5n
n7dYJPZSp/B7+zma8GbPw6uhulGzZIsz64XB3sU6Z4OdFX9mKZRIoK3Cz4va620Vu+FuNRho8hiX
3D4uDXW2bAOZ5iGpYeE3cuGWQ+7BzMCq6U6lKP/5F/x4JANKP7E/ulNnJ40GzrMyEZT0u9YCsW9C
V6RVNJLKztM1bKn+P5lEWs0UlmwQYeclwZyOpEFPu/AnB8nUWIVxW/eZQBAxh6s8atmFFfrh+70a
72yFWEPadzBxCj8OxclShmNTV7sKYoysttv/YCoX79vFNRYUytlHSyaqw1kSFL4SL+xIG0fdpvRq
eJGEh5ea6e9i0mUxLt60TCVJ7vl3ayS1CLDn470mvaGbiyFcbV53TrtukK1KQIulkvbl8xd8fysv
Zo3ktX9a6FDeznaAXsuS3AbLx+tir5xUadUE0XNb5WslFDtJzw9VhOxPmE3rorXus76+kFx9cGu8
eYCzKe50oQ/yyH6vYmA3mbnV6VBk9nD3+Ysuf8zZqcaSIYOjZE3z4E+e/+r6zSpzNuORyW0UJdoT
m1cuSPtLSxPA1ftxKBLaxGVEgsofGNbra75pZ47tlBjWVKXvcSwHd3qSmxsiAg/LunUzyNHthDrk
etIm7JATmreU/FapGqPWMMr3qVT9tkuBt5mt9r5lJ/Wu7aivZZW4TxEC3lhzvZ1UtHBK7ZiM6u1U
ACFMYnOE6Bv1mwHzL/Dy1eB2/SijSYwOWqCKLwvd/zCVoeO3lLvR1y30qwASxgJ5gZRvtmlZeF3A
OqdZ7tSu0NLYb/rc/l32crits8g4lH287Qvp1HdafpUy0qo0Zwf0vrxXOs1eoUp2FQxpu+kbpzvN
hbQeeifd9rWi+vgpFhhTz79Em+rXVaB/C6lvrUZ6vhVaGIviae/buvRFg8Rw4CN9NzJzvG/Jjr3S
CSGRaWLejiH+6vMEi98U+CFBUqx2Q4/3hyS1padWyVU3j9tSZBliYfDPrKyrbqNEt/2usIIbHftJ
H5Rc5qYmGItFYSI0lRYytAHkOJCfRNM9DBJSY3Dkb6xA2aXw/AS9PRVdg0aY4A1U6wnGV+Yh1tEc
cktrKfhJ03FK5WEVpXNwGwWQ74s4qfc0y22vYofto1o2XWMpHg5Rmr5Is1btTXUS13JN6Nm1AXzF
sF47SWuszVBNDrYRlp4MhrqWI2Otm628G4rwoOB+sTXyDK0QXenXhabca1P4I8gHZCyG+1jRhn2s
WABZBcpZrZ3+LPRMXPdz/UyaDZzfRO+W+rnr6HPr4xqerAe53A5gC9Y6gDDuwHRyF6DPFmM7lFsT
ZdsLVIBgSSMwPWnrMEmMFW1j6ItmcUPlnW83BPCM4rGFANOVxjdMx+hqjGHSXQHOGWvX1oJNlixE
x0QtByCqIFTRU/6iAHKBiF+BZrdy1Vfgya2sWS/3eteMW9SOo9BLsCBNwvIbWPgMMht+VYM9DLeQ
DwOyQ63b4cJ4FPA6vw5SaOzxRYG2BXJdWpddYrkNRDJp0oODaUs6FAd9+G5gAOEXTHyzlkEBaJu+
MOVq24+KdDT1Kq0pH9eQDZRgch01gp4RRptem5vbruhU35r7lMMZKkyGDK9HPbdwjVmIq5xWxU6S
Rwz5msRPytLkx8tHS263Sg6d3ejQ50UR+o48On2ktymrbg8Cclf1Zvsj0kS+TqCCLAyqZnhBBE/V
3UwfemQT1AoCg4S3oZcm3UOMAoJFwQILkgiO27gWcH9yDQvtLGrN/agaT1Y0AjKWEYruRGa5A7by
N4ACa28IJTRf+Caz1pEhV01Xr5SOjM0tJ7ipxfw/7J3XjuRIlqZfZbD3LFALYGcvSKer8NCZkeKG
SEmtpfEN9mZfal5sP2ZVV0UwvMNR3cACAywGOdVd2ZkWJM2OHfELZ9hlSi0RUkD+n9Qw/NLJo+kH
HfdrrhkJMihNON92FfCyXWjDAkA1UL5BNyUgZjR96laKaENPy2d1C/mVtqeNf4pXqS0QpTCs8Xq3
ehh/VTNZsm8lZXUrScVwbeXOcGwVzsxWSfrChxDYPsZCUg46jGj0oXM9/jaVwa0V2XD5htb0ywHl
iEEO5HvspkxtoXNFHry54hQk42EY2xstCkcPhvB3o5cmw6uiOPSr2pkbT4oNepJBFpgHpcVeZlem
zXhjFMZDquVe21FBQ+TsrlK0WNy8CvRNLU3IkkBT65M7oIowXLEIDKoPVZN8b0QFl8mRrowsu7FD
GYWj8ajPFe7yMX7SlhVFXt8oH6R5pi0jA8Ho7YROcpYdBTCbHd4ZV+hH3s8yfrR23BT+DPduQ/3x
ETwC7rQF3iGprHywDG6MmsTHQ0bjDn3JyJ2GHmp01N3Rs/ue2+wLVCvGDbZIByWCN8eV86Rm/Gun
s36yEELFQNm6esCROX5f9Ppm1D5AQwaJ2fQfWjP/EMnU5IONMKgkVw+j0z2mtnYt5UhPp115smPL
HyUd0FP9MHT6V90CDzSaox/MgqF0vA95M4pw7qUu4Ig9OX0Ds86U/QyupW3DcDLDo2UXhqs4I3al
9KI2oqaRajbRKSgML+jyH8nAC3SeotLx6sp5j7AUwh3mAQ/Ln0ES7pIcjYgsuoqM3p/s/oecFe+H
Ud9EozIe51RdmqVk8SagsUR7tBTpitvfUyhKUcrY0Ty/0cJPKBplHPPow1CZ11pqqR4bs0b7pLhT
tXnvmMSCCWPTB0nhpKdz/qQNwh2FvVOM8pZZsWcOncEoSvqGG9hAdA1vdJD1eqx8kvT2Xk+n8kCc
cXvb/syZ+pwOwrOs1O8mpfjq0PALo/xKbhp7FzoPZmBuJWWyv+Rlet3l5nXTKfhpDmzHsZH2ItOP
XWAoe4jp3qQF5V0SRtmm1o1pY8mNlxoDBsKkEuD4k40OG8vT7Xmn1+1DWkw/ENUYjjWz++6YtWNo
TrvIHOL2o4imIb43cr1oyvugtKbIByNp4nyQzkc6mD/fTsPOVbYLsB15W5RtSfxWPatgQgpWwll9
l6jNyRoi8IDg/OxP6ngrVPkWNO5TqI/73o4v1dRnCktm7rR75UWQkanVy8KyLqZBYhuVuxbCpRPZ
e6iGKHc/lhlM2cC80yrpEMhMVNuafW7+UGLjKBrrvlOsq7n9guDPpruECHid/ILSxW1maQot5cWq
VBv1UgpDG/ffMED6RkUFIS88pEi3b7/110kpBlcMzRywfBBi1kgpTBkDJ8CGio3feUGsuhLiPtP8
MOB/hH3rpsQp9+0VXz+YDJYFi1lkrikp1yrXuhzVJjxHmjSGebCR2iHZvp4v2lKcKQUpllCmRf8D
h6V1BzRKYrlgdIrOZtsfQ8fYoVYKGrLZyrV64YnO7dylMCP5gTyJMsiqi6aX8NQ7i7WQKiUBCLam
+KIWTzoOaEgqtQyFNB0OIkQf+9Lcc/mrXxUvfy29hkeWeROg5snbFJm4CmPmB062XP3VAb9S1MO5
EPvIOg66/fdL7efPvD4zrTRJTT5G5U4LnHcoAmyNotr2NUoYU/e39HCpzZZClNY/J5TyCVD+y+OJ
cDJCBgVtJ6mg1NSUe0oUD3/0C54pZ6KAYShQ2UBF8h3XI5hQLRVzZry/68feNZ0PajYyctL22An6
qWRdgKqc2zR4Qf/SmqfrTPH58qlks7fUKus4B6I9mig/5+Ug7Rs7/To3FS1EXq8bCO19iO6RaV3C
gZ45hSzK5HrRE+enWHVK0ihLhxLxpp02w/00OwRDE8tEKKBXLtkCvg4xGF4vzJ9FVYa58+p0iAqK
7IRo4S4aZuOqMhDaynN1YPgwxvvUAMQ1t/OEl0ZnXhgbnansn62MD9LLV1xJBbHB4iGt1j4s08PA
1ndvR7MzYWbpAfEZHeI01KyXS4SzWWdzzPkzRHdVmHtbu9EoJxC3ubDQmd0JuAhkjbI4nFtrkk+O
Y0gUjMQYO20+qvVDI9LvSKD5dRteWa154XSf2x4LPxNrAy5kZAdePtYs2VOTkl3vGJl5TWdum1J1
w+nS2zvzgZb6EDNHDBkYuS4/xrPWSxNns1AjjhyQhM/NAk009Pu3P9DZJRgJ0KyHnUUgebkEnONZ
rmSWmGJxbeZ57arol/17ayyb5NljhBiFm5FDgEpQEGbs6HbpJau7Mx/EUUHA02zknziuv1wC1MuI
Tgx5d+fIT3YZfx8qfR/J4l+4nfn7Fz4ghSqY4dXrGiYbH0GTdQprfhry5OugFQhvjpL/9is7/zx/
rbN6ZZYeDrVR0dsDqiOhADNsRtt+V9PRf3ud85//r3WWY/Xs00ij0MDg8TxQ/O5lS7uX8ujSqODs
GgiN/eJToW+7eme9MBvTCZb7yQr8PlD3dXMpxTi/BJNJGogWwWbVi61sYU/AEmgAd9Ix6YrTMOj7
t9/UmUhGqxFQBzRCg2dZBUt5cEAnOrR7yzn7qQf9tcijr3Wbn2bn0jj/7NNgcKKT1moosC2//+yj
KE2QmXx+xGbIT9xo5pGGv41VQTUMdIyGrxN4MGsh0b5YwylTZ0jNYgcO6caRytod7GGr17EnJ/aF
RvW551mSv8UmABrHIsr8fC1z7DLDKWXW6uT7uX0Ig0sR5txxgb1O2Ie/y4R69XFKpSnN0Bj4OCI/
LVVlGaS0GOML2JdzywBBQfHZUhW+zmqZDACJHQZcMpqVuHo50aKk6tGaC2OoX5aZq6yV69IiO2d6
ooBsf/nCZnrhdoBXxI4m9G2JEpAabfHudquq3liVsZUSEGiOheytcTBo5yghdm3tpxQdqMJU3Hix
evuWownqGLOr17k7q84uLasN+fCxGPXHopx9CUp/o/Wuot0MhnHhgjxzHb94gtW9vzgQ28gIF7us
Q1yt/trp6i6Ry2tVb3xdbXZvn82zqxlA2SBU8n3WNVOILElsVWzmuIk38nwrCYFvWO1O5c/YuTQk
PLcJyDT+XGwVmvMJ+p4dsxi+mC73gRv1Fv51H/6VR8IbZUkMQVGuMowiSrvWnniBE7JKHBgP7eZd
CO4dK/kSwaS3Vzv/TH+ttjqhw0DPuSpZbS6traWJnSE9ReqFdPP8IuA41AUdB8355a4OBqvO8goY
iy0JXyru0Y3epM0lDf5zcZqM/c9Vlr3yLHhmwyy3eDwwlksCpKmv5m5ybVq9iv5vPs5qi1eAoweh
sdCgoU6cf8vUT0atXggFZ3c2SCWcI6mgyTdfPg13nT3kaCeTB7Q7afypmfWulKwN7S5Pqp0LRdfZ
d/fXamsuDdiFuG9HVgv11p9CZzPDBxW2yhb/2+BT7h+EvSwFmAhzxfVmMGu50mRTsBlkFWHHcZvb
1oV3d3a/PVtitRPaPkQ0VJrYCbgD0lW2y34Taf/SfoOwS/LJ5QbG/+UXYp6D+FrPNhjFtRHJMDdK
v5Kpii+RIM9+HC44m6sHbYd1mR/qwipMDF13HSO3CR1doXRep+Iykb97Oxq8XonemkL1u+DysEtY
XuyzI4RYpSMnMalOYZhbTasPbcuEpO5vEwrvt5da3s7Lm46lIG8BGFqcF9aYlUGtkC6D8oZNh7W1
a/EE/GEXKdGNlEa7XDsxrsVg/sKirzcGi9JjW3STVaDvy/M/e74Urx4zL2ayhXT2ZeuDU2Y3eTte
2H6vjy6rGNxH6PZQK6xbh47Sg9nO+V5jMvtQShgA5n4qf4gHla6CeeGbnX2mRROWPSizF1cRvIZU
ZoQ156mT0o0C0SSTmBeOl5xyziyDNRsiGqyC78VatYApZJZGichJtFQU7SSURlW37osLgeh1xki/
ndkZcrsLe2BdMsgzCN84tfNd2MqpiRC63L2zsX65hBI/9zjwyRAyBmxvgrZ/uRPCYsjiDuP1XV7q
jzqmscpo3EFu+dsJ8AKvx85mqePBp6xihDKjrZpZWg6CNG082wAjGUvGhfvozH4zEI7iF9ZJaBSv
7qPOToZq6uZ8pzrCN9TylMvOaRC1r6LBUujF17dP7qXlVs9EaT0i8yTnu3oUW0YSt/g5ucsUwMGL
BP/NT//CciiOoN9DsxqQyMsvVUSlrA7mwHLo86KwswvQy48Kzc1i202YDb693Jm4BOSFCGjCjKDe
X20M4bTR2Mh5vhvnHFUqJCHn2gfe51nGTSzEHo3+vRReSvzPBN4Xq64OcW9W6SzKIt+BRvCqeAbl
NvmiRR0vN/1fD/j/TJntv6tkOhH52U54Jd/2X/8n+9H+x1P8own553d+/df/7r50CFEUcftCdWr5
e/6QnTL132hvEKhQBUcsCjP5P2WnTOM3zMp1AozGsMr+JQT3D7dKdKcU4NyMYOg0w0tkD/5Ddwqv
IkD8SIFQBS5DoL/nVrm6Y3GiolVJJYm2Gx6ua20hiYM5hgVu0U4K2T8WEEyD33fTP/WGW8fR9RKr
2IMQl+JoI0tMkX6tVtMurha9FOdCiFufj9+XQf2cWE2fT12dyk4a0hDh5mATZOO2BGFXlpj2GM6T
VPaHZ5/97vcU5Lnb3cr5D/kf3hrMqCWvA3sO8vxlwHGMsqllAFMbexiuIqW7Ku3CTRV5UwcC20+8
1rQB9eZwp0fpMc7FTSf0PdCC/fJ2nVHsYBxeePzlLT5Pln79SBYRCQY/nhXrLpeS6EqGqlOwKSOU
qrRsH42hnyr9Vbh82MZ+D9P7ws11acnlon6WKukqvBqZSL/J5fBDIVgWteSp6D1UgRG0hO4yXSpC
1nf/+imXvfZsSaBXptGgh7xBptpLZNikerq/8HGXjbJ+k/TuVQ6GZZPmrjZSYomhtMOOjwsaYJYL
VPj0vcRahqrRBdevB7O/arvEc7ryjqnwpfWXQL5efxEYWVwySAzWR7LRjV5N0ybYmMPnSm9u5y7f
iDbbp4VzstEVF2F8TAwHBEm2r3P7fdR2F6Z5qnbuR6CPCYcMKZdXTTknEHaoDXmwETl2L3PySW3y
U4VNHlyU90U1b8o4dOV+9LVQO2IK2bq2Gh9tgBO9EvhF3Xuhwffh4LEVTnjAXwE9dwcZ1GI1ukZf
3r39zdY38rItOIdLPYIKprKGP9RNhS17VPLJhHndtYmXSSGtpN7TRudRatsrOKjXhdx+fXvZc5GN
1iVu08jOAAlf5R15gApIMBbsxmL86jT5XbWoX5rRw9vL/MJDr3cE4EC6rYjPcC2silXw7UoAtSfY
pPK7Mq3uCsC8sK41v+rKrZwYtID1Yx2GWzmVTkuIQX7Yd4SEADjMmyK7r4p5N8+GK8XzZrLCe9D5
fg7GppP6yNUE8UhMOyTFtjDe9k5V31bhvDFhdI/sPXnSjhjFU568E0a0e/vZgNqd2WsQ8GEnkGYj
4LM6bjOuWKnUWQ7eU867yMrv1Gm4wqD32myDDUAyYDgIFavagAFFd5hMVLe69EuPy4STJ8dE012p
jD9N0wisL/Aro/PG6bZm+03YOFWCvnVggCcEAQZ8zbeafF9YwzZrGE6P5n6ekwfRLGjakkmK5Ftp
77WK2KlWtp9w1Jq0GcZ3uCty7C/twV/epIwmQaASWWH0oR3/1WpHf6qNfcMbDfn3kQPkra5vg/xz
bU03kdYekik/gQKHTRY9YNHUuoYzb1BIx7hvAH4Y5ifHGnyc4ciQk08TPn7Lgnpe3nHKT70IPavV
b8Ip23Rm9qlmXppb9vdRk7ZtO/3CeIsoOc4TaoBBgZnvvKHi2BcCqoncfFH1+Bgnxd0Q48ImRc0t
6kbXyDxjShKhL5NflW22s8LgkXHFF2nRJwZGeKOOHFvdfsqV+MFKu9u4zgxojum7AaCR2xTZXeLo
e0cPfSmM/B43OduWDn0af7cRyOEy2pVh7MM6WzwJP8QJX9S0n5LlXjB01xGO31meCV7S2BnaNYR7
dyB4LIGkNH9GvNsl7i7vGqzwVit8vf5sYwqI1jn/SjO+T6GOcFeQu1x7e8usHpQkPzEe2eSz9QjM
8iqLpW1TSKfl70LieIeS2C2UyyOCFn6LFfQ0hMd87ErXMgSKmPq7mOcYwujYgvNOUT3Ipfl9oCG0
ZLDxpPmgxcN1F/aepGcnKJU7HL9OCYPrWnLul6gjxfIuVLRrO4t2qhn6dWIgR4eiQB9h3TqgN83U
zmvG6avIpW3CTIVfLqN2rs22h4vgPDLDfN9mkT91zUTAZIOMSn5KanlXwS3NLc6tgo9IbSJkq3tZ
EmF5M25hNB9NA1Foa7jSEGPHP3FTBd0BLK3bjPOmBTJIq+MQ4ywb6Iln15RkfDj0pjeaAK5d55ti
5M+EbEJrxLDPUb61RZ66SKSj6NAcEOk+Lp86yvjvJomVLT1JQ3cY9RG8a7qX8RzP6nDXlhLuqRNO
lVDSW4d9PPSHbgwfSI6PqZixSQx+7YHO5CbTw58inXe1GvhZNG8sNXw0o8jX0fldLlZTfWdjTFAq
CSZh6MTzWpvl04SppzTxpxZkhw5nJGefDMjjGkrwPlenCxHqXJBfJGMNmtK0G9bX8dzUJvYwKghv
u7m1wOuGxbTrDfXCtf9KEmG5w/DrYUBABgteZ5XaJBjJVTXjpc3opD8jTnFjgmTM8OhCrLhV9GMs
8n1fMMYRZe8zlr1Li/DjcqfKRvAhYkLntlP+YNrdB2vKToFseIibbN4O178UYtdXEUMUhlywPWEJ
LNH8eQKmJVGRB7ZDk1kYgJIxihDO/G009H2iotnBPyVHOSpm/3XWVGx7pp2Fn7kbYl154Uc5lyfR
nlF/JUoKU/yXPwpsgZHOCdB7hPUfYoAJejF/7VOxQyp5Y1qdr2rASsb6S4zxUI1efKH/3Un8r2/2
7EdYvY1pyHFdRuxqY2jTjVVj0RCV1Zektd69/aznNgdE5AVuhJI3e2SVAQxZHUsq6OnNPGafKlm/
Ni3Jp6zbd7Pz64wUQ+Bbltj0hKFaiz6K5laHbKwRhZygAUA/bBsHA6omPuY9xzbqL4AFXlGeeBfc
34pqWsBs+A+rd2GGosksRKw3fYmdshj8qCHwYOeY4L5jZgMm1Uz4Jee9FOIlhF+0+/Y7OlP/LdLn
dAbpGCNcsXpFUmJpEVQfZ5Mrn6c28u1A/RaTB2XFpfLvTN1jMXWhCwnnedFwfLnxpEq3yjSrnY2a
HPJe801USJIAawBV7LRKJyJfGC0D63mdJLHkgu6l7l+Y3i+XzPC0z7uYJSudRIyLo8cvyG7C7ZLo
QgTCjKpejDMHf6k64zncwhxaPD3T/bIjBEWZXgO81WBI6cMWFgH2HtneNDMgCsaxnZsDRPKPczxt
q1Le9fng1+PgJ2a+mfgz+TT4FllQE4bXtpmf8lh6qnLpcULAIKnbW0UkINudU5xy+UXGsWsWlSrj
mKKv0eYI5TXJfZ6MrjUY+9pMPguqKjFZT3JWnxp+6OXPd9OAv0jkd5W277htbKyyNLv3R507boo+
LtlYz3pFCwGmjnzwf4ehCK8n5FuVvrvVReAPZIFi1o+KPO8Qqt0tp6R3+P22uZWJmE6m7xdC3Dj2
Xp+GH0Nd2mAsBAcvOYZR+hOezl6jVtb76QE+w11fTLKbJsOW5tseXPdBIQ9eMi10xPxugCo0ZPsA
cGwkSw92Gu4MJUS2J0RSYfqmq93VHE43S/wWjX4M1M9xHTzMVeaT8V61TsodXU04vRKtB/ukJeEB
5TczKj4rfcjQI/bqMniSW1Jw0z7RhkClFe9XvkOAx1IL07x34vuQ7LMm67XKkKzGOQkLgsvCBYJD
tbzDoatv5Tx8cARIfUb9y5/D9ni73KiorcLQgYTg8GuUHsc6/jnx/jCuvMrtd80gqPQMT3f6bSfH
Hp7pBzUVmzlI71O0MRhJPsyW4zcd+RM6T7iMIjLRH5DGfrL1HN5voF2Ddt04ofU+oB4JnO7WKsTN
EA9XesqFn/BN2Ws4TLhymp8Mc7ox8tvZSh6ShqS7/Qyqy6vH/G7pGdkIXKnGuFMq7TjmA+ZB0VHj
Fur0eRPF6f0sYi8sx6uC4rQ00vuCgjVxGjg+Da+NPxwNCUlyFT0uvZBlj5iTQIxwhtVBeGIPLlds
7rQHYaUn0QLzl3P26+g7enfAJg3nWPanvehnzLsmQlebb9NIvW/mJqZr0qNV8oJQktXibG9M6V5p
yOTGdxzp928Hu18jmxf3MHA8BjoItdloVDLaexkQHEVOep4dx5RQelzqAVXvr7Cl3i7boEj0fZyG
j/CTdrEudm1AGqg5F8rSVwGXH4GmJSNhtNMJhKv2TynXciNrmLa0WegPRedlUKsCA6ObvLtw11Pp
rgPg0owxLSZYOPigu796XkRHYRlIoY2NanKUZqwSItE1btxGD5aM2d5MGt/q6T3uf35NHE5q5amO
ps91HT2gzgcoWVOPQSWdhmjcUsig0z5+NSE62VNo4k9GyUlsUBKuJjGQqUumdErS+DjMWe929pLm
LC+XIq2qwh16yntFUBTEJZ2PcTeai8eYc8Ise4ABMO3MSuzGUQ/cMk/3QdBfYS5/LC3tukTYzNDo
H1nxA/XHQ8vRgbF545jsKDFiDtzhCbSYPw1Cvy6zsNhg0Ou2uTUDRg8/JDZe3qY53xSKuBm7pQLN
iFEwELB2K4iCc37SG/N67KKPTJ/vpbS865q8QP8mACFKUVERL/vcIsayVzHyEGrw0ChI/KWmW4BV
JA7/evpOUFEX0iMueaB08uihV0PVFXK21/Xuq9REP8QEOwwO094sqjvb7A8Dx1eiFdEilp8mzOYQ
BH4sTdRyNL4A+pmnPA0/dKhBxlSOxVBUflAPPpHgGMaMU+LkCGf6rjMo6gyuq4hiTS2ogcthG9bD
5LVh+FBjW0BExl3LLzv7JKnOY8qatMzulaCDHJedalk7Iux6bVNPZ5LjL+eihbuoFfp+UsSGbXZE
HdzXTI4odUZvDNuuio5VMm7TJnxYwqxVWe+VsXCtDnXfpmlcvZKAD/GXO8k+nrLUzaB2WzB9jTrb
dyqXIhRis+U3+jb1IM4/qpWxXMGJR3v/u2V2Cz3NgD3WSm6HLPceNTbbLUpEOO2ffWZVLpyHCHXy
6JhJ6T5tpxvNFhsDgS/EDb6kqY0fWn+jZdk9vnJ7C87YUngnBOWZQoox6FesPW1XyqUGTvssjpXI
7rvOejLU6KFV7Yea4Ow7fU7AsvO7sA3eLyV2lGSpN1l4EKEzoBDR8DXxEHDwqyCES8dNWeJNOI6+
XVFbl5JfVNYB8yMMIfvPGB/5S76dKQ5MM2KmK8/BFQrjR1r+x8wy37Ut2Uk9TzepNRluaVnwVWst
425PPjnFEG01FIR6RiRXy03fFOGF3PlM5EAghpzZWSbTr3r1He0ttAJla2M7I9kRL5OL11yOoF6A
mBr8tyPz6+UWqDE5P5pFCj3k1WhAjk2UB7uCAinrr5b8JKJqtoviy7LTF4b628uduQh0uo+gzKnK
6ICuLRfEAnkz9dHalAT9jAK7iS04c7O8o2fjxUr6GfLjI4SWUxzl+7jFJctJ7n/9EP9/XvhOVD/+
8398K/uia8TDjzAuixdzvqXI+ed2NI9MCpsv/3H6URY/Xv2xP8aDivwbWt7Yx+iOAp6Gi/TP8aCi
/QbmBUXzhUtAm3mBovwxHnR+gzJBdrUM8wHjLIY1f0wHTRykKIixAP6lcENf+9+wpVla6mA5SDTw
cFl+viUFeFbtNwLf0mC2D32Gd6fIdQwBUMvpvuKbe0kgZ8kWniU0y1IKeA7KKprcNBZ4pOdLIU2Q
1HU9HWAxtJDRHfx0je5vAsv+WISpKecTHcU1sEyt1LqjxjlUsJU2hhqPvpTU4kIhuvykr55koZss
tEALaPvLJ5movOY6Hw88cffdNDJ5X6raeD/pdXBhALd+ZwBNEdlbZO9BkOhEgJcrmQW6zcFYHhIG
lqQsYYZybZViQ/9s1979/qM/H3eeX4ZQBuNnqXdXD9SZo8PspzrEQae96zHr8mQIrxf6X8tf8vyt
8b7ApSy4P8p3hIpWRXXizP1EZxwZBuq2fiRJcLXWxGc65ac6CK2qLzDjXj8V8VJVVYbs0FaBur98
eWqL1x/XDjVwkHtdIfBDrppLklPnnoqjjXmZxRQfJt7LRbijR8B+GrWjnnqqUYM6pWPq6pKMb0iT
XvpSby9nromvWd7Mwywpeyl3DAZDquF1Vd7dRnOvgxG369/j/j+d7K/nhIshEXxUEGyoDNM/Xl8+
s9liUToV3DtjgXiyHH+t+jlMPJwekg5vNUVgEpzb6d1kDma4UYMGCQtp6pv3mI4wYhK6MTRuWGTW
pypHkXFjlUEt7TEzHcGlZyW98LzOsVcCM77vy1QevqQZUiz3zaSqLNu2yEq+vdnXpxeyJMEOqBzg
NBTM5VWnpXOwj4zrfh+J1thZWKhe5ypJkkAF+QKO7fXHQp6Tu3vhiVlAUZfffxZcAxPL1wwPoQLY
gi9poeX1mBr/ECXpFsIBdAb+/pOxDK059Mop2VYbPquF0lZhsy9ipA/mcRA7257GfSZP6bu3V3p9
tBbhUWTG2PS049aSS1PSJmbY13tznmevLUppkxXxJTeBM4ssEZzLjxuD+2D1ofq0MEFxl3s4StJO
t9DWiMdc2b79JGd2A7TWRc8UqWLzVd9V1WIJHY98P3Rl5cGkBU4WhqOb1EZ9oX96diUWAGcoA+JY
83qMkNmANJX7xG7iU6J00rYsqY+yMdIuTPfPvTgVqj7/x0Yn4L7cd7WQVURZcuSOUAIN85RWnRVd
6pGeexwgTVj5yBhZYl30chF8sXBBgUQyFiBjYKu3u6hTuEIQxrh7+xOdfRxSEzDwiJuCqH250piH
AtQN9pIO6KVy1AAY6vkluPgqq+erLE8CI4puC8d9bX5pIrmCj32yLy3ni4EP/HVl9dX1mKvmQ6EO
4rtSTdWFpu/ZJXVudnAYBuRY9eVzRXJoqKNI9ulcRx6iFMVWZhS4NxtR7IXoKlyGpby81Gj5lZ28
vIfJRYE2ko9yYym/Qv6zqGRZaLDrTbZrTSW0/cEc5W9IAZgRhrFBOW6CdFDdpBOdSvVXdZ80uUm+
OlK02AhrZdtQWcryDSpSCE+MABbdwCwXySaz+UhnJyk8mxAk0+WoqsRlEB5sh0yZbUTaW7THU1wj
0C2tGDXctyj13Bip1fT4AqKRtVWyIm0fzLiwM7erIXxtsrmh7eMEao7ojJEO0RcjUQr5QY11SXgx
mwYTYoaLt2qjJD9jw6nbYyB43X4TSOU7aPhVtR3UVs43cTru5blDKwIzRBnL5F62EIjjZXgWOkNH
TZ2txf+5z+my5gEtayed4sOQtfYN88ngk6kJtI5zZVAPxZQGP1EQafXdlHbiY9brVoebIH17fpwk
/CEVSbEJ2l4OUUSMrXQbhsqQ0uiRxckuu1JBHQlhCa8spt7chPlU1wsqI2VWXOMI54WRBUqY42Ur
XlgLgjhmLYjTpDPaIF6mW7QyF0a6CtPfGCNGurPOpDBS+J8gPsZwXaQ3DeEs8wKtCx7rWgSyh55/
tRUiTGsPHwblOzTTUHKz1hw+yaFSzbBk1Om6zTodJ3KnEN8RHGkUN8jbBEGkKEffS06y+qoTipx6
YizpOiIS1Jl7XIXLYlOioFK4BR26bDNnhXjodbP/5KBs9jXggLWbUg/R86rnZniXCKt8iKoAX5Ju
nHJD29eTJOJNh3RtNLh1bKDdbyVxshcYLd2jblVq13NE+wq7c0S2G7y8FG82LXvXVPU7E1xLsLcF
d15Vdyj41khVj26FvsUuCiZr8GrO2oON/D8A4q7QjiDN0idh2PPnLMyVa3uawg9IQ04pgl44J/tk
+HCvmr7I34VmJ2mIVdXWx1wsPBKLGx0re9FRyVQW1OytimE27A+7a7+KILQGoJBKFm+0xETpPkqM
722H/JQHERYBar0qq/wqyVOOeG40KEAp45T9DCuagF6bZaq1Sbo8+jJPYakchgqPjPcVel1IuBmm
sN2x69J4o2dN8gi2gymARC3ZUbhpVkkfRwCUD+WxkD07QmLNrQ15vg4tlZl7nQtqo7Copw2adRN9
e72RduRDobTph0h60qw8VDZBb6HTVSJpDK+d3v+8taWg+hwNTsxBknuxi4hprR9B8MlcpPhl5X4O
FOzHI9tsPphKXZZ7cyqBuAmR2U9ZjWGKW0RMbrYoqPUR6NDUeRK9PFUbrUb60i1DWa88Qw7TDppO
lr+vLP6U2zkYlLiJ1euTX0dR/i2dRPyISazR+mLkoN9UloVziQVs72cGehpZj7ao+P951aDIFhh1
uXH4FqFr5owXvEFLCSWxUQTfzDamM8ywJ2Y20ZVZtq3MVgVTjmZqDqcvGrqNXqrTt8WynLEZbZfZ
a4TKEKIJwgZT+IgJ9dME2Zw2fZVjNaEhbgaM64Q0hYVEWxip2NTguBxdmyrd2F/34t9qylzH30DT
lz+7//nCy/eXUe23shINiJbuf/13MwFGbwi0MunrP2+9gFgqh/J50+XPP/R740VVfmNyglcpMAaN
feiQVvzuBqzKvzFpR6JYw8FOwQqLi/mPtouu0azREMRhAoHkwgK9/kffRVd+AzyN3oOmkIWg+K38
nb6LQqLE9f7XPQyqYfHFwOMB7DilCGDvl9c/8qgJbicpFlly3TwYSTUfJUBvh7qBuoizX7phABcV
PYdZlPJyi2VPllF9D8vsM9TDo9p3XxK5cFDdz2cfCFXnWuWgMRgzJUYUsPmnYard3nGGTaa2X8J4
GrfCanCHFGJjTw5D/Hq8DREYBHwVPAEtQtURkd2ize8lRYv3kS0kb4TVKKrQQW1buVX76Q7nEtTj
IO25mkTcbGL1sRmPpa0cJ0Z6x0aK3k9x90NNEOOU4rG/KVSBBzj4BeJKa2EbYKT8RsPEJgq+ImW2
j8z6Bl+a02SlH1VLOeoDSgehXmubLu8PSsWNjB7mKVgkf3tgYLTU8l2RZATifsr245zdzG2tHgIp
u7IshNZEfAVFVL+OY+O+FxCe58B2ZWGWnnDKclv/X/bOJEtuJOvOW6mjOeqgbyYaAN6Gh3v0DTnB
CQZJwND3MMOOtA5tTB+y8peSkSxSpbFmyWQw4A7AzN677zZ5dpNpqthO1sjMpO5vS83Srmxfrg3a
IZs0Zw95v9oHaLb8vMfnwzPQMfccz4kVSpOQK6z1l46EY6sf2Z6aKAuYTEvLekgYCLcN4mu7vtfR
4rRjcxCt3HZM4IWUUdVYR19Prifd2vpixE8cWzISAjhlk6jMCP3ImscCt/Goar2noMfYSsTWs/KC
OmKHJUbHNfZB2T2Z0tw5KtZgiJjVWdl2sc3IKdX6Tmxjiw8zJ+95J6OUGWGjBm+TV6lJWmjjb7J+
OVaEPpWc7tAQUYnni0XRkW+qHk24g0yb7OGtV3plpMZiU/j5URuTg1m1h9Zxz6LwdyLHDdJjd01s
DqMk70+kE5/mJrZghuMCqHV47PE0Xg2j8aK8GoZQm9qoM9yd2XvfhB/3TFziLbaQY1i3VhmOwtuT
3f4+2cY1yQkr9VKRDWt6UVPmGLL5/Bx567gV56TzpYeshVmpW+qt0NXnYE5QNrT9TiFHW4ryWevz
WxzPb1pynqmJHuOS2aUN2iSrrWEOGKMOGARnBmKFjAjLrJGb2fa/IFLeSz+3d25lapFuVAwzZiHC
bKyvZk8/xMbAWM886pZ7bdXy6GqQXyZlkCU06lbY2Fa24/15jivvwjCp3WCHfm/4FV9kZpwjWoa3
eJ/n0mqiWK+2agHSE2aFef4Is4VR0JKZJUSP5KGpqBubeuup+IXcCgKWzeFLK4hsXVK4B9qzqqr2
ykpwz5rs98Xz3rp+OCVm+u7pfRph3Phodl7xjrXgA7lTxG0Z15ajrq1ShLnCfz0ZvUipFuNusc9c
46ZDOOjl8i7QHMKmYRbXhXxK2+wuac2tqK2H1kzuGkO7FxVvC2a3ZqvyKHCrRzOzqBNzY+cXcDL0
BYCoCF6sut2MqXWhCXhbsOKJsG+96/x6ZS6e6Q8OS0bShJ4FkaPpjGYn4qkC5xA39VdvKI6Z/5Wa
xQ31vn6YDe2qj3M9pHdJNuB6086v2CTycYicgdSPYsb2iiLg3fe66ejZXrlr5LNF6CDeI5u+LLnB
He+UWZmP/CGP8tFDXDVG82J+4hWNoyI3L6WHIT4w9WqxmF+3mrby3HaxZRY3LY3H0e2cnVuPj+3S
P5lzeTNh9hx1xGHntdFGgw6ZOsZSbj9jWR7CQ3jytXnjCngeeQBB1tr4Zn2ePN9AVyIO5Wle80yf
g+op9Z9KXy4RLdauMVK10WbrbhIDm/8ynXVMEktpPuddh8VNvOl99V6rLhrspIdn29o70TO07Adp
bo3CjQbKekeKi57hWBrbcIMs4Z5ImDiXuP/WDLcji6WL9e2ywX7gyfGqWyiyFPlLxipBlhuqeHBD
s7eOzjh+Ep5zbxdLVJnlAbL8LVSEl9Hpxw3c2S6iFgrCsmNbK+1LqizIu8v0ta9JmrOS0gqtOrsb
5fS5rBMXo4pgfX7+UzdXd0Ezd1wJOMx1yrc5FRZ0z+4OnBECk9bgU8yWi1rjZSark+l/Uod6VYvD
oAVfZgcOMi7pV7Ne3bIVoPPX5hc3N5aHSabPzP6+uIl7HVTtu7LN26QsXtnOj12sQ5oNFoa7eZgZ
47PejSQR9HoUj93Ro60NJ8HtzogaKxo1kkBGyocDEh+21oS3sJJXbiu+QB9gTJ9ORrh4M2KV4axM
/72YiGaeZgrcoLOeK7f0NqlbDNs4a27kbHMyFR2xc8H3GYBop8wSKU1rjAz2MViloZuu6zb5LGf9
1c+KqwVpaleLIORwg2AZeO8LzPl6bPDQ1O0Qo+hm10xU1gE7Q+gl1UvFjGXnJuJWWOq51LVveFvT
x8/D0VbG/aDglnaud4gD72728rNdD7dl0b7VC4fqgsUIfgM4cQIqWyT6DL08+f4sQj/3DvVsAOyK
uYcqFhwGBOgp6EA0C6MJM8v86mXmLY/ziY2ru87z5pBbGtV27DdR04z3HrEZPCCd6TFWxIFy56ge
5TeZGA9DnGG5rE2nIWguHB3M3RvmQjSs2w4mQzn0tIxmvROauqPlkeHc++3OrvNbtLBXZePfkbJM
Ks8yGmEw4WC9rD42Yk6+9BIgYQq0G8vO3xmPk0xHVL2qluxMRZOz2Rg8w8B7meGcRMOCaB8567ZO
OxE2or4XTfkKsWHgcC8O0wQrXQvIOl/cbusb06Vcy65hvDaL4qmo++9wrA6knRUhwtTvZS23Wuef
Jj9djmVTsrZmfW/b07SxEqMOR3M0zqL5RCorHz2NhNtuFMHog6Nf8iEATJvbTTAsMvSMhe2h382l
2hXK86I0GI4OUciRkS+fhet/UQZ8HC/BpWF09BvlZfugWT7VMc/JNeA8uTWkkBmgycrfetNOT5aS
pzTjjDCD6d4ym4Vw9RJmI14PGSbKaxDOtehLMsTRCgADjU0k63LaV20qoqB03ixrQagg5vNqIAaG
RDZCbvX70nf7yMZBlx4/IyenPKq2em8n14jAfc5tIo0IrGXANE0cXKuad8ZA/FDm5I8w669NJ872
bGTjNsaSEUc10W6TuhZRqncT1PUi23V2sDacPZutY1+3ZUmX1bNrZMaVmphbpXHyMst23C2qtfaW
M5A9Z07ANoOe7GjX2BeT2QzrtI1yEon43v6KX18qz3wzSGhcu7Vm16vhwj53mqzpmp0cjMsUZ5x3
3zzYmIi3bT2c/V6DTUa9hWssOE8cagOQbpljBJ9n0sF6rrhxlWVvC8d/GkwCFEfxaV7U2SzFNU7X
b97oDWHngbNBZZu2Zop9qjP01kYFogVGaigF4kJFeuXhOJ143xprdLfsi2KT5epm5sS12+ww2u25
Jdsp7Kf5hny8bEOE3N0g2ZhByi4zhKABZPPk4zMOO1d7wBZgryT6EtjcSa3qMB6trw1xjSdPzg9L
4z/1tr/tNP/7vNi4l8sVcWp2Qx3vUliSm8Up6x2CT5aW5m0LtPMwPWormqscW+/aKza9jh9eoOZP
CnANaAzOUzBfq06PQzbTLhyaaSNcFaOHiO9nNRUUyVnPlpm95XIk26vHU9nw581izpdVFhYBQNmR
lfaYIybVIdeZteXteMfbh49zbH4d2vqJSOtjpsZNViKbmkBFbLU8YvMYh2BWj1WfNNtcWafeVK+a
59P8WHkWdlI9MrS6lpn1WMbujZ8v930Fr2NO4Kzo8yOz2TbKDOdLTzjPoGdzlGjyCrP9g3Lmk51a
xwTiOhxMfPE1z9mqjILKrsfbqfBSQli0b2bdnsuKYhheqAqnLLhJnAFko5hO88oNMhdeSOR/G31c
HEglMD3zPD44WnCLFccRBtj32ErHveNZW0RNz9mawRn3xHoxg37J/STbg2B9HrV863QB0ROVf637
Q7kvh3y8ylP3YgdZseXuhexFuyTPzg1aJsqurdWkr1gXs+vozXjUi3IgRQLtlKvp4wH7aPQJ2Ogf
UyK4o4CQt4MaUfQ0bKtXKmWmNaDEvbK66mpx5FPc2idl9TbYXfA2jRSuIIkUuEG/YShy1YwkclZF
r+3EqBWUKboKHVFMQDy8qvBar6Sl5zugeUycZvXaF41Ja+zcppjdj6rPtuTa0oXm/Ys1lNdmLZ79
tjqJ2Le2cW1528Ylrr1ZPZxrz4+8OdnJDkIQoQyUgatMxqq6Xaa5zUYD3lFtV9xOi+gjgRQjMiDG
3nVp9gWm9XKyR+cKSDKJppYtUVqMn+qE0PtsjKPYpR31Eoyw0/I2TZ23wemsUHjZZUA1FLZdvdOc
FjnSKsxx7jxAZVDbi00VC6zOL7F5LTSiwvz6FaKHoPFLgAFTC5jLwfLPpZlxJysqS/HEcn03fe8m
FWt/QSwMVXn3NWhEE2lL+uBW78oqXrAgK3edVe5sams62HYJlUT/N2gk3uX5YnxODUIq/LQBdzNM
xYuoWZHKm+Ka2fmbkeKpEBv8q1K4OrhL+jAsScoenS6MaP2Nmxf6xlUaDUSwJTHWiLCU3zQuQkTt
lQzHkkJwKIyTUxkEsorqET1rRBuyGpN7IWPP0DCTqBfTV7/eLiDXeEEdYrJ+7eG2IRSgHBrcxNF6
pVN+71o3QYWZeAt+A0jebaB2HZtGXdk10Q+6hAXhOzsR90gPUvcU6NrMr+9eCXIHNWHeEdqjq7au
ZgpOdPtu0F/l3MZHs7F3FU3uUlpHtxqH0PbbFzk5Apv75bn1XKoYdY7ZveNZXere6naxZ92YeFbW
gbcPqvIo6/muymMnMgdxWer6JHrmCCjbBkqw1K2e+rp7LBvnIcjrZ2M2Dn2aDqFjMNhe7G2aqkdg
BDtsgv7Wa4RBZWJSBZlzscU8Kq4HA14hDvtNOb5mGZY07VNXOjohG31+MF31tYO33fa0pjYVWEyy
ASd4GebNOMKkSY0oXlwzchqJT/2MkZ9VXU0BlPylR5mbsI5BQ8UV+Hqoxe+W+TKzIU5Le4ePVbqf
kuL1hI3qGWT6PE3GlS7RX+tTfJOSSXR0/Jg4rZH9TFmR46bfeq+9bnQ/crEA0Rq6ad1prz1MZJnT
hpSZr0v51o63TvMGdyKSQ15tPG3lYFKT6Bn5KmCvoTDiYzlcelgaoRPX93Icl7ASkA0dmT4AoWon
fR6HzUB67K6dJmp9T79Af0cj6z9ZPe5HJT8Qqq4zmKKtJeW2sOqvzmISjFItF5hy0WKO837smgMD
00vTB5ERTwe36x9FWne7SjFRct681vOOufyeFfKYgSSUlX7TwnS4OIsXjrX2FSP79MXWs1DX/deq
XerDOGAxG/Mt/ElNF6UcVIC2G5luOm+8dg2YFJm5LQI95YnHxs7Ly02iUtC6DAYn47mI2AVtb4Dz
WbLis9cslKAS5vcOYT+3jELHNod4b9p1dp4cX7tyei87uYNlbKUBDDDDiN3YscYEfvzTTub/Y8v/
7Q8y0K+Q5fPb+//8H1/Jjf72j6/jPy519/WvKPOf//xPjNn6p44PpL3KdvApgujxF4wZBsaqk0KG
iy3pytz6L4zZ/KflrcJ7B7cXdFSrGPxPbp+tgzHjX4wvAHxWyBX/CcQM/fUDwmybTHqxOQCu1le2
ywfGFYBna6aDLChM6sk/QBMFWFPmN9Fc0kS9ZquaLetVtDj+Z5gjr2mqHV13dt8WTVP7Ku2+OknZ
hJM/3sIGcQjUdh3oGKUXKvAkkOVPRPissabG3o+NO/JLNpbT3mKI8gox2r6p4ah/dyrq2o6ksTyF
ze80O132l7r4blmSfJCiRxiqB+JhGLz6ZiFhKj8yuywf8tTJORYzB3sfJM0ozgJb5fc1sTZpb6JO
xYTKzW4SOWwC8ihCQ9Zkg/vack6VCM6irNb1M3X0DlUfDhUdWvfclst5yPOzMafJflFuKCpUum4V
lcJTrPPK2iqPBSkJoblxnNQ8e2io9So/ErJCJxofx654GhILkY1tRkLY79bADYzZgCBaJNlNX7ff
iJD2wrJf6H7JSzGG5npoR/xI66+c419bXzs0DkGnmV6+eJO+LX1hPLbtQrJ1gqJrruwHy9DInhvZ
SctO2xVyfulaTuxkeWzz5puVatO1VlSPee19WkrvyillAsna/FqRRJQZVrqRSrurBDTtCt2N7Ohg
qtVPIy6L4JII/PaHuMp2BGpu5uZb3Ombvvle691ODF7/rVwHeW2cSo6O9rzwj42iTB9xqnVDy+4J
n0EcGw5dyzZtVl+9siPYZ868+9QsHtPuvjD5HyTE1GyBrXwQEm+/IugfPdN6o+pFxZ/tZM25nXV8
1NJg/hBkoowsYAgk+ORGMR3gVDCREtmLvZkUEVeinAwCy6neoDixzYJGw4UHhSAOxqqpSv1Wa8PG
K4NI6AXBLjOTT8kYaG3wccHSSbXSKtAvvR2B8Of0M4EmhPZqU0Fv7N06yOxkMvknzcc3fCCcKOEL
gxQvJtYEOpnloFuQ47Mk4oj8wuFxnI2lP+RNd4iFf/HUcjOSlUQxMu1V68RhMsaHmeDc0JUeSbp0
xiDiNP4MJ3Wz/lJ7FVqXYaLlXCo/msgq4GtNsfvJ9HuCiPA8CL2A2KjQTLpxH8u7tPbusr5/QRSL
+T2VBLOHk4qtPa/5ptOZ09he9ggJU7E+ivYLuLXLSGiBYOBo9ict1TL+aONkoD2gg5mGMNBGSaeW
D3TXJk8AvsktCS1FGn+qic2Lg+bKr3bZ8jLmJlNUUK24PJIyZCL79NKLky53fWGrQ4x9xU3WHWyd
tRSMy1FVYi28SwqG+pvW2chxeB4oDJsIydPnxNMjnZVrOPQEQnxyJsEmRTMa8lA6iorc3kIl3uTD
2nzZUh3QZjUHx/HmW6t0vH0tm2RDhVTsrcl4KCoXEaAeyjQ9VJLAHL3zvtuLdSZHKrnk2fLGnMS7
pI0TRHF9QcZnh2XBr3aTbmOvjUIWXMXTtUhMi74IVD4rS+N+XFoGaRnIY0WQ0nWfI97pHJZYgCQq
TyxCdSY7BO17b0GdRlvLd03n7N2grUFKeT51SY4Zforv2LgD/Y79EBb6twmF7pimtykf45BDBoxM
+RYMabUVZUHdPOnEzZsbm+ydOJ2jQZRhEDCUqTuWTFLRGmvGXgvkZ6MlkM03F4nDhz/Qr7W8K6bL
PKoAHLL7+cXPlutsZow+4nKDbtK7knH7Cv9lrxPhyaRB3U85NUmQa0h8MrBMLRGnqjb3vrsKLYtV
XoPjiF8MYe+080YLvOUzHiRXUA0+q7I8ST0RF9RHDIvg9W7FoD4ZwkPSIq+TQpsiZcv3IEFiade7
JDBC317OGnP8jVMwFepq7BOG/laMoIxWz0bfjNPjinbP7RI17uekoddNaVfPnkuCmPYqU8+KUrkc
Wk2Gqd6/+a2/H9rpURo5zZF80QjR3eqt/KTG6ZwJ5i+qCDGzaTdLqgXQIBhIFnalXWn+sFkEcKKc
qmoztLPYOlVVvdcTvVY8TwnLdX5DaJtGfrAQUo/jgoc4lLv+3QBeOMF8MTe1Z773UlqhmzzPicrO
9LASFWhe7tzMfalcGpJaxrfu9Kg5iX01mgXpWa0SSNXw8WVANNz6c/pgl6m70wXYuAqS6igDj6dI
x07OTYB9H0eh67Y3NkPTWn4BIgDmSMpPXsCA1/M+VVUz7W0xujt/2Q4DbuURM7YNHOQL+OytofUn
geVG0rTASS6YdRXgNpDxPgdtIDboX23kUNN7I5QTiiaAUaKnT4k3GPvWdd9VP3S7wGGQquuyvUts
TtTRUJQGxuAnRwgV9sZCevdUDKLfjpVBiFzTOOB6nmDuyZsW2GnzjNXecGaIQ1uga1O4iLK9uHHe
3cs00y5JKZxjPfX6XTL7hFWZiGYHV1W3bRFX6SnVyBqD5eK9poak7XHpqa6NfkWEUpW+NKbjHYOW
SJl2WawvQR/H1wXHCCVFrkW9krytKP+MjuQeBErjS+In9VvXarRUBPvR1rrjVZ9KfSudPL/3p5p0
w0onuEivivLQm1lxT0iheeMT83tVTDRff8zsis45jGJodoHQYYRYKThw4BO+pY9Q4Ww/zt9cO5OA
kD0x7GXZ3wxlZ54WppZaEA9f83XOKbOyfQxG2mg2CrZd2V1lLmyvtsrmOz1Z0u2sl/H7KOd4CXtC
do7oQVeOUAu/jDjF6oxMoDlZeddvbafVbxg8psT65Br7etcNt04p2rPeu8yUYbk445vDqDtO8DBm
/DsAv9XpTWmm443MfCffdi0Tjo2DJu5ulgGDt7XBk6Pp7A0YWMxGkCNdgj/m+3ncR8EikiuNuVxA
niZTwTqLadNj4dTbsRDu6yATeZPm7dvwBxVBDTPDG1MLqR3r/ZAowGMGinO2KdzKvXdXIgTsuPZe
jJR0w5w7n/LWJDuIXbEvQF/xeUlrJvyp7kZAt7GXn2LwcQs/Lc6woH+bDInCfcCUeeX8Qzqfc/fk
MS8LKrM4VsM0PAn0wXDaCdmbP2dlcdKUxUFNPqTZzdnNOJbOBuWfTUnGeL6Bo8WNHYBq9H1MJtxm
6PTrOvUkm4p51QyoCOcuv/b7bOPJob4jVWU8NcWCz0l/P65Rl5NjbP21XUf4t1tSWtI5K7660iA7
TXrFk4qn5z5eGNTlTA6HJS2RTacHq6oSaMLBqU6Matc2Zn2jBfW5Lv0D1MenNs/HgNqqfZCo9/LJ
vQvS02yyCJdYqyJ8FMK+AgS2gUrCMmiwWZa3LQMNvTsbdU4dirdbK1jIQivqCAVl/cQoFo01mfem
Oo5iDBvd2zVFI1a5+v2cgO/NLvYvCeGlpYifF3S5uNIPGpMDt7zy4DOG01gHdzIZy61rxns717e+
kz5bbgdEMLNX4vpbMA+p1CtNxSuH9ClzGb+Pg3Mw/e+t6wQ3HmnIAC64PMz87JtW+bitV5wSTKA2
gLabzh3ek9ZYrsbgUebJdT0DvlsuKLLsZwaEKGaFw4xK6jXfHK0B+BrQIYG5zFqoBYs+2NDX3Zpy
qTY6LU1Z4+fkz1fe4DHva2PxLZjJzY6D7NwO6+EyPBspAlfLz8+VI5btOMeMvpKz0wNF+LBUBYPa
AVm5vVxZy1hFS12I0Czyh8BhFBYMV6qly2DEuBphXRWG4nzU4VJO34oREGuW8jOG6GJv68vJYFJB
NdYglOI1Goeg2nZdmu/ycgLxdio4MtTenF1awnSMRQz82SOW7iQHA79CkwV1P3OXqnIv2A2xAy83
/eLDayMzUifzMnFs8ZIzk77uCBFs/iVF+I/wg1+yzn5wEP23LLYfSG39f/+D5JZ8q1fjzh/+gH8D
pcXd+K1DxNePxfAHAe7Pn/y//ct/fPvjt/xGEmjotPL/npdGzfI2iG8/QAbrv/gXYGAE/yTKx0TX
ZwEW8B9w2f9FSkMLCLUdwhqcRQvPWehl/xswcP+5mneijfd0FPm02v8HMDD/aUNjw6wJmQRetYRr
/Nc3/1P2xU37t2qfH4n26EYYqqx6C2QdJtQ4/yNegOOJxKoqjdKm6snzU9kmMftp85f78ROx2R9q
sr8Q3/64DDaWFPrkAKD5X4lxfyGgFzNWb3Vsw7sWxngPMVJ/bl3itENhQ4Tj7BifzGyaT6NTN3pY
DRWz/UkP0DxnPo1tJBZPf4HhzARXVRMwsaE6l2g5syBHlJn7Y5qrgqBlvCZgRxCfdgnmKc1CCAOa
gP0gs3prmZOPSotG+1MZG8bDXIjsecoZP+3V7LXZJi2H4IGiydNDOwGFjYsqO7W5QTVh97l/44/W
b7MlViHDhxuDUghOIqIAGIarUvSvN0bFeeUUcM2Z+0E0rYKLt/gPdvWUOG+/fgQrtfBXF/rwBKiJ
cmPuuVCbjC94vV1aVOUuXWUwW7S8AV4CEouX4jfagx8FD7xTq5UyYijwMKxw/xarlggxEpjEFLBX
sNqmmulMkhVUCbEX7yD9rYSP4XfhFh9si/51VdN2GFyh7oBz+YFn2ULAjINZMnu0OCxpD8Q2L9Co
z6o0bynU+yrE4SnfzbmJy0hL5pxUdrMpWCy/UQD9kRDzl/vOOAfZGUvfNID/MFD/8FHg8jnMFSXu
AG6N3fg0ps4ZHZcpQ2HJlilSrU/0ab0dEIabzHJj90V5bkXmEA47FUG504dRv8a2iORrK+7Ui6hn
ktLbfLzTOHQxBGB+PUcY5dYxGkQFjGdnI+56LeclrfSisGvh/58ds1krKOI7pWZNOKzBVAdEaz3n
y7rb6Du9NAwEmp3NMKWraRRxjjNgWBlO2WODrSRlidMHGP4gL6NZ77PPkMH09jebxd9IstyxlYZr
oQJb7YvZFf+6JDDLSpZagYTB8xib0HfbZyiP6ksjTfWbt9P42+vJtQBlV6U9SVLBRzt4xlC9m2RC
C0eXAFm6IN+N/H4cri2tEbcZ7C5MFFy6CZIgSCjQmi3cme7Oyerl0E11BYQxa+O1QxNAOnGXbWuL
pB6Z20P2G6Hfh43ij/fI57TwGZ4EJnkqP94VH5IewAGEOlVp876ELDlF/UoMYMNs7gu7mevtr3eM
n90c3Cps0pVWZRlO8z9eElEwugpFV9yyxu6dwvO/ocqpps9IRBLmMJlGK9rqaXFgRAQWk9olegfy
PY3XobAcRqlarI7tIvISiDOHsDM75fQkPJNKKRVTb+5//Yk/HGbrPUJ/TXorMm1s8d0PwtxFrUR8
m6fJ4rhvrR6LUcupWOy/vsxPXhoHixyc97EPJH/qwwuKk3DuFuQ1wTqy1c0wygFfVvOh1ZbhFtZ1
QmqTHH6zfX9Ix2RLQz2PYSFbGjTm1RP3x4fhJJ6lmWOJHEdX0LKWWC3ZHvGTU6+WvM0nu1HLAk/K
g63s2bKY9r3SB84U18oef/39f3KbHU9HL0cJsqZvffgotpoWiopaY86LLaUcy2aXikXsfn0V46eX
wTYA1T1oK6/Yj9+4dApSURzCwvNlgsDn5vU2z+HZER5L/xeKxLY/T4hojpAXUS/lPjDdlJfpO1Ib
wbjBh+sxEgQUJl5q/kci/X89jVVqQC6zgbTT/3CaYtaYW6lFB9SSI79xRl07UuIk//lVXCJF0BMT
wLoeZj/eAUR1Wt0GHW0z2tFbr0Y/jduB9fLrG01l+tfKYH2zWN1MsnT8qZGXf1jmuF+6xiK5z0wR
yp3m9vme7qc8xK21XKSbJwfLHk2m6F58/PWV1yf44Wyk7kRu7hMtgkvEh/VqCobx2cCLZGe973MU
prkIed+0u8xWmK0Msj4TAKq9emqmD5yb5E+Tk39b/ho/OWxWiwJEGYjd8bv68JL1SauPtr8eNrOw
6BKrYtNl0DVE7mb32jgXh6YbcEAdreloe013yiGQHnLDBQcovOHKKGZO1kTF0eD3y/SbnWZdSR9v
EC8YhxSSUYgCH16z0YCAUwkf5x6vM25y1x1xhqOMoP9fJiBao+l+s+p+9jJwDq4bG6Xb344ZWUlh
kSgMfOczKkGmDzNm1uovVRIUETbW/UYw6Twr6Mivv34ZfrKrYjlApYH1A/7kH6P2gmTUS6eGgGON
LaVYZ/FCNvOEF5oNNzPvXXyg+zb+zV72k6vyAuLMqpOsRYH64eWXDFqmQo6ccToUeX1uk0/zVGJA
0FnzKGFyCAyh5ETIyq+/rb3+4g+PFtTOcFndq775ozVKJ4GaR7dFCIBCDmhRYyVgWwG7P6kQWW6R
5eCON1CBQaNicnNllaP2XQ1K08K5tJfk0E66/l2YcZYccOBaVaN5aZbR6JDsthGBWr6I0sITMhhb
5IZOMgFreYXdooGp4wUeZkHAqJ/Y5eoxS9FzMOBAqWNvlsoOZYmmDnTI7epTn2ObsFO1KA/s+IHa
QHVwn0zC6sbI1Ezvgkf8GOyNuDZXiCdjHDF4QD2hDIq0CT2ZgxAqOToSgGvuz7++k8ZPFgmNMCpu
1rFNSsT693/pLa0AUybkjizhAHPGOAEWy4wCVZTV1el+TKDCo7vUN2Iq5mvNsesTron6JQjwVlJ5
Wx99NTbHLLWCCzZk5s1kzTSYv/6QPznL2L49DK8QkRG++2EnV6aT9NhiJbDbKvdrxnYWKa2dfqMu
/8l+yuCfkwIGAu4THytnOwAl4+lTeKUNrUbpM3Qxge5akKzVmySu1TXkRot8pQE0WOTM5P4fvifU
CHTmgcm5uN6HvzwLkNuRsBzEaC6UxVeIZz1EajP5jcnGzypTWin0+x6ZKcSVfajAaOCI2XIK4ITG
cXd2MdehoWOlHcR2uVMOslbG6BApa0gSe8fsBEljUtya/RIcG5HDrC9VVz2nNTt2pi96BCvchiae
oS/+9Q35+37KIidFAPcwk+3lo5+iCvRcDDmHa1l5nBGVhddpo2cvTT0nl0UFxlEl2Ysc9N8FVn/w
EFtLFLJEjbVw58q4NnzY2Soda+B6taWDWuccCjNxbqopqI+6SpxDwIQm9MTkfifa2ArLJOmvMpiu
l64e641TpQwQf30j/r4C+Dg2zQt3g/L8Y1yZwjXG1Eumq5bmwPCr5z4qlTn+5irGT+43rz4WGD43
3WZ7/fEFhCfCZH+eGeKm5rC1cqDjtlOMS42WFLbSqJbbmYb/02LoMTKebM5C4H68uIVe27sCBt0W
/5ighH7McDOSWfrF9BYPGryww7G0/d8s2b/XH/gy/NF6mswyWLg/ft75fzF3Xst1I1GW/aFGB7x5
vf7Se1J6QZCUBCR8JkwC+PpZUHfMFE2TUfPUUW+lUuECSKQ5Z++1c1HWXUd5QOv6xc3qtqFfbMB4
gzT6XQrex7UOfRFGScaE7ZPG+O7ZJKC+AHzzbOY4Cy/7WRViTd/4HniIfy9qKs9Qbf2Xr9/7p+MQ
wIZJVBJzC7C+t3fYkmwfqtFkHEbpfeDGcmfGHrOznZsV2eA5rS4iqK21wZEKiffsVrSFwyGFzIIN
Rnh+8w0j6rNHzgmaYiflhf826f5jjqqw8PWa0xRhsa0JgnKkCGXgSqpXWozxN/upzwbkQnMjoHzB
D1FnfXv7TupTF4h46HZlODe9xsu+crJRsttAJxjlcMRQpWPKN3HFQmvwUCbRWy/WKYB6tSZwkHwI
iHFiH/hzOj5FBcyAdeGnXXYZySoSOxLgSrGekGhah6/f3Scfk7uMFA46KN24jbe/vTQSi+gMfnsw
WPoazi6sFDyCq7oY1L5G4nFux6QCwTRxv8vp+7iUMVdQ5vhbMufBvbt0Zs2KqkREYSZ0MGrZbMEe
MKwQ0EMfWRjXSCXbM5UlnvfbdPR8Nw5WpjZf3/4nJ1B+BKnPIB85H7HWvL3/ycOS2yzagN6txJ0m
+YFqC0IvNXr3YavawzCHHBVMp9v2szE8NRDdWyKjpuxe6nZcI+5mcxY3sEe+/mWfPB2PGDFKZIuY
kPPB2x8mpsYs/CRBYZ1Y8w/Aapm/a2sbd9FgQDjWTaSQNgk5HOOILucR3YHV3H/9Gz6Z0BcxIxVe
8g0RPb47m0xG3EYAb5GUxC5Z4mBVkaAl351HPvlYCWviBQRA4Jdh+PZOqxAqTlgze2iEUUjFJJ4L
tplBSUAMve2vb+nTi7FwUnEgE+ID5K9CDN25oWdwEoUWLFQWPsNKfNKglR6+vtInD48CJ0/NgQtl
fgj2yoNcQBVfvqwqlkcc/0sSTyG+KT5bn4wTEEoo4Ckb4l5/f7oJCoTebr9MddFiA2xm/ZD2Aw5P
Ier2p0//3z4GOTEYU2HBb0msrKFFn/wiJaZXGFyK57C3qKdBSfhTIqgpVqYv+jX/MzrWQ43evp4C
s7j99w+Hege8In6xhZb27Tunqogi0BnA1Iyhhb4ILvRkNt9Fcn08NrhUCakX2rDTqAAsr+gfy0BR
SsoeCVcxqt4HwUJqjrBb696hyX/GPrb9ZiV4F/fwd0PmUzTjNdACIxX03VIvUaW0bIaNFeeAatUg
yXu0cYCBuQZYk6gRcXwZj2f0A4EHF/mw6fJxzuh+owxrcjEfe/yvEJFCeFFtmOxkqBDycTw+1oYD
Sb6r2rOsa9U3m+3Phqq76JYtxmrEQevtc7LnesTNHxsrYunx5vlKHIzJnLb//p3TJWWNoVsUwBd7
e5W0g7iOVY+rzKhm1OwBErBU981VPvvAPVx8Hms/3/f7BW1OcuHqmN1Wi1MSTYGP1bGJ8M8VFoFI
/x+zCYoMi/FFh4884Le3NM6eWapiMtA+lOmZ0EIda/IYFl9RdPz3T2+hlzgATojX/lts+MdYbp1c
6koytJB1d6vKUu2x6Er3+uurfLJ/hJEC/83lfLk0Z97eUJ5CEiFYgAG8hK+w1Ve7eu7SddXejG21
yQa8m19f8ePYozfD5xJa1L456b0bFV4rFA5IznkJB1oEhWNz6XXG+M0I/zgqAOE6qPAj9sQcWt/N
N5ZVWVQ4WMmG3ix2phHERJlgjd5aAZrxf39HMGDo9prMAxyF3j7DPiM9wIDgs+b0huI6RMCcyHb+
ZuP2ya6TCh54bMdfBjuQ0reXQeA5iTquEnxXrfGKaBrNo1UmJ7Mv9aHPXAH5rVA3Zp5kF7pM5amH
jfJAudml9S3BTmR4ky3Vv+a6im4h4lfnrj1nDzDL42j19SP55PEDaqUpD1t3aXC82+oVQ+2IMmJY
tV1KQd2o6awEnY5ox8b2j6+v9XEIUy1AEIsthx05xsK3z8X1YmoiFhWS1gTN7mAKO5sMv1xXjsLQ
lRgquRWh7r6LsflkJ/n2uu/uMeriHoMBAxntToxn03nOmqbY8VPIywhL766gJ7rP3Nk4BlPnX0ZD
/lzm0VyvJmD/u6EjtWuCJvL89eNgneOG35Yh+WFLa4kTCtKH8N0DKbHkKrKeBAJsMDHX7YQP5N5s
5qI4UUnpZbdzNdjF2gZm9yds+R7XSsQ+mjeiC5trrxkqgDjKMC8qvym8XZb2kvMB4Ya3tPl898CL
L4K9SBL7IfOgHFIZHBXd6iHxDXbGkbeNmqye1rU5Wza68Dp1VmETZ8aaBMGULTRE3xxTG0GHG9pZ
NtrX0EFq6M2zlW26MXc4HGjf/N16tXfTR5yr1rPW/TVFqsxeVYmqXofaEu1p13sNXANMKjgVRmeE
h5GEkOOlZnifFQEVT9bapXHb1TZICBQh06PjI8nFpWxB0k/iuV6E6nZzSu0QWS0Ed6OCz5fr19Fe
rAghQhPFX4y8M8Qtnb9xig4psmno4hqViv4NGxZdSTt2cjrzgKq120TlMd6aAQjO1ux7tlVm3U6P
HpuFm9jqERmOgSP3TuoSSlACrGzW+MVtQhxR/F5rKxHFNgW95qzbgT0/DuqADKGGwzR8s2F2NnVl
Oz8CWbm/2rZBxjh65Cok8YC7pvAG/P1NZWxGy2yCFTVCxdYDBGGA2bibX6XTN48+UBCBbWPtge6z
8SuOHAVtdqwrpZ3FW1cCkNt5VYbS0c5Uh84eCUG0sqw4vNEpvR/OS2mj9yJM3YE4vTR19uAWiptS
Z+NTi1DjaZzKa9IksqMSvkI1GZfqt2xt6zUfZP0YR8Z8NRcZxukp67xfIbI5B8N0kMmLho4CMXe2
OZiQC4YaFqTD0XENxLOkQZ4k3Z01LK77Imith6pQCet+FTB2gqyJxnUd5411DtYAQak/eCh9JgVB
Qlki0YccbPW1b8XGs6nw9WNeDI1HoH7ha9YoF99imKS3TrV0vaexVTPxfRo/oJtrlPJViJMV5eZ8
FfjVPi4NADS68+dqawpRPklZCNwOcVYNa6zpOEEZ6Qj7Bs+Pbydd2PaqGBLrTPt+Xayy0ewuhkkU
L3lWatTsQfeSq6nOjoG2sqMs2ArO+CAYn1jpb+ssSy18ycCwVtRjJyZ0Z7ROMR6oYOv5KNJXjVM3
6c5HNouhJjKzbOujBMHFEMfI7KeoT8nh64SZbjSogWd3nIGfeFHXT+tkjmnTMP7KVVo26X40RmJG
sAl4tx7ixG49V4GimhroItm4Ywh4NOuz4VeFpf+nlK0FUKAxe0UGYEUZhEJX81CUWVVvCnhbEMRo
VL70QY6IvKmAhq2bxA1xPJbEtQLfbP0S+05Uqe3ok+1zKkxJdKWMrLk8GAOMWr7DyXnMFYhT2J34
/6eYzvoiFhv+5FZQ3Vk9501wHB6JUUHX4men0xuAHkhBU2a6FL/ryFpU46YRP/lVUp9VU4itNtJx
9NOsq+HJrUMyE4OZgveK6pYOVtTWJBHRHPdIEIr68hIndu0SzGl3dybsjKd+KVP06DNbhBIVcnFw
q0W6Sbu5ezCldojSTb32cra8aYAF59k/giGNrwSzdr9OW9HfUBCYr6MpKeC1IROZVgIHGV419N/J
KnYmdziRoStQ9k7KkquUfJ3Lqq2L166Fr7nR2ay3XpO5mIOEoa9nJbwXCez00tS1wrLqDuaLloSW
MGw13KXMlGZGIbRpSCUT+Z9eeebjlJlEf+Rum1yj5hJLPqbX+mu+YvyvfhOCe6nxH7kbm77MjQ4d
yooWVDrgpaLFjNLMHQYc6fbnRd8RBOu5g9SnsdGX48bMRHGXOBp/B1Uu9w5mF7OeD7vtxgxl+sKR
jSJ6HLvhM1qm/FHAJrh17QFviEn8C0a6gNLmCkVV92imFaAJph/cRpqJQgXAOFZJas6MD8eI/9Sj
Nz12yCXyWx+0yROTdwRFAaO1D42mqV87jArpIeiNJbdHT4AciGm9Dws5l7uYz3S8groDuQHXiWNf
WlhK2p1hawzD0nRKUqqcJJ2Ia1zs96hJyjOorOpMMpbPdDIa+AQTOYdMNa5AOFz1lXk0yqxAGhNj
faIG0dvP1IMridJGw7RSeVue9JkNKjbGTLzJImFddIVireo8p7UO9uTHTBVOnF/Sr47VBiURmjC8
SW6HWT3wl8w4ps4NMKjgHHgEXjH8BCPdVWOyUTOXNgTakQ7SbSkJNaMPGoNL8fM23aVhZ4Elw713
r8NZ2fsY9Q7UwnZVcJsnieZbmwxFP5MpDbh7H4rGpm1uGNamZvRNhyScjYvWx1K2Tki8fJFpUHb8
mS0vrYafv7VwSB28LqWkFjJi8FaPluxWM5GDGg5DKm/yygoFkm9XsIMIKgx7pXQw88HdiF8TJtiH
mYP7L9cIcvIZSOSk7ehr+6rzbZIqXRdzwZZlSZKJRHdJrPGLIqprOw9VNse1OdyX8ODgES53Y/gs
HCv6FsHVCCDG2I5mjLjbAIgDviUOzDPVYGncNKZRXyaTGwEgGr3O3NuT0smht4boabDDXhwzqcbz
kCGg4KEWdXRRVFa5Ke2uhP72VzDUepULLIogm0WyjzYPuK6BSawxZ38FzqEPYYwtQzmJOhnvpGsI
fH0pRc9t0oZFfxaLIPrlqUD/oIoJkgKIenAbhXOG9VJlBb5BKctn9oHQXUsdtYzowTWHleVp53ka
C9bKlH2esUaqaOKKINXHWmUGsYCgYiK72fhRZl/4bR9dGlnX3TRxml74s0wu09QKppOq5XO1Jwc+
V+lY442qFKzJccigtoQDOsY1kKHpJxs+7K6Nl9vZJjY1i4RpiXwhII/YNtiatNfJBBkBzjhBU8k8
5e4m7/3gomhTXIZur+lmp+amb2T0J2t947m36Wma8wTqwDWkI9YWiyaBDFVS7WzBJmnnOJN18DKl
u21qQwjcK1vYu4DetLzxW3PMcK7ZhHbxfaQwj7okrte1x0xEJK0R/tBTnhaESGVVcVosLKcVBMcp
Ow3KVKFTKcxCQaUosvyYe6Z7DjsYI0UTyN7DB0zJbGWjLlDnXi9jyfpW5uVWekXkbGQPRnlvG1Mf
7gO7Es3JGGa5TR0wIwLSIOoVptOgXERPUIf/+jbvC2Vkt7WwI9iS9BMIZG4N11swYIQv1E7OHmj2
8HqREAR9SnZRkmNuAh206Ycof0QRhTk2jmrzwSuD5M6rx9LGeDOmJzWkQNJT8qbcdXmECrxjqFyp
YHFwO3GYHSILu85JOPT6vKJMRpuK7JMCi6LTVxs9w61bDbha+m3rt8EiQZMRihlBinOVh2zRnGhk
XE+eEZzlo2mV26AAfXxW1NBcV2ymevYruPUSYhzb6MYiFDnc1eyLfw1DlwS7eSySYq0Kj4QIu/fQ
MVc1ljFw0TG/jd0JWKrJvPBie14ujpBhk+rQfmW5HIEOG96IzYbkrNrRHrWRhlh3K03jYwMJ6IfZ
RNUl2uw83gKXkPtaD7jvArukP9k2FhllCbv5reoTuuj0A9oz5pJuWHuNOZFOPfcYiWczthRssLE5
BH6dtZhM2QWszMmz513R4jHfKb/EU1ujSfP4wvp8idRIrIVeNLH7b+JqXCuqcL63yvuCad/V6fyA
Vl5eeCjXiTafJ6OBndPm5XWuU7BkRNjFEFytQeIwtEBjrZAxYM71nIm//x/JrLAW9ah5wE3R8GVX
KNdJNxhyTceltb+pcH7S6qOkEYSwDLAuYPl/V67JiyKaBhuSRT55DSrk7lefupztAAedWPiFeQ5k
pQW5Nl8AgKiT1Bzak6IZ49++P6b/vqrj03APoCEEiyT0XbVqQtlVqVIlNDXtdN8Yefs7yKuYpHGX
lLNvztGfnaJDKI80QkJu/F2XwsMJ6dQO5CvkJPUKZna70W3W/qkM21vR9ra/Obd/IlvzfPwUPu3c
vxLdd0/akWgYGhDea9enTcxJD4/wTIIiDM9i/BWnpb7zsbaSD1PK+9wIm0s5Re4WEz+c9XgGOZvi
9JZY08Zxn88Bze2vn8hnhRYCn5ZyLnIUCBpvCy1INM3abxvkygm/chxSDqTRmDXreQiNq65Bc9FX
9fTNCPzYsPSoKqDjMiMuS1/97VWDhNWRL4qrOrjxjNHSIYj0LNpkdTTv2gC4lQidHsdoTdje13f8
8doM/kWnGsD/AWb9vk6eRHEeVlxb4bE+qXMdHtqhbH+ArHlmGxxfjSXFAbKT/7XFwiNmBn0HHTKa
2vQF3970KIAQ1hr6QGvo/oTzTnnimLHczhQ901U1FU80w7NvnvTy/t7WjZC+osChNYsw1YreFbQM
ZUXFPP/VAGdkwFfLyWBm81N7Ij3jD4r910/3kxHPxEJyGe1olBJUWd7eJb7mfpQNUsjWAOdcd+DN
Ejcu1vPIHpM1zY8tjJguK2XI+dvlQCI50yDlTG8iU1a7GZHuiYVVEbWpiNK1tl12xV//yE8eCssg
MyDiE6r+7zV9OhvCJl2CFq2h8VeamIudWZ+lmbMzpfXr62stb/XdC2CQLQMdqQsi4XfdBQ0WuhwJ
w10HQ12fRXWgjEPmGpEP9S3w7HUXucljP49GQvHIjABQhGH1XRLWR6MN5Rv8HzQwLXT3OG3evhW0
dR4Z4Yu6IZ668qS2Zz9cq1S4t6Wl9I0hJbndMXmrGyy4BtRix2Zjhbci/GUYZlR/8wI+qbMSC4nc
ySTAGzGzvbyhfzRChBNCplosC0Om7K0sZpCpywajmfPwGhQHRe0ybfZJDX07k/O0KXpH7mQPHwrw
6PBjoP637Zs23nz9tj6OjOV30XJCBIWj5b3GWtlj5EyYotHbkFwwzkgaAjHhhUpC41DM8ju94cfJ
CEkrfQYcI8hbaaa+fQ6gVWGDjHAMgNuGjxPtqZXoujZn97AcCRIM0kmWU150vBA62Nc3u/zP3w5N
7pCJiK4KUyKNtrcX9/ssc5p4QtqqJ7VXsoFowRHtm97QJ4+UkYcHAVMMVskPyjrfz2ZrkRqmAGPu
ciTUVwqg7a6t5vYYFuRIfXNbH/sUrCg0wPhQUCjTwnl7Wzl1CcPwWNJ6qZJLrzTDDZEvwdrtEJl9
/QQ/uVRAjw2H5+JhM/8mx/9jGA+lrazOZRgjrJ03cwcJcUQts5plPH43sX6cSLgCg4X9LT1pbuzt
bSUBXrOBYKL1CGPh1O+r5hEjT9HQS6zC83RIoILEhm7PyghiN+jsP/Yg6g2iSnPddBSMe6zvJ65C
VCl7Y95Sool3fu8SBUSJVp8U6F6/+c2fPh7bCVD8LoFGf7tf/3w80Yj2M+FroliV/aZjNJxawIp3
wpzn49dv4uOMQjOad72gu/iE2Um+fTwD/ri8CHGQ05w2y0vV52246Wo5/spSBRQj9IfiRwVzF4DD
6CZ0kWyRDs9QuPJuCQCQ5ToEQ0EvgJaFfd2kURJ9s/P4K4h488EhkwiZhDm/4xdBffv2Nzqd2caF
CVF4ph04PZL6kFhrjX0DUADl6nGTGMNU7H2rSvUeYHg03SMgapEI50G8GQnKghLR+4pWBVP8DqpM
jcuvkVjUQyjH8YrOD7SOorPVbsglYdbSjYUNeQbvz2rs40ov7Ex13peizbddkYzbFvzgSIJAbNJz
MIhwuWhHG4rQ16/n7zL37tYxBy09b56AG7yfa+IY4ilFLnZdbOv22oARsynMMP9J7cGpN3PYl9mW
gmGQb/LJhWnLmqrrDdEd0znGnnE6k6KGTFJrP7ht+yBzfhb0F24dkU2vQZBRLczw0ddrv+PVr9h9
9cAjapsSw+ASJ5GNIm3pJor034pgKFjimY34JvkneL+dlElc5Ow3IcyaHPQi5QFhJUv8Gy3kx20V
mgHORw55JCG7yMVn/s8FkycFiiwm2QjOaXOWlX007ttqatNNUbpqL2bwaveTiitq26IqDyrMAOgL
UK+boaGjuU4rLzI2ydjhxKbSEdvbIRyz+Rsl04clZTG9IZClTwlaD4jF25/pU9uG9oZEg87NuE+A
Zq5MDnjbr0fTZ1eJmAZDXF3Ll/Ru4aIm4mV8rBSR0iChCI5gYD3MmWi+GbXLQ307aFGFwDDGD80h
mSf/9m4M/r3dlr5Y66ZJN57wCVKgUrKdyq6q91kygqFWloMIeXTbE+WJ3Nt9facf9gfYBHieWLIR
P5kfRD3w8wdHzvwC166JUXchZgQ4zc7ozibkDjjduHUNK9rb9AWvvr70h3WbS0fIoDgnoYilB//2
5kda7b0pDPqpC/BJ4zw5F7KOb5h0rOsxzstvZDifvNTlFBos9ikQB+G7h002g4mclmJL1+TmcSzc
XxMe+2/e6F8l3dtXupi2OQkt3sxlR/72roiLsLpiIpxE+KUHoVnhLk+jpbKv2DUQ6N7mSQ5CLcVt
Q+O3GqDiXnYg6enwUltCgFE7w2VNlPer4Vqwt1waiKdB79b9gc5C8YiaZHyJjZT8jqZuqaq3tp5v
0K/ZF0UQdMHO1iIgVWCunXZF3Tn4OTZWZGz7PB9cAN5s0/h4DB3jdGpLqm1eUPeX9dTAWCgQRNLj
ryCFCzSA8e+wcORwwDXjJzvY4U60pQ8b4+JFJUycioEoYNO5ZTdvKTzDyINoBDiHhR4qI9Ir/9GO
8VVvVNPY15xJdH1HVlA8nY52PqMyH4dObpFdjxxT2rGATdV0JQz1IWmfZuRY1iZNGg+sSZpiMBXE
0dr7Lp8jdhSzAw7HiIneG+BnB5uWj+U6QWjlrLBtN4DHsiQ+pDZWmB8NreajB6hGrDgGzuq/Zot/
xTv5Hykmb1gnX1JR/hfyTuyA4fs/805uf6uXt7iTv3/h//FRTbijaMbZVCIPZvL7b9xJ+J8hnkIk
y/wZnk/7n7QTpgTsUUtStBktENT/i0e1/xOdLDJsJkzrv+gp7+gmX9FO2EB/nA6WtC90eUjLQbG+
N28L0YooSBQgQJUNJwKdxXYoAKsbAXAwp7b6R3BQSwOFdMwOhpgT1caaJq66DBfAGDI+9yVeoGPw
K8NjsYDI0myeIWwBJ+syoJYcSILgycLLsW/+csw4xFRXeNOKM1234o9OXPPaIPH4GM2dQckaHJrR
anlhZfSYc+KzrswFmzb6ffOAxT9ZV5pkJu313sYmF3ebL8g1hZL0HhyYu2nIOTh2f9lsaAzb1bwA
28IF3eai+N07Rp69gEfvaRgJfaQVXR3Gpuyu9aTn07HzvcPYpfbZnFrztgbIt8NJkJ/VrT6nznaV
2PSYxuCmsGKUNbZ1G6MNBI/nOysOtGiB6Tc+RyHkb7MGUhz3QCjExFa0sX/FGmWVTsRWFDTxi+BE
lYHce3m3Q99frBw/PbEdIhOSez3VN4ZXqEOaePqqn+JyVxLvFLHKa/1YqWE6q1Bb8Ov77neoG3cv
Chht1rxk95WNTZ1dTy9Wlpq3bl/KozEBjJ4r/SOPI7jqiWvs0cpsyN29yDAR7mdLVdcx+7jzuQ6b
e4ITIVX6vX8I2AzeJQRhEJrSJD3FW3D3qdQE7ORt/9A5I31DnRYj1ScZXdKNeu1lubXYE65KpJOr
Ii5JwwpBT1VBB8At5fRDl7K7dpwmAoafGPsm7oG0Acv1jJg+OYEsQds9GQOsxxTmq8YtCCrTPVZl
sqHJstFe2l/IfnxIGj/CSAmsK+9fAkfceLkjtiN0WxMP/ElIb37dlXO6c3ASbWtvPu2G8VRCojJg
mheNekltBeW0py1UQWJgmaC90yZ9embIduktyIYf0SL829iVD+QrD4+hDPoHNsb5qZWGdOpDns4q
0VDp/FLiXi2pbmEtpZ6gNpmotlr+siWtyj6aiYuzk/EYyJOYbS7KIvIjJT3TvfI1FsSZx5vG8UlN
ds5YDfk5Phn2lgi3Ngic92HmQE6nB/dqacPd1Zw57FWbBiEtGKu/mjRaRT/Z+yEStCmY9sJEa+tN
xYDvwgH7Z2xNd9gVEO2dzl7h/MLARd33IG0hT+wh+q2UdTTGEA1I1p1a3sKFpFe4StgEce4dm63y
EjL4fKLodHY62D26ld7jg3PSYavd/NQB6X4yFJKmuWHuPGW1pOhUqOsbx7lo6+aiHUL3ejRYzvNA
vraGug8GXV9ylLlGsiQ4nUGGnYYShr7lztsgMJ7HBqpc64vsRpE9AGENmWjg0gt2R4zIhV/Ad/Wn
cG26tcIR76rnuXP9U5WG7j6fzAABkbHOuzi57DruqMnSH3YBw45EXv3QI8Hc9bXsbxG/nHchfe8s
NTZowE6CVq8LQmyyUhyVm4pziG/uQ17NiM+Ly66NFqwmXWcVuunG0fq1mmL0FEgdHryxJPRLheI0
ksbO4cBJ/IjxFElh7iqVzxtTpXfxrDZ+J+p9NZWHwOJr2oS1CM6EEM2DS+cYjIV6LdIMpZzXXwmg
c+yfzg3HOoqpewC6iZAjyRiTXXMbp+JXNQXPQb/0xormImCph+UHk7WsWf4hO514DVK0hFPt0UBM
/yCNsjynsky9KIC0bJPsuovHIn91Bva9IinJdxmL+Y9CZrapnEJvayw2p7kI2n2P8579BeSNVVZl
8bqxXHCojVXs2mwc6bkVfE9Lmcu1q3mvJiRvqc683Uj40MqN4nQz+WmwL6dJY3BL/K1ZOi8zUrFV
oWN73bgVZxq0sWRpqPk0Goz0ZuLc8FPUrpdvgrSzLga/VJctMH83ya9jWzbVlm6b2CXAVYscHHUU
4uOsLD/9RTydf0B9kD0lnpguAtWq31Feer9HXtsJ26hri748+ko9vnj0+J+nBs2U8uJTbmQmgDmx
N2iAjyFLEfs+zzqqMCluy0D86jorIGuDlEajs6qHupuHm8YuiwfoTqTr+fMxVSaxVYldXVOV4bw2
4Xho4Xn7T2TTLVlv5bZrIHMG1T3pfPUiSiKYgmngYpD5q05Rz7SCLAlpECoDWoYS5hRI+7lJBSDh
3rDbB3SE9HEqK07BhzmJsxthO0Hdq6S8qWZ/ofXowgj37WS4x5A86B/O0FRnbD/ycJM3VXDnQoZG
GFc1/Y/AMHDIU+q66ox+OEbkOJAzgqyjdTM6phCSQe45yaDOnKxNNEkCyr5vYDpdDcJmGhBlP7z0
ZkijKSbu8mDlsnmgPO3duVbdES/fpKT4teCKSUGoURJKAIs3g22rW8MJqxty19pbtiLhytaVj6+v
b1dtSbRQTArV4k0GKRx54yWtzvl8kG1/kuZFs/fiOb+vXeuhloIh1peY2huC0cSsxmeeByKb2Zf1
72lepHFT2v9J+I8od4vWuQ+m5ZCXJTYz5AD9iLnSucqrfc3paY2Sf7ihw76VIVhmsD4EPcbRLcVx
JOPmhVTxjZEHrMR1vO47DVE8Ku79qYj/CKXJN3OMA9jcfYFMM6zA0QZ7Cpkb7Csvpr0bALdsUtoD
7OSjeLoURR2fhTmBfkOmj641PIeDMZarkolibQujeVm2i6c086KrMmk7yfkG+miYctKJ+/pZDrGx
mRIoUQzfc0/2+wjlFBBs1q8IgrgxJ969a/V6wzbCOTcLpmNgvcmuIqgHIzzx12bQ4my0/HvF54TA
phvlbUZtZhtmbnSFU6d9RoLoUfJgmYkhSGP1Q+1YZlm4hORgE3PY/SUdJI4u0v5vP2hfpiKY7wvK
ZzycUu3ROrq/vMlLt+y9WlZQBaVBsUlrpcW5by5u4c8GBJxImN4jeXn13O+D1HoJMvMhcgD/KgRC
F3Wk3EOSSWb1Oh5/FLE4mJPc23yXnlGdJWG9t2OMcSKqwLjbrvkgeMdojiY7OWURqn4PGdFP5Uwc
02w3yd6M8RatsiJLfsk2fw6MUBF+Ym2zhmBWx8mrG68BtOO6dnpl0Zb7IdUwnFaobO8Tv3Auyelo
D34xVRsws4he9OjuZdFlr4jC4y14J3rS1OXvdVIsybGVDP84ZQF01fakv7ehBfOlJSgA6UaDtc79
4XJKSAPAgV6Vew8fN6uefyCjSWwzIy2uEmSKJ3Ntq8PYEhcXtVlyaSJJKbeC7OctXCljYyVxv8UQ
5x0rW1z38xQ8QueKLvRM2g20pAnD5mDV90AKW4Q+ZdubKy+dIrieZBEaW5I3+Oxg7KY2oUE/kf8c
HKPbBlZ8GxVnIpxhtnHm5KvoZrnvs5CkMVp0S7DVYP1BF9kemjI9DYTToaAXzmnRIAJCijsdMNAQ
Rqia/jj3gf0oQwtgERthRGV2DV6FQhCqy1K24Sqchdj2AfYhZGsRB/rCi88oe4E0ms0MPrQtYutE
uWMHpXZ2HRwTQ5DzlboGmzN7IiPy7zgXHPB/KlrE28br9omo6ifdFS7jYxK63DDwk41pckBmF2Wl
a56ytQEuHJ+WfGjkEeTKNTl5pM5WjVWrt7bWqH5lEBl3cImm+WgEQULZmGIFdVIS3Zt2KQ8XLXVw
t5n7R61ktZYhDg+kCgp9WyB6865KctvmQgJJ0IwF3doU2ox5cGb4YNGmIjmnlltEFcHd5CdUpxcl
0w2BXSTPhHGwS6q53piTi+yFDpDDmy/t9dCEzrqZhCQ2ss6nu0IHEC2drLxk/k92WcJGDqq1uSUq
VlzGhhQ7J/HUs50t8mUC4Os/6MPm57wm16VLfE1igbwbSPhJVjrCtDBXbDTcjt2cnQHxtQEkXRhI
FufJPyvpg66gMZcX7qJsycheuLM5BjAxcahjAXHXoGqTLZJo9ydPpz/iB/Q36UB0J+UcvWuawDuL
2/5HQz+C9N3OIDMRoebBswasf2XMlFfB2r+cemEfxrQHCr9ENHcwDKDOGcOJxeJ8IlGY7wujNDeh
qo1TbdAxN7Q/7/o2NE9jVr5tGSvniFxfHjLPNUhTkJWBYq0vn9qp+T/UnUdy5ViWbaeSVu1CGtSF
aFQHeJKPz6nV68CoHFpfyBnUUGocObG/4FG/0kmPdFr0qsyikZHhThDq4txz9l5b7JPKmVedg7J/
trRpRbzCtOP/4oOq0s8xt+2Qag/W0M/pig3rtVq7LznPr6dj7nDRyXpSkpalyDrzLZ19ch7WbIvA
bLP0SHhpkROCc4fd61mpohx6a1W1N3NkXA+NeQZOWazhUV2yYTh17psxhns9abd9N7j7OI+pcTWA
wOpwXbLj80C1uGduZNgkwpkILY089aUc5CO/6FPQF8IHL/WgDIAE0jqRz1Zqvg9JdOiL2PJnFNxa
ThCFYxzHGlNgElTkndjRdzIEeSfVCil/p7NhcHuxtpP8YXQq+3w0u3u3VRDqdRUJJXlwbDIbEI7M
sm+NYRasQJmzm6fRCVbsi8VRRXrrVfxbkRKZJqcSrZaThMiUFR7ikQnMRHU5AnT3FKredobPa3bF
Ni604lBjvjGadAOyWNw0c66gDCznba2Jpz6InEcWwnQ3xOnJtApE+aVSOZx0rCn3ajGRVamXYsut
L1cBNPKdDNJb8EZzxNIWL5MNyV6BDb2nUyFdlz+k/xp5fQw6dDvbhj98AbXa236olsFKw/mz5S+i
LXHHmziZXyecC6tIkRCzigQlW18Fl9gI2O/U9r0RF0z4bRIe98TRdS9Jr6k+HEuRgcM31kYFUhqk
uNfro/LNtnv3mmxKdkVN4BBviLC+k0fYgdmFoGtzMOrY2tQTwHtLmmshGge5N6So0WB3ZLQEeU12
5kGXXstafgNy/5p0DqBkeLEkP7TrUdEPRlyTk2HVGJ6d+q4Tyg2Wt8bXa1HzCWqfpLSGHZtKnlfB
7agxL3lEWfa72gwdzpAPEtgW4LHmWS9I/9DG7DSbKg4Og3wz2bMBZfOCtClvqZzjbzqGsv3Iftmu
+Bm6E28RLcAimZrKp7miryH6b2n/ryoxUfCoGgmYqB29vtWeYwZOLKz6KRG1s4aDDcrTaFZVTyCd
S19pzd0zqIgR9zo9MGjHIXSnzOYrXEM3tVbv64olSRGA1IwEqkRtknKpheY531sGusFNqr8gVydE
QBXTph2b+GUM6RLR5gJ2b5/stj9IyvVa07LtgLTYL1Pthm9Fe9FlXXVGuA1tikJnjzWYhwDh5d4O
EGdaDOOEGWx6IPTwKdaTbBbJ8bTr0l4lZcHyGk1jwQmLYh9BS/ZrKfqthjPqqrHAXGRBMG3coZpW
VtI+DK7oLtqUKF44aI8uklOEn8k2DRBxJWlwTKnHd1VAxC5p2bpn5O3dkCcbo0nOy7x5qxzHXquI
kryQ8yIDM57RKtePhlY0hNjZtzIQuQeBlzp2cOW2MEnDzegXEJCk7Dqzbvds0cm2sctpFZiLmtAM
rU25kFPVRE4ArfQrl8wx1lJFe2H79gL+OKWYz/V9ldGKhzm0SuuAbBhaMCZl9DpPicEIQwTNRq+O
mDiEIN7CrXFSFKXXh+pes/gfZaTGBz0PLzAoeYYbYuIhWnKdxnG4wsOhHqssD1bCSO7GwPimMm/d
OU1n8ubR4kE4zJbeYvQ79xARYzUtSHLDPPUcGrHrp1FxUxFBIg0Ld0EOnitdnDhhOMNVxJnukRWz
jxvZ7GsL0Vq1mD5bTbnWLfBktct200LYjc1vF2Z09NRUJ6C0onqdxnpnlYS6hEJ9YtpgXZi5c1Qp
rN1+Ir2AxOxUTQnBLB66Rkt2iqXGG0s0MVyqnMemWw+sKN/0wBLYxnDm7oyRpzzKA3cLCOKKwkNd
Wx3elx74WK6B4+dNPxsng2WkZIPZ8YJ6lIDfI4qyd2eKXg2Izh6RJ0wvQgeedE/0bak600VdG7va
4eWknoq3dYcPjpjda0GAlDV3rT8FQl7ncoTynj0aelLvZz3P/XwxKDTauapUV4QXbBtDsb4T+uCZ
cbBNq/mpIXqAGpMNxpybpA/SsPDY8zRbxTIfpdDDE5kI6LbmwCdk/LzqCW/no+h1BtfNpiR71HIu
fA/r1coIhNX6/qock4Mu241ZZY3XpKLz5WjQM4j9KoIPE9pFcWvCvtyO5nho8QTw4ZiGDezf5zq1
zvJAnmvBye55rowxfseaFGNN4glcHHmOrNZaA5HKE6KQB4HgftU4RnqYI+tq7Lld7tCsgzaidMrz
bSDneR3ZFZ/aNAnZchZrPdgw97qNLXevpVgMyox9X5bhHPJGObGnR3Jg3FmR8Z2xq3YeTRqRoZEw
NkpkNecdaXsEKZzUun9UTMK9QlLTRVO/YVvsN1UrM79jL7jGgJyj6q7cCGl08cJ3Fo27wFVnGM0u
LcancbYrDFXkcTf1e2Ni9rDGbzShPSQcrxgXH/VEYHmxsCZYpG/uENonxxiV9blW6+J2DlncFZN8
n9R8ULrkudR7Y+f2yBrmJRs1fE1L8p8nLDPnw9SSXpCM2Yb+N2UL1HG7P9di9TB0fExGEsKmtKnJ
3bQIjbaOUTet3SiduXoVZP4BUTjDbvUpZtbgjLpAdBa0O2PK/VF5b8lR5fmvx0tQcqQhNFs9/T7N
9536BHRjFfNtnNOsWOVG+j6JYuNUGQWkLJJLayZUtkvV1rNk3tPCih4weiv7ULFmnsdzm9X8VlUW
76KhZG9Rp1urvDDUM1tv5ivamQYkQomEWYUETmZocUY5GpwPvFmwMW9Q2xN5ag3bXq/jY2aHJH23
4x1IBV8KAlsWJI1Aj7ly8Dd5jAwedTMnCpOk3xL/4MFMk+zI5R830B52QWfyi5ZRcdu4IytVZXWP
nfIo3H6jTzgcMtvycFL1vpUHyWoytYbMHJpp6PrP4N6QLudEW0qSV0uJ10EaHtSGaI0OoyGJT0zg
gw3bozeXOYxe1qjeMvVAqNw2c0Ou2Jysc51oKgSTSoZ2KdHKlalG85k1C8cP4szYwJzfdmOgHaJR
dOtSq8yHiULJq52h5wkED9ZGLdknszofcY04uzFoybpTZUahXbVXhFAreyjfAil/VtC9tSSfbsd8
b0UGr4mw5nF8NeDabOzKHJ9SXnY2IKDgh5uF0WbFPIQEqmXbLk6J4IrXki+uQLwe208Vsm8+Rxu7
I8QmHKLpODMp2kArWvd4xSUpmOpER4W2uE79y/PeXXa2sZnc5KbpcJ03BQHCrYwPSYAeWxmuieKA
RRIMfJWb9q6gaopJ1Vti/IjBQ4J8NvaMLQoHTSv8h1cG6ZZvUUpMaqtsE7sWh8biS0UTrDkwvF6H
Qzd5VkkDobZ5EVyigmsaswZfvRiRvGrPlsqXkZwtvxHFgCVi1idif3sbAw3tv+o4zg28VbWf6ZsM
LCo93TkvCNsjDdLvZVXgoAtqFl4my/Z6bjWCdnrcrFmEIHhCHL8y2HHtJgfDIcXaLU4+YyeVvN5h
SouhNOO03CCTGFZjNEjPakr32NYA2r2O8PdNUoiIlTVBY0wArn2HJUr4Q+fCk6ec2uM8gRsw11ZE
nh20y2OglSxMfIPCtVpLZ5tMbJ21Gu8Nh3MvE3rvL4pal1R3S464Cm9tY9cDPf65VJ+Z858rubUK
nCLeu60RPejYkla9yzLfj4Sb9wR/75GR4n/EG7cmQuRG8l1+5+bW675wANnZOK28PE3UByVr1beI
2qbygiCL3ssfIe5YVrZOR7D7zIV8Fag+zqPMVp+beLa2ViGHJRh6vE/pPfv4ckqcQFV2FkGC6OrY
Jy2PXtcT8hntSEtIbJOGQrNjIbwI3Pgun2VwDumzuILBZ730als3nss+YYU+qFpNnREB8MKHAlui
n78VOKGOmZTpRhtJdk9IRT5OQ1c9dvbsng1KHmzoTrVUtZlcGW2gH4uxgRs4F89h3VyaMfODSKWX
1Ipa2UdtYn/jgeg2mss8gRumljeUfdWhi3PxhEcM2UVEDPz96CbJGRw/0m7TwLyYqg4jfOoO6hlO
bfMgUm2+GRPqESvTRuqOQk58avXwArtSf8jK0NpKuKkeQF7nYTDH5q0XhDjlgYMoPQCcPzTqvEE0
RCqg0fFZHOZVHubatZk65V7Xq/ax0MV0juKiPJTxHLw1WJMTekBFqFn0ERs8w0FevA0Ldt6MbWNV
ze2dVDSV5UYJ57cOUh9piVqwpVVqHMrxHm2J8myPEtmltOROz9XuqiWbaeXMIzO5Is5wTSeJb+Ew
P7RBi9CoprhI22F5eUD4+0jJ4QdQF1Hj1Tqm46Afdiror4MWIjiZSJ+hQrAz0NqhdTYv8Vi0GEjK
QnwumU8Sn9UsQVr/bvIiN6RblgTN9QTs9G5xCCD60Necw7WB3HmVKWHEEmM2f+iK/pIc47dCiw+S
jH8p3PjfKMcQeEn+tRzjH/8pn+Xf3t7/lj3/zY/lP/5rybC9J5Hm9bn4OZMGXdL/ZNKQISOwiLto
MX6E0yDS+m+RBv/FFPZiJBE4Hpf82P+fYav9HdkWrGLcJhRpwCr/KdJY/hO2DP48I24Ehc5fiqRZ
hNQftFQCJ/uS/QCXy0ad9kmGJytFDxEdaQsg0Wu6q9i8CuRzEMD+kKu22E3q1h5vVOK73d3FJq+u
3fhCN8J1QMtWGKlHhhKdPVp6Llbv5rao743qXkx30XCnzt+i+rKT9QpzJf5hxIRW4E/OlVW+Ova3
cDy3g2uh/aHl/EuP5m2Z88+PNKPXsppA/ER/JBb989/+Lz2TPywM//qZ/FZ2RFhl78rpH/+VPRdv
7z8/iD/+7h9qIUWzrb+jpWdTbPx4EMU/n0RL/B2aMT4GByPDIlX8n0dR0V1UQTyNMJug26LW5G+1
ZSej//g3Reh/t9QF4McWESsiLu+/8jB+8jTykuDkQtUGBHN5IvXPAlmd+PmpLxL5BCHG2YgwnB4G
3g72xJXiK5bUH61WFtqK4XN/DJDDXQvVjJ4HKRxY9m7aPf30bl/+8Rr8rejyS9KoZfsf/8ZZ//Ry
LL8PrgfeWjBwFu6/z9r3eI4Ccnxi80nLSa4dYrQMs8EOaUx18YWo8aNMlUPpBgZK/JO4jLiMn8NR
mCNNpKSNyakKtk6+n3PmEphTnY6u+7gem9LPyHD9/en96TGRa2Jb4aEwPiM3pXBBFCAgPjEG9cot
kiM/WaPF3fz+MJ+MS/99bj8dh6XxZ92zsPt+6AjvPMnNuCo24Vm4rvfPqoef/4sz+sQn//VQiyLt
J7dCjWaUoReHsj0YVx4yTB/1+Cr2X+vVjtmAZ62/unOLXu/DU8ICbXENF6Y9dw787sdjZjC+AwxN
+kvXJCoM7sLR9wh0yDiiZaGTq0ovP1zZOY3tALYBFRNdmxBhDRI9YE/CYXKCdYxAVmavaKH0ogr8
XjQ0Lwu7QpnstmpqkFxLn2sTMG+nhItIT/QiJU0vDKiWzBiH0nlx5IDEta3GUXiIa/KCANYQVFID
uPspyHtrxy6LACQ5uvRlRuxu2zaeexqbvED4UwMUo1tlajt9nY22RgHCLB3GRSvfwLtYJqREuqJr
rPPUMsUQJLcVkwZG00OGDKVlfbkdJwu7ejcUk7krCKMhCFC38C3gBI/dbQwvyPXzKmBTnVQdWdIh
4R7EYbktqeAam+ql9axVjFugdZ23rqQJKBUTJEOfq/XIVAitqoeaG1jX3E76cUiIc/ViEj7Lw5zT
dwdcYDZsJTqZX08AA5MvnrCPkkbhcLOXFZLod4MlUf1sO3Qj141FTusRBZ/cNiidzvtuUv6S6WY5
CvUeonEVjdCSrfXpjZkMm+2AGqgvlU2QAI4h5jB2WvpuU38F//3l7fxxLNa4xdqFN+Gz/ym3I0rw
NtNe1IE1kINVRgexQqMNXLdqljEiqnNSxqP41pJu8J5V2P1QnOH76Gxiste/Xy0+r7n8Ohi7l3QQ
bEB8XJZF66c3uG0a2pnOxKkXNH8Ffc1NoMlq16Ak/8KQ8XH940VlUcfiis1Gs0nB+EzbjBziHIhH
yp9YHbNNGrNTZMYM+GpazN5BkPi2NaJrUkv3vA3U/O6vnOly+OXAKs5SPsqQcD/J2Oep6VoNotcT
GRIo010apiX7/rVIRfTFEvzxqf1xKHB01ALG4qoiTenjRXWGyYkSTGlPddwZlwPg743T190X7waF
wE8L4R9HWR5ZPl+YW3Tzk/q/DWGl0YC1ntgCI863rQZmNW2YYI4nJDOm8vD7C/jLWdkY3knz4BfH
8Ind6uNZzfNITu88uU9xZg3rbAodmnBfeX9/OakfB+FWOQZWRCzHHw+SZtaMkla4T2Nnt6sec/mu
FM0IsaKE2kJX8ovn/6NbhIvI8VhkdAEzXV8M3x+PN9p4R50hDp5mF+NNaQ4oRYdYPSLYLkAh6feR
E08bZaHV/v5qMo35fP94C+Akk52BMpzYvk+vnqwc2DSlMJ77OElfcm12wq0iUFzjZ2364tzsqUEY
Z1kd8znc9+l6dpJC90P4Q8htmSvX29yCtcbe1s6xrw12+aJjyTBow8gkQiWrRem+0+VMJZAExcuI
5TRdDVVCyzBHfvmGLHmia+wUTXg0cWDsh5ahhhcSzsPHquyStzmsA0JGIGfG+8JWjGYbTUKb1uSR
yVMQA4LaOYLvLEBRUlpxJA/jPTOrpN7iRCd61mqU4Bt5lkG6TZAFOJvZtDP3Nu9t86jXmQnuMA1B
M80wBJMUlaoyVGvT7bS3BEVRRXGW2/2+MNiMe1M5youhTGjPt80AhmMAQaJu3G7SXMLMTeN+NCvn
roxC/nACCa7001wNez8E4LgDtKgYK+oVbdwJOwTvNTmBax5LugYu+svQ0nZRSSLCEYrJnBBWTM18
GVWQdXcwdFWLro3oL3ixQf4ElpaljE4R7Yx5jBIJAloCZbk1csGK0mZwxbQoU32jUht8iGo1iG0V
QgT0yAxhHlXqkJIu3YIMSc9J6qDZ2i0qI18BZgdlLgSf4ufcl2mVm8MQMpRwwu+tXZKvvUQxtr5Z
w2RxMbe6LJsWw6eECIrBzztHHTxdAS+2ikVKbm44sJ7SEArvZyt0rtM0RxgQFTpjGdGFiLlDVs7b
eekg5SgPGELaDRre0G3yNWyJnLz5QWToXgPbfOjnthQ0rVya1glvqqdmXVKvbDBSIcFGXb3BXdNk
V1oVToZfWIENrjfCmL2a7Qyal2O4ebelvRjdQ9OsH5p5ZvRASLxxVhtJfRjGhVSTZm3prBFGKG/9
OKaFh98zXeCCpXs3N3r0fcwTbANM2rlKJCQbPM5KFVGkJLTiKhmZeIBw7NmenevppYKypfM7rJYb
UqhRPHUxIq3QaEHQmJKRgCZplfmmhhLBr1Q93nTSiNk7mzZd4jKyrHaT9u3Y75GjQqaEDwbQSNV7
pCUlw2uFxaXy22nQLqtCbejpCkrK1mLmuzHKuU5uswiT8onC1InfUupIB7hZGF0AC1PuRNtqVAAq
DNTzQteT5FwFYiUPsRiGkZE1yS3o3Fz1AMK1YN4z6mOKg8Ae8FnJoIIW1CbDLao1NVm7cjSP+aA6
dy4I+6dKSSgGscmljyWmCkahRo1MTidO+7pOHJywhOdkF/EEWJEAl8K5SrRBvBNz4n43Eqk9tEwn
SIoSTajvG2XmL4ixspJdSI5zhFnKTa6Z1iB6aKCCX2n8yNwvw4IwpKIcB98AekjpOrljvUZ1EcJh
G0w4x2HTHs0xxHi50KSotbOMiVgeD2JNYnt2q6jLGNRoewYY5HleYasLnmrQmbaPwke/gqEe3/d1
3t1OmKZGuvBhj8/ESU6RHASngjg5RkteRjc9N4upQuaovJHqAuVb+qDe1Nn90VEWs6uiDAqAN+L1
qKSLvmk8FE3taz+MNCNdh7Y7ejNhv1TphG6irJHeImKAIutNQdt+R9xBtL1Mp4AOrpIda0uRN7HZ
mxG2kGm4DLTCbD3WjHn0U7g1l1EXISlKE5s7UWRae8VsFE2rbaTxCLc0q00PHWL4NgmwoCyIhe36
UdOxDUE/odY8x5lxWQvWtdVgKepjqOJzpc+LQlHB1daxXVbNzM+iMUchjUKJ9KsEjR+CINiuXMBQ
34mBKvrczUd6pVLXkmGFStMdzliydGNV2EbZrMmIzEY/IEy7wkZExJVXjKX1YAGCI+0STh/cnaaL
17mR03dX0mwGUhgX2VOa6uadsEUE11JpsnRTEw4+E8xeuE+S6ROh5m1k0pVNGJzztcWXD5nZQSVg
jsrM0hjm5UU9R0rnt+2IMJlBBRL2uA4lKeBZAe+xh9SG9ZvpCKtc3hKDac+VTco7440lXSVShxXA
hOEsMSbk5EOlJ3cTgpRyXRi28pahX+YFVYZc+hYyB/LUGenwHJXOLFemLrWG62fhcOxLVMt+NLt4
YNS8QOfQW11nrOMqU8+NStZPY6HMk4cnKd8zFWomaJVNo+PNsCsHJXHes2i6SYSmYtR4qMl/1hhv
VXaEhl63rWoVhE5OGnzX4AFMFIspiNVP1rWppOFrXoxsIEnZkAc9qeLrguCYW2Bs0NzIU2nOaRFV
Akpjt1S0M0SoDaJNmI5mw7THJxi5ReetJMFVRyv/wkgz4H/wCO3vtH7AFClmYJ902P3lupfN/NyH
ppw3Qz6NNwmhanfO2FckJCjN1K0qHSIeMCXrraCMaNH9aYbDMDrXrtKotV5bUp6/50Y4bRwlYA3M
rBoFk0nqLEFdoWRfHEbOeKvmQ6iRXFazhSVwl6lOO0xVu0Y1ng37sFam3az3zgn+KztbU02H2yzG
bbHmLAQSK1J4WlRU2XxJqWa+hrCkArBPBTvnKRval6RjaIPVGLofYSoAjoeyD17QwE1cMjHWYOSI
jF8VxVSTRNQ24RtqfPkmc/6sR6GYfmc/MB2Yv5vMJK8KEwqeX9bMrjYtG7qHdlAavq+znYit1O2R
UXKvpJSmZGsfRY5XYy1A5yJAY2U67xynaj1l7kKFNcLhnA1yvF9K8FCQ7JzO3i3hfzU6eLPl2QBu
cErJY7kboiFPmb1N7XVLnCEZJDCn5IovZnSSUZE+JXWLPhuSYP5MsZS85r1us3ABadb9QnbJpQAS
Vq1rGxc8JPuCLWQIu+tBS1R5aeTwMNZ8FbFKxKMx7vOoHc5nPb53RV1elEUY37cFhkdvwAbRbGzQ
ujOjSMM81VlBOG8dMg/cFOrQXS8s4GhF4IMSeERBDwV/zmElCHlPUIMxBnY3Y91I6RsYCI+o7xHZ
MqMaUF+NKUzNULJMxRrkbQ8QVPbNIualPjNbRB7rfA5H+lZjlcg1T+0od5Gi6ruFKefzJAZHZJz0
0Xk15I1eF5SRYhSsgiQhIJSB8gtxNjn1ZU/QoaLlI/6mvCc6WwKNfzB5T1NkKrh/eTdZgfVkSs6N
zFVv0llqziq0kgEHi8jg/9VjOKkrC4RifYa0ItsETTszy5UIlS70Ms2fK6BgKnqH3nBw92QOvr05
4BJEQ1CPL1lahHRx8kEfSyRMXVx0W2wQ6Bj0BcxAxaBUrP595z5ERV1eMuCQR/SgEIeRbbWI/1Kl
109kmTkrnNSWdV6Y8Fm6TK0jvD5ol2/TZq50H4KUkngaYOILxaS+8OjnJLtlXQGf2mGZ8oQsB6DN
+MZvk75e+lOpbMptp4N+2ajDbBHBVDVi8INIG2YyAyb7pZim7FJ2kCP4IUW5V2KnZyUhCeDKmsd2
PFOb3rkLUBWF+4lkzWrVzUVsHvTBCPJpHVYJ3HP0tsQ1Xkm1SBFyV6YJClIp6YqlOeHPnjZUwWuc
dtjnaXMYF/lsptLXmei3O13a7UXWpLrcmzrLpheaKo0ojEk4FzRz0pGuKA3j6mi2RhxQcmovafT1
6sYO0GQ17aQ95mXuvqoVy4GvhaWaE4OppY3XqdQgCxncxbGfQfjc2GaB66IF3nkMI8FnIWjjgh9q
zfFF7TL0VwLsl5uxQHbrz4jekfMhT2s9kZcK1jR1Hjc1DmKVL4nTv0FXjjIKADZg9N+w4uwsiW46
cDOLjU3VYlCCpsB9qCazOOFPjJ6DUK32xF0QfVT3dXLthB2e0nSOWS4l+5fLuieeCSEWAUi+7U72
OxR+E25lUSQP7PyCC8qYlKBAvWp2ZlLgxOya0PSgnNisw6GhvrhlOO0Iu06va161tRhBRngOjYZr
HgrnxUrt8zmOVmpxbY48ZV7iWM4du1hU+8HQ9MOBj3H3rBd6ByhzCvoLp1HazrOCiNzurMrKe50l
LThO6HJjWAy9kpteEA1huNJVGd6HrRY3531F9M4a1QQnNlqQUM/yrtMvnCCyy8MkRI8IDITPk0Lz
0oUc7YQql0EA5SXLt1qxAJVvXZOz+FdVjBZF6Ye49CD3Y+lhMcWi1kSifwASpr2ghUfSYbOHhafa
deIsjqPpgQeBZE+8poaJ8qcsbguNXhxGnoS5MXgzrmqYtsFVDmr41qrgha+WOeKhdcMMMrVs8qs5
VjOw5FV+Us0Bl2JgZcpDoRa8hzJMm3s259G9gqjjJGBDvwzYbu/7QBqID9kdn1dZWpWXvdP1uA2E
BWiYXrXeXTBCnG/Nvs9fJl4cBOGThTB6sju5wXYH/zfuJXzjwHHD9iXE2/Q6BbYbnMFyCNSDqugG
bCrLNBG3ukn6uEBdH3Klt26SsRqvyfVlIbKttD9PDaWkSrcnEItVZDECsYOpREKKQp2w1MhpICJp
sbWPsCJu8zLEhWbJCRFzORhICM15ei37+EUNef1XQWYkh47OPbVBscjtE1YToN4xm5lJGqjAp3YW
d1hF6E3H5MVspKbicWNIFeFCwkpfrEiVAeAYlhPE7SIdQvb4kdE+tjS8mJkMYWkerTiyNMgJeiTP
TSe0q3WapPQRh9EdHzA5dcqd3jp5cZy4etmK8Ic2P6DJrax1zS9qr52u6a8JbEDH1+XW0O773Oj1
hxCveEK8asyQ1Xbwra21tOi/x0BFzE0CID3eRIqNxH6KULP7FfyuYS8CM6CDSasaIapa3pkOc7XL
kIu2E2FRNXt3eb38qXLcl2FuOvugYIXX1lGDlFWUVaft1KJEms6XtweuUVtIWgknCioqJYT5Pptm
Pn4INQexISJMxBttxiBzFo4GYi9wSEZBSTOqBRJW001PMyjnhmhYcxIrxQqbeB+TEtrtUWvk9cFN
giC9oQFRmPfxBNxozQWx5x33xR42mbLc8WCWy/ctwR8lpZG2PipeRfNHNe9vK10zHtkfIZ+txZzd
RwZSuOW1ptYPKrY4KOIdx4cQqWmr1DTNYzaqZsDPbOsc99eYaQghJ0YwGVXfUlmU5U1K6t9Dz2OV
+Ig0E4ZJKbx7SDzEee1iuId8FpqBwkqr0S4vXonprhAa44yRtsxVwhi2II6iqh+0zARVGWQ8FAdy
15b9pYFH9KBnuG48BNfi0TFBi/tDL8rbPJtUsWY6oiT+vzPB0EWVd8ZTRzbBe+XGU4YlIzbeft/8
+7XLqQOJWMj7rKiG9Tn8GmCzGVsyLU6uLXFDEFRyUPgq+k0+o3vGNHj1++P90rpldYYlZdqwYgjr
/QwPFUgjOzIok5OLIhTFjIOELm2/ijT6OEugl/rhKKCrPvZSEc0PU2gY7MJzpTzoJSs0WY6Nb0ZK
9ZegScuhQO2oaCkAsBr0ipfe6k9jC6WXlImwoU+y7F3Kqqy+QC3a3f7+sv16QrYJrI6BgeAoGOs+
HoWOhQzGOStOmGoLL2Jbw4YmeuloHH7Ry//1Bn080qfe+jgSrOKqRXHC1CT3Bm2mleFW339/Or88
dYvmQAVoCRWJyE770/2p6Qup2NKKUzaE6aYpneICO3P9hGTK+Ab6Xtn//nifAHM/7hKTWm3RvGiM
2T9nXLVpkzVYCdvTNJTKU6hURe43qSJucjJSVtJKql0xhrdBJsdLVP5IZxsD8DaqHetqRvDliWCo
H0dTql+Mov7kxgIGXAI4HdhGxBh/vLEaYY64gtL2JHjPt63G2KlrhbKfq+7199fgT24sqiHePMEK
zz+fHqGGNjsL/Fif5IA11i51QAsKnsbfH+XPzse2BG84dDd6qMtv8dPrkEmtqgagRackc3XaFfnb
jFHOj5gMf3GkT6KRH/eUKQGDEp4hk6SpzwMTNhn2ELbtKVN6mOLwi3Z0g4sLymNtp9TBsANNGh1b
BTBB1jSoR+RQHWet1d/Rj4ZfrAOf+IA/fh02oosggEnOou36eOZjBV7dKabhRPBIovmB3VNmu1Fi
bTM+ZybqfEIg11AF7F1c0zcHv9FW7gY2QHg59KX5aAWy1v3SDBLXG9CkdmuXTSqmU9ed8NkmZuOn
FvAB2gtduKtqIz8qdhG+ZUauXDhiqIBYkg1wpxhQ2z23obkHonk2r5D02hdKGmjzF2vFLyMrpD8g
xXmd2F/plHMfT7kiqMYNBpvxC+QAjIh8pzuqkI1M6nkVOSJ6NOpRPjN0mTe/f8x+eZiX4RxAzeXu
O3zkP626QZ6WHMNynrAraucl+R8PHCr94ih/8jA7NrNvxHoAzJgUfzw/G4AtmB6tOxlshU/UY/Wx
t7R8Y9bir8FIfzw97jKoZRiN6Iog3E+HMrTcSedAnjKRG9giqetyu3hI8Bl9cVK/DPtQFyyPqGYQ
jqprn5HtlSJCwHzFfMJutp4Vy1lTqY3rVBverSROdoTLf/Gm/nIZXRRk+JKZpSIjo8z4eG4x1jUA
QIY8hZJtjsi0G+pAnEcZVIbfPxZ/diReQWc5OVQUPxQ7P60+vaMrRVaH/cnpaIEEcQocAEuD7+gY
QH9/qF+XH85qmUHbzKBZv51PK5090d0KKqc7/T/mzqy5bSTLwr8IHdiXVxIUtUuWZZXFFwQt2VgT
+5LAr58PqplpEdSQUf00ER0V0e0uJwEkEpn3nvMdM4imB/wcwaPWkICQCX1ak3kfbUpALeyO21fJ
QeynknXdJcFcRKzF0n4582vme/hvOSfzh1/jgGw0Zj0n+C/78B6P8JlUJS77XcJRaNXDDL6UPR4P
enw0NqXmPgXJSEyNVttPTl+qGw6m1ksthEqFwNsmeqO+nv5JXz2LWSdDUvy8u1yigxWnGahrG/2u
g0R4a4pU3US4dq4pwZ6bYB8LzeLqCRzkKzDzarkXi68osXhDP+id3CnY8eYwI+pXiAc9dKpT44wP
5NRxRHA7Xb64Xsfp1sgsb1tbBS1rMjyHe5TmEtiSjnNj5WAXj7BONPkfEy8FJTdOvddUnziO1dyo
XzbH+hdwScpLBgvr+fRtO1rZPIt55YB6APE171kOH6Qu+wBYgSF3w5Tn2zHpM2xiQX7ma7VAkn7M
l1nzoyJn4mB4tApk9BKBmeXjDiJBvVEqx76fyqm8qIxSPEUGgPFKtDh0RaXdO0lcP06dyR0bZbsZ
51xcpxXdDSI385JTirw8fQ/mybp8nIYzn0Z0Gg9H9EpNr6GvAfjfSc3qVuyQBPF74WsV8I5FsJ3O
fMa+uuWkeOoudwKW9yzH/rxn8Si+z43vcUeFnQ5dIJNNCWP4zLr7xUUhj6EkwxeTqPrlulsTTKXG
ePV32DHnImHcbIsxNrBJTsqd3mj/wVWxO4I5a7Lwwi5erAhgOpBEeMW4G4hJvAYeQHfZ1dPN6Uf1
xb3zZjU6H3+PVddYbAFEGcYk2NfjrhonHk7WK79EUehnntBHvMLhjCBR1EOrioKAsZZ8UWnpg1t5
ibYLEqe+7ipLPrt2GlCENGl8COpMW5zc4kqrgLcVjRnsCup8K7sxwIlYeUV9hn0J5K74znCxRylu
zGbf026w8Q1+PiT5mSl8fF/YBDse2mF1Zgs7i80pfFJ8Q4qm7co0jC/KShCT2ZnRmdf4eI1lFNY7
8CSoiKHeH87cGvZFZweBtkuAwWyTXhU+GOHK91qSbE4/6OPpi2iOpcmcPzO8kvNP+fRpTVQDqr1e
WjvXoiY9OiYsEKe273CLy2s6yIZ/eryjbQpzlqFUmxeGpeDjRPdpvFGLOgQ4qrfjurWtk0Igo71i
2xi0pwp+ShePM/mx/Hl62A9Z1+FMAwPNaQJdGR8TY6mK1K2M4mvdKjsERPolqwL0yBKDdnBTMLvv
lT4N7wjpLrtvLjJZ0ORWZP0MdFFhKbQVb9eY9G8hWHlUDE//tOMpNf+yuVAD8p+j1eJhR4PtFThK
gh3YlOw7r3b0A1xYemaUL+67yUeUvTX8Hj4/ixcaxKEeKG2i7NJBSzcqLCbfDrWKNlZUV/exHcdb
YyDz+PS1fTEqU4snyecbmeJS96pVRhDmFQ0HTjAYaWE//E7TRH9NsjbawlqwNqmXpWfCi46nNKJI
m4gfzi4eV7u4oc1YTV7mTWJfs/m98mbKXEP4F73+Itom6ti9nL7ILx6g95HuzlNS5z3R4StEdLja
J5XM98wxtoh81+5iRGhn1oTjUTw+MHOtw7EcPu3zTvHTi0ODrNLr1i73tjW9e4nZ+KCIz33MlgsP
53ubQy4vJ+pIT10+L/oseonyx9qXgXPHwmTfOBGZYJEFCeWf3TS4tKw7KIPmrA3XM+bL/Xw5Bme7
kn3qXrQuAGc0vWsZhsHD6VH0+a58fu3nYZh9HPRY5qhQLpY3oM3IqDrmwgSyCQ3h4OkDuWV9Et9W
jmLdQkhK7qime/1qyIySFiJ29Nz3rN6q8SnSlZ6GVr+Ycg34IUccOIESudlWelpSbvNYbVoiMpHO
+0qh9d+8yfVealXR2GiKGjO/V6v5OVPEcn5/XBPzmrdF07RjgXefEoPmuNy6QdsQj1zAPh+q63Yy
H+imh2cWjuW8W4y2TO5AROgFucdoXatlvtG2ll84QXpmoTiaePNzmj9D7Dmw1i3Pkuw1Wk2YjthX
SaqsswxAxRxCdJEN/e/TU+J4JHaesz589jihm1sshFHThdM0VtE+zHh2g2JzoCs5lk+YDfx/PBTh
F9ivNDaHOo/rcI6LvELDmcl4n6tSx/860HMB2HLN6m6feUpHx1Y2gngYcK7wJZ/TzRbLw0DUdtPn
ZrrPW6XAIQIKAvCfixy2LVUwcbHC0cct1RX28uB3b+TSN2pjACcRFfAM6X+c2Vgcz5vDH7S4eCVs
7LRx1HSPFoUGliYUeCc6W7vT9/irYcx5raLoTO6AM3+BPq0jNeiTvi6NFNBgqPq1J9RH1xiKX6dH
mcs0h8uITSbf/IGeNw+cfRejzH6zfGiLvdoDVLMytbulKiJvkMR7f7XC4IxpeNFmGstp0wVwWE8P
f/zGsz2mCPDB/yY4bLHrdMBPRkjZij3dIue20AvnKhG2BdkjId86nZGepwf84q4eDLgoWwV6VCFU
c4t9m3Zia5M2sO3cvj8zRY42ZUxaaqoYDrkm1jN7cVstyIdFHBTlnjzG6GehBAFKriqh36+R6Zgh
HIo00L0r5mi3DW3FXie2BRYL8cMEZIiaqcIrvjl97V/cbAdDkKP/7Y609MNnnTTIkzqSLfcmMuXb
THGsFxcBG1K7TLvr2tA6s/R9MZ5LTo6JK5HJpXmLNzfNOidOODbu0e1NDxJN+2NVORLoUg6niLy1
i9PXp8+lhsVkpk9Dt4mvIm1yZzGgQViEYyCc3AdOrVkXiRCWvoqbFgFP27vRm5IO7os3qcp7m0oi
BBAYX0YNgQErEhDEfS2ZqX7FN/PKYnsMrscePNWv8Gmpq65IYUJhP3Iu6jIfihUR5s4fu0XCcOa2
fTFF8UxTEOTtx2W5bBOY0lIycIfN3ssIZEgnt7kpNNKTTt+s41E4myILI5EO5tGRp6cDcNPR0Wz3
lsD6Hyox2cgVVMb/YBTCL1VdJWoL59bhlIuzwW5N1Gf7GUGz1tw09VHlGv/0pdY5bON8den0mWj4
F8+9YbmPYyOd9oKj3oUKP2GDxDM+8/ocLZXEKc3fOxbM+ZQ3e5I/L8iz96BWI6/b075RGmCUJq4L
I0u0TQCg4S4xpHqFqGzINijbVVyGXnZmp3z0QvEL0Czijpr3R0zww18gppFzjqH2+zZSzJuxH0YE
uz2yIEHWOfLKc2XKw0MO31z6Q/j28ftTB5/rWofjaXkHW9SuJpqQ5V/IEotyZRMeCJgCpqdloZ+I
4rE4Z87S5mPFv1/jv4dlzaAMi6PwuJqGeKPtSkubdu1oFE8Q5VrgqkOPjjQlq0iDneXE1xBGFRSp
QNfVKxsTNjs4wpjPtW0O91QfP8UijgdztmOZGrkVh3dAj5FC5SBLd+0Eiczu82mtgR3cltLr/lFj
9WMorpVjPG5WlYbGYqgWaWmW1zZeBzwf2wJvBtqVKLhEEHnuYL5YKD/G4nTAbOY06dn6MjjJCBSR
1TJTd14Zh87aIlL7sUgCtJ9sy/t4M+hh/dwnKLPgQNFfRxjbw+cc06y6VY2JfAK4+90lejccFkZY
qsaN0ubVA6lPcIOgsobXKG2UZ0Wj6b/KmV3PLtS8H6cXl8MX8u+rYF3BhW9QNfQ+anCfdkhjbNeS
tgnT09YaB8NBqz2YWtOuKzmMT5Mc1FtcHtUvYeT93Zg4+Zkz2BeTY5aGzPVRVh/6bYeTIx4bJbPh
PO96zW5I8UGQFbNZwqtQF2dW6y+HIotLo3DJY1vu7XuZty3wVHVnxri1O+K3rjzwhjCB8DKcvqvz
S714+/iI8r5j6pvtT4sl28jmwHaSmnYCIaQfowv63QSpvm5UF4RgSlGjrRSPlOYo+Ufljb+fp4OP
2KP8yAK7jOksygRwDBaIncyq+g2Yornh/23OVdDoasqa5FxH/qu7SlXDmI8VFLiPWhdFHlnZpPDK
4Qj0MdW4180QuX5kafWZt/tw6Z6vbbbt8lF3QTXQ9lnOlZ4cqj6ujJ0pWFLXqRmDo/Sq6iemc4w+
cZRHf51+jgu79N9D2hwcODxYyJeMxZC4Itugjyd15yZ171z0rlmCKffG6GnwmmGXyzlmKk7j9Ftv
GuUta25+61hhsq74G898oY8nlc7nSjUtmkUc4ZZfaNSHPfu9ue6LhCOmFpGwMZtG7IA6gQLYBpPs
Oa4J10jzUn87fSMOdzof92Eul/HtnCkZR4KnSSkIV2gNYxe6YX+dTQERAh4K2tOjHM8llDo09ChE
8pqqxqJWBnxjijDjeTtdqcjhkJ7uR3W/D8c2PTOVjkdCeMOcZfVmO08X8XDZ0WUztKx1yZ4ur+Zr
iUk2T610vqvE7blzzPG9Y8urksqGUMScfaCHY0V05avOa9M9UOn8NZW01BAX6iTUIo6t+7C403Bp
bTCdmi9wPU2W/VZdQ6pCBokRY+10SGVjpTq3E/riHpB+CKVodnFbNAYPf9ekEPqsdE62H9wk8b0m
7siTb8KtHtMVPf1gv7oFdBAM3l8N17E5//mnrwxSXBlZVij2eSPFVp1yMnQiU7s6PcrxVstyCMby
iP+jZojk6XCUFo5mQnBoue9lZtzW1Hjo66oDDhIrRiovnVdkDq1/etAvLs3hgMYhzbBMkCSL/V3Z
6pnEp1Kyb+4JXTPN/GrMk3++h6LIqc4IA95//rm4NCdSiZMfk4ozQBas46hCUEC+xkWeBsmZDfKH
huHw40U6pq0i0FPZJLP2Hd5GGyFXV08dFWvVCbEFea395oYwJo0glQ/M9Ipmu20RGQFbDoACiXac
wt0RutV6IEHkkmOwnWJNICqEGJYelFxWTjgk2f3iJ8kdYukGY2qedRnB31YTW7u2YtUAowZyr8QO
6zTGqpMOs5JCsPonxxLgrqTMrB+SkgOYSNYefE3zeWjVOgamA6SyP4nR615FSaSHgRyiW9ea4z3j
r+/fuy6lVmuksON9T6ftcIU4VPk1qaI0VwKi+YVKXEe1ppzQ46p1q/KtLlQuM0YDRHIFqsVpFdWt
ftM4OKzpGgTJu9NXOhaS3JCPw5BTOyuCupC+22iYCFsQ4fkK3J2l3LT4aNS1KFKVqNtSDQM/wX2r
rPW01d9CanNPbRjJP4WFGZjeS4AdXDpZtbcmF7t93arur9zoMpzRYVzc2bkrNXjvqaAm7rRJ7vdZ
gkcznwyC/kY5kUaoI+bHJYYqpN0IdyZ8YFFzX3pZi3NVzEVpEdESX0U2cDqVWXYdvFOHs6UEFRrn
YZu/u4q16sI/QrgXeEgn9zkvQJjk1LrzqyL5lcZPGt6X0y/fQuJ5PPriNKflJSwrGJHvUC7vyEYr
34rv5l370/5mzWFC67jblo7fbk8Pu9w0L6958c7nhluSe8aomUEPZLLe8NZdK3BZZY1b19oQqrru
mv7M8rb8/i9HXWwqUxvlfdAOXCsOEcfh/r4gcc647S0e08A8s2Yvd1uHwx3JqTFoqoAcuUhb6j6R
cOtR/aM4KWauaHP6dn5xlGLhdD6CA/kn7fPDOZRJvWdpyeu9jc8wWpWodW5SY/wdi7B8LL3Zyh0r
8jLWOvQ8eqMwnc3yuTatjoiBOvIrQq8uxs4qrkz2EFdTE7mbJqduFaqtvKaIgCW1zPQreBPmmY3E
F8s/LQlVn4FeENc+KBufvmwRXkupx2O9z4eaoJOshhpiE9d3+g598an22Huh26F8DyFo8egJQhsg
jjfZvuow947eAGZ/6vFDhKP1HwzFLsxwILrQPloiAkPTGHDlG+wKvMm5FHZo+1rWelcze/zM2/vF
9xr8m0tjBxHD/A09fOyBgUmytzKxVyIdRy/tMXYgYZ3f9MpE8lvdBt5TW8rx6Z/fzI8TO1orqmrL
LzZ0EJBWAPX3nVXrvmEYBX2yAJw48VdnNrTLdwjNPrg1CHvo3W2+qYsr1Iw88aTt5fvCMDJM4hjK
oigiVsLslJUx1MnF6Uv7ouxjq8CFiMqd+/mUWw5vqVJ22WBmGa0IusSbqqKjkhLaRKRtT+FVdQIA
tmm0qdlYXpsmEYcmSoYzC8dydeRoDcYK+Sxpz5wKl5pooxtlQC2Ux5rg1SLNzLgj9iO4F7CBH2BS
BheCnwj7fUw31WjIMxuyo1lF6Yc7wBGfCYygYX6XPr2RppOEUFOERjdGa34yiX8Tglpc4F5Krkok
gZfe0BRnnvPxJbNfggdHy5ozGhXhwzHzKfcS9lL6Pmym4rrCTl2tSlVAJsuL5jElgoeqdyfunKoG
vDs15zTLR6sQ18z+kxvP6LPC73D8wc4iLCmGvjeDuvVHy5S3yWSdO8l8uAU+7ww5JyE1pTHKZMaT
snxzBhot7ASEtaea3xDnmMfs8DAFezdFGWZzwMWoZL6JzPKn2WDrA4sC+H2jUuIpCKZJ2/tIce3X
1lNANhAigT9LGGOh46HqrX5VD4P6BGvFvekKo7vr8yDYtFiVmrWeYbot6LjP/qngjzOmxVuQT3RA
7EYkvsZsM9ZNNSaRD55Iu8SIXhJQkvXwlEKjn16J49AjHPUz6lRW0fRmQOlBcp2RVri2Acr9cIMa
o02ge9kl9DP3Shv7Rt1qdg/AJ2dTF67Uxhv7lRoUmrWyMH1VaM7w2m+IaCHUKw5JXEJpWz4UhdDN
VZ3n6j0sdn69TMiPCy1TvMk0NqHYMXHXIo/w9k6FqNoVZq1+1+C6I2TNBAkZSKGM55aGo+2DDj+A
ZVZHtcyn1tEP54gMMVVXUpr7qSYHBIxTL9ZpWhCVyDHZvmI3iwBWG4r4MWhSr7/CLIu5tlI4KBCF
FImYODg9/mYoivNS6tTxSXV0zKdxiPt7jXvSXeeZp5x5sVCp87MO5pyJB4risWVSD6BfN//5p9cZ
UII2AMvu9gZOckzOXdK/1nlae0QPEGea5JTY8P3OQAfdIGh93ZFL/hxNSbE3CRFwVzRlCdixnTAw
t6SCNrdt2LS/iMNUvnudYtXXMidDYaUZXU1yIenWN60i24kwFDV2tn3Xg27JiBV6wwMP6r+rsBQR
q42Xsm8H/ZedYSJe1SBGgtUUOBI0fjakiKiGHrc7HB+QfoWeQxPzwC9ZF9NE7P1ay5ryDZaRUvtp
oYhnUp/kuEVGb2qbwYN2vXaU0iLKSA1S7zukt3ykbOgCcQuiNvsOn04SnFeTeMqxPbxLMBJ0K60p
plcvkOMNeTgiWEdlE951aQufxRsVTEZqnU7fiAlLFT9MS1JYBruQG9AzyV2owuMnpcMixyJ2wan4
Wtp5P+2i077HbUMMZ9yO7q8sLKY7gQ1TvwASRiJaT59mn9em+iCtdnylxg1UoVctVrx07J3fJplz
GkF3RfAtT4Xbox8sUu+mhfe9KxrwVKtEn+AeAR7hnJZGA1gXImZWttnWTxYkd2+tNjUkcfze1ltK
1lzAzYc/vsFSS9poFcfJc5VVhXonWqgRPqmYMtmWnvAmf4CBTwBaIAblZSQIegabayGE4qqV411W
TTj8J9Q8RMMCFr73rFRJvmHJDpKdXQaWggKRqEF8wlqsNE/ENWQuJIckLBKSF3rZE0SSj3Z2R7gm
yhrUvQoxx0gNlDXJZsWPBGpcsypTJTX9JJyjI+qSytaqEFm3RfQBYYQzZQB9abTL347dtn+5/cS/
ohGbNyA50pvnwID+ZBOUQ2hCEDS3gsh7EnuQyXG8pBFPqEKmpXPScAAqc+zZYYhK95L7MZAmARhl
ow3bok0rOF1d0l0ORlO26yGty34TKG4k1mqnjOmNcNXsN6Uq+3Y0EyvBbagT7YMc0L6jElu/mUZj
VmuaSvYNULkETJ0MON7JEsoKKCTAYiicYgnOSBXhuhs7V25n5TD/C6Ig8hlpQUxXdH5z9bozk1HZ
UOrTb51GRqYvlAoCsNmhIb6CBVU9hbJX8qu8FWV629sRFOp6MBwcJBTFrrSuKa7x6+ag8xNlyt6i
KHDu3cC1udnGQJyJpxthvdJK4dxxncZ0oYw561XQ29U91FXlT9eW6PrHWDHgU0kRQJvIkuCO5GFr
vJaFFoaXSNG9Sy1ij7Rm0mfNWm0NEkJSY+j0CznIOL83SzuL140WNOJCK4hmXNPJhq2QFK5wSKGL
OuMSaSMAtkAlAIj0Cd4hXCINoImCH74qXFm+OXAr0LfqdI8vdB70Tw8jdbt2w6wHdqfH4VOvtoKg
Q4rsr0gTAmujKTIdNykJz6STJ3j+Aelkb71WYfHQo2hSfTHWLFtDqpMg4/E7/NIL4xsr5vfBeNPS
mKzeigSfJrYIu6EGUaH6L+1vYQrF7RrCanFDQwpaQu2mONrAknDAVjJlBBxrTs68UOrZDyegbkNO
gFWT8GL0fypSDYl7IJoaAT8kIA9q2xjvgsaF64ZvmihIQltlTFaCFv5FCAXSFJ3MBpv1qSX3zwgI
JlnnWWvedSoE1FVdT7HpV5S7yhmHFlkUdQxbvbC7kT5qC0g3XsH44vQQwB4LKXbo0zMiMdJWq6Bq
X0azKP+4TW7sWMshdZGrZP6VJmP1q6xatmfEmyTcWcOJii3JYc6ehzuRvNI6ko9eEaXPCsktwmd/
0ekA8eL+3cxSR/MjLpJdfKtpGyOuwemacUQwoxXFxJ9SbMp68sEw4Ps5AddEZAOXgNufFeqmxYtK
GBHZrrB1BSoFfxpcY1uEnMnWVa0GP/TCbggVk0ryA8+79WO024qwEqeJ9U0LqOmVyi20f1166cMg
BTfC8irtlrSk9hZenf49yXN77wQx/xZYle7WJYEiXGuFEv9i4SATtCEhlrgigyrU1gkm814RA9yH
YBxBXLGTpEDXuiUgR3TyJPrEsJQojgWFc0kcrT76ZqCSbVsbakQqW2YTGDp0sXlBfC6n9LxgkV2N
pVBfzTjzXpAViAifYEXybVskhLkZkcXXodT0P1HS2NmaYOP4rYhlK6ArJNkNQZBTBx2qIN4okcWg
+2C75Gvd9NHAPrqokosiH1NYrSnULbAeHUSzPI2Nb2ztwKiVnh3+nJQ4665TFBXwNooq1Fdj7ZHo
Vk5KX25YaagWscXhxWpI4obBY0TdjrxG8VbFhNteAkRTSRqJAVli0R+vjV7ENoQ/MEYrXWTti2WG
7a6E2fLoDRqRj53ZEQyRIBJ7NnMXdD7wpcdcRIi1mb7sCDOO3Rd5oBcqkS1K+mC7yptdGW1OJ0uw
og6SZCTkY3HP006kq22k5ilwxkgPlld0MyZAFgCbb9iZEKNqx338DqRQwB2j9B5ug07PE2iOpWn8
YPUmCTiuJh3+Bq0oDp/kpz869D0MEAvjRNrkmNI0G7JuYLmwY+N3nraZ/pCFRnAXt+pAc8mUoAEb
bIk/WNX5ysgmIXF4alPtaXSFR5IjHKofVD5U5yYmlDjdatBashWd0cD9nrPUDmuALMP4Slqm3a0M
CT9k2zUQkkjwtpqOnh195a2cTD75wwhbZADY2W7ZcPA2FXBcxmsvmdRgZ1LFnHOJtLL4RVgn3EGV
2NnuonNDe1+7SkIijpyiJ8OsdJhNQ2Nllx0nwL/o3gOtlrgklGsbVO1LlHkOFVvP8VZqNBKSabqy
2HmxlgF2A9I2bMB66LiwCpd/I+IgtKbnmIhvUhuj4T4L6tL6w/Pr1Nc0QAkHWDRW1euKZSbctF5N
8FjEogH4u9WNJ1HVA5EeViLqayOTUXgxEDBkv5Swf28B4NvPsWZ2xgUCEu0PGIyRLHcRtqnfMhUb
Xwx41C6azuhSX2aFWdKI7KoJl6PR3SB08wg6bNlq9KzKO/AzZUe0N+V4HxdoW2CYKEyKap5SvRKH
q0sUs2ov73SNNPLH0exTuS0mvZa+E7tDuHZ5gVWfjqdMWLj0sVsbbTr87pLRUdboD4ud0AKlvBpF
zSaitpH/rugXGthcTCHejNYe+VaMVZpemGOWhrdwSOK7JKciTsIlJzkIEzCoLpye2vyamGm8ZxTE
1UfE3gM7dddpXvo2GqorjjEAjLhi8V6WKgk0Y68Q0AneYVw1dUtkYp9rsb62WIgeLQv45hZ4X+9s
mrAl8pOAsOY3J2X1GV5Ru2eJVgiRUTHleKRLhejTbP0q1RRzXPdZb/ylBMrUcMs5TFzUcafeElXf
smKMURr4bl87zYq/sfkmVUKi/URUSkmEZ1Df2zWRZRdS48TmG0IfG+JSUzW4KVOtvBVofCBdENLc
woiYdFLTkkzcZQIXx0qtbP2XjCq+3r0Dlmkd9JW2CRsFJ0QB5v3CDCfVXLVdH+ev7MCSjSuJVcaK
CLi6tDABwYgCdbb2wopvmj6S8ASHfgrXTY/6cxXp5PiElSCEU4s9o1r3sOQ4VthpmK6IS55igJTU
7reYJId6qzY62R8ZhKPbsmDRSeNaU2/TSdMfhddVBCyS6CZW3dwl57SjKrafNV2yk5Yqf6ramOaQ
bCUa8KImC8cneNeRoOgUyvBW76gOJK2pu+1s/suqiOlK8lKZw1va6OYfz528p9EatOQqU2yQgEqU
EGxniOCnWnXTg0gUM14NrWrte1CcRJSmCqFALLcSUW8itPa+rAOrvtdLOb1ZQVXU1/U4wIsP+pny
DSaY8zgfnD+DUdv9pieTWl23YuYY6u5ofs9yApC5KmwAm6EZR3D51jjZKx0CsnfrwhWb/L6rhsEf
hkHcZx0OazgKAx8+DQmbXMd5UsSXtpNHPxU27L+cIJzaNXBTFQoCOC/eerIMNT/RRfQbJrAwnltJ
CwqvWjPcobwe+8vAozO2pRQq/1QQ7tiY5tL6BQPOK/0CdLnlkzrqgdKfyWIJmWt68JyBfovWBQHH
RJil5GRwbzlxcrFxvS+S1I04ruhxTgsrle8eFHuoZQlBEJtO6cwHDoyEutP6sky+O6bzDEXBxQ+j
6yFgJaqj7ZrmNdCjAq8OoGAlSO7hoDrKFcgMAWsSJCdZ2ZoYoe8aPQV3Q4m6H/EwkypNWzhY2YNU
XBgJuoW5r0enDg8p3r3Qiuu1ZYIJulS0Pjc2+kC7H/e7AFUJRzB+bMp6vge1pb1ISdbTig9itydP
bLxHgzA8xIkYgysTtkXFhqtU7kFdh2R6G0X/inuMyKVIyuJOJZ4S6ByafsRN0jDe+igmhtWbJtS7
o9PYl5Vwqt9TAFF2o2P9VVbdZEbC9wZRPAOcrG8ig8LUqrBho62yKqu/gynucFW37UgpU/HU5jKz
ksZ6ABjjQDgdCsFZHE3KZa9LNr4oAghos/CD+4FBXMNa1CPsSrNTk7tx0sy9rB2nX+mpxqcTHFdk
rnVCLSEtS6sZVp3dt6/TVMCyKBxHcJSMYvdGAp4JbnTDpO7RsaNSVzKym+c5buTHBOX/1jPKIdo0
BdEUvpU4zkMQmfZ9EpfTu2iIFV7zd1V/oiy134eKbfPK437tADg2UH9jR99jRU51hoxksgqKzPhJ
GS/8nvbQrjidx3q/6tn4NwD3vPIRmECII7BQWFxKXA0OSw9Y+E2rmlJ9FrxOJjRnuJsUNLqAdaTk
g8x+oMlvbWTxwBuJlWi2hl23P2uZxH9O18WPal8HTUpa1IdFpEHphkDv+/xdKv0D5V96Wcbadns2
pFCg2gvdez494LIgu2yeLYptZQ6qvCG95r1M6YHTr8vjx9MjLFtCyxEWJWcrL0MFQGf+Tk1kNfvX
lLdBnhnjqPY23zbUOEhlEa6gDlzctri0aNBo+Xt+1WxN39kqV/8sYeO/G7ifhljcKDk1VktKZ/6O
jnxTi/dIOydQW/gIjodY3CkshBocJa6CMwsrJLnKzSp7qfx6M11738LHaR1tTz+bZTvg49l8uqh5
dnyqWVq4ZRuo9Pl75HZbgperjnrR1izybRZe5spfuLbO9Fy+nG+fRlw0PfR6bGonZUQbG1FQX4Sk
pJ6+pmUra3lN859/uibqfqzlVJ3eVUW9MBXzyoZbHATXaXNGf3LUw1qOtKj4Brh+Y6cb83fcFFco
QtejQ96hRfpqfQdieq1qDRGSv2vtLDDqy2UChRZkm1lBbC3mO0XWqaSRl7873xFyXIuX+Logh2CV
bs3vHKZTP7kD1/59vB1X52KTvpwyn4ZevAcU1Ec71t38vff2HVn2hR8Ote8a7yrBuVm0NY3d6ef5
5frxacDFW4GwOTfG2snfBW+c175g6l+rALFPj/L1w/w0zOJVmGjEOQJ8GUuIdvH0+Ago2gdpdGaY
L6f/p1EW0x+PRmR0lDnehUPmAbuROD7TPjk3NRbTXx9NBQk9t6uE8tpuONRrM5+COGJqr2eu5stl
99PVLF4AxUyJVdIYq3DXzoW1c3ZAfsWZQbSjUVwb6SP9WUSQhIvZiydTTUVo6pPU3nVbDo+IvkCr
9naIoZ0M2zGatbVVG97RSDKIWcqzNXuq9FcCy97vpIlmPWmEXAnPNv26UPq1hj4OZWjpnvmhC5cu
67cHbMoy524yrU1s1Icrj6F35UwLDH6hGKVjzbFApmR8O8ipKEXGsd9WhvtHzMe9VdklIC/wIJDs
0RuN802TngF21ZryG28Mpl8pzgB64oNBLi2Kmra8pkPvECjiepQ8OyUi53VuH696fXLx/hpwbAMd
m9uZ92J+vQ7aWvOndVYFzDCr2aJxeFEOufWVmD/fbnIJf9wqVva+eQ1/eN8o6l1FxT35Kee+hEdP
/GAXdAQrE4loiaFmFyTchC3mbgoeRm5cSY80PJeTdlaZtVhf0KEDSxLIh8Q+vo+v02/ulf2Ido8E
XPWW4LMQzvNvcebb8eWi9kmMtpjTgdY3Fu199nnj98n7qyzXANVOP7kvF+pPQyxm41g0iaAHyJcW
Zd1K0b4pzEOlfUzr/tWkypt3ey96+xjzH6Vc/p8RlgfhqydjWv8/BrDOCpX/O+zyR1rv4/z354hL
cIn/k7Vqqv/CXjFnh6lYR9hV8az+zlrV9X+hYPrwstE7BtWp/2/CJSGW/AmdcJQmMAwA8P1vwKVp
/gv60rws6vSwZj3FP8m3PPwm4VvFFcjahfMYKYqDEevwDRdRB762qwc/SXXvOnQS85qoofrM6vjl
KGzOuUTwEmgzDkdx4tIVnOkGXwniERd3kraXFNLHX59u++PfC9PnbMzDz998MfDpUBQR9IXSBKfx
4TCtJeaNEdEXtlOgJo3UAoF6qFx69Wwj6/Lmh5I3002RaqRunx56Qa36e+yZOAhXB1IenprDsUVQ
NTCait4vYNjRgp5jMlDYVm4EhKHPxbRpx7iU4MxIDPFhjYQvJGhorzl8Flragij2ldJRfF1zYtJp
EtVwlO/RvkVEZp/+rcdPw1RRn6sMQqQXrYXDnworvycCRe199iPtE2jEJLyyCTUy7k6Pc7iSz7cE
3RofDYsnjnBunvifN+NJo7vDAPreh3ncNquIPqv1oNMlHO6gYtsUKsqOpOyfEV0/OKanBz+6SKCl
GIvoBfMfviKLT1fXtgnloMT1nYYqIG1chxjHtj6z4Zpv1b8/kFwi5lAN5tOHW3TmwxxeYmWMSQCC
hpoZNObX3qbH1lsGacPx9PP09cx/02IkpOkUYXQ0/Ai4Fg/Nohoo0N1rflxpEqedTSe96gPHd6VU
brLUKs7tir+4g4RkoRjDLqWDo5kf76ez1H+xdybLdSPZlv2Vspx7GjpHM8jJBW5DUmzEnpzAKIpC
DzgAR/sH77vqx2pB+awqxHgmWc4rBxkRipDuJRr34+fsvVc2MCuy3NyOaIv4p9Qdp3B2mz9pZ/72
kLAgouDf0m4wo+Ha+fVTZC2dzsn5FNtQ8W3uErpbepkR5XNmn1lG+wj5p/yPOgY/79ovn/npwayy
2lkcMFiR5SPUsKp4RUfSvqvKdZ+0X9g7ukfeHyS4f/85WZL4WTelN/HCn31RXjJ3us9Hi88U8fmY
r/rGtNf5vBANCgiZT4XewbKb4v1/+tzgIyYmhKWJnYaUiV+vb1Iz1EJJYkXt3Ja3o+zSN4xRsHR0
5aHpcKviP/JKcnFZAfnfZoCjDMbV/usHNoUf92UrJexUX12bwaa9GIwqd5ln5H88DMvg06KPhhNT
Jh+El5BIR2l/KuHMplWL1xZjBCQGMcJA4nx9rnKh16dcE+R5xNBRxYekWhmXWVBNCOuKF3QNJdGZ
J2l2rfk2k73OtDcpirE77xUDhnNOnYs4KBK9vLCxGRRj7VD4BDqgN83e7GTs7uuxYS7IsmZOxI71
s30aBq8xw7HLJm9n+QPtY9qolbruekgd+Lg9sz6fsCDaTz5OnzbSSRn2q30WEMjDkJ7BFftWnazW
KU+DWX9zshY63eKTDf1latzWPY1gv8zz3I3Fu9lVTEWzTKjnpiaw7MzNx1XThEiRIEo0YTVSmKaB
qGFAOYygd/G0j10wHjOQhoznKqU3X7saisvcCAbUzb6dWMeEQeDN1AbTuFtJJBpvSFNI7UNreepZ
LQUjrnzNpTrMunX8L44nLFpWneGr0MQ2f03Qs2mf3MToH2MjIEXdNyE8pDuvVkvyzurozM5eWck2
20Ys1HJp1WQVE8Kj1XMetDE7oCqaZeUSgt8FOKljplIGEQqc+4YawcRc1cmRlpll7uamVA14Pq/s
Llac0CdrHgaxdwov9ncrQpSvgdKTcTQWM3iNfQ/z4w6id+teGBMxs93OKenZ301sF+ZX0nPz/lgt
S2Ud19bRaoJLBBh5L4JCT6d5DVbrkGK/EV+mdMa4JQRQoXuvqQCqYD60CV1z6fvvG61dsbeZpNHo
srRb3FgmE3z0ixplA0Bo/j7uXCePhilhBgWz0nzKCVwuongq5EXfc98R5q0CKWDMYOIeeyESNShf
g41RaWwfkYIyQ05rnQXhbMdOcSUhyECWsnAOxQ4bIM3ytGTWpZV71yGmBtJiF21zwbpOsVEhtlmi
uust7O5dLd8wpVEwYWKqCnQPtvKfW3StH3GN9T+sNiU/nJuyykKrMlqBbWhumYPa4t6ytnxj2xaw
C5sSziWTzdEUuzHJYSJXSTGBkeSx+cGT3xDG3KgRXXkfx4/FMLYKqMmAIIcDfqaiLTm7jbI4oam1
yillJq7V1xolTr0XQ0mAoOAlsnmtYBYcvbpJnhrM9PwhBfM4zmuW3YdiQDtjJ6MZXJEuwxiqstzF
C2e/WFLYPCOUlXUlpCQk9cr8js6X1HFHQZ7i8UJpDzEo1u+SsFwj9L2SzYjkPF6GQXRLw7B7I/xw
74rllKVggw89wXDqwLQEGSBU3XW4VhRWU+SlpXL2xsJ7c18JqC63bII54ER3TCHQZXaL/i1An2dm
unoZksl4FvjsrxGMS+c4ZDPMwCTvi+ysA4fCrCsQlv/Acd0459U1XvQ0Lsm+U8K6q/tkDV6Zr5J/
2qaOFHjTfbMLXlHPVOmN3RsxcjmgLSt/TkWjohp3aAfb9NiONFV2YKq6J9Opuv7G9oauv8hKc7gb
7USmZ0aDWoAJj47Thb5mwaZ8QCplJWe2VRIlVNQDBnFVbmSLjuGyddMmmdffQlq1UOP5uhPjqVpb
HHayzorue14U5nwv2oxoS97NutxPTu/4HwnwoPjArAeBiUUEEVEsCEI5t07TilgRDFB96wXC3S8d
2vzDjGBoDjsvqY5r5hmvCEKdOlwAOfKdZc9ZXkxWx0hfFbcU0cZjSuAxRC1fySjwqi6PDJAI5z4R
tC9NZc4f7lAuP2qqAPsouza9VjMQ2ZsKZOi3XNTqVTb29NUqVABYNGkh/QxaPhqdlib9gsTYe4hA
8tAUnn9LxLz4roJmfUbK0rTRwhGR6FYte++cCXSLBEW3Y4QrY+FZMmQFrclO8o3alVUnW5XqSpCe
EtUrwtPQB145Huie49yzijTwdioDf3kvZstnGOfH6ksRpN29VySsWCjayoIx4ursE4NoRjResnqc
jIlltfT0Gh91ZaH09RsmYwTCjcPHhFPRDK2gE49JW1g3tRjQVVlwi5KIzBXrYy5yWR/AgNn6PF+s
8YSkfEhw0jW87bH2y1NTEMRy1g/afZsKXwAcS+fhuTdLC6KXA4owUvkyXw1EbHwt+0wggU4TD2E+
MeZipxKb5NnKiDNzZ9Yl8fANw+qPipHlG47IBdZ40Oc9IjvFNy+lU6KtQBNiHMmxspMDPC//q22S
JnA/GTpARzbY49t2a99L6hQKLBCKBoNfflJ0btmUHRcQIpeTZ8x+qEu4kBUDXr1v8j65MZyKzSev
l/R5kfz8ke/nfb1nF6aLYs1di+MbrSvQxbgublZ8QF2ke5THp7ESLMoQc1t2cE8teYTYUnzr6nhC
6AjIy4yQh6XuviB64VWT/R1cLXNZDFHrsIfcG7jnBe3Ksbysgd9Av0Gkta+NHMQzqc/ZR1puqqKa
COsktGup3t06CCCvDrkIjj1X9Ae+oU5sKrliYmWFXpO0djfupauT+IhWhT9PWct17E9yPrZegIIg
QEIiEfy65ROy5KxH/4XeOAIsAfPIL+oMoJCmZIbXh+j3YBLoX8GKIzIQAgBSfABBdor7rTHf+sQo
EbUamQG6sCDZFgyg8N/Kso6fG0NDfCumBhBs7Mz2wzqZqAwzaOSkyoGXfROidsuIjCEHGVdnbeTL
bLZQkXX9/OrDpkkOHYb+2yT31jTi7KKG0C+CZjrWk98boVLKm6GX4nbeF+RAHERvQbXlDUGCDHZ4
2XfQO0l0ouT5lrEo3vpszjX4YLAlu9GfkDEj20/7nab60nuyYFg2zbRpIEn5nWcfemc19NkotFeF
g184LyXkOTsqhjVGkpBY+bDv4+Unh2sEtccXJGwVukJ/mgvd3S8wz40zSIyDT1Oe1TMKslUZV1OC
qC/KSOQN7ULr9NajLhXRFBdwnGcGZ2OkhkztbdKu3MNayvFb7o8FJWuz4e+EmxMu7OpA5mGcuaIG
JwOOM1yqYaSs6orkKsdmNp20CWoq6okCsHero8yzjBQGakgMspi+UEq8lAzgG2S2VTqeJtfTt3Hi
1BobliHZgSYHdPBoU5T5Mx6QnbBS+7pVQ+0cjQkXHoLECg4hlGIK4Mzss6dpjce3zppyf48Wyvci
h7nZjxgpobvr7Rik4Mgy/WOUdXDnlkNwbkzAcyN0J93jaBvFo7aSTf+cxjzPQDvgWQU9kMsm8JjQ
J43rKoimS/eIjH5gj/cG9W1u0uauzsbxoe/UCmSpU+rkMRlBPgMCjVAO6XfFDkTHhmh2Aj9aKywA
QGHd+is00bwPWxue6A5wZ/vUF6OyCKoHHNXgrXCjdDCNramjvEdB6tu4Y5bjd/vSXINpb1Uj34jT
HrWppL1hhG5vQZl0OjpTvGmB2UQeHG90UPTcL6yKA9IuJSTscgX60kT0tzpvx8RDovryOArvOso4
cIza6KfQl6MKzpcYCf3ejF33rvaAQR8V1IRLCZH7uaPCy/f2DJ5pswJR0FlZ7jBuWtvpzAOL+RQv
MdA1QH/VFbeztXZj7msZWl5qfXV1v7ymkDCRAoxldafH3LizrKV+YAeCA8s8guDFbMYNlGTLcION
gyFE6xeM9pdq8dG3634OsackpK+1GczAtmyCkBJ7RtNSoUa3Mccj6jWKEb1L1vf7cRYpBXAyy4Fa
MfVZtaAfnkGBJuTdkpC8QMAJu+WENVtPwiGoH4HXZrYA68XFJ7yoPpM5ijE4vFp/XVkhwSkNY5Mf
giCL7xaAt2801kDRLYtjtXscuuqHyS9nGDnn9hvWgXHcuShoric8lxikvaDyd22/TtDpdKDuTIuY
Wq+JHWNXDisVSAZPu4vSRBsZdFB3emE2oVCn1K28FBNrezT2U3OXwzRlcVYIdKD3igkWGIzx6jy2
rQlsHEvRwwhu8psf1Go+gcl0rutxLdMLlsjqpV/sqjnqafbvyphtDMhnM7zqzpX8bTLZx6mfZRU5
TRM/+jwIxZljNdVTYIyTjaY9N+Hpagd4Xruwhlb5FNyWFafXyHE31TWFLQiXkXqaqqnYBPpEYIE6
nwhSZkIgpEdpUibms9unPa5kj+U+Re+EprIE/cYwyk4+EO4U3s6wOLju58QI5j0uH7c/rSZ6r11C
Hgj55opB8Sg4yiIizBjHuZg+OAV5c2UQ8WV4R+TqaR9iVJuzcBqklx6xp4x4aJCb3zMlY3GWky9f
qFscK4JXin8N/iUkuVFvkWFeXmc7i0rgoh2VwW7Vx0QIZZMJlHBQm74NgPL0MtpBfV9wWCpZWfP6
aujMzWvRcovRcBnUHlhfYLkrGM5qP3BEzbltPUpWrVd8cH7StK+ZNRPrkIhgwp5ACMWyH/MJgJcc
/OreBNl5bwwGdndf+/Zdio4R+V0+coRqfYpGTud94JJgOmRvqVe4aPKDkji7FWHTzge0QtEredLJ
+gdXuRtiK/8BTTrlzmUDFNMxKV5bmY0fyhrmGn1yxtbE/RDyOPcZ+uKR/I9418giRTatDfeHS1x0
c10viLBoGK4LHhhnKL0o5tDqofVbrOqw/aQfqchH1OZ5Wh5N2TTpeVxT1PZ0kOyw5HxRgJNd8o9M
TLQaq5oSeFeZ1opaM2EWHKL8hxRqTUv5xdZO8zwMxJskvYEotzIUB84UOeubRYjql7Gb9cuYGAS6
et3mx2kAqd+2GqswXiDipg4jvG0jKqQsuZBL0tQHV6v4G+XBUIcU++jJYuHyPXIQnQWWMd6HHbHQ
/pXnFd6dkDDjCY1p32IoyOzsGB/vB/R86Vkeb3pv0cXu3UwRlRK9lrXxZYUt0D4GY8CfQ3FA12Lh
UPLd6p30WUlDPcQeEXH4u7JYn5IC5NpOA7dV2/mpRxjtu6s+45BKedlZHap/v6DqOKpJV/cFNxrT
QCXlqQDL2J6PTpA2WHUSfYEUdsDvNdcXDCXwi1mLkUGHArgzhYCJDREmlrJvJ7dAd5vpcgQNWcv2
tigmgjRK7EobX7DKKaTXNVkjb3AaPENtQgEqiqL7WsdrEIQc2vBSxJp1eI8qNVOYXkeZHAfZq2uH
jJYXhIKo8C0lKB5Zl/G8+MMmulf0UJiELo04xmRYwKp0UkT2q1PjvKo6z+nQhMaZ/1aT2WiBtK0W
VH5T4zyNXYM20g0mDPMTCOItT0Xm1/Pgyy2dylzLfYsfhmCEqgrOskUH4DDrZRwir5zHR3SYtGoc
PZpvA/Wp4BS0rCmaPJ7N89oszOQ0BnAP8eaI4jAQBFeGIlsCgkWKSquLalo6/guUvxzibeN5IgVL
hnKDVJ7JzuM71OhA37DX8TEAm6vgAlFwI07ko6TVDuYuD5YzDnwC8G00qgR3ufJkxyuXdlgCIlfs
LtDZgRNhf5kZZgrcPOi3HN2B4BPMEVphLVLpguytbaEEd5lugr2TYKSNqsBOooTbNx5yp8WP7PY8
K3vizH31bNCsyg94b1mZZ2yexMoAbXBDZvXeEHqt2R9NPCl4Yts8B9+qYgunTTXND7zBqzzYPT0T
bNAyP3UcodxDXcVYUTupDLKcpDt/FGaDVHIZl4WlQq/vjnbluWW6hLa0feI+S2fxniDKdO9JBSsT
WTa4ZgjQk/zYYrUoR5wk6yI6Md5y8CZr+D55MwYxCvX2Jahd89rXgEooPhL/gV2rwf1V8Jwex3Fs
vjLjMLxLv3PUg0YooXFvtMENrrvimb5GXESeSDWFdNv3Q9SbPUDL1tv2fTH7HZag1uxIMlcbcBgg
n/++xgBwd3nKGLNXOUHYMZ4FGVnaSBRpaInzzc6N+K4HZ5qi3o0Nebn6fVMe8thcXj17AV9u6pJu
k+hGezoVXVGi7c3oFUbdmnZNZHu9Z50y8vB4ollmIygWqpbRGtc58y3e3xtr3byIQ+GqH9jph/Fk
uzZVBFsq9ruxSbM0zI11rB5EkTcPJOHjP8pWPd+rDm92OBDaXEdacgg9IbX3cIBPUnrRPOfqSzP3
LOcO6DVWhZEJA30/pbjcst0UrnQ/vwxOKchYG1Lgu4mYEwSdqE6+di6dc1C+yTrutBkXb2mJUOQw
8hIuB5HJZgwxoftPRhXMSSgswGkE4CYjH9xgqMDIVLnXywqf5lQ6dD54iNLkKRA0d/BPEuO8o6dH
y63PPOc7swb0vyWrAbqbTjldVDdl/pK1aUaB2ed+GpmziWq+sdbCP7E0j89+VbsgtTcwJeBUWk+7
pEKVuCvnGvkyMnn11LRN84Gby8Qz5ut4DzR94mbSvgoHq28fWDHHK2v0JGJ2DprWDhur9cMu++Ib
CYdbLFk5i+S4VBx79s4yms94GWcQqkPn9yE05OFStr6RhFkRtO5+KrbWiWi2OC7N0HLhezmYGCUt
YLpd8KvxXYLZSMNF2Mkzruf2JoAk2IW0BOKvmAywf6TmnN8Ec46jKghq6wRddQwOjjlWVwKxN9pA
AYhjtzix/+DlE/yrrreJkyNxnNMnlFjLPzQuWWF7WvcrFQ1aQyKLJi/+khr1UIUySXR/nleqeY5p
s7b7mMTrH0aQWOWhxpuQ7uagVPcOM1duWi7Fa6wlJkl4f3ZzULT+kr03lRvHtwnqm3bN/fcpsIlr
Sf2kejJcscSRGs3iAadXV+1N3OHYrOaxwnOYCe9hhEzPrs/6gGEHs+Y7w2aaSDmwahF2XSnXL0Q8
SmS/0qpfYT/Y1EiZYbffRniEZCa0Ho1mVsoguWlGaZRnzSSmD1sO+ruJUrvYsdN0w3mmmcrsejGJ
4ADnhOBP2xuLEC5Gb+wlYc1z1BJcykGHrsVlxzqBYaEdlhOR4zbcY/bnJ5SUYgodypUzexpGsgxU
57yXduK3IfEj9G2BzYG0MzJ/s8Eu/nXuKnm70Ol5x3ls00+aPfEt7RtOSo7Eh3R0A6lpcZie+tGn
jEUjRgHJ1cyGYe9kj++SoXapzq3W9S+SZWh7Gu6KKlXTuv0IglWwPg2i+iKE8uKw6stNXKXRrqGo
zGfep6amu4/5SO+aNpPezg4yKu0pt1lmF0rEMZy0JjmAc5tPCeibjT41QFrOhVu233NppBnrKLMD
Vs0pc3CdcpdwPBWyxrxady0lb2xmFwv9Mysa0ai9mH7Lw8KJDY4VRTxvsRf3+hoWFrwr1wk46tkB
ry+laLbu6OL37RHOsyFo+CzdfYp/8MOqIbBHuernq7K1zS2KgggZNoIGOXFbCPMWCyPVRewQMBKJ
JR1peSQ8Fth34wzbC+PMBZe6u+ZnTNnk9WTrseeoao90OyY6i3u38+kQ2LRsrD21g5LI4Ng3+SpY
JUMDZvb9VFVJHFoxjXuCI4bavVBul8loCNbEPNO9L6+mRhk35vZsU2Kx4UYtdmtasuVmU0gYCk+M
hpT8Ms3kMeyaWq7i2hYVAR1oTGIUoiQHBIeyaywDq7PPW2vjCvSPacqY8hAMSOfCoZ6Laa/6ktZ4
0NCTwUzddPkxzulpfAGPRLNQW2yPlwV9URE1dN9WfI5j/VL5rsBCFcBwjmIOm1+pR0Szp9yk+vLI
03woW84Fe9Cp8Xagdr1sb/KmIAVeV6+8mawWn5BfoTwKiZZajd0SKxogcUlr54Dooyf9i4Qw8uiT
Lo9DnxtMkAMvSkabFPFRWNfrwNBjouWF8bwKfgD7dP2j9gRela7pvLPY3k7qI2fTS0LwLRywaIxY
vdTS9ZCvRrs81oxAuggXyAjPSrnDmU4tcU3vpKKjlvp5EnaGvXn02yz9cNYt+i1jJFge/I5z9YGT
J7w3I507E2twnuM57brlnve2EnvT0WzKw8qqcFCeEV9npe1cGY3dfBsZBqzhTM/GCwnvVpzs0GMy
810phUKzzN0mkrxzMV4ZZlKHIFZiYY1b4ltZxkF3DNq02FbxnPwVL7E5uhpjYJyohmfvQCnDKdoo
xSrOKYM981iPmZHeGzS09XtGPot/UDa2vEhUsS/o7/CpxTV0e7c7UuzTpG/oelYXRDIw/QQp4oM1
t3BO7tTCseygpr678HU6PrFnaouBQMt+W2eu0R+Y5pf5iST/4dp05TBccUyI21ujSDkONaxbLkJJ
b3xGEkAXeWUMNnA2Ln1z2dnQ39OoZJd2DhkzB3+/kpVzoNyfzdA1wENCJhT6FtVS9tpj0qItW9Ku
3bVtP7GaZ1Srgwyqu0oHwSWSlyW5dBJHkR0d2Kk4bEEz6QGpNsGKoq2DYbfMLWd3W66bM5QjnA77
PChB4hINFewws47zyU6r2D0Aaa9eyM7pDaAfFhT1cR3dF4IRhpLJQWboEPhVoEIDfWh3xieXL8Eo
jIux7ZnPqsLIfwRLUzzPGbo6/NPl8B7IQXXfOcUgxjqkRiadl4bVCjP1ZNFAbsNGV1W5L12SkJ7W
0hFJ5JYgfcIgb7rlnN5YM+w7d2CAGHt1CW09QFGA4UmxQtgl00Tc5ZlPokCVpixufUfj1S7qJL5n
FJFqzlRT9zY5HuuHIMkgIewwdp3jlDKX2XHW9EXYBvEqgcXkzikRQwIKfggyf290iJf2OTvlXe3n
1L90nYazOfBqwmWMvHxc0wHGD3q4pr+A8+XZ+2A1iZpo2SDWuwUF7Xx0Up/XHgYbUmlnFfgqhemq
9LzpmEVioJVJSu/WTcE4itYocMYPtjhTkwxufIq9au+J3nRB1aV5LE/0ZbbUFCuhxHoL4Ouujyox
s+6scZEiFwgLaJxSp1uK43vsV9dZm6OgNTzeja1NXSYEvHQxHddxxchPvVPbFu/t0GikYS7bCqku
Yj2Y2TSkW4vJnc4ngGWoLKoiOMSKzYw5kaMTthGAxLQJ056sShFgk2dGuA5n/F/NPNnH2UWANVG5
W6twITNn16f49Fmmx3U953IpnIlmQowAwgjGKUxxfF49Ypq+a7apO7FO2BNxRy0IxklMcMJyceSZ
E0/a2xPOPdBfrDczrUmvt6ORa1iSgbapib8paOQTozkzQ5V1508XQo6sb1Og1Xo0cXkG5yZD7ksS
/q2dlxMzeqghUJA9QKhFcLTyyrBCpx2IAsjSctGcI3Pa70NnZUfENy5/uFM064NKCoi4aePaaTSY
RArRdOa5nM/aonTfG68J3s1W47qa0CxMAZ030biXnB0G1lC0C+0Oe6lXPZDjqtObpJhLMihqpzsW
/ZRXV1PJCOBspF9a0hZkJkCAlJeS45P3ek8fRSQ7U9CvS3YIaob6ceH4utFc19470ygt59vYmqfi
rDRH7RzZzQ33gL+5rIgL8Gn660Ey2SUp2rC+mIlNKb/S3zKONhPF9HruMifYp47XqmeLTbG+sQVp
BKGckX6EtC7oAtoEPvxbF/b/Fcz/QCX1F9lY9Kbf/tcHyhC9XL1VH//6x//+L/2me/FQZ/2vKmZ+
18dbr//1D+G6/wxQHrpAEmyXiZyBQPHfMmYYM/+USLAM5GU4IOCU/l8Zs2f+Ez8FjEQbp84mWeyb
Qaf/+ofp/zOwLQnv3gT3TNiE959omO1N4vX/tJHbJ/50QoE4QS2N6vOThpBDTFeTvyU/fPz7Q7C3
lKM4DBuKUPRHyS5QvDmik8w126VfnEhzKErnUDSx8S0hFoo3trHmwjsPUrkMURGIuj1NQVX2lyWa
YmaUnDKk+sYJkKSPiGtV5naIRtAxPzxaDcNtmRKG+0aQo4rf7cpu3auEHruy6ZBmsANQl8iuuk5N
A7lDlJQSn/eumWRVfTG9peUrJ1VlkogFwCD/Ifqx4ff85Yb+D9roX/WHDopDcvegQDiBy+2zjE3t
+Rc1p2du/WM39T8Y6tZ5e9JIKLYz/dh33mklkCCbeAVVmf0omcJbf4LQfErg5fPJnyYPgTrcxsvz
t7xF1JYk6Bhu9j03C7vIyK2x0TZzOCZrKj9085SQCdilOnHSnXDEquqbybFRk+BMXt3JPtduWhMF
0jSMs01SsPyWf/f7a/SrxhZDHeIeB/U4wYEOqRTeJ+kizXTmmZ0tvrv0gQwrSlYv8dpD6TvaJs6q
0677Wkgj1me//9xP92b7XFAIHmJJoMc+oaa/3htFIwVTsu1/TxaeOXdHmFvZP6dObNUJJz5OW9c1
iWooutK0saw/SaU3CehfXh8+3kND6RDc6tB65B369eMTnIzCmFP7u2De2NqhnAxXvvEiCX3WIK0p
rzJBdt4lo8VluCt6A4gCOyrVtvEH0favcmpugLRwGkkS5KDBWPIzsle7mZHTP4nf42CtZXdE21nF
y17EFamGx8XvZu7K76/93394tPpwGiQODTwDzidrQuqlhGotRvfdcVE7zAf0Q6tZHGQ3Db2zpx/g
uK/dwFUnggd0m/uKrx4N5X7MGkNNf3gQPrmAtwuwESt/vqhIde3P3M8kQFiJXpFWQ9bhSDxR42wv
RMVEGz/4QCjjSiZF1S8WireA+JR2R08lHe4qhuYLQzuzq++CKq2Y4LYS4dZtRTJH/+331+xXye3m
4/jJ+nLobrCG259NedjU/c5o1/kbmmbylXYGqGIuFu1hm+bL3NmjuFNW0W4vDUlS218ylQz/6cUy
0fY7ro2a2kcX/zdvoN9aaG56l6idUgrW8JzVa0X/tBh6keTAS9Z9Iue64q1CvcSK2nHqNOWJHB5Y
ufhDWG23lX9J+V2IXMrxgraTaqo/LCs/QSp/fcHM7SKBJAW0spVo7qf9aYZKqwKiz7/1seWKijAc
NMYDPTedqTqc2oUBQCi8Ci70vllIQ1kiBkCLuJuUis9IKik5J1fraiwXVdrWzAVrzEaxDgdpiPLW
rYJkrUIOAzNLokXKECpjY6UnWYaosiayJ35//z8BR1ip0OmjjnZReW/2jr/5Ais2yLEe1asnG5nL
UBm+5FGM4yEg29JcPcHSHi//Xj3LgaH7bvi5nCgz9vlX86Rttz0MEyStP73QzudV3KLaIOQ22BgO
/4NltJhRN8Zpo15Vx1vU7u2e6v7SwuyyXNg90lBK33gs18cqnRda3ANzgxYZimFN7m3SrjEjoMrJ
18dODL175WfuViDQ2avK4FgMcrs9hEIGPEIIuuV4q7q8WB/RHRQTo8iy3DatjKvPDWrqIOUX8TBT
ifjVPHPvGIIt/KVfjUT7kaJZSHaiN2z3rpiTjAKj/fnxATgDAhZ96l/+iIbigW+eCQ5JZaiVrIq3
uXc57xwCgorGO9q6q/6C1ifuiF2pOmS9Iomr+ZQ4bK4vtV/HzuNojCYPmecn1BkjwZOUKL9/Nj4v
4Vx9hjce9BUydiR0xF83Ezte6gTRf/m6mlVPPMhsGZ5ihNaAeTyziadhofj9J35ejZj5c8Ay2bdB
lxBA/ukT+87oAZDY04u9MvGSCAjQsXI27pkEtwd3bKULm91eeQgna9CkjW6mIZ7T33+NrZz9ZRvF
sAc/jY1LWgjUqJJ//clXexzAJbnVY+XUFaoEzQBOfBDm1bIapUVfmyRae8jlRvokrDgKJHGyT3xt
EaXmezTjGdHAjrwgx5XhtN2VPjFSE+G+t9oXCE1auc7NBQ8R3YOckQRTXCfGRMjLnho8h82YUl2c
xbjrtjd/dKR9TVgyMkSoEp09j8ff/8Sf1zUCXX0y5befmp/W5kzw60/MKTytp7ZnFjDU2BL2skP/
e2GN6/bc4vVxnFNqTlv2zVwENn9J9M/KVqBh3N6Kgdyg+C7eXEWMrtpsrbpTpiy6rPu8XXvDPBCO
rPrsuEqylBek8dVWU5vEuvF2epxv4z88vZ9C/kl0ktgIOJq4kjuIX/HTUt3aOPWavLYe6L7ZvFtM
MbcvoIWN/vm/32P8LwvfDUH99oqzVm5LSqdaNhqRkkR0Yc5y+6WmJbvurQxyzzllU7ldhxYjh3sV
t6S0XZAqt/2IS0Kr/VAIj/BU5TN/7JEeEB67/KHQ4Uz1y/PJjxaY2MdMXhVyiv+Wi63nwvTKoVke
aAluK5XuWh6ttVyz5l0bPimcOzwG7froWfW2P1bgoLkhs1uVybJfK9fUySGwxTA9UKV2XI7Jy22e
Piz3rCbEbAc8Ys5Uqm11G1g2T5lFJxPeDBUJH5jp2OCfOGOZXIoqcbgUWnup0OQ6DTmvRBpYGHfQ
cW3XZ1sKi7ffP7Kf3lGfcoHqCmq3z7HT+Fupa06r4y5uK+4ZYzWsDv8ub63UnxkpcbJMkz9xMX8a
Df+y+W8f6UAOsAy2JcPFefnrS2LkyMZcNXv3/WDyhOhFax4o9n6uj0MMYiP3McpgIhrc0iaz7lSO
9KPeKhY9rtIEvE/feC7jzvxAOJ3PYsALOd52ZcN/RTYnL76eazaq/75tSTuh8gfx7de8K7xF2+2g
v7PdCJGjyfw/tJ3ZcuNIlm2/CGWOGTBr6wcSJCVRogZKiuEFFgpFOmY4HDO+/i6IkfdmRN3O7H7o
srSShUSJAAj4cM7ea1vbcM7C4UnUZc2RoNJlbso96gP/tOd0Qvv3e85bJwEGCZKjWQX9vrNhOQga
RUzzc5KAIEY20Oc24t9RwOjyLICK865JtAeOYXV4gaLWGtXgjaASObkbxWrHOGpZGs5dXFLkpLxZ
T/K7SAtxNca940U5FpDiHdDDop/K2iupty5mMd47gymmJcJXE0JlbVg/tv1+HN1gOCHtRx+w8RD2
m7c2ldYwqiod0rqcul6jnZoCuqHU7AcNNE1OOXbZzbBoBCabCWuUg67QMnsHuWo3OzSc4E+OJLiE
Y2LGrN/ICKXL4bMyg/9QjMvCtpZbUV1P+bzau5AoePsBDhjOytKYlmf41lb6SgOf0B3b6SwTE4MT
Us33aPGGKIStMd9KFyoPlIsugiI9LkdAbALyO1BPa4/IMEgERfC6dF5mF42Y8RLWYpqep26yuzsD
xpPxxIzh9++u9jz9svgD0H9cVlTb2kfaQ0V+iFOqG/uldoISOEVe21ay9fXSNsGbicAITpCl6gHo
ntfNzY+w7wDhb0kNaM3sqotRPoLcyIVbeIe4NHLvFJo+CqQDJVKrLZIfSYC0gas8mTbKDxoT9cAt
vZi6Vcmj7YnOE7uqopngX/cIipLitnJpMUuq4BKny+3oYgpK97FTUol+iis46hjenEQGe+4Vzwbp
hdqWab1og5SCpzQcr+mihDZhNl+PMAuT9DAiP4Tyn6N8ZYAdVNq7ZDb3nttec3OMRrwdbZYt5qlX
rLqQ7+Dqmbx7wP4+X7rLN42UtFu4nCG7er0Fhe00b0vfhNaAL08raV2ZE/x5JGQZHgP/MFVoIrEg
OMM6LwoX1uhwS82TSeXbFM+eCLeZC9Rc3s+jGpX/kKHQHYu9n9sIMq5zxEbBcI8T103pMoThWpPw
sZ0k+Su8eKCQRwemA1cK8DFD9h2jdpO4R4MOqV/cmmkDNfQhA1obxLsxYyCQu5oGAcfOkLUe0jwY
hcBhJ5M5bSKh8kwHUdWhYqw+Iw2seD8okWH40tN4a0Bq+j5XdvU3MoNsTQwc/BGOnyULrSLI0Fbk
JC1nv1WQsmxvnyXjesXsAlAn+sM26YxzVfrrkO8MnURtF5JMzg2wVKw3UHjjbAw36nKqSecuXL4G
VgfXFPV3zLsVickmc1WU87mYykks95NJ84YXVk6YUUvCwqL5KAxq+4nzo2nY0DRIsJCg+wSAmXhG
t0SpuL3BJ+j0Tf9KSlWfVlwvI1nqQwJgz5zugsxfD5lyNErys8edxTvY/Kh5iw2q6F3kaWP95N3Z
4HtFCKeviwZyQgPoO13QjBzDUAHB9Gnmfnx0WtuIICi4JXzPBerunXPXiUN764whBaCN8hOTa/Hz
7omXNuRP+ghG+FnczR8XgzRUPr+fa9zQXdz1X3br5ne2oM5+/nmpjcvL/7zIl9dRKbDyOxo1JQdg
VkYykHvlqVQfUqQrnHQDcYf3kgDKU3FmAy7rcONePqh6GTpuNXbevZbXlQmvxt2YeQId/j4s+5qr
NFhlwUvQEpkcFWWOeAiBNM/rohdxDzajbYFfqnmDG7xewVrxBDGuXc4psVL2aFtVI5I3r0C0r7tz
cfloL7eHF9PiEDvwfvzGzvVJ8tBY02dabHtp6vVtEifx+OZcQy5NXqAsY3m84Uzt9fJebqQF/DtH
yUmuf4VGFnJv9ma+zd3Vdhj7/rygdIMW/gFcsHZo/wgXPPU1Yi/6gAe5VrTEDglRzTMNtGetfGD5
at7SwbeaN9NDPhtuWpcVKyevBxa79y20o/UPWsP6xRlkwJcCkw8vKRd3Pf4KiUQyvuC/om22r8CU
G+cEOYW0r/J29s3uaF/uFfoxYUcAxOWSkyesORyshehHN8wANW+eqTRnnh/MZvHECys3nCORaojx
TUktkHS7t26W1GyZukJR2ywoGFCy4WNK+msfhTyPc8/8yvfyufeyYJ+zWJyATYdtMdVXiH1FWW6L
EFH3sIlbSdkQXkLP65OuafnCotEtTiVs7eI0lyNFNFeMJqUikI5BcRryLqYogO6FdzeJPBlePdpr
7ALwaa/3/hgylGe0iBuLEYYsLewzuwKKFi+ZDGQ/yNNDpqrpiyAlhfFGFjXao6uf5eSsKxJCjPqk
YL/7fXZa3C9XyO65HAf745kB1lFwwVq8t/HyaifgKbqXxh5xz12B+V5PfQplyyUCjbmg0Q5zCbx5
R1sL1e6200jUq8ic1HrXUK9ab/FL/TRooTiJjQmMlfPt0tTii+YG5/VNSinUQJ22UFcOHSuv0Ghi
tvXKO1uZmld4s7nuYQdIfdxXlyILFqxCx/seKmlsXcu4Wfgby6X0FrMtp2rYuE5OvTQ2c7a+Zcne
qVqVcQX70DL31uepc0byYLeI0zuGSvQsM3NeOzPSZHv2euvF61N7LRVYuJyoxWdFRYrXUc8FZ/ll
ZHkWGzdj3GqdnkI7W4uUdc90d+fnhEF0jw5lrDneTXGGxGfvjcotWtSANKCdjU8RyPvqSNtkS85k
iHZgsxiIP+K9V+GAdLcoANdrjpLa5Oa7XMmsq6lE26lI7QEPvVvG/mO+9KNx1iymqSosqgm9r4y3
3F/GqBauAM6X9RxiVA0M/mwv1yoVvoe1mkt/px7VVy+ck8Z8cyb6mCfPAyYQ77FRtB125dTMpnjH
jGYjQ28L6t+okAvT169UJAE2IPhoMonvxJ3tZHpCAmvazXs4pENjfWnjgNLEQeNxLtGXWcidXheI
GjC/emaHadVjmrAt8I66pKr23OUlsSDbgW8akFb9kc7UFP08k8tn2ajVeb+FgjCvp/Ux3MDTXce/
cJbraMLqf314kW2ur0CLxTUDiLh+zzWFwStmOa8vjG2qE+WOnfva20iLGNPDlWS1GJ+WbjbVLuNB
XZ/KsFx/8vOWZU3JSERc7fqjSz18HU7BH+pp1ra/MfFRBA994kvawaOoqJ47hM6E1jX+rPUpl8ay
lgNb+kR8wV3BaNEsgvvbEfQfTtQt1yPPUWvwUFzeyNU4U88Nt4pxvuzYqjRbfCjDleqdx/wyYCFf
WP9yE5hrMdoomrUI2WpPO2R3yLKp403SeL1x7lNXcc7dSBdvuEktuS7jACTzHv5QrIfVfzxwRg3l
ljqm268PucKSwCNZjdN6TxJIYJFP4SZtVYLYy3CexvvLBaEOvA56OaA4/q7TmkZ2TCy7QG7z95vZ
3zb01HIYH7iDLQY3wo9+LysnncfiNFfWGX+ix1H7Uk48DWPNMNsYGM5wKw0UXpINedTrsf/9268b
179sbNe3hwsHWiQkZYv3/21jq/upNsbWp1R1GRozasDr9ae7U5z+/q1+a9LwNAlfCN6LkhX//xH5
9Zfm5RjkAJ1ZSv55j4h8IrazUbHj3PshPStGZFQofEFgwSdcOzBlXOy5H4Pj3x/LryUEF7YTVSG4
SxC4bJv73Pp1Px8PKIIxV8kzKVgMY6lrruvxtsVkgJyKpfM/Xed/f0MLsBAN9wCKEZ/1b3XFPNHC
LLBGPzVTxUQhc2b8a8LFGOZ+Ptl/f4K/0TDXM6R2K0iKtALLpB312xtOiJFkBSjl6eeIMSbLWrSf
PXt23f3ktAGmBRUv+rEf8a9H8PPW8RyXsXE22gX6wD9U5X6jQHJEbKWCkMnLD0Es0qr79ZrPoUBw
PtvNU3F5qEbWdTzjU5/HjOtIsFI+gsTpZ57M0GZyYGlhrBgEFj82cPbtgGYn3rulXYN5mRha5i1D
fcPLeT5i85TONvvJ7XjpZ6nLMPv3l/X3j5EPzhFQsOiYmKYZ/N5lZd6FwgPZ+ZS0+ToyIYLiE1Qt
wvfH2Qh65x9Cyf5/7+cKPsj1fx4Rh79eMx9cDR+w6E8/p72JENBsI1DxoTTWbSr/R6U1aGIm+DMq
iwzcPKr/NhwgfacSPaQZ0826CmaRvH4afl7wXFRts04Yf39Bfx1/qM+GtJ+IiEOUQtuWf/96guO8
TKle3PzKrwydo3ItS9/+6mkemH96BP/9rfjoIGB6AdYUmry/DXVlbJVzLz15dVmKDC7VEe4jqyn5
8vdn9Vtvjb+OQiOkGc9V/KD7/vb0VaJL4mxS4XcBKu7Px8oii527Wdvlup0cA4ByW1E62vI3vi7o
dKBsFWa7JT5l8l+yEdH6+R+O6yIR+X8DvksNk0sAKtD6EAwAsvn1ggtBv8hPk/aA8Fok7c5yp1Ul
0QuHBI8/2qWi0Y6JU1LzDTdAtdjFbjpXdqvQNSyRBsltjRd0sm8th5qIeCiRIMr6ambN4taneErh
gsB3Jfee5VPTlGzP8CDB39+RRbbA+Re18NoyCrRLCfDWnnAxeQ/hpc+YQ0o37Pu4wrM93eUyGUKk
PP3gpSa1mgwJyRUbIPynhBFnilvk58LJN/g14pAuyx12DgGTGN4vHs7LFij/uJpjUlpMKWxZ1+XJ
OFgGC+0aNFxxqiyIQ2eWfl7vn2xUxfwBAg3WWUnRtOVzEypY87bztivNZVO1OqzSyFN+AYfwz1JM
w3RO4MZlgfXxCNHxG7m+SxOsiwu/Gah4secBCLtTAQFh5zJntzPgmLfiVGKyLlv2efQZiqx4IdYm
C+2Th63OUdeZJ4y1SNEO8H6282V/GI4znhNQFj3AiScqQziQSmxUXUAWjYELaBSr4h9Vk/UQNqHy
x51sPMdtnqHREQH3TB9k7bSxNhWWd6o7LM8kxSiq4DLiPkfmsE90Y5rEDZgshv+Y2RK3wY0Lytf6
aiLm64IT5bwYwE8YAqDcZVVrCHboDGgTNuMuoce/q+qZzzYaJ2vR5EAYVEyGLUtG0w22szPHI/CT
FjMmNlhCZNnlk7ZMvzZNBDh4UXTjmydKyD9R7LARqDalT4DK54qKkEEY6KUV+HOMbOjTS+8WWKXP
RqgCtmEReXJZ/1GQX9evc9Wtk+Hl1ig+VqkkYuRsJXWIUkehgxVeid68lTXW18nKcwuvgDGEz0wu
dXBWVWgU+zJ1JfEnUo5nd05dMASg3w6pM9hXeGSW6xI17RUVlvrJx8K1nYB6nXz8n4Ja9qCf4aSE
VzgJMSfy9CVvuK2Kzxhq62gKzZg9cmF3BzbhlLqsyj1iqv0K9dLbVMAVbj3y6yPfSXA5NsLQ+wyG
ALkHaX9P+FdHOFsDCCWYiVfmjvXK74nqz7CK1VEjkT6WAwpQt6U0jkAGD2bdhyQyjsGjryBN56lK
31Hwx1GRYFCbnaqCIxKC2VnwGc9xRXe6UvBbWB8Tw+Nklb8f+ZPXAfvEN41V8IAeI35vwrw45ES1
LJs5zNw92Iz6rHDqL5uC0lG7MexavozTAlvEqFxKDH35PAZWuhPY/m4cESYpWayGfetQPtxrUhd/
tJkfP1LUTNFRdXb4btKCYp9lKvNpsMir2Ku5wlXQlt1TOzgUQhgKonae+hu71ZhB3XIMtrEfxknw
OR2scL5GGdF/by0nM3d1rzCBy7RM8GDbbvAj6FyfTLbY0Dcl9iQ3cswue5wGO2f/VtZHt+1MsgqD
hBjkrFW3xJSKY+uZ6x0au2tvVw7jzcQy+46UueGaqrxxk+Z2YgE+SYt3cxztCo4VVHG288r4Mqpm
/NEYxuq6NJdvbZuh3MfYgKxxWVruXHBUBSzgWve4esd8uvGIulg9Hyo9zabPQMxWDz+cXdg3DkmL
6kZPjSbur7eOboFvnwr0qzvO3wXmlpNj8vgMAH8iSp4CifdU4hp05xqPnd9VJ5U4+stMgtQ+E7Td
ZYs3Em0GUOxUugjie9v5RsccO6dVVIeaAgYO/rJ7JAMhf2yTucPj1XXypUnmhrQNhTmhmfppG5sa
+XbG8dEJDqgF8uBNybJ1pmB8CK02KbbVMmTfsMYtYBJE+VrVKUHHeNke8eAE18rSwbbXIr5xAEF+
awNvzSE2NUQsCsG8KdryuDcadsq9vCX/rAZvZ+bhN22w2IoC1o1o1bO2efCwZe8Z6D1vC8bFh65S
Jw/oh9CcjIkmIq9Sh6GfzAOcCu+btuOXkf37y9KUS3BoFD6nrCnlj5kLckg6v+8x+4n53OkQY4p2
GjrJuQTikAzDtRfmasX1AJuSfhu+hFUXvtmTsp8zHWN4WYaFCCw/jga/tu4cBA8HwUyxYh+7M+te
DLNjNdwaus2/LqBlD3ZhErBbUeY+JbNwmMsmRiSSqgLqVG4OyoWG0RbmVnbI3V6/oDmzOf7BujFF
Ze8zz26/UC/E+1gl+sqci/Bclno5yjZrdpPPkMv2vExPlSO6G90740PVxvpZYyX9jhmSwcFq5uHk
zCUPD7W2e9Pu+uOk/fE6HSe7pp4UVIfYI0uGbfsaAseYd73g3L+N40Q/LlaQvASUdL40S9A9M+HL
Kx42/24xAV0z1af7IozdWzrvpr3tyrCIgmWuwKKgkdsv0qgfcloDD3KqVbNFsSL2esyaL6ojsolN
/7Lc6tDpjwiocqoW5OxIG6YOY3Y57Wwf/6pJL3I7qMW5DwZp0zHQxrsR48YTt7PrLHD55nJiDY4p
n1J7cJu79uDj8a6xF3fgJ1V8Sw6ofKD6U5xI+apei05/43ckBejUfG3JtIqy3s9OU5ghC3WVmd6E
tbK+9kYMxKBIRnGHBIksI2sYmkNi4X/akp/kH5241sE+FGUV3pRJQDbThI1rM9CHj4KQ6B1QTl04
bEo7rk61gQ7hOBsYMp3IE2Onb5twoAFlYrsaryunKe/tyTEeffAGautNOql3Saj0UybTodzRip6T
Y5nmdRoZkARRamI6IbRxaNuFDL5K98lhXXqIKGzgNdb4yVU9yvwGDo+n8V77rFy2btnHwx1VHPA7
NsC/59FfapJIReHdIiOMzWg0WSIeOwoEBBum7Erh/hkaqhpkHSEr5E5XQ4cD0rUwfmXPiz3H2KPx
IAG3vLEY7MR14NCpODTFXIFvGVq3P4ekAQE9wdcSYkoxYllgXnLC6ZziOSBdK3GKx3o2jeUwsgEm
0c9vLHE7htlUbS1Nf+HOLxhOI4R7S1RTcbvJrA7KoennN50xk0Z4X2BnDBeby1+J1TUirDJf1WPK
csv7rnOygDh0EE4FEXXExvI8BLRdt70Jm2PnmH2R3OZ4VjyoG5Sft5jGm2oDzYqGFHG5+VWVOm69
k6M73uUp5dsIeO50RYqoGUTEsSQEknuZNq9zqRVtUgArM6AOuvJeZ3UnwyVbYFtmsdNufCfHpjtT
S3w1laHf4SfgtNRqtg5QZkx7J4fEImSUJVxi1Fs0A0jkRjyo3tNMFCam1KYP5rTYMpJ2vKAWRjql
3xmEmsDbJXDtNq5siDvY5aVv+gkosgkM3R3OHK9/oclcxldZEzjf5DB8hdEoX2SivsqQlGmgFmN5
HtGc7GLYlwfB5CEYJDxNW85fjsVsFSf8WJjbEx1uVaMWOP7IR2FdlG551mSARlp786YPUofxdejK
7zDRFsA+RFo1corv6HwGYmuSP9lEC5ON8xC2iX32ETbpKB2oQXE/cMPg6k/HdxA3+aNqqjbYtQAA
b9u6qs9903Zy109yiK+pZkt/Y5RTeF3WWRNZVVPsgbC67I6FuQu7pD7mJDjfWfnkHC1FM7WWYMyw
REtiES3IWTCt+sMyWdhwhM8kHIkQx9tOmV59Qtc4dtdKj8R8tSOciyaXGYlm7aA2uAtjtK0INfvr
1uPkdhA8zPMS6/Q9ph/fHDL6fpHmoRw3y5zrE7M8k3/qEaqdkp/xziHET8w68Cp9oBp9pZLXLJXm
VyqChAnmZnioRVjufeVnD0Ym9JZEv+SzqMqXIkOhJtm47X0rzr6QjUogjWvX9RfSqfVND6EUfoue
smBL/KlzEyuLk5aCyns6DVs24fZ9xrbkZhjN9Hue2P7XHMz259y0x1sglggnVFNfg92aX2kKWPk6
pk0Kf6No7nDVEgmL4oBMUad3vjv5ukmfq3KdtSerfauHwEhx/aU0aCly1951BZey3rY6nTp6YJjp
sbGNmYkjmXFks8bvuneFaq23JEkge1gFx7DJCj8JgF+WzZayHPdEMiv3uvR6y4/Ywg9g8Aym7xsc
+t0nxa4t2eYK8NVXJl7sb6ERjMOV0eVe1EErvkob13pZ9Qx7cxlyMkdnQ9277pS99UOgmB7Yee5r
eECAZmPXvqWlqI9qRuyy0ZIlze3U9uottzoQSi3lz2GTDsX0vetmnhUeSvZpvaK6+j7QTRs2dAqH
XZUN9g3Fc4mUK52Ik13lrD8cpK1ExvlJd3Rm9m8bg+VIB9ahMdyd0ZRokeFYuK/EnxZffDXARGht
oIwCE+GpH33zTNcvwLGH1CnH0z4CFIIb1t0w+lXjjvRbQK3NFLL0RF1i1Cc7GU0CEONVITiXAgoO
tk+cDyhluIlA2ZVJ5uTDXg4eLR6ylQCIdrHerdvYYRvPTWqxprYh3Xyu2r7K763aJEWdXUWcM6SF
HgmeW232spgPhrCyyrn3ehs8cI5j0v5WIGfFuDkYwZTFexp5+STucNN6gMvYbcO5w30JoB/yChOu
O0fwb1y88T0qcweC7jDHZX6cg5iSzrbt2YCpB+I6bc8milb2Yb/XvWrSz1LmTi2jkUeF9g4uIUK3
N8PU1F63l6zVqus+6Y3yD7An0+DuEnRZZbVzG3qA51hY9IQOCgFXV0V6dgyRPWS9yvkcyPxp0z5D
YU1vYkB+z+n/IPHPF1zHFoplFKpkcj+72rWS86WIbGDFNs5dgYX2bADvmtQxBF1OvwIdw9pF4Tlc
/HcJdWPyDjgRFp43uDNh+qUnsQ+8ZxVQgDPY2cbZ6DFFMBx3r32yQixuOxaU00lkoZgxmcu2b3IQ
rcLi02LKy+rszQ56bJ2RW3REaB3tntNbNiAPLKvdIsYBCnO2Owgv3m5Nw03tG9H3zVyjj0o71jjs
HWSzVyoggBP5YA0pqpB3hIrjl4TmwIg5A2Jqu8A5QJGD56yoDg9UeFNc7bovRtCo1UTw806NKIFC
agdVHdwuLP0CAucLL6Y7N8ShIiLRaUJn589gkA70I8tXFfTFC1ToFmRxjSkOuArPzg4VTPkuqpxV
Fqr8ROe72mvDJBo0+plps1gNTdHFAxeWof6/CVM5PLiodq+oT6e3NZQEIE1ef5eZ0Kd3yi4RkeE4
P9jKKM6k/4xktbOEgwMBRtvZTNWYVwfdYRbtpkCNFaahIX9XpBDnDK1OGQPBCJw+6uxlfoK3Ok4s
EIxixwqUHWKcKdc9ADHuyigug+nNgF85q40px8Z8CvI0d6MRvs53LWisbwDXszWoFgN0htCZCXZA
I9y66uHqDu/gZtaKCytqC75ITnow/rEhNvZlbwaIhqwmhEQu4NRBXxHt1Rro+aUgDJiCpR9bst5S
UExddqhEBZ4AH4g+sgQckM9IMpBzbAAcESCK1qQhGK83LfROFLdOkp13uXEa1uF3E43ACcBU7u+g
qhU3hiQRrUUQjukDzZ8qkZRYcw/1tiKHfOMbXXLAT8EH408SGjWavyuwAw1UGApmbwtCCu6NOHzs
DVFznmQAe6aaHuC2TZETxkG4y9B8/DAQVVE8zJS8NRiG269sLsfk0c9KKI4t+qr0ihWMd6Md0k/f
GCLt+WAPTvZUjyRYI9+U71KbXPlgXCZkdHFPZWRZYKKpVIwvAVTEhxGKPaeAvY6utQ8SEBsyCIYp
d8MnuAumH2FYH69NihZpNKLZ+TTaDv5GN2+dq4pwBWST2j03saz3nVWJz55uzU3oo49MdLHgHGiX
eYMvaz7h9bSIZe5buHqbAuLyJkyHcLiWnkY1B8EcmaqMYUgHI8h6JBvshreq8mdrT+eK/q+wMTxG
crAHhl7oB1RhOgAnpGrD0WNRUM3tnd2r/lZa5hBEwpXK3yPQUM/j5HeoobuKs0Sl4H91NCQa0N2J
c98Y64q3DZyg2rCmntONl8chMpkcbETEhJ6hCKNc8rCUVAA2i6cUiF2yRebIFmW6W5qJ35EuMj/k
LKWKBlv9MbZJtQMRMgFScecvPqPFcJw6YOJR0QzBU+vqruftXMzJRPtSBSqt+g5KiXUMSCT1kS/F
c7nRcHyOBom4b3OR5jcTxPYHNISAoNPA+oZbp6/of/jhvE3dNtNbf3TSOerHOSPgUa88o56o1ILx
V9vFMTOt2d133ui+GnGiphOVKwIpEJiUM9z30vyShigxgMmY+lSjfAE7PbqE3y6hhduigW1V7koz
S55zd9Iwb3Lm54H1eZTYGvwg180DqTJShratOj4FRWl/blB/yA2khS92W9afNaEBmyStqD2i9ETA
JQdu+UJ/kcZIpHveTsbWYOVxp3tsRy11l6+V7I1rnfFQRzrN/fuu7+qbzm3woJD4eEtdwL8yYhG8
UjFO4UJW0ntT1mLvJke0T4OeCbpu687aZkB419WaKJH0VJR4/LYNrlo7qQhxATulgc+E06FyraF4
wsWbAugiFFtzqztAW91+x/LFPFZzDYgiG83PSTxPn8O4gwnR9gJLp5uvKJz4D+TOIiKWqXsJWO4f
TCc23wBf5Z8Fv+ICzeHCYUX4jBcouJsQHxwUqd+bKei/IZzuHlQvoDYFXS1MnoPlIZRGzorGdMoD
8wH8gT4ADBz4iGb47duxsfSnjGIHgS1sVJo6rUgLTsz61QC2cM4Sm2AAh6r+tVIV/MUNCtDctr/P
PdV/vcsBFjX6jQkqL4eI3jzuqs/saOtSPWmnrR33voMTwSjfBsGqmdINvmzEC9NMEDi9Bhqh9b0z
I/GZD6OFhwQHfS2mDlZ6n5TZco3AfO5e4hTs2He3cur8KquDkgje2NGiMwgYd51RM3jlqGzotaHb
yEITJEmEINBcWDYGYiY7Pfc0FIIeoz7CQM+a3L3jQGf+6lVVx6DSrMG7BeOYmwjCogfSzKmSzp6U
CG0ctF/IpFnGo/aa8Wjz0CCvB/Q5D4mqf4jGIGcjotGKgHAHcmDOAV0tKfkS8MVlvIrbuQcb2iAy
k4toHgc76NjCpPbkaf1aB4RtZxENYli5e6xM6ZSdoMq0fR21I6Fb5k4ou2+btz5fBogp/BUFuhOc
IUuyzaISRoarGJ91Fm6pWK9n4nhgT4tDIqfBbz71hlyAQaRxAFFhg0bf96aj0bVsmI/Z3ILKgSYW
Bv6w//v23K9aELqGKEAErcPVyUsDdrX7/9XeTaks6ATuhR9lrVZv03DRuNgwKGiUt37iAK3oBjEZ
GDDSjBbdPxzAr+3m9QAQCmDeDWkAI0NfIQB/PYDUJebAhfv/nl8OoLwoT0B3FNxxRk1f7NIp/V+g
NTzXJf/9xy/Jcv/5H79E0v2XwXW//FL7nx9/RP6oV4TCL//YfeAUHvsfen760fZF9/EGP1/53/3h
TyjD86yAMnyv0V6tf02y8P0FyyDo5f/XcXRPdV9+AwX/b79yITlY4b/o4gY2fVzuU5MZ/U+QgyX+
hcAE7RklWNrcPFf/F+TgBPwIx5YfwmzAQOTz8dOwXVkOjv0v3KABkWcO5hoyxcz/CcvBdXj7v8iK
fMvhGOi0uxjAqTAjdP71RgpqI+8Wn3WtIp6+OfoL2tpIKWfNlDEAiTwM2GgYoP12keWTgk5XnOD3
Z5YF5m4E0RItQOHMd/ZPTXndQXPCnmAOZrhdxfHlDi4bu9lRZgk9Ki0Mh2obeYzfCEHnSfcAHjf3
/mIn5i2bmMW46rISRQxRB1oyqRZ0Bu6ITndC+NMlMtNbN3ekhs3km1cDy0Cv3Qy4Kvxra0zaJ9HU
87Fms/No92m7XKd97nyqdWeoaAJcJnF/jeU9lLUG84T0pwZGb2XW5RtQTrNnsWNXI/VuP9egWBPb
nMSLmFmCEHAvZnVISlib7INxnDL1x5Q8Ah+4exSKpPrCvhmuEsUKGEvVB2+p+2AvzV4Hh2kBjpdT
5Fr5TJmxBP2m+uA2BUZgyH3pjdLYw5GqVVS17SjvihX5VAIWP6sPDpRekVDEktBjylPyTDacQvoV
TnL3NHsjlcz5gypF9J29n3XmBbvygzsFjYslG/QkRldxgVNhM4ZUhehy/EyRE36VjfmdCo3UEJkR
6JOqIwkj+wEidn7NkyBCszyXLDRacgOglT4Wk65vF6/0nY3uPMBvOB7kewUoJzvQgHsqi3XbXjht
+w12abENa1luQ56C26Rzlk8zMF8fXwMRaFLdOO664GuHRh9HkQKaSa0lfumqOGNmDgqMxGH/6JfW
hLVUPAeNJz4VeVa+0R1gp51OBXUwu/iOTJw1VVNWJfWRPAvv/dw1qXrN6EYj0+zdo8im7CtybO4e
H53ptFXlojitcQr+YJPXN0hBF/+5T2ZY9VUKfr+JK8Hl1v5kkWZb1OcSrii7/HBQBzd0oJU3uQ0h
SnLn3i2sYOgVLQlLtmRoFgBHLrKQfSNJINy4BC6h/21XZ1+jEos2ckfLC65ud6Xd3u63hUUfdOpw
x5BPE9Sf+q5BOMzOcHnB46fBD6YmWM/OGXJSmHyPPgL4DGAArJCWfZDQpa6aNH2nJwuYM7ez4dMI
BJXMK2XPz5SN/WKTgGFm9dQ0nXE1p51bIsHW8j2EeP+iOfkksuLJqg/xlPRkAsDh/QM8Ldm+8Gyz
Rzr9NiB61RqPTeVm/i6bsDht4IwUYK9A5H0ZsW6xhclqPgoLO+Ox7DI6oZU0qILWVjdTqshHuqSp
7T2aWU6yLaAMZk8viw+GmwTf3AHfS6RZhL5SeWnxec5p8iSwZg87dnPU9qVPS3tArf1WQkWi6Afz
HV5lQVMdJ8cw3kpmzue0yOonTTG32zh+y2q3CuNx665wSgPrXHfrNyArh9oh/sNcQZYp4N4aL1MD
X1aUtCt3DiFnORBLT9wHhopDtk0rGdPCNER3o1mJmX5vtO//h70z2a0c6bbzu3jOAtsIcnrI06lL
SSmlMjUhUtmw7/uY+8n8Yv6oqoubOpIllC8M2IAHf+FHNcnDLhh777W+VU9gNCurVfmx7GklX9Ms
ZRinYDSG9JxZ355U6Jit361gzojfgCSFhpi60FSBAwqBSwsF1CqyH5BAoXu2BuWUP6zQz/6Z/2k+
s0DTZy5osyJCjWdaaF8MxcPsWTBE8Vy5P4A5l9fuM2M0dxo2eIi4YI8WA0EToMgajYOvQ4fFo/yT
/chWTp+Y6+4YosW/TTkj/MlWwCmbQ1invUvHnj3+HF6UESa9Xf1MRq2fKandQnVB3bTSU7u1CeVT
E7I/F2J27y1T8zCE5QvcVWdFsMY0DtGmOKN5CJ8ZrdGKa21qzB8sPnl4E+YaPFd7Rbs22F2+CjrY
sU+qphcdwLFSGjAyhQnLdAA+rMNtw/RjeUuybUyrigO7CfPvhT5Z0m8n1r2g4eW2sUO5Kb4uYqca
eHu1MwdW1HQ3Yo3g3IAJE20wxyA30EWg7NsYda6d1XbFVJ7XWv2QITTlimH6L1W46jKX5kT95YGE
p0FjE2xDzxIHW44BzBeTpqKgJX3rc4eycgha065baihjpIeU1cvnacicdD85GlxEUL8MxFJi+p4Z
yImDwKUMi51FCZAGRA6V9PbCkfYgU4Gf7piyGkF4hd3Z0lQzfMmvvK+asj0fEneBdTorSuN+gl23
r7tMv41UCXrcLay29OvUHo7LJM0qEOYy3iqmF4QuhCkanqUdo4dcH6JPcmmn3GfyREBWi3oIDORc
qU92N3kM4S0wqaxWk/qZo6E5S7BH0aZdOmNmfLOQ+YJNqr9hv0DWDN9c+bUpZ+ubQQgOfBs8ZLAd
Jxcmtqs8+4HcJ+NW00sGr2aH6H8jx1oeJoNgK9xCDhop3awisYs10Kr+5NEN8JmB69/ZkbfGprOn
EiVRWYjrcmGfvMEMaHcXIAox4FpkTV6D/KVSbg3XHMiHNTvMnrF5o/gb2o6vGuqJxUqMez5dVXbm
jJhFoNeNapvQ+tS2HkwHcHR0oPVNxxe53lVRu8BSxmTDv0h48FfljgNdQ2FrV17BfHczkfs8+9jl
pyWQhXB/jyjb8EU1FU1bS61mdry5ww/+jDDfols1v+HhSNaqNrG2+VSvCMtYGWfFnCHrcesYaUHo
OslnTzHd4JHnjmxXwm4bmKrszkOMjBb5a8jE/BgxgIfLQc+eFBOMq4b5VbSxq8aGqGxzFyE6lv2N
QZW5nBWZMe5TTJsILrCD2ZvKxRIJedaE9ummZjv7cRRmXw2GRsyXDae5yLFueTAZ4af4Ra+xgC9I
5B+caoBynSWddV9l8OX3kJaUA4JGU8Oum2a8Q2RoxfaW2fy0bNCRuYufxSkAwoHpuzqg1yDWR/DS
dAGbKedOJAr+JyjQkIxuEhmvkdTBqJVk8dgXsykYqzkSjRjkAw1YwyTYM29CNZpPgzaXBnuM0P3e
ZVH02M+D0TDvlh0+wCLvC/RPnXabo8bJgtiNIeKmBAQPOyNLbRdpxDjcxDEOxjPUIpo8FvYgxotW
ueurhD0jqPkkpBekmND2HJJxTcRxW7KVO/jWt9OyWMzurOyRfqFcG9VduocVWqQ7lAjkfyeoVATE
dSdjw6GXXYkgjaYWc3BCCZxLdqyuvbMEgTgX4HzL5ZNlZ5PaailO2CcJKIuPDToLdyDAnP1RxbyA
8vQiirqRKWExp/k+1MNyujBpnHtn0Cer6rZjHDHtkgHv17GZiAlF1WUY4Q8nQbO7c+bBde+spfSa
C4f2hn3L+N6ivW3oyvwgo/Slnpcaw8Y0wY1xqIEMEpNOqmVk8yuCoo0IfjKMS7vNksCrZPHjj7Lr
+m9l7J9x1CdC+ufDuDCSdIAgLNfilEuHZRQ9Y99kQW3PS8kuI58/G7Jn7WTLmZLjaJhQgGu4tv5i
sUXUW+bOoUzau+cf8n+gUv5/LZmd5emPe/KKa8hNquh5/FkJP/8X/1TC9l+G7SDsFtwdxnHr/fkH
acg/MUE18GEUEtiZDdegpCyj3HXsv3AmwTFmKigsIVcoyn9Uwt5fur62PlBu22BE3H9VCZ8+PTpw
rdWAAdvK1a01u/dlIaxLNGl6NOo+MDyltqQd6f0uJWME/FOEvRwha8eSVmfCu1YNmXJWllnzHnkG
7u0/rtobT/JJc2f9KTgX4FbbbNFWB8PLnzLaKLTxNOkkY0JsiIgC2g5ti7QHSul/7Uhrn+sPpw8s
X60uI+QApWd0+0Yf203KXO82ZWbqv3+ol6Yi+XxSYCstdvS0reg4vDxULo0FUpSh+xGC/L0isAk2
gV1Tw035tozJIZmRNwaSTOdzzfXCb+8f/q1r+ufhT66psocOVTaHB0GXfMIS7uFSG8ZbacGVf/9Q
6x/1n8L9f87UpqViWJg0oLe9PFO0X21I0oOOej1zLyppkVEs3EwzA7zyBLXKLm61D/qBJw3J56sr
LenwIsCbMd2T03M0ldkOCvZ1WE/4r9ZoZKMxJvG7qtPIQKCQZTikDu+f6QmS6O9TheRH58gEeUm/
6uWpLlGzlNnAjhT8ePXgGgOTJqz86bYbJ8F0n+rB8ltJsFTgsP9bR3m5fmyX1h0fF6UX4uBEcO+I
ohRtg5yrpG52KuBZyAkgu1/WLWP5DVrlaryWac5m5/0TeOupWKGoWLBcvj3r8vbn859nJdMsyEQ+
Sixz5Y6G2YH0eSZuljVUHzyC7vPlOHky1m+hwGDmsWidWr0WhdCtZGDgQ15m79TRlMO6sQaHVG4Z
uyCa1jyR8TlbZHXWXsjnxBHwY+g3E3LE14yvikq2fk4oMeK+vjAAb8hgkmuGyeA855k8Z5s07Zpz
gu5wvkNWYiCRd0fyz2Y5F/cqsclH8aKBeOHU6UtiDdBm02oP6+a3CTcdq6XhltdljOchcDAaEb4i
1yAWAB3s/GUN2fJAZBhZLQDSxzrQYTkk120l7elQN8xkfSIPDDB7ZaYey2oGMU8Wmulcts+pMLKP
sE5SCz8NBXzoXWiVygm6jDRF32qmKdCfM2a8NW7GiHRE2sydSaFh2+reGrM77ls5OA2e3jWthv/1
QyCeU2xMc9KAnw9G9rXXibkZnhNvvNau7x06oPKSJkV14zyn4yzPSTlFruQ9vGjyc5wkNz/Jtmu+
cZkIfnAnc/jpGmvqzvCcwFM8p/F0MnJ+Tc8ZPZMxhugr87z7IdYQn6QYxFegaST7VHTXzuo17qcz
Uya+bD6tr05Wqisap9Ev1IbTDTW9NDeqCbPHzHIrl0QmJOZ02Zb+ps9mMw4YMDjgnr2wotEpls8Y
HisiNlWlf1aaRpXvhtX4GdO4ewtlhguVj7QoNoi9envTmbk61A6RzaioimHYTDoVGNshtBoAVmXj
oTaSEdbhcZRkm1IU7slFTH73qU0QQmpr2YUdNiQWMx3zxkAtuhw/OSgBzpo0mZD6sTDe8qWU+VaY
iUlkSSU9W32Zw0gf90KbbXEWl9TrZ7gGGf6uNrwx3QvLTe/xJpiklUeggjYlgLIR2KxE+Iyhlzlk
ho/mYMNxBQQ+FKLaybFDd2q7MeHVIRIxgj9KxCoecDa7S8yrCZQYVY8BYmFjtxBqtm3RzDeRrpem
3/GBQZTOQmb5Bo75OYDxmf+w4iyZt6pFIwMKQMce5C1j/1gDmGh2mqYRJ9kj0loOS6ccXhVbpgAe
etnfW3zAFt+zEEUhEB0R3KlEoYZgg9N9z5n9GxeNTb7aVGelDc6I8aI/At+9iooYurvJ7LDctER4
oiFVdSuC0qzNaW+Pg5p3LknxImjIvnI3Pc4QRp6pJ73y3CGjKKXwZxPFpHwc7KAUCoz5ks3uchnK
ZULc2JLf9TAzkUBxVjcOwp2yn+dfYRen8zECshCjIJWToGin6ZM/rYmx6JinvLuqQOkNXzpAc+Mn
syf7eN0js39mR1ad29ESExcRRoOODFOzHhy9X0PfxVK1CL2IoZkLNCyxX/GwQo5JW7obJiKn/opH
wHvQ66UWR3vRCOIJNSiOPkooT9HUQb7jD55KbpUI55z0p9j+XBooETbmlBB1q9WefjmasK02cYYt
DrDD0hFr1JAlfhDwnQkFRCWvgBFG5Pc8ODjMrmUdTU+GQ436lQyYhLIM0m3YPFYAmRSoSPoxpX4Z
myNc041ptE5xHlphIw+VSMQo/RFt88psahuzNlDjGNL+VGTaQNKVp3eQQrZtlFimcQy1Qh+DJErE
XT44ZHjAd0I125UOUjYrFuZ0aQ5ZUewnu+YhHEBSVAGuzcH1UVj3dw3E7fhQpJAeNrlO143eH38y
jcs5e1gcXYUg+HCg+Vo/CFBW1hDtCbXOiku7qzPz0C19hxDWWeBIlWkpvmTUrneEmngX8GnjS9zs
akC+YtCsJY4oOseRMu9iFJKBICeJAWnHdVVjfd9VVvgZKQuAxKgZkSQpQwxEQxXl95Agq908NcYG
Wh4Kp7ju7mNAyhejtwDlwSL5JdQW4oEjqFqhFNvWxLc0afNlHjczQ9/8e2WHq/A3FO0WX5QKup5Z
CKrGZNvF3ggFYkK8GxKOA65IrvSWIr/rSJUFpUBv43yJum0DCoWRcbMhKvRblIoosBltYEOPe+fA
mCjZaa3nfc2An6I0im4QHTsJjEPnovC88DJR8CUSq9w5YwzpedbFudYieqFFMu5YgLIzMYSRr1B6
M+9HuyRnkjmTZaIvpYttihhya9mE5shuv3gyQQ01YhChPc1cGnn7LsnyeNfr9SGUzUNDVBdLUT3T
kyg6d9U9FwdmkMMxa0PiNGZzPjDpHvdFz8I1z46796KcVUUaatlSw/4oveohy8KcjLx4ix+bT4BJ
QHHmhiP5qLR6LlHF15tEWt151tWWHqRG+GhPtrEHtgFEaHBl+MR25kj2XnjISvOHO9UOgvvCeGwy
Ut7pgfA179JsPxQtKuIqRQ5Sh9VDOE/iIexUfWex6vnsL90bRCjWlhkI0Tty+J2is9pqXnzedc2P
ma58MDZI90vn6EUVgyAzfUByfr0q9/c5ZLkN4kljk+U5gQYZcx7chYOHTq0lvzovxyMmE52YlPiM
luDds7WirNZwEJyDuynt5CG1Q+dsyUwGCgnY7EQb10R0BNAMU2z9a5iszTHmGcvegFZ2hbod9kez
qJRe7JQNm3ZE1T1mzSMO1/hzaa5BLa7eN05AWI1rbplGXefgCndExYdHdrF34ImMqylBmESHqPyE
XuGsTbxDUdPldLvqKZ7Mq9QLz8yWLl+fGtjq+kqdVZH8lNjV5HtDdwHFDWKJ9EhTKNdlhTQSPPxs
fS8QY8SE/Aj3SSrCiOgjhj4YpRkVrK3OUyU6fE4D/W4dwRWrgYyIwdCKzQItZ8MLZ17EC6GtS26H
W8RbxzpR6rMzWZ/wJf3SB/6bvlzMAyoof6z031MpdmzS+k+1tqa7lO4ehWbn11rxIyTDnMgSl3GL
ZX+Kp2j8OjuddrRVDPOFfhw0MOLn0appgV5r1Y3STdrf7QwyR+U7q5Mt8YkyoItV8jQRNylmGoGA
AFYMIhDdfstuMDwmzmQGFRHe26RcbqBGRLtYFo90sdzPVmmcZSgrfU0f9sAHM7x07mXI7KyX9Xfb
GylgtO6zNqbHHnEXUaJfeyu8WyBs+uvwsK6Q2NRxBHya7xtdCGPTN+FVkWtbkdSkT6KHO68x72kh
u56hN350DVtwCIeuLxtD38cZ22WyamEEpxXWmcTWfK9DTEngnx0icEmt9don4mu1yD7Ql+W3nidJ
EKP47YZC+Un7VBcWrXxE40EnSDuuMQAmcnm0QYZvYzFsleb1FxYJq6jXq0ubDfFENzEiPFBFq/ow
QYHbMw/al0C9GUSJaUIMA/WN7QppNzzuXs8u1eszFcB2bb9GUOD4w+x4eTKHBgfG3C8se02I1p+Y
6ORQDJq6SUQYEVIzlw8Qlsxwgzay4apBafE2JvgleIuTqf8imQSdWirgzPmoBdPGzwk3R99Kb7/c
8Cnl0pf55ATsT5BPgzI0XdrapA199RqEA3syfxrvWCvZX6XItO2dEdrYvnQEpX4Dce1QwA4+M/kC
07QPRZ5s2tacj3qWewdtlnHmKwXVCMd2mckNqa3WU2SIPPeJq+uSbWpZ7W8uI2m6cV/qAa5F72e7
uKSetSGOt03WSFJvVGRPMQ3oXj56eErMTVcuzogP0TOuOjo8XEZND+9SvRgjbLPSvHWx0FS+pRnp
lQ7iPAtaabnfjak0+BDQgSI5pnO6xEc+kTE0wz8cbuvWRERgeXo/BcoF9bgxHVUpgtZMowtGr9a/
UPZ+ros6cqEFufwwfWpy7AxlnBLTFtX8/9EePZRyoxb/rkPDJIMPj+8cMGKt+30EdQNr/KAlR8Ma
q8fIspYtWEbzC8HzvbmDvNI9TOiFmWItJVdJmi3NqsnLpPJrF2M1kQG9HihzBLM5xcTj+JJPl6S2
G4ovQi7JlwQabuIbDBjvDNJlcDL3mUt2sIiQFqowbB87NO1cq6VAMB5qTMlrZlfXmESRaUdDGPNt
iNBe+VL2+aPETESeQmnUB8PMF+LHTLv5FZoyeSywQxKqpk+PbmU3x3yoF4tnuyR3Seae89C3IeOF
vGzUPusMUq9h70uG9FgAgKOlnuj9RA3G0xgn3gP4Ptaj3IlS1t0MDVhgLa2472pNsJHnwRw3uZVP
t7Zsqp/ZWJDdKyNmhP6A5OMCqz29NQBYI+XKYBNNmyXWNO50GE2wOtzFftRR091ZokCRW9Hernxa
/nXIEMHDzcvYd2LlQsFS8y6W008S77BxMZZhGtoLBgJ2LvubKHSK5KzjKLdknY5M6aZQg9jr9Bnf
y0mAFY+7YdoklquewsKp4JJENSNXJ8q/MC5vfoy5rj5llm1g59EcgvdWB/FdgeGNylfEzhSQpU3C
k6OhAAmioYOjOleCTUtPOrEV4Me0EQKGzF2G2Ux+YDyUpLXqYWFjV3G6mp5Qn4ASnq2bwaIxTv4v
AtCAPYL66mLMASTuypICux+Xct+ZdX4/d6HBqLQsyp8aKpGUlbhtbvG+UKDqCuIbk7kVjklslf6T
rMc1zW7RJ+l3ZiRs0H1VpbaA4NmSKjUtKGOcZbkAMqZNARNaDaW6y5DPUFqNUD0PQ2yU7txlWKDI
Y0eqnLtc5H6hqoJapmXbeBpmtHa5a+0offlexFMaSR+bs3NrFQzGNxpb/Pt8IT5mY3TuQKlGTDCK
bB3V/yEWOnNvzWzr4ziMCxIhRvYTRZ4wjoWzRMaOkVUPqFWQMLzPVh/6JfhkpKmeMNMvWgWCkmAp
GxE6+1ZjozlTW20dNXU1QZkuWpLKKnDXeEgW1mFvpn65VodD06tC3LF0XbRbaLKzu9E7icbbhCJK
HkbdTvfEogBPxQBPRrSYyuYGqEUE1xkZZndw6WUUe52425u2nz3bRyuuh1tGOyNpL7FJ4xjQX89w
depYz7EpNNRrI1Q2DxstXAL3IQRNM/og0mlvRM85td0aWft+h+252/mi5+VZRBVRnjp0Jtfe78sW
m6hsUYdWQRBeOeu3igCwI/op5bHNDomqsgYyAXoLEjWlLs78gAK6uqpnVFGGqLU7s8uaS+LQY+OD
jumrLi2/y3NNdPK0/RygNi9/V+I5XZZhYybVbfkGSGdgg471HGxKsmVDpl+/fx3eOJztmHSETWZg
6xTs5eGyqGnFMAsmX0QJoLMhAXOk+3AQrvXbRcu/f/9w61U9uep0oFEOeqYtcbiejNxsomzMRHeS
oFdx2H2Hxta6XwogxFtAFBopzBNuue/NOFdb5fTig07nG21VOjNsj2mz2BIS+suTRU5e0WZkrLCw
iG9cviOwzmF2aGU5fTAreXVdpePoUGqZmZND4TonEwykQ1AJ10PN7aJ2EIKywEoHKzAQ9R+aMo+2
71/YN05tPSlTJ3hBCrEqM//sGMuhQ91W09w3ZcsnHSr9Oe89KzEkiA/u4atDoSymuWjBBkaiScbG
y0NZ1iTbOIZBYkaQfqTOrgY3DeIUZTjnz2f1/0eW/82weSL+1+rdi2H+VTxVoF1eTC3X/+jvqaX4
i7GgLZg0OtKVFtO4/5haOn+h2XXQICHRJYRDrPfnP6aW+l8MEsmY8nhATPij/HH/ObW0eTMR7tII
XbW97r/R7/49C3zxoiPHZ0a4jlMlT8uqVf7zecQEG0d0hGiVdcj9rWFetj3v+car8vZHU5O1PNdT
cYjTwrhZwJP4Dq27bUquJ8bKgtIwU8UWGWCySVrX3AvDc794Zv7kdKrfK4NWvFVH1saL+u9JIb5j
LvpStfY3iMU+hFy5Q6Py2zLFnb6UZP/CfN0YcU293Fq135cI/hzvTC7RrdTcnza2HuQ7dXOcVSNJ
5IglhvlZ+PittfPSW1rEH+ETZtXpW2+0JIGrOPlMnPLi1xHNWRXRvydW3UJntsCGjAAmjQV6kLIH
cjDXbGgWhFs7NzKQ70Jn/6SHuncIxTRfeO3U+VHcpfSdyj3Ks3sSWh6jYuzPMjO7iUMrh83Cr/Q9
B7hDSgTG2aAhO84S9kxY6x5Zam9Meqj7sWx+yHjOz7weCQekre1shJiU5nYTRpa7K1dBcTJZmCE9
+kct3snU9NiCd0LtdGX1KGJzTM/12AHDjgZ84+xxAU5+n3phUoslfUBEZX82z0V0TqsebF0b+bNs
zacKGSsewlY6B9ss2vM4VfiadGTB0STvS51QE3oEyyVRlsQZm3rqpxZ2XUOjzbLkgI5cvDFJZ+wg
aDaEMvMZ6tdY4GRZpsAzy9vYpnTv0IgFjIGKDU19QvloIaiKXVmbxGLTzB156HX7xaJ/vAmbxeUv
WLcSr7m3UgirNIppWgzOFzEArSKc1HdJqqTUGr/Udd/vMoMt1NQZ7ELm4QqYFn2HfsHcnUg6oPFi
0DFYDjSaaeeHBeWtMT701OkBTtnPndHQ8+jGyx7kATnRfNH0tuDprRca3daOtB/0dW7+PWS/3ofG
hdMwCIEIT6BLE18p4pMDcqGe4GOL7dCsrrCagHZb/zYIS20yE0EogV4BK8E5/HRFui8uV8bjT+2Y
UHOU6pMWlffKFbuMKNYNjMEe4PQD/NNw14eCSDPHbbY97WoaAOxMW7M0t4U1tHdTrR+AWUmqVftn
NDlgG8rpQaxWKjoO2jHuZmR+btohQRu+tVZ0h5E4/OxomGCSKLW2Vhzv6euLYLHNMxOjlmHh0NNC
2urMBMyZX54Yu6Tqy62X2/hIGRMe6Vyju0vab2wvmUcwP0b1J+E+DAtywh6eGcycw9hbRz113YO3
WPvagUIz8nw96D0mKKFngcHUKaCniBo8tqad0JplB6HhEengD3ds7kfceptZRERp5Xrpd/ymDR0t
b28MlWDmzu/EKXRVww7ylc2Frjp5ng0gZmhpqos5RgrelaYKSkanQerQvLTmmJGQkTyyJsR+7HJf
Y+KNAorwh9Zt811iZ0Ygu+kzEU/fEuK3e5QbgWuOFtvKNkdTBn4DW1F+ZG0099i2pF85rvK9ogHG
AGPV3blaf+W0arug2Kdqohm85ngcHEIAdxhUC+g/usVVy+xbrFDOnSxLN4BGnQeDImx1o1j9A4P4
lMLqjx3yOV41QasiJ3zcxMG5HcbkBhXLuUl0DxAIRuXldxvz6W0T5SR616SE5JK+5Tq88pRO5DyM
EC9anlpAOHutVwRyO2H4M15HAg0KxyZhWumlw8oe5vGLwCclg7ofSvk0hsUFCFpeUeST9HIba8fE
44EsgAyQbnwokSdvi0Z/UhF3OZcC4X2OCT8ksTinioDgNSznqdRo/U9A5AmQodTrZ0g/ifyVtQNy
8zxrNq41XtK9/gk5GUpVAqF/6uBDYEfaynBy/5ZT/Ku9yX/FUvTCeLT/Va0ZrN2pO+n/Qt8ROnW8
ZR4SeMDDPCKoZt7byfyP/55/L3/+uYt58w/4R4tl/LWmLbH7ELS9kBrxR/+jxfL+YsOpkxgqTJ09
jEAS8c+uRuh/OQ74QZLoKGCMZwHXP7sax/sLGxoCCopm9H1sSP7NruZ0T69TKq6+JJ02Gxao5+iv
P1RJCAQbIyFMNiCMmKdwGKZD1wtGzi3Ae5sl9o/r9Ibc6q3DOagGKVVo4TveapH643A9KlgqsFgF
GCxB5ICh24w9yKiWLtCWd1p+oA9aq58/t2zr6a15fhZkXcv525L1x/HAd+CJd7DDytUTO01Gf+ks
BBSSuoDAoutYdcJq6Y9enJMAZSrjA9XOWvudHh+INKfLL5DSO6nIM+ZkhlsXegDDWRxpMmp+mTr5
/v2relq9cJamjtjFRtJHUNyro4BJMUwsNQGhVGWQml0FRF/UfqEny/b9Q71xQQEU4KJjX40ecH1P
/ryBLS1K1wLOEmS22x96T1Pbgk70xl2q/GAksUGbznO2PRr9wCKQ94MzfaWCWk+V0l7nsfcEr8hp
se1WBKE7kwoaxUzBhyxl3BLcYAHGGXjZNrFTAIVpB0LXdZjyl4UdM9TlHg8NuzWGUbOYsABlmZ3d
q6mKUz8aRz2B9KxF18q0l59JOMgfer2aud+/dM99h5OHwTTRm5vOevWEc1I/pJ6K19EfD39Re1uo
Gq3fgA/ceqmrXRczwI1Z1y4BSRoBIJl2IzAjHHm4y0NHjNwn3pvkQDRNDnox1I7v/7jTJsZ6XbGP
S1yJJBI54uS3zYnblzUdQGTodFanRpIAMnQMr8LRTxg6EemATJ4B/Xz2/oHfWBE4sGOsSmJCs91T
BR+kQgbAlgrAOdIXItXl2IxI+8tx/qmP3ef3j/bqTeHcGEiZhodrDFfnyWnCAMDjAPgmQCfv7Eqz
9a6xEhYbcm6qD/Rur1799VCMKTDVCRcd2smrb4SiAyujbEJgqj2NYfVpGJvig/OhuH25vnAQKmKH
kpiAcOYdL19HRdNXtHFoB3OP72Ex+mab2u1Pz2kTnCst8AQlhw+WgFd3bD2mrXM0ThAz7frP/1hT
NQN559imTjAij7ueyry5HO0wDrwM2blbGt3d+/fslButr/W+6bC80do00VuevPNFxmipERwwAXZL
DVFmPkaGJDBsl6bbkn3rxmg+H0QDDpKX6lCUnbUl4Sn7YDF/+4fw8KD+RLbMrX155o6YimV2NTtw
lKYO0PyaSxTD1nbKw4Q89Lo40wYN5FGX0/h25ubYZtO6LeWj+v4leX3bDVsQ7IytBhn+KyexqGuI
tAUkG/xv9YZs6XBf2ZBtCT5Hiw8XLiNu86Ol99USQaylwL/ssUFCxnmKeRfgS5aMTktgagO2Rxc/
HXhE5DrMzYmNj7fWZJf7SFt/g4slrphZlGnq7KxYwT4K0/IwTg3dAmldWQ1zZA9NTEAzu//ggXnj
6qB9hmiOaxvLtzxZUrAolUJDpxAMAxHCIlc3kRUWt3ktvlV9Qvulyd34g2O++i7SrbF1snnXi0OP
9ORFtEUShS6a56DKmuZ87HTQ2A4taIw34Z0ezz8qjQfFc5twRzrkhznMb9wb5HmsNDwTNKhOxcHC
rGLaMS4Xl9EGl9lt7p2iBqYE2znocmvYJblmEPqdeUFoVkXQp3a1X3SPbEZhO1tn7swdLE84ghMf
ckgHw5awn37j0dEK3n9437xUEmc9L5AQdK5fvkXLUtVJTqBdQLsESe6ktVcKQEpgjIhbIW0eG8a4
RZf/YquY/d18pe6AR/DG/vPN6+TxWPC9gcDpnLzBMvESAGrcpr7vhisChWPg4kt7xhg42kRGlO1I
rS3vZqe2Pjjr118eHpA/jnyyanb1MjBLhCkyTBC0QFni3ivHdKuVywdjoLcefz5ygu8B204KmpfX
t6kcOPEKIsysV/22aWu2EzMRLZFhACtFWXIWkk/5wdfurZv650FPTs+bhNeXkoNC6Sz2mA3koQzL
H0q3r0WNcdDNliYAHSnPVVz/2y0E7x5sDp3yiqEEM5+XJzwMq6oq5H0n89liEti0FwRvlDiR7XFX
oiH44CF661Y6TJYY+pAQTgXx8ngLPJW8QeAc2ChxfGKhSJjMxBNOE++jLeP6019sGddTW6tDus0m
r/dJvaQhT0K27OgBLJk+SDJ4RWU5NpQuwHg8Jrt+Iyq5R6VdBiR4Qi/zBrkt9dj84Bob9lu/hL6r
AIdhSKq3lyeNf6aoypie0OpY3Vhj7UBikS7UuSzfYt10P2nDSB8agARZhzrgzqUp6XV28Scrq3Q0
h/18VlEpH99fTYz1EpxeIgG/A7wGfiLTOrn78TLYCeZFZnyIpTdxbB5bt77BnQc1I1RIKchlO8ZY
9fG7hKG/tE1L048lsIS5uX3/x7z16jGGQEXKIIkF7uR2mfkg0PWM8HylMe7YbEfbmvjBQ0ru1Q1I
i2gNceg+eEjeevVYiyHU6OTbkCLz8s6IYYylHA0jKFJBRWGP7kHQltZ6Dy0Duqlt6UwwHdsBAnzT
Z/v3T/k5hPz0+ksKMhvP6fr9O7n+bgJhI2dgEkTkGh5NqsMLQ9fEzp7cgoZpHm+dHFd5udZokZza
M7Rk8xX/mvLzwkOJYGH7HetcHGnP1j6x7+kHa9Nb76t0DH4c40QccScXCORaS9NzMIK0xLkKdTrZ
2WsgbIdd+gP75foWnF4MV2JbWQ/GGnGy9hLQJjrgVryvkDR/jR4TxVzmvd+M1QQsBFLw+1f/9ffM
ZF1gYyZ5KZ1XTrqJ1Z8ICWlgrse6TMRB7ettOR/DFoWy2RiXnihBLRjRl/eP+3o14LjrzoArCjzz
tLixQ1M0CmxyABwpuY08vfJHUrU+eLZeP9kcxbMYb9vM9bh7L59ss9Fq4kMdA7WjI6/dWpCmag2Z
H+dkGITZsnZf4wLXBcb92XU/WOZf38v16Oz12dixpzq9l8O4InQJBwo8LSYIgukjgSJudA880Aqi
Bj3U+9f09eJhwhCUtEdo5Aj+8vJsJ4O0zxqhHz4UNtNMUEgmVSX27BxQQeIU0VZ1iX14/6Bv3Ug6
j2sxQUPuVZaSFQL+TNeDEmg3XUbs2rAG5cO/fgNZGgjcwr5GwBgSkJenNjhW5HblQIQVJcIWBpzc
Lg2atTR3VfD+Cb1+2ddDydXHuu4HTr+YFkEpodlwQnGNh8oo6nE/K70PmI3862YmH2ZaUA5ZTWwn
4Uq9PKsuGgcQ6osZjLpSO2w7T/EYRkEiehpgCwSJ/40z8+hZrC46m0Hvy8Nh2MD94pQEH6QMCbuG
EpRg8cg3M/7y/qHeqHRRXay3S6yTeLzkL49lqiZrLWc0g7kcst2E72kbuxpbSgMYwDIVM0JMT17j
6auDCIriRoCzQAulMSb+L/6U0yVVqyEj9xV5JaQVBRCjXT/i871Db7lAqivnoI8YwfB5TL66bBSC
Gr+Rb7St88FFeev9lKiKqO9YE9AJvbwmTDPX2do6B5vN9OACrZ/NTyrGE+EY4/+k7kyWHDeybfsr
z94cMvTN4N0BCILBIKPJzIjsJrBslOh7R/v1byGkujeIZAVMNbtWJrOqklIAAXeH+zl7r410Liy2
ps21FYgPu2LyFwKf9U5eChV4VhTNcNkb8j5NiEdqsXN5chV9CPCObXxMrv1ABBQG0h5q5rz8yx9o
Y21SYvINvG6K46Mm4+DIoYLRkS9w8Uk9B4p4K+rs2geMPTTFUGIAEVGtHmpsKmlB/Wr5kEzEfJdS
dauqUX8oNb15R3MCi48SyQeIv3/3uv7tUfDqw8XfxtdFZqumLXf2qoxVRxp61CpRvaRScYl2qPhy
wCheF+EA4WVuzalrCxPkLWoAizJPW1d/BzEmOjHsCmXxNtlreWdgwSiAopNqsrEGalfeJAcGdgQ4
/SlIrJGFWiCrA+R35kyLLagS9VEQV+BqWCo8GrILv73ySYo4Opni3E2V7Jwb1X6W7UpiVySXdP2J
PTLDQXcjPoHIAkzCxI3K1+YxuRnULDjIWWkCBoqfZYQYNzKG6GdI19EprgSaSoF9vpDt4RCU8H/a
zKFX0FIsgnBLCEoSgf0g8wqTHS1iJP62G2pK57+9clx54ApCNZPDiqxbiA8vX3DfF2o6jwytaEAG
aIIwfkeVg3yPOpw3Zs4qxtGiREme5P9ca10+h2cuV2GE9bpvNQkHFPasWcE5gI4HBU4yNp4zt8Kv
NEmnT6wZfg/sy0+SNDtSRazdpNa6QyYqAF1NX5zqaXEx1L258UiujHlu06ShyEMxLHn1SIJMbdKq
4qwEjEq5JRn6qUmb9CNqUI31HTjzxuJ99Xq2zEefoxl27NX18NFI6bBs4JyuD97l8iBu2sAx/KbL
NR/0QrrxHq6+ciqTBmUPfuVaxodaxHaEKSleC/b3DnlKtYOPZe0xkI4bc+xl8b3c6tOHMsm+pCTK
8ctYfSIlPRmkZCmz5E0uPiL9RKAUzZoEu7cfljxAmEPpaFmPjpDfk0nVewYG+xstkJz7OKurzxXQ
vKhW/0y6FuDwSOQ4Aifd1HeEieQMEyTr2m1VjUQsB4C3qMmJvYPDw5NGR2BWsZQRnVY+0qXBTD4Y
uxG4u4pZtZgLBDiV9VEWJMvt0HQYt4FUE4WiSNC1XAKbh8fRiZtbJ8PJS59J6z7UFtUSl4qpdR+y
J9f9Ys6ihyxTIc5loWp+MzJtJKrE0JTeG/A5AxZGoUF+maViEOAr1eFQmUJ4bIaVii/QB9JfChlq
9Ca6kIAnHTMBMfX2J6I9hvdGonb3VmFOn3M173uXZawBe9aVKt90oX7KOfVkvjMYmAC0oGoXE1oi
vhJjVH+QJ0PxoQ7zx1ol0++hdFdfIJQp70XHXs8d5mBPPWiW9wXELALCTcATuxxF2s/Q6NBQUK8P
cCXoOtOUyHT9gOxO34q7vLYGczaSOQuS7vp7a4Y9hNXVLaVGOjIYAs3PddbFe62rASWbKVh7utMb
8+3a+AdwynRDDilzgcslD/K4bOcG10SNjxORketqWHf27Zi2G+P/6qU0Kh0me1G2VasPt1HXAfIf
PC9lx1JSVEQSRkVXfp5nXs7bC/mVEoPKqUGzEHPTdOL3Xf4sNZKLrkMI7LUYbjACCRCTeaTeVKFD
NI3VPQhsJ7tKtmvfwUawb7QJ0ByFv9uJDSLRddmwrzOyB8Eji0Ogds7h7Tu89q5BGuiLyoAqiLOs
g6/2ErPdopaaRtkLwrz0yJzJdlS/iQwVAspLkJLtkmzxNK5U5NRFNiKzkLOvoCVzedGBTPARp77i
FVpKu3tm7dln+kT6U9FXP/IsMbFUa0n6bNghuDed9K3nPrHHj8QwBB8wSBnImdKufMQZrRQbm2V1
ef+r5RHFLSUuQ2ZvRWf58u5yVYi6UgLZS8HchlBHRyJTSoyMvRtpo33qBoXYG07zOkATDV2EBIsW
fKFWo3GCrPm5iKrml0HQ0Bm7dwVgv9Xl+3nE5cFJrP0SIYV/VyFaxVnDRuV7LbXW81jF+s9uMSht
/JwrHzLMBBS3WOdZ/bTVYg9Um7g4Is88iGWWb8XT17bq9N1IXqHvQJv85+MJHAlWAp1+p0Pt6vLh
8ZxJsMtnXm0r63uAmyBcQzmkiRaZZLtZ8WJt25J2XJnRVE9p6KqsWXzSlr//ahBDYOvrgqQCmopx
SL22RDKL2OQoOr3evz1frhRtOURR5kANxRacRt3ltSzMYj0UB8VDEpN54RRWRF/x6bAGobiapAae
VbYwPVHveRAhT+MgFz5CyOQrlpVx4+VeKTO9nOg41Omcdte7lKQdHChCGRtFCG2sMWTAECc331ZY
Z91EHorTi0PTjIbYI65LbFz+d10I7BldRtbOSXsRC6mXD4PcL0PFD8rJoDGtn7nSxR9mfTZO7SJL
dHJDe5cKnFhRmjfPtp12H8j/omUlYCXAPBjcShSja8Qmp5hWnjYW32sjn+n7IrdBzrAeivPoZEFS
UvuS8lo5VHICVA4Ul2RHt1mYTBsfsGuFBxRxClONI5mCGePyWTh5g1FjoqaC+Q1XlwlMKa3m+hDL
eQvRkBiQijqSawnNlSiFFLWie1Qjw42v2zKfV6sXQp1FMEa9BfXB6pWoRkWCKi0EL1xmONgsrNUD
TNW3p8GVgbdYafiqGVDmkcFc/lg4wb3SZhi1jcxUiOJTJ1D/ExiIHhccgp3CS8GEEVMYh8euRgj7
zy+v0DAgvcSBx7ZuGtMpirJ+Isph7qnKBTPC8UIuLS8h9cnX+wz6BibWXZLVqKMt6fHtq18b9ktl
iaMZAm+Q1KtnvASNyHFHpS4OZtPN6sw8dXLveLiMc1/0NtBgugKUI0d7b5NH4BtgqQjT4miZDGa0
L7H1kppkvMfKXm08mmWYrd8/Xxk+q1S32UitFuCYEGgSrTTVm6yq96JZVR4btidH8mQYkBrS/wnb
58ZCcO2idFEQQDL8KQGvFsWxU5FCmaTggq4GQpfea10x+yAn4htCwq3TJLaaesu/cf0z2eay5nE+
UyhzXw7ABN93P8LIpi6rOYvBNvFVWLTekDf1GXqbtrQXsVtrUX6YJ+DPPXlNT6nTfMscgmkwyjYb
D/7KcqMZqMGRb6DcoOp1eUdZDq+5rCsiPMa4+SBZZneQ+gq7cWMe1JzkubcH4ZVvHsdhyA8m52JK
xis9WBpS8NIyYvdihXSZpDI4I3XsJU0HZMzbl/qNekiNQEOvu6DbkNui17r8aQbzLQudTPNoH4sT
KRb0TCKR7IZRISS7R8VeDq2xSxqJanU+k38YmcXGan5tiLEjQ7fJA15Mg5f3QBxv2+JcYcoD+2De
l4QvguQqQAdh5k7wsSTl97d/99VLolRadClMqHXdK1Hichx1uO7GHIl7wMYZ2xgwH05olx6ilomQ
5wEPzNtXvbq6sLIsQlEUwIhVL38pxinYq0rAQEq14AgNoNqnY2ee6mCaDzZkZyAppb3njeEEDkRi
+zNCOjckJcnD8eTs5UQ394NmEZFk8YLevr1rw5yvPQsfX37E5/rl3RHFaOttHmmeTgbe3nbA1VgV
0ZETFf69nozO1kxf/oXrmY5oDS+cuui91/okhgIRa6n68hbso5JSFzATJfUDu6wOeCP+JB5zvE3D
PHyo0rI9BjkLQtXbxV0xGgOAECjedTEc334M16YfLQZLoc+G/Hy95TSqoSs4FCPHRLQ4A/M4oJ2b
PGFpxcYDvzYK2d8hMrXQxaAHv3zgodPGcYxWD/NoCOtPz1JqvLN1EDoer1oY8inU4i3Nz7WLouSh
V7Nos/T19z1BohyHutA9iZyg/TSGh1k0qe8oCikHdvmEROnpnz9QdG8EqlPhY+yvxtVI3ERSNInO
PsLKdkOt0+8GEUCyVTxvLJ3KldI9X0e6eQqBK1giV6dyaGGhoTQDkaWprH0FYxHfGLJz6sBtETrd
sbDlTryPOHIeGitTdyPF43NRTDJGxk6c9CSb0WhL1bFiY7svyPtE9EttmoCrjaX32j6LDSUKfEdm
oV9vdBLCINK0FWRWEbJEWzz8RtZecxs1DW79PsV9aMw9jPlI2SOOUzeufvU5cWrULVZ/Hajq5dAD
yVd0YRnq7CWn3s8Ea27Xyv37sWurA9VF+Q44/RPmzOk/mF0OZyuGII0VmoaXFwbz3cVGkHHhCO5n
AzvrZI34pzk4iP/kUmA9Lc7GSMmt1bjTSy2McCaiNQyKZmfLfY67UJ32NkDD/dtD/KX3uF7KKCcy
8qgELcaV1c+yM9wOI3XFUkvae6XqOsTp7bx3JOV7ZBf13Rg5yS3BzD/oqKnsYAxyDGYHNNasoivs
iCmX5IPTtulOLTQ8BKy7Cnk5LoEK2OibbDiFfC4OoZmTwhyBAJWkWt/4FdeWBgeBHlYeFiVify9/
xNRIcIiINlj67hDimhz5bKHXt7VVN0uwKCEkIy7Qtx/dtS0IItVFJEWFcFHMXV5VAxuXFu3Ao6u7
+JSycrl5gGZkhEzhNTRUia/RP8KABHtXiuy05P1szIYrSz6LEzQvxCp0BtaMiohuV5BajJRKGloE
SXn1UNnWlxig4fk/+bXg8dlrccihzXf5a6nsOuTeqrqnhD3aW0AtVJjHXymZbb6ZluJgdWO3k3OM
uZopwVTEfb4xL64VOjjaU0xh96ez9Kzes6Gj/pYD3jNmjvSIEEcjGLS03d4YhhtGn41hs459U0+l
c4mTlRBAw0HtB+osj0NtY/t3/XaWMWfjZF+0hZePhKjFSIpTzsxROVQ7TYCejpWSsFtVGF7BPsA1
+n72NXZs+4Ga6zHTwO1UQEcgWMryxhu6sgtCYyDzQeYbwv2s7iZW5kASwHs9wsm706ywQM2Eed8Z
EhmlRNtsiLOuDT1EKEsrCmsABobVj48ywwjJfcHjYhmurUrpkeQDjpTUADYe9NVL0WZbum0qk3z1
y9rQwqOvNrrXYIt3S8ABJ8sgvJy8xK0httz1ajl8sQj+61LLQ35VtiuGDMxnyYRKSgCt8KrlvdpC
29+YTMtA/e0yS0XmRfQCB/7yMhbcrdYe2KpNxSS+mRSCdih+UvzYjnxs+5RVUlGKI5ScAuM08bPE
gI8fgbs2+1ZkmKm7NNlazpZT+G/3xLgBjs2qRlP98p6gALT1uHzgyEMA4rooByOtomSgNjUZiHnz
IyZtwRVzMd8N2HCOUdNGh2QQ6v7tp3NtIFPPx4zBMsP0Wt2IMeH3asplWpE/SE+uTu44UWeuWaAS
KaPU2NrOLwv1b7+cY/sCt1DYWa4uWGlGYNQj5qJKfoTLObhGMX4NpcE4dBM8ulLkM/xPI7X3uNnr
u6GJHD8G7fQxaoZoY1pd/fE4cxCMvLQjVvvAKi4NkuVbBuDcxTsnMOdDm9W1V5Po4huR1f0dj/hv
lRtXvp20gWh8LAaC5SR9+dqrRJCuXdccYgEJu8UAQrutZlCbZfmF6mBCSD3w17ff8LUJ/SLABinO
lF4bB6SpL6u27DWPZLfwNs+A62AsJd8srre+0i/fpfXLxebECs1spRS6WjwsHUIhOFlEhlSB95AJ
4X9U7bhn/SKPqyDCxSypUTupcLxyYr+adbkCjZ5c6kaSa4+CdrhXU8W6NURVHYuizs+2jgGSONbJ
T+tC8mjKA+gEXXQzRMaEtX3QAAhl5aE2ljzqEbRGJFn1A+iKzicwV0WrYm0V2a5sjHXaG7iuly7p
b2eymczjpNNnDcFjTjQzpWaPQATzUFNg8qpMUGZOo+lIFq/YWM2uDVn24lhRYQ2gDFuNIGxLjt3o
kY6wFL5sV5XtY2hKpdupWPQpYcj/wRSBQAO/gBYhzeDV9dLetGJVr1kfWmvaqfFoElwTou8EReiW
RLTdvD1arz3Z19dbTUmtkmcjQk6N/agbyXtvIHRL0RkxDuQEfUjvu4YE3VKZmvu3L7ycZdZDd6ml
8ZeFDWl94o2MhDaZjAADfXD6yzYK+zaZ2NHa8zQ8065N73JG0y6GHglp1tnSdF3rFGOApmwPagxN
9FqXDHpFylNODt6ckKMkB2X8JWAbfltmzniMCnvYiVYVNzlxev6gCxVsVV9/iydkZ1bRnEEdQkQZ
SDIaiCa/7+O02HgzV+9wcdlyVqLoz2O6XLwSJWHMTzVQXh0VIejonxqgxD1bCEJBFgF8ZdkDGX9J
jiZtVH1bLImTZSafW9Vs3GGykrsBOMW9HJrtvmej/eHtV3itBQPHjOMqrUBudK1zVFqpJsoHymFB
NHThjnNGkGiu/oxnbfKHBu4H4g/7Uxampq9JlIFNy8zA/0TNxlf12mDC8OnQ+V/CWdbroJEKgBjg
Nz1dWcB1SAV3uZTqR3sOQvDRpnnoevBI7CCJGhvpHr79IK4t+a8vv9pY5ZHRTCEZUN44tvpzQJUC
YwtFTMD48vPbl3oRG67nDf6gl7VBhq+27jf0iewYUYkwK4XKPahTvu8GGcO1bpTHDvfK+9BW2zP8
loJ9TjIdgDGDIbb56o1FYLznNPMzV5MPDsfJW7Sahmcoo/WZfSFy3UIy7mkBTd+kzEQyn5jBLtc1
SOwEdp6BLytf5CJT9krRZmwi4YEbRloexiV7s1bD4hzQHfWBJdh+XeTamSxR+dbo1NrvMoBQxO4O
u7cfx0t7bf04yN2lZsxchZyw+gLyLPRC6dBK8rFa0sIw+2Lcs5AAE4EKFEA791Vn3ar5VN8l/VwR
ylkNpzkW5i7W9PmhtJJ+T3updLXaApZcdfPHGh7vQ9hVxUEzk4Jpnkx/zimSWqO3thor14YOJhBl
2RPxJV/LAalFDYqa2wCfAm59yqPmgN46PdDyaDY+Lct68dujoneMRxqZIybpy/XE0EEDdT1dtClP
U58eDxkuSZffV1TyXWvsCm/Cr3v39gu6+vtYIRR6lpYKevDyoqAKckXv6NIYVtb5Wm/kH4fB+qYg
F9s4Il67ErKL5Z0uCRTrM7ySWxygJK7UNIM4olm/DeBTP6aWtrUnuHol+tx0QhGbIdy6/E2YXWp8
uizMg8iqo5pDu8LJFexV+I0b4/vqpSAb0pmgUsvadnmpuaZch5COd6aDMTbNmuTMli1QHNn1xknh
yvDAo0OPFTcE1jBz9bnJJ4MqZ0AbpGlDcSQjMjwYJPPtkKjivU5pqE7SZqvryu8z6C1R5mHyY9tZ
PUpHb0PQTo7qmYPt7KtQz1BjkW2hZ85WafdaNZDmDh08NCuQcuzVytkCGXGCiU5K7zTFYTIRVcZo
R/ZyJJt3Uqw1+xE/uC9JzfA1iQDsRvbCKrCj1MOq0h6krKQI7ITIGUGFeHy1DX+uJfts9aH8vlQT
FWm0Vv5ZqYLqRBYUgGnL8BC31de359S1nQF6GFpztD8Jp1p/7pRKjf9SWuA6KmGylb1bSW14bjKy
EvugYnfcJQv0PUv8Op2mgznKZMZkebkLKhiD8pAIYlEH7a7tC5O0GbP8+PYtLuNytdaY1LGYhoi6
OHkuH+xXpQYqWSQJQ9322gkJtW6NzW0SycE/n/KvrvLbRLQBxA5yyezoyki6hcqZ7HT4AjdpBJH/
7R90ZYfBuKHhvJAsGLGrY3Q2UG0TnOeRPBj4v620P7R1V6EBspx9DL/9HfvZ5L1TaNURPW6+MTmv
zBOqKfSdET8sOoPV2JW7iXE9AUEYmybm58bJ7ayLH9LQtIe3f+jVK7EthxlFvw2m1OWbU4SGhmRR
8URlWH4oNWs4NF1E4Rzy6V/P9B8xxP7XhS0uD+QNcmksum9F/Odr4hda1H9xS1WT4EQDyS0NVj4f
LxCtvwhfqvwHrWc8NSxNfOBxi/034csw/1g+aBB36MdSxllKtf8ifGl/4L9hfoHbXf6G8U8AXy8I
mNeTloWEkif+BLYI3MJLG+/VpMU/mWVhZVSeZS1rSFUoZHWwTVS/SXYoUq/M++lTVkX9UzOOXzO5
DXbyHAPGRp/HrnBSIqv1UkPkp74FXIQJMbcI2yklW9qrPf3yPSEGvfNYoAZrT+OoSBMfG3PcWHs4
Ja9WH/wDi9De5lxJAQYpweUYtlt2z7PUQBMc5si5mcM66g72HOnzbT2AcCTIKot/xmrjnKxcrv+M
K0QQC7qvhblZxRD3G4vdoQtxvY48WIjhs8ib+NEM9JxkqbLLTiOSf8pHYyjey6EgK5rqjBkfR2Oy
U7+GuwhW3Laz8AZhyljfcJScaneQZeAR5IyFkTvVZfY5YOt+O+Q9pBG7HZII300yqI9OOOQfdbIh
LNdp5azZRTNgUDek0fKjsqO83w8hIVFelE341FkCQV42saCUlYzYqkGywsAhz8fOibqY+jTiNKQp
tdvjXbV2NBAmivmgwB4jTSCycIjDgktp4ZjzCeoaSIXhJZ9H3DbvTDsDsBlaoPj3CDScgdgSYGiu
yE2lvTEdKol+Zw/Nuehgjt4aRhFUBwWUuMphL6t+2rFFq2p2jFPS2PkO+XHRHDOjb74kVtJAvE/Y
aNzQNqsb144UKAm4fOcbiknhF2MexCPCF5gkGaR88jZsu7+34RQprtzBToQvM0vmXsksOXSrPBhn
bEMhHgMzUJKHPO412idOMf8MRIOOJI8G7Rd2RfivyFmGJyXremmXaZH6Z6jW5GJFhHPgx5SSe0L8
EvWhHAv1zGkAc1OelcyAgTvOtbCROXsTVYFpfpifUi3UhveWGQoQAm0+af5YG+2DnMeOcEnntqif
aMS6eKSEG2e7BdOzi+jskNJHWDxEdY5uH4tStX/EA6quHZF5EbFmxG0osEgZn1gUaXeTAO0QXWKm
ChrfuIkwwTlFMz7MRTQITyrkBJlO0tv6WSKp0zkgku6bU90k8y+QroxmolsUfSenTtn6jEQ5c7O2
I8xM74fo21AR77JfEIRfJlOY/D19JtK46NMygAdSDaE3JIb+QRX9AfKDCeE0nRCJWOMwdC4JLebs
zjIBKr48BWi04xjCJ+OPHHQoJsZB0js5JbpEKpNdNgfDJ0xAzUAanN09OtCvCNLqhfgUJApRgto4
D0+a2iafk6y0TDe2x+GrXpNn4EaSVI1uVTSdSnZPYUZHcJdyC1m5qn5Jdaf86EgcrHYzCTBkApW2
fQhnO/tVGJO4y620fDLVfpe2XYBEjTWEAGIm8UkOmuF7HoXmrZHryXxAcUTCrG1/EZZttzdzNJFq
I2pediQx+mgRiB9ZJVfO0SFwfWZ+S317qxIuiPVAroJmb1mF8n3qkl45SG1tf3a6rifYIMJNAyqn
ylHKOJjiSGoYrb1oUxK1kiAChqoYAaagTgqgAKW9ok3HqcGI5dZ0MFikFMn61XaZkhwB40SeHZll
7HcSaux9a3S27clNs9jnWLuLXSSrpKa3ZEaQMuaE6KQbPWu/q0bafjKKkKgDLZODW+JX6vSQA1om
CU3TRen1JMq3ZF4p6pOQUibzZNLk84oZ5v+OsDoQoySDTd9TVBAIQscMnIiqh+9KTWlTerWtRZGd
qJaCUOwhKfe93ugopCUGDX7gRnxKWVqdXarGunCjoBuLHUwSEspE3A/aiRQF+Ncx4qaQ/x0QfRKk
n4j8kibfHLNeI5irzg236rLwfeSIpEeLF5OgoLR2UZwcearYvRsiIDujdiBujZhVjV1JfCioD6I4
Io5SSqw8hoGiExqSx8TXyYqSl3R7K7irBeUiyxcp6F4f6lR4HzdzLW6khtxFt7MGy8a5l+IPctAA
fFPVJnqyNUAruyJLzZ+4RvRxL/dZ359NFvT8pxlH8468PVw2lKSEysU0HW5xozrzrSTFCMsIwqXf
WKnFdAoH1c4X4934jWg15S4eRQVZNhj0H9QzVeIQbFu4U+CwZBF91BK15gj1g4Od/IRZY3qOJo3k
mRQB37uyLe0HQnygZAdj+wstkfp96Iux8QlKNoDokriHK6yFQ+zimQGzFEka018Egki4jIW744MV
hQ9JbvGpKDGL6i6+OZ1cnyVP0a5E+216SVksOqclrf4lfbGBKT3tYmGJ5/gln3F8yWps+yW3MXjJ
cCxf8hwRughYwkvK4/SS+Ki+pD8Gg5H+iJBKjSh97C4B39AGiWfXmf5Ep45/OssR/t6KbtJI4GJ+
PJoaYETXCCWTVI1hIl5FUkUHSaQyejwhDDHPGgYscMjIWkzY1BHTs9qUzuPQCPE05nIkvEIMwSPg
FyVBuxshRVJqEnr2L1vCf7TvvYt/NDz7X2LNvKW39aOspiYOI/Ff/9t2x9iM3todf+i/Zd+/NT9f
745f/shf/FtN+4NvH40eAC+o7142un/zb+U/qOrSwAOjgNyXgvN/745t+Q/OY/RSF4OliZmNk9vf
u2NL/0Ojs8DnSHeoePEH/8n2+PIEyKcAhgmIDwSImOyXO7zcVJIk0c1pK7PPhW79oJT2NLuWxDbQ
Lcfcsc9KDY3M79pQIrI4ljNxlvpcsT69emCPf+3G/0/R5Y8lqW/t//u/K//wX7exmKSIRuZQwInz
8jYKrPGtM+XcBtz3dBegv3COpU1Onduzf/hK3pzKPtCqss9dbYIf7xoHtmtipsy8rqqDB+pMln7E
i21pOz0K21szbYgPlqe6T/iDehE+btzz5X4cpi6qRoREyoLa4D2+mNBfHSySZHaUwiy1vR2BP5C1
YjrEAXlkpSlXpz5UgWCkQfSerAQoZ11iHnOZ+LMETeIp7M3WbRIiQF0rCuwtVfeqhfHXrXFvFNLp
1aH1WG791a11Mo9OkRRtbwxKfrImEznCFCb7MdJ6vxXzu2SOtWPRqq03I1u4iWej8TKlw3v29kO6
bMT9fSPYkRcsIKCQdaE0Hep6UupI3+sz3FE8eEHx56L9eiQaYvCD2uZrA6Rqxk4wBRtVxqW09z8H
v7+vTW2W/ionP04Ilw+hCfBXodrg/UDbl92xH0N25l0i+2lvY+W1iafMSHZlB/D2j772+EHrIQyl
7kio4rqU2nZNIA92pe2LMCTGEr9y7Uq4LW5am/MBcu+8gZVPm6vBxPh+6IghmLoxfwdKzdnCsK40
b8tjgAlH69XmGEzxal0BNdmYGDOu0r1aITbCTiGRwJgoGqpY6mzUfjjClsltk6iLaZ+NyLdKmRVt
Z1boRDcezO+vxFwMrMwZ0IYsYatpPuhmMQdp66CL1NG9631b+xZB7Xdhh/TaxRgQfIlpcO7Cocru
Yz2Ynnsprp96Q/Yzs5BrV+2n6kujj9J5TECaTZjVbupZBBsL0u/j9mVdVPAeomACgHQ5dgShz2Es
D86ePHi+tiPVM4SUY3UWTXgH/iG71ztd/zBNVbjVIF1KURfDFuMVlWMKY0trXlm7YMp6DvqmbmPf
nmnsKWo1sR8iZTZxB6mSv8R5q35Sumz+lTrReDOWdnTCXhD7qW2Jjd7Ki27n4l4WcQDuVcYQxWD7
ZaC/XkeSMJHHKRz9GvF4z+Zo5EA0EV0fnYWWze/R6RXTrcoK/TBPuq0enb5uOzKTR9vxhK3M71DC
aPGJTqrSf1KAA5VFaMDYaOaE0wzQkd7X5Ek5SxCSpn2p5qM4tEXJtk23soyt9DSyid0YhcvLu/xV
1iI8ZXaSjUVtYNW9STKwBrGSkgNsCHHTd0N3oxQFcvHF4NjXpebjmZg4JqrJj5HQtBtbGfutNXq5
yPomMLaCLUP9sfyXyxHGkoyttxw7dFoVJ/xWUDlxezkBWSYwpOSZfnj7Z195mXxckcWri+GUbcPq
ilrXjJUyOZ0/6tPwRdbK0k8FO09VzgiaqIk83BFrM54Bm1VnpzLk24lu7y3eTOsdOTM/W3XMPvaz
Wbv4E5OPVQndz+qNU6TQnt9FeZujf89gIcEgL3V4BRCZTU2yfrz9O1YIdBa0ZZOA755dFQsJQqjL
J6dJmk45Kuh9gSMahaEuiz0urfazLoX1qVR644bMxohkl7C6qcif8MBeWx+Gtno36U3lO7DwXDLo
zPfIi5q9QVSsW6ea/RCkWs9ZxbQ2vgcvQvPLdw0lgDVvWfsgja0p1ZxjKE6JZvDtulkijIAF43Xq
HkDxT8QB4eRXmTDHzlBzwouGHw4Z5mf8xwQIhTURHzP8xLNNNupTaZviQS21zhOSlkvuGMzTp7kc
dVefi/EhGcXzwhw5EsN5J2lJQsaHxSdWlvr+flTmdGMP9PsgXqYR3TrkGdQk1+uDKuzappfc+0En
T+eWyPJ9r/XlAzu5icQRPdkYw79fj3YI+zhUs2j68ZVcvnqjw1FEq2L01XEsPmtC+smmI269mjqH
HMYi3dhCXLmeTkMKJBT0qeX9XV6vqfpcGGk3+HFr6M92ZKR/SvNonQyjprY51MbGgrtiGixje2E0
0rE0Zfr/GNEvL0hDsrAxupMv1JTGrtOQGnBIzD8McVqjze+teyniu1N3Ur/XFwKK23WFQYBxKSuP
nSXCJ03o8k6IcUtStT4ovNwZkmna+mzlmFiXdzaIypHaOBh9HHzwXidH+RgGEeFfmdndj4I+Z071
4U8hsD5oatH+dbr8t5rHa5e3kUlz6kHoipz08vJlTZABuQ6TP8vp+ExHXPmKBIoCXG4LCk14WwhH
+kkZsrqNEsna+ijTp1it1gvwjLPJIjLAx7gaCFQmikWmMfhoIFuEhJ1jPDV6RWwxqd8dys/2yekL
61GE1jGOHP3YyFb/QJPbTnekM2St21WB5JpJJg5xV4TPb6+Jvz0dMkVAkNBSJ38R4+iynXn1nTY5
/A+UVDXqSPp40+hLlTcso3Om1vXnwdDIYs/r9xGzyi+yVv7w9tV/3+/Sp+E/fFOppNJjW+2W4rYu
Z81pNT+JG1V6L5Vd+TyAPhjuk5ZZReBPaSq7cDQh+LSkxyc7mnHNDTzmlCpW0op/vPVfwPwOZ5wF
rcCvWt1QGMydnIM/Zp0Y9MTtBZ3TABr03QiP6YuliHMnFfrx7cdw5SUsjE42/KjvGAzLGHr1EvJZ
D0Y4vLqfhq3GQc/plV/CMObDlJvWgXp0/sNyCuWGEDT+v1JSq62NzTIKL74z+MsgPyEZs2BN/ab+
G5fI7ag3iZUPtAnTG46PhKizIS6OuBfq24ZIt/w4IUoHp8Q/co4kuKyPmlD61isS6BcM3iAvN+bu
Ui757b7w5NHPA68BXW/1OmJzUoWidpYfUF4jNTure2MHHahAjij3c7THNgvVYuLBELVXmjl5dn2L
F7hH0XQcC7lXdqJXccQ7Sjk7fkH3n65SL8mWBwLF+EAiV4Luh3Cq4NAOKlK4gmLu353df7sGrTy1
rM7YNIg/4CQLWRPZymqaQV3MFLxj1EPSNglulmoJMdZJTckh6ilPukER6kSQaS225sCxR68sC0sG
kU1Vbj9NYhKHIQ7bB6XgT+4q7DKVp01TveUM+H0o4nJdpEmsWkAF1+d/qzRFFuc8cInij5dmkwHF
RP5Uq5lzp9LDuLFrZfpuEMwxmWrsvz0PfvtossFhg0arlbotZ+vl5l7NA50g0SCNYwt6FTSwtAj7
RzNy5HOqcHiQm6De0NyuOrzLawGPZNPbJfUWSM3axE6BoTWViIDIyCq675WkYXXjzOtJiS6fA5Bz
5T7QjeGGbyr5gMB6cUKn5VHNWIgsSeT35WylngEf66TlRnXIp7iW9uR6ACSjzfI5sirS7KaW/dUU
b9JPljLE5aTFkoLgBc0VE4Qfcfm4IqrEktzFsl8wwu+1xnGelEJrTyU4/o8Uf2s3G6Uo3wXxJM7O
ZAQ7JZyEV42VRfVIS3q/NtNwyy+8crcuDxXKzxI4ikh38e0vb/nVW2womZTVrM1+0IQZOd189ya3
pvHyHJv/n7LzaJYUSbPoL8IMLbYQhHpapNxgmZVZ4OAod8CBXz8najaT2W2VNtuurnqhcP/Evef6
Rf9p9Su7v5jNGarMd5ewz9tZhffT7kXXCXfGklqWRRK9nmv1kGyExx1Na22GWX7CVggU4xLcDy7r
zn//9f3XF47ykIMWrAwv/rcXzi/B7cKFnQop8ywpgaeSQdLMIRv6KCy+dNPIDL9wZMf40JtjhwWw
Y77OuhPl7ar2ZgLQF6ci9adzAHhHZXSeixWP2EqItwVxbQ5eqsgHBvuHF/6fpze3FfEiCd5Aar/f
PVNmmCICKR2IF6Ptdzci5PQNB8uTI73yBZLbdGzL2PrqK229lG6l3+MeaZCx1+6xnniw//8v59aa
QkpAqIfB+beKa/IWug5q/mMYGUK7Cw86nruKax8G+qHQ4dAedBVdYxKFrr01rY/S2Vuo6+slcrfy
Dyzq/3L04pbk6SD1jU8o+P1G32Rfu61eqXBEf5JesTUYFwfzavlVcRtDuHde2ajjNI32fRmq+cPa
ICWYfb3kO7vMTNdqf+6xCmWJXuQfyvb/cgLRAWHjQLLCLffP8P//Pixu15WRssf9qIrF8h9uwAcy
2wsxPFurqnq28aKKPlmbNRFAYRkc4NbmrV9FUlIAyba1+iMRFb3zwLieWXIRhLi4YgJVWPc0O7qr
HadufxiicQIKFLBRPcpdUGYKupY/fdT/5XeIaOdWTTIc4QD47baGJtNATVucY9cldSoqV9GGkl+5
1qVVpIq03gfPpY4wS/lu8Zk8I+8Iz15S6FMjudj//Xf4TwLfr+cjFxn+GGbZsGEAVf16EIV8e9VM
Z3Cswna/1HbXPXZo1uIDWYN76k+eg7jBI/yWVS07221ioqTt57hduyMIUfs8TWZsU8zUEZ1JmSDm
rzxlp40iFXUXrWFj6c3WexTgPoVJUX8dkXb3ZT19h9xRf5FtFH789/f0W1D97XClhb25twnQwJn+
ezuh6mazGhUmR7LSnKfKabyHUJXqmLBp/bYQ55GWzTjkLvl1LDaK5KcozXe+iOGw6616nezG/VPt
+J/XEDMxMA2ccLfJ2O8zirqfJ7dh33Ik4lndq1AP99hCppSxMrl6i4PcUsr5c8Kt9Mi5sB1WirjU
Uk6Y77yVpx1J1R9e0+2b/fWb5yXFZEnQ3TAh+/0EAiU7rugwi2O/BeEnHCHiwKKof6CmB8cNK/mD
r6P2D63ef/m9MfLlt8ZejM0BJcWvv7cmqJe5jekd4OT6Jwaf7nnqZHSqdbuenKptyW0K+s9C1fXd
oO3wb+M136pg2WvsjkF/auJJPVgygXDpet1d4Orw0UpMkzY7ClvifRN9QnPm5FZtyQuA++K9X9z6
nYvmXlu7+mPs3j9Dg//7OWL0onDlXmGzBmDt96l7w0L+diXaaA9GlWToUML9MLE2eEfeABjWWkhK
Syc2EuSX2cEAVWp2k8vaTtpLAbTYbiobZCIYOz0zfOywbpUHt6u3PV/1YruPm+1ZJrXtZVVfV0eu
+cI64rR3m0KTVKOgOID/fA8ws30usNyweumajz3xPCywqyUbCQHuDrhupiGfQcHQO3ljB9eQx6RJ
J+rjmdrNN8/NDFM43arIiCys/PUr/iqCuPdGAE9em0JePa1Lky/94oxZ2DZtFodw4jHQrBauchX0
FAQQb4jD9W3zGJEFrjKU6MULH53wsrpWzU81C68+kpIHYkEuZbncLVQ5xdldtFEHwI4a31FkzdjZ
Sbl4YZCj/haua5J0480dWrPt8sB6wMTZ6Mg9F70eH304IIBkB917Wb9aes1mk4glHaNgxLu4WpJe
wdusu7mYxs9F4Q9hdgtOpVuyTF+nPeniXTbPPZd9u6mEViOc1VkH43LREqzKETB6k+IMinxEGsp7
SvRm2VenZ8eWN7Bsw0NVxrf4sbElLs1MUDBOXqPlKx8exyGscT6oointjKexmQ5Of4Px4XiBrfmH
4+/3fvDmPGTLgcKfFSpmlt+mXMMYqq7iSM9b5CrX2m7Qp0eK58UZxYO3o0pLt1UOR4dL/Apbo7nQ
Pzp/aNf/Y9bGH8AWfdu0hGw4eN5/fdBtX+06pmPMt3qYLrLBVEU2qZ3LWDyWs+lIGQ7fYm0Jpqml
umtXFZy3KLFOLEWSvJw2ZC+ILn7++4fze/f0v6+KGgfbDLuJ3xHVw8jpP+4lmiZye37KZoVOMUfq
eZlL+TkoZX/897/3H7ULJxydGhcs8dE2f/W3/mNolqoL1RJBYVqT+9oUzVXZlfwSL4ubiWDk2Sj9
7nFH1HfRe4sjzq6WW5vliPWm27sZaetq/xhuqn0l8bZ+I3lNG7SEIWCXmTNibHYknwshPL5N9tif
fk3/S/X55YCjMCQkgFrD5argzvz1m0SXFAzuLIt8cOY9zHs/UjHIqzEEQ6umGWnPVlXXAnGNhtvu
7W8jvz/0svNuJ0cTOOZhJZ/DnBqz7v3BWWhqSfQT/Reha0MsddRepqprvAyLmP0Nlg5199KJZkjH
WHX9QdjD9FF1/p2FjL49FZEJquuotcLp2fTV+lK1cY/AyZ1B0u5D1H2uwt1w8E0aOxbDO4LSy8EW
9RmD16TzvsbVny/z0u+XMpbd9JwUxaayuo2D662/xgphKwcxrCr75dLsS/sdv5MYjrWE+Z4XdBLf
o3ns5HnVtQf8PVEUjuS0z+TdgZ3wrzW0KZU6sdru94bRGEHjfF8M7dQPDgg5vTOEUd8r1WFuG+ay
op2qWqe9wtYGCrourPUQenrBo4whDqRQIhFlYEUz33x7a92jv9ZYMnrmfuY0h7cFE0qXrryQFFyu
WcjaFq7rJCaglmMi53SAriFSPv9gSBcpYnN2SMnrrpFM/O2hVu3skSu+Dydjm+LBdTnaN3vYb5+1
+1r0aLxg9nvAcYmp8P/iAIqfA4hzBHLVogWm11kJ+8baPbZ2652Zi41vvjd11rnod3oJrw6aIA0Y
1D4Zqx3WzENMWKFAs/2a1Bvb/RILK3nWdRnBWHD6xs65ioDGFZ3e3zscCybfZSCfLSAmiqJ9Iba8
M5PKhMd77E3Y6bNc66AmizeyVF7MVrjm2iI98sg/TfBCVwyG07n2d/kWqVY8UudH1XWNy+UUOars
3oTljngwV6nHdzdyZv0cRX23gBbnYsrBRlk/mpre9VISJjHm264huIVFN36wyilZjsnYdVaGlVXp
I9Pym+508ZmSTUKoO5SmW5/LDQsV/XxTIZDoNVmaKVxVMz57i5BO5omt+5DUTJfu15gP4RAVANmz
AKHbqaXRB6isyEU+DXVtlvtlaRz+YdPMiqle2RdHQunj+tjvg3xF64r22evEdgjapemetTOhcQOE
YsnMXh3gn/wam4Nr5qh86CAF1zdEp3hFZiT8tJ7jYr13tbcPb9Y+QIGVPJtkKyhMvRDezWad1i6I
IavHc8R6bG3a+n7fomLKecARqk7esMrT7jbAOZxwAerOQL/92QSDFKlt7Mq/Ep4Tskzh/z+ekwUL
deYIa/YwsI8OVEgmnX5uxUMzZ4aB7P7ET2+oSXRE5J76lVTHEmRvdAxjhZBKE4R9bq1i5FCna6HJ
M8lX4/o6zFqnWA+ViNQ9X6Rmz07i62VuLCtIi1gkb6pjjfzMgbKQCzw5a3kAHswqxrAFfYefiva8
ibU+lOWMQnVxuDcfBido2tQvKWVxRZIEd9hxiTXZVvoIv4tRDzIDbu8EmfC35A0ulA/GHL/c26SF
+QF3vud465c2QbuODPToGtlW57bw2bKhlMQ/O6pdffHdQQaQ8mQ35ose0MZajuzblOvUUhSViWMu
tlvPc46lXHxszBz/NIACPvqN6sYssHBWpDay3eBuhMbvp3Nr4iAvN4L1yLRedJf5wktQY0dt/b3o
bTPlu9frjyHrXoWXFUYy8zxr3w9LafnxCW01MClH4u14rvjFTNnsd8P0ElW80SNiFyrG1W2Ezuto
Xe/GpJF/oc+22pzAuABrmQh2/8Wehulq/IKKD824Y9i2Yep4qPy6+orFHhWPOwvOCdA2VCss1hVR
kyD7z/gMI52WcuZRZ5JtkkO5TPaUBTKeXuxxnj7sWhVTBjJmgpJCltGQT8wL3A+Jp/2/+XSD7q6l
wSLrhiLpo7X51pihRdvv0Xnqn/CICAOo9iWWuRdNk31BdyopgkWlwtcySKzigMLUuKd15dE/rVTE
mBwk8PNZDciLsf913iUsi/Vi1bWcL8089m+aOQA45XAiOW8Vlib1BjVXcyQ11SxpmexEiIzRRJEW
29qFrbJxzwTM0qZMLVWoUmZIU5S2Kl6rgxf0waFprLE8i8l24UuWM9msfhfzA6506V89hcH0alGd
Ql0lQCKfun2YTpvb+vjpB9t9bzAxirfCElzls4RQfe2xak/njtqUim2a34dEDnesn8uXDaf8km8A
HZ+bqg0/L1PUr6fGtrf5Yev1+haRAlDlGtD6/jQ1uwkzZ49c1LDa54jFQUO8C+9lRcU/ChMdpkZV
1H51r5BEjTbKjNqZimsVRq3hjhbup2qeC2Ig90R4RL4Aa86hwEyvZokKyJJRZOIUFZ5UHPqrE+XO
6g3xC7uDtT+uzpD8rOqYzyV2R0aUzIcHnVrG3zFIVA7/lWDqh8u6BOvdvixmPsS30ytVe8ktOFER
ILXebgQL/HsM35KZ2fdmkNQdGjNu5bEmnLg/TvxP3lku/pKg6K6dq3K7scdAU8mP2+DJ+g4XRwNf
JI7khmi9JenWsJm+iokIvwxYShdcoNmg/rBm7DrJ3CFrj/hYHxvEhXEWtZ5L8UOJdbdFPa0akP+5
OuxyD2wSqkPnrg+tndVnqdf1fhhidrO7BKgyiBgsUbIyYL4WzcpF2LEJoSoQDLxADIevyI6mJQsD
aSfvrayM/diyNqvu5nIOv6NdSwZW3kDDU9y9Xc0solTI1N1x+lZNflOlwezx1+jy9y+RhV8rX7DH
Llnc7zo4+PtNMO15u9zSBfjEa72F+4Qs3Fp/zGtkf4sc+VLytPC68F5sGacLA6YZ7PEpHPpmTu3e
9l4AqbozbDyrRNLHBsp5sGo7EGlYNtaD21nMy6NkXSz+RmK352Zp2uW4+j12BBHLiCCiZSsgXcQI
vqPZss41LNDjYDtt+UEwfU2Zbzbz2fi6Kh902SE5QEG/tpkz9Ngt6glVy4WZzHrp+9KdXve1G6w0
2kf/Z9RVq3Ok5rPsFyxjUZ/xvIfFsfWq6cVPWETlpG/wS6WkoDrqdhADqUaLntCp72WfVeOUXLlX
fRy14LAJV0UJu5w7u4sWYnsk6A0ll3DLgJoKN4sWRnLnAn16mRV4LV7G0TMq5fVb5ykwIzGtHOTp
Gt5sNYEc/OFQBEPsX6KucHCnWcpiIRhP1nlW8T59Y/BpP/Shtiz08z2enjLedf9ctuFM8tIQVqw1
Ha+xUx047ZJ6kOppqysLyFNvrfBtpZgYQGhdBadi8MM2t1iL1hfeYFi89nPtXhCgFfsDknp4UH68
BApZnwMXEf+P8zdDJ89c10HaFs7twcoX6bduHk0rC8pWJ91HX9gTEb/CCVueUeF9a+g6SFMhdxvl
2yp39Yivg8qyH/xyPPu6UfGhACzSH3jYyf/rk5JIljnzttYTWEEq+a3E7f9BJjFsJRe8h526Pjm7
z0mnOdPZo2ksYNYafWlqv4yfh6GriYwpCHFGylpXy1mMc1h+vnESynNguuppmlt3vOMEZw4TVe76
iHcuaa7klA+o21gR7hnRCqY+NnvpBBCJ99nc1z4P6r23M+Z4MoMv5EUQNg8HgE3DczWOVBgkU8Ru
Oq+K6F1fxJW5r5LZr+5GUZkaOTT6plOv55ACQwvrMPYbZ6rwvPaVnzyKFoEkFs2VLyOaMDH6/dHp
N3nnuDSahwWaWIS5ejD3rlPQRHAHO85DaeylYPrixd+mqu+DvNjs/kddyLKnaGzxJ3fOWB5kzQj9
bNtN8Dp6o9ufKx/BWE7DUjjnqqtavDujXcKaluvNYzEZXskahfDbtrbev9uCXLnUiArCClToKVuH
mo/QGrmyTTvHU2ajcBrT3essK4cdGOfG2QT1zlSOP0t/YfG1Sst4j7UVemeSptvv3mroSlczxAil
JsIts44wgZ+ron679ELO/SmoyPDJ1nFdSmxYvRhyyyJL5ZhYS8fMkKCe/hhHUPt8PWo/W5pCW69t
N+3ztSFteEwxeKn329NgMjxE5NPjxxw+sq8c3xx+0QL69FDLdKhXSFf401aCWUtasdSORa1TkIgC
9Lb2ptPUrwK/IBmj78Zxyr8N9sHmbpzHRrNu9LzrJKM2zG1/GMTVqhNjjmMkA2IIYhQgISeXe5AR
rdU9z/P8XBoMZ8eptbtvTq0bcSKixK4hCWzTi6GVwBxVt8EP2MqOVR7s3bPfksVv78RUdmfm3F1G
feKAZO89O/qWBLv9iIMqDvAuqvVY9rWJ35MJrd8h3gf2FRoAopsz0cemEq6b7nKtnUKdhDWUMp9j
f39foKAsFzZKxX07hGSl1C5uxUOFDFYfHWekn1Vk5sR5WM/Rkopkj+qjKPk9HIq4q77N0TAGBNwo
lRxWl3/Ha1zedBvFFTIT8Bo/xGyJj7PfLiEb5GF9Y25Xvaqxt//iV9E0eUWF1KUmKIYdw5uYqsdy
GDsQpMEif2in0md/i6SHP82iPoi2qt8OfmT0+lJQW9gH1+0nRNJtBfsgcEbHPWF5mHvcPeEU3Vd7
58Jv6EZeTr/pJcmEmzAzUBE7kSx0TXlTp1CmPnltmAwZ1wFes5rlY0DEoRu8+mi6yB1Z9phzQow4
H3HsukX7TBXU3Hd+bM3Q8a3wnFDHuQ/eNkcz1TO442cLkqZ76BdrwUsnXPM62rcUEXxhejv1XC3R
B7Y8HRHUqBExZpRWMuVeuY4e3O0tOK31PHjoFYtEnHliki8eOtC8QE7OJUDRsl8StwFb0bvwHbIR
6FL5oSpHygEXlzclZhtdq2RT28EeYQ5natN2kVNeO/3Vr5SIDgoFCccTi7xzHK17zFiYKRCOwcV/
1P3e91ktUCZlfe3t5ujrpLqzt8r+ZjBNWtlMpXNFeWSb67b20s8YOoj721iqxBUrnC0fY1eGr8nG
hF86oUGtMric+kE06OkugIXan/bBC5+osZSV+5Vj7ooo3FXu97Mjj1Unb1NfVJRhhPdlMVG2l35s
p8j9BHBo1cQzkRSMnnXawhZrLsPWJPIuGBKbMXnSzQycMQa+KF1Y8bGoTHBRJlITjIdi+VqRrCKx
cof+dpjZBIxPVZ/I/j0ZZ3LZPBklAi1LTbTpjP6aWzI2X1TScVlRY1E1dOx8D101l/Q1JTkd6TxE
RfccWxTMF1V3hXuJAOnpzNo6rhQ8sNV4XvfbkWnJse+oPuiXL6S4BAq/Yqvtj9gY1y2fDJVPvjjD
AKW2bhwD07ApvtV1zDG4khZZs3JAeH+w4qJ+444JwzOrZ3c+86siGFU6TM3urEB4NiyuJfpeWR2g
p7Ao6i1T47DWT86K4ePQ7rvzV+swlM+kve3LSzEUoiIkvFu7cy1FcMJP69WXfTW3HhF457X2cS2n
DnsTnandWT8LkxiVrf2quQZliXIgqfixZoNTJZnpGB5A1kP+chCRrz7tYSW225IRfOFKbq342AcD
veuMsLY6KjRyXE3BOk+P07wjekdXM8HA6i3xQMCVAdUUA8a5RIpu+KmTdvNx7Zv6m7c0QZveLN7l
2a3DeCFq2yZucdHCLdNKm+ozq6kpm7xw4c8n8fa+d7Jkr0DTvV5pdGYWeP1c5N2KifTAoKq6imRY
rIOYK88hinwcijQqnQqnoV3XDzh1irs6UtFwb7eKvr0YlwHeFvfGl4mFqUiHyvjfEwZ+Zd7WRTc8
+JiokeGBH9jw7dLhk7fwj/OW6eR6lySrv78MTYIqPYIt5mZ4t4vPpsVFf8cP03AeW+ESffG0aj87
wHuntOMR9Z8E2YNBVkzbbC5O2fcPNzpK/FFNbo3QI6zUVXbNgNWcSrbNkkUzCgxhtM98A0x4TnoZ
sL6supc/lyiMsEb5cf03fX3fnYah2YvHYN1YwXa98b7jLLUVsnYnfqwS/rOEgsJpODmCqIoUy2NT
pK4MrBcUgL46MTkS8OzigqJtlcZ+cHYifQ58KdThXmR5Lx2zHofquEx+ooWb3RwyQm2f66FmN7gs
kXyuhgCP+crAWNIYGmDyzT4ntE/dcqfa3WXcFUGGySGoFBNA/W0kjYR3tGVz3wga7pGlesrmG++q
FFH7E6HNfonl7HxnNoiMRRYxFjSbBCqLfgsTc6+7z9veNC5d0yaK570a3C+1WsPqEKJnHA7g2q0m
m4t2Wmnw8XZQa1laXytb31KJQv03o24TvSSewIcbxMZSrx6XU5gr5CHdUe1RDGjckDdyYCYBlNCe
d1feSt14zaDlttWD10H9PhiAP9bBEnQ4Kd+1uQQF9xeJWPGAvnzCrQ1HeFrf9MY84xpP49peh2q0
HyavF2/GG2jIdLzVtDt9smXTbrkn5aq4OUQipsLcAmkxOxyWtTj4ZUMXSVdTPZdD1LrpoOOdLBC0
Qw9+nIjxyno61MfKszvzOCQqUo92tAVBKudtoaVxxmb6NlsN8SUbxIhTX6EUx0RvfW1Dv0kRXJry
RIXYTUxEhuEBbeqWXHA91zUVg7UFx2SBB3DQUkLjd4Jp8W8ziyjOGO7twWlEbh092V2DC2fa+63i
31q38BMzzKHNR69vGbWIdhzPvON6SCF7ujov8Fkt11FagfVWF569XycXM/lZ4OROLtDh6gUcP8zC
NBY6tu6FXghmCIwxW1pwou13S0eJ6uEyptLGqTpSSbSze7LgrRYMK5JWuk8DFucLdeXENHV31ZOh
anLOpnUjBOxOQg0OZjTWX0eNcubRSM/I6xr0w2e/qaPvqIHhiVTddMs3lqPzXniqfFkK/BiZrWxN
y6CaervD5Dl1J116QQYEAA/faA+It0CNVHbmtN283QdUe592O+RuMqVXA2gKIFGkZbjzDjnW/Obg
Mzf7kuyAG6NuvUnkCyZQh5aG8IYV0Bu4vHL93jdt9d3u5/JrsdR6O8cW8IrMClvxgxHffPHN7ERH
oNYbP81k3JsU1v78hl0IcCYFXygywzfDyLdyY7QTZatuk1BbZ/4YqItbO9GnsbH3H41Qk7roIegN
Wo/Wro88z0N4KgUT8oOzTN56HpvGRHd9cpt+Mhg21YOzugsBvryr+NQtyv7JkNUvPkdj3Ydf2d1u
xT3do9+mSe3MzrHpmi5+HdAkQV1fo3X5GbpbshxcUSbewTE+wtWaX6L3vI97q7LGE8zBKea0f6wB
nTwAcGD/x3q4+QZcG7kRaTXdQa5+dJLCxKAYdk956c0acuLD4M+MTkGL7waKUYIaEgwKdbFpRRgy
He5jFYWmP+7spL+Shxg0zziFBEyZaGmiO0rJ+RBy54Bz6IR1HJmzmQCCYVGE56Ba2h+Dq4OKMJGh
m35s/TQj8DHtRvSjKhc7Qy5FX791rW5SxgBN8lAxuHopuiYc2JGh98gS1iCf/HEU231hMNWdV2ot
8lUlN4Jh0uZ/b/nBftSFMw+57dXynJAR5V7FPLHe90Tp4ryX/uxCbFe2/HsN9rrJDPLM4QgkJtzv
apFUUBGYj/sFYiVlzqJnWQbXUg8/6Kbr7bA5rvU3tzH91GDNMCcFakX7rdv59TzumPxqHuJkOAsY
A+F9p0jwZofKwD6LZNMnWSsJWz5M4aTfddfxwLadYI4qqiGO8x7CS3KoReHW2VytQ5mSGMlPuIhJ
3D5Zgg8gdYrF4IpFLR3ldjt6V6stE/4D8E+slANbHYKt9rxTDTygzWxUk2Si9ay/swI/a/3ZqL1y
6ThLr/jA/q1/Qi0yBWk1q6m5m5fBs7MWPbcg0LlJnrCNhcUN3uNamZlKBTFz5eqpcQ3/FWNlgs1A
SvW5cUbrkxk5uGDe7I05cEYXBW2Xy6HGbNnGn4ei47Ws2DmnzAK8iyXJ4c0wjnphNmsPngU8o/pI
pNtkTiTccN1shdMlXAZ47XjAYqZzXlgOxPss6zJn4KAZdOqwQediZjEj/fW3MDwwO7Rq1kRI4mG9
in4+7KFiNrcAqWkzFQhBp6Ha/gW3I1ltnrUv0bfVCfX7yNH3WTnNLeh260dIC2LyHio3IExSxuv+
cavG2LmiB64aVgqLV6OE9Wwr94ao0pd4Hqr2MA1N7JwDsfd/MWbgsxrg9vA4Tc3SHqQrBnNqWxmf
dMVmLoOkJJPThI6ZdqoXZURSaLF+1G3U/1XowLBPZWkZZV4RFWeDvlhlHU1eye46UvXBM7F/t4zD
zibWYl6WljizKeQiDYmap33276hW8dnpJQh/0gmNazbFWx/QcUgTXzFgISGBrMy+LVpUz0y6huy8
rc5c52yV4ttY1HWeJDSqLUO9yUEpwgqRwa0BerDRbtv5YJyyokQdtmMlC8AWK/+Xl7YlzieLetlU
F9PL6t6OxFLdByJRP9fGb0E/LdKSVyo3ydgCO/4N/7HNx66t4vrcLsxvmKyxRiXBzpjuqYpsdEo9
7zM8RUhY/eMtV+/EDkGAekLL1ebdVrh/1yX0I/puuQZvUnmFOBbhhHzB89v97IiZbXpqEa7RZ8ra
iHgN6Vk9mFQxgxgnlB49FdSCfJxXPvF2DYqrXge7zPUY2l8F6bQBcnKzLn+Srv1uHSYKAHHEzf1B
zBVez9/8CWVj07M5c5L3BTMlzUzlMC3BfLUtseAf7MsfpV2sbKqdSB8ZfDjHtQ/ptufdu25hDJHG
7O513vfw3PRk+HbLVH0YeGYp4Mvyi2NLwrl0n7Skpkj94d+FKLcX94uIAwxFgNnODchDBBb3m4hD
tpsMYSGtxx77ZyohwlyqCAzhFi7eRWrJEqWLVuamLO/+ICH5J4Xk178NYQbDvu+wHY7g0f0qIGFJ
tcd+0+/HJXD10xwgUSsmYLNpJxNbHkNuLDg8Ndvv+qSL2AAmDsMtPEGP8bwj5gYQDsJtQ31WQ2cH
KN1jRvt02UjkjG58jh2KbHHHRVe+aNOa9zpyzf7oiDquU+pVc0vFGhAwr04xF+wzwrak0GNEl/ty
WNSxWoo4TmFwxixYWNIEuSrWdngs5VZ9EoF/82iTtnVZrQV5+DZO5oPAnO1l3T798JAzZQx0u0+I
YOdnFh0qt+N6LZG1LAHaEz1FsK+QlsKYqmw+ar6kULxQouzjt6ouQgBME1u4FBdD/Y2gTBcYE8W2
1X1m6IwzXPuBFWVV0Dc/2r1Dn+5snv1M6D2yF9a39fJalWrZT46P7IoTuui/BmuM41j3xvqKcgV1
uV1W/swo2zc9Q1ZpMdD2msI5tss4fgFB1cd/UtzfpE3/8bWH0EZugIibrfHXr91n1sv0PcLeKa3p
yBkbpw12pIvLx597E4m4JtqX7yppvizhKH76RRsdu3J/ADjLurn1lycjeM3//iD8hzrYv/0CfXbg
OIz+sYf/+rIqZiZkwofrERHK8MhlZn9Mqno6+cBZ3npW96eRX0PKhEGRSjcX3scgNEXmIdrNXLda
SIg2rfcHudzvYlxeFI8GnxEkXdsGLfLri5rcYZzJftiOlhzKq0r6+dYpjPWl4lBMDU3nJUBx8ycX
wu3J+/UrCrDyASkFS8yt+LvDOIwmCiefZZYeGGoLpak8G189oqVHToLfmQ0a3fObNUpxHf3lE/+Z
7n+YO48dO5Is2/7KQ8094VoAr3rg4uqQZChOHJHBoLnW5urrezmrXyEZrCZfAT3oQQ6SZMRVds2O
nbP32jeFW60HYTsqgRCad0tAWx+tXU6t9OuP6l89O/Ae7LVAGfnAPiwgDTF0zhRU27HD3kxES/Uk
ipftVaMD4fuNEP4nl+WWn2Yjc8NjwMpA8fHjJ5AwZE4MAP2bdsf8U/YtrC0PFF00jGr6VV+o1dq0
1qPUbJarqlbpiBeNw3Q6XqN/92UTJMchQ7ufcCcwFT8+kyEbmskEFr2L02m4z7m6025KyUhy2zX7
+uvH+vlYcHWEkLBb9c18/HFrpjkpUVckZDI5DRdzB3ko/D6DmSA4V5eNJ0+epcuNX1IM/Oaxf9Ji
otCHRvxdGIlz/2PCXz+7MVMn1rxMzeR+KhkAuPpYGr7bF2R3WQ4pJL9+tbr+cb3jpaejrWO5wvUA
Cv/Ht1aTyerq5MZHUmYFnyCAo4RNSa2jAfxmhgJLjkcpbHVE/Je3dTBUWr2ngcUVnyuReqxck4qk
UiVkbSTdg3WrKoT/BZpCFmOQUw6wapgEGFFMrRjGBTy3EF5d15+QkRXK79wkH99DEoE0ZhIkzaH5
ZtF8cAMO+cwqahMu8Eid/+S+s1Z+hWvxM9t/dW6FNb20bovKslzY00onqVCMeXQzus0gy/Fr+dIY
6Qa3Qr2SUjG+zI7IfoNc/ldPcis88CvyH1rvH991jvq5LBlz72VdO9puKVK5PBCT56SBOsxaf8L8
JofXX3/WP32heWtYojpJcJBwXNwXPz4q8iUV9J5X75tatkc6P8BlMSTcU6PFsNf76sqw4/HQLQxP
/KnaLoyTA1eUYfTv7H7fzcl/3Wdt1QBkxf6y2Uax/3yogISip7XK+GkfayryOpis8xkkqn5l5WJ1
Lo2tl+l55c6XX/ONiLU9DrzMOXbcnfASO0wxfA9XvBHiZPTGC4JXhhhoyDrtPDYarZul6PkTtevZ
xpW8t66ZrxTrzjbcvj1OOtuZX4tETQ5638QXL0XA4dtrT9u4gZLaXZWIHJxTbrLPnQhu1eOLtdJg
C/uJ/o6/mhN8hJTOnM6cwYBHywUU0mcycce6IL7vny1QMsuLWDM1u6m7iobu3C/ruRlTzz4bZmca
1zp0QD+1MtW+CJYa1HaZ4MerFcnFGDmu/eDg8Y7DySut6RZpWzIHtC9xRnQYYfe/WR4ftwKb41bd
DBtY+imJP+6ySzHAkO9mdY/xgCgMcGNN6tP3xGYmVAeildHi/QtaS3VHjE+JoSAILIh4gQ0Jy1ed
3QnNT6t2429KgY+nHvuwDp7YhtHO8wJU9OO6xeapAl8Ty34thiQcBtFgTM35torNqfqbDYSDlF/3
16UJfAMvCoCRDQOJz+7DuVcvmVL29iD2KNecdhOAafVNXJOvUxpKs0QGpgikXBnqsDtgjdMj2dWp
e5I0CMXNMmJI2edSWOoX4Uru27OF2OiO/lty7ZXI6gLhidE852iStJdaqYr5c5ukbRG1lMlz1DR9
p0aWy4wjtCaVcr9fYCFdxTX9dows39/wGgjY9arGYgwk734WOfMkin2cT4ou+DEr1x5lKubl0Pdm
sT44GvJvf2rJe/BNgCbawcu9am8qWNrCbTz67Gmx+z7UMV0UoTmA7ARdOQq7CpBvBKet/KKXQtur
mh3bp0JbUOFi0orVoM3xLWG0h2hC7W/0N0i4O4vxObXVnolYmYR9skgC57kV9JE0lDF+6Bna7236
7kVgLWX9NhvqWO3QIHUuuuSm/ex1OoaUtlXkt6YuHb9Zval449Sg41N6hiyfGdPobTAkqfZ5mdMM
gHNeGd1Tk1viKLg+lUdTWuO9UTc2x1oc1/HRcOL5q8HOyhZfY5EPjFxKkKOVNx2hrFpGyJS6f94O
K8+Hk1slgZVNWufXZuLCDHYL45tW6BCL63RY3itUlJ+MIu+cr3nuIkdXktYm8EDGcZ7h7AZQDclY
yxhCsFguJM0XeUAaKGFUjou3NEJuU7QIsGK5M52yYr7azfQVGf5wi0H6I5VAd1MVelpe5hNun7qt
eRaWanCM8o7jX3Ezsbe5sK6BqsnqxZ3pA/tOOer0s+wm/sIBudZb2ZYo2b6eHSvSM6Q3BzFni/6I
eRbHsb4O48nUuvTojMrqRuj6XHzUjOvYz2TWuIcC2lEZWonbv8/ZyNyx1AT3yBaag+IjgGPugHBt
mM4tB1CymwXULV/h/lsf6Es41TmRjThPsBPbEz12B0NW6iSzXxtJ+ueQVVmD1XiCAadpaQneutNq
phfj6qwBezYfQ1JZJlLicamIDuh1cauniN/p61hFHirGlPWRUloLCZt2X35SkTqDEq/m9OyOOcRc
rrfW+5rpNPpxprhNMNXxAtnaZshbs626N/TIEcKIVbmda6d75fZve1tniiTbrOz/NPPV0neUUdx1
HBznQWOaM1EeZtk4DIiTEeTRqHnk25aUT1MS6yLKOiM9kaFE3ng1jMjtlLL67NnZcqyQEXxFU9Ie
7dxNGQvreW7uGgNeyrEy+AQBmJDs4uOTcZsQAvu6BplZL67PpNC4pLrlcUqPFULgweoblDr4Yym+
YSucRqVNHmnHyu5KDM18r4L1hmlZNtoFSafShcvgtNWFxiW8SGeFUX8/6eDdzxm0eStE2cIidbtV
f6k0lY5an2Ig9Gmo8XZXyBbxlGlCncOOMnaOyDCfGV5BquuYecf5rVIUyXJYZlpbCNky/Xvs/DaW
SvAp+IUVD7wb1goPWPEEu5C3yXmc2OwvVQOZOIJ6mRp0ohWYu2vTPps0yRy/Xi3rPh1nuwsMV9Tn
dXPP+yolwpapgnbEb+d8epqQA9Qn6OYmuNtcey6pSatgWZQKFnGTiflINnbxTE9LnQO6L6YIVoYy
ZYBtK4Pp5CUR3wpaAlOjw5bRqvSlyDG8HLyyTV8wMWKhIblkavd6sTaPIkMXCLTNmdn5mCZWrIqC
tc2vdx8m4s8hvttx9lR3YIbgnVnwnVeUP7s1m8s2ckrClgJa2Wq8q5KMvHCO5Wy5G8yy8yJQ4OZt
1QhGHJWZ1Pd9bJMm0anVJg9Z0UoH2ywHGjtQmpT+vW6+NTl1ezSWq9McNXNYnyc7oQwxelZqCs3L
fioQ5CM3QbKUhbTwcSXqAyl8yTgxwK+XZhFBnRv6bolphQba7FmRwh/UgdM4Gz9ftdo3O7GokeY6
BfSBaN65m3KCxoMqGeIvZcmsPgBhv7L9uB5CxwHSsS+XbH1YIXuV/mx2+ifqtioL7BEawBFS2KZn
9/ArBavV1eGcMEWkfaUruj+rplL5ia46xZlZ0/yYzUxL2cfnObm3RJ9/7aZVuyvUuk0OdgWBkw1L
kaUv5liznjTmKo3vdlCCTvAXFHyVtuA4Yrr2pOUVLv0RPV8dMeq0Q5XknlAU2tw8dU2ij2HnVqjS
2aaYNpswCeF7LJ653raVKnaKh3ApWFc1TQ/LQKnkI+TW1J3SGCWXU6YA+r4YsflNxuzau8QcEntH
wq7bBkmv1+843noEMUXD+5y0aCKQ2xS2iyTRibAwnZYO/gLuSokzbCW/cOth1+2byxBWpeWrG1Ng
L7PlHAgjiM3PDVkNM3prOWq3s7669kNss/QCvL8caqCc6G15I9Rtx0KAEWZZLO71DDMPDvBx3ndU
Dz0bOVYtqOpexjsy0Pp0GrmK24K53zXp3RWje1nKL8aSK3Hh50IZnV3KLsHPTJoHA08oRdQ5M95Q
ddbVntO07eLjmCpFek5KU3vQpsUrj7Tt8X/Rrh/ecnRaFd6LNlbvXLU0I0cS1BEiRko6JGAa8Tta
0z4NVpqbUVIhZttpToLbY3EBYaFvzTeHh0dKBiBAcZ+zK7+h/c5S3kTDtPdTj4cD+W6V7siBkI8O
6TlvlkY4+SHmI42SvGxecy6K665Ny/rdES4iv45vZhk0Av0VloW6JLYFb3HF5pTTC5um1FFRe3B2
4cOwhjUYMXZKGODtfHa48jAN1tZxIo6hA8szcPnlNgzQ61ovwPU8gOslhFIqcwsbXdb2pyHPyC+w
zYx9rLANosV61SseHCIce44fb72MdQ6fExhQdSx0rgR88SSf2lAJVK21ZV+aGJZkoLoYHnbxam4p
gqmL1c+ddaTPSjZkoHmbYVnvMPM1QAd7CPbhmM5mGXZ5uTBnt70sY7pdm1/nTrSuv6SNbu6zOXc6
1nlPU39VHbSdAylr7N3NJ63MdIEcTfYPY7MUKxWjZQalvnWIEr5naSCWhnF4mQ0zujNaZxX0/HZu
d6wUvkHC4MpX5usyXhjntK8ArnAeaLM6WjcKQ+UpcNNFu14R1G3RHVoDxLzS0uRSDZXsfJv8gy/W
KKz3lu3E8keCFepztYyElY0jAx7Mz0Nun5XKqOYwa9o5O7kpqM8wL9msL3AxmmZDnGZNxHmQmpE+
aWZ8zZd+ddHNjfOWYO46Vwoz+CutWSrrLBuK+TuzFgqGH8j4w8mt+JDC7SqNjCRxxzIwVJRlOz3r
rAtV8rqEXq6a6HCy2n1WxJyobE5IIPwKMIx7SESe4AAG/a5QbgADihYFdS+pU4xrvOsk5h4Rarq2
usE85e16k1v2vOHhY+lGVNXDeqBAj3tJ0JDE9w/6QQszHXVDhF6yUcJxLigUhYpZ5blBQmLtirEm
QrfSFcUIe90crkBKK+WppKH5uqpSpw0s2/QttvmsA9w1crjUGjLZc1sahX0D8sgev/VWPJL4h4x/
PFbZat4pWWpaeyqqnl0fhdsMiR7tRxlR2ngvWmJWhzlJVdfnt5h4nHqgN7dpn7iMIEa9UiNSffjX
GdkGMjCtbBCX1BRedl/YU6LubHav8TgRBZN8djBjbnbIxhBRmhMgcpOu6EmuSmixxQ53iJietVE0
XMf7xU0qNNCgf5wiicc9Q7xa3BfgsbEHtKOhSYY+dk8ggl1CxhdiLlxGs4mG7RIppkbV36JSQciv
TLfwWTtaWkVW34mBoJmdA+9uCoyJ2dVFTPRLn8i4re9QP+J1J+2iwpGqpuWzuojU63/Tuvu5h0Sl
j46FTDvb8KBo/HgrrkRqIQ8Qco9Urb4GAvGlwcA3+cyM1bAh7eA30JmtcfbjtdhlTgBHxAXYAXHr
g4ne4/JdTMsi99mSj4+9kaYBJ0F2PyWD3DGtiGXgVdMznBl5Rb37O9/4v3p4GgDAxWgd0an88HKl
a9Nh7phKqOmEfEnWCoiL3jS7h8lM+kdP68W3YiCUJanT/qIYyrdft0c+Pv42saE/gpgbhArG9a17
8hc+Fe3TpeswS+1p19Suj4OLLgz12BH50xBB8Wij1a3HTY2Hpp7a8neJ8B/bElsXhPkMxY5GV1o3
P7wBDdWECuR9AReGmhzJtTgpaaM+ebz0i2vL8cXiLP5N5/0nmvf2qLSCwIXZjCsp83982QJrnt7F
Cah5JX9kYpOexqkaAh2tahqqGSYHkbnuOdOAaxTIvu9BS5S/6f/89NZDwbO+wxMck4nQxxg81yUo
BkWAuU8oQ+uTZQN1O6uTHKcAAGK7ngloVar7pDW7r6Un1BuQKkO/+/Xn/71x/Nf1T1EF1AR0AXNY
QhbVD+8EXJaq1jRk4tliLSb3KMJe6S820/q1s9ppvEe2ojtBRzvF2jxywzedSjzdFcCahqsh67Xi
qjAnXbnNK6/uv01DU2ACTm1HnIXp5OuBEmAhT8cjJpkDZS2iOG6cmc07QY9kJjYbrtItMspbZDGB
MmiFel5nF0Ht3Cb1tGtM1Y4PGTCr8gH7hVk/oxN39Ws3kxgvLAJixIEecAP4wgZPdSgcOZlBbtMF
2cnaMwss5DgO/VkxK5VMZMuqnxi8L1okpV5+xTqqDuQQIR8MGsBhn2m/k/BhQk0pznk5x9ZvuuQ/
DSbJbcalTyPOgI1jOcaHt1xFRLs4+YSzDKxzOKOM2ZH4tIZWq6ePGUKQi1XU80nWZe3XVNc30OSt
fd5ss3O5pEGtNvXh18tA+2kdMAhjAOdCvnToskF++/EbMaxNRVzXou283oXzNOE0U05DlWnK40Am
rI7hdcQZiY6yDQQpXOS1OVRG1x39Mr4jFazQx5mEiu6IrG1R96h3tNY3R5oeX/FW948utnlxWAix
SqKpUtoXh5gH1J7zbD030nJtalenfVL6rshOc4YCuACU2+5Eqa7xwdSxFviy1SHBzjppMkRccFyS
67VQGwraflGRxg26QZmPzhm7xlSd6H5Y5t1kZHOzK0hu6j+5gy3aI2XnoDK+qRNzh9F9UvxBydxL
Dv/QDEHZW096u3ZEVBUt2ZS5KePqpdEc4jGWwZTcdAF4dLs6o31CUBNoAIzbtJ4CbRgsNBeaPmS3
C4Wqc+L6w8Ab8PSaRcucdfLG1ruKDmLVdvdm1qgcqMhzlqMNCMh+lBrcLKFkBuIp9Bn2g+CDepzG
2njtFUs2536m/RIlCbw2JLB6nOyqlfEKCukeXW6i1+u6K5CXpdfT0BHJQ5iN+9kczcUK8kas9z1f
rCqogYjYYUZtkOzKWKGr5ljllHKfkx4e4gyfAmIGhmHMCb3x2hozrw7BNNAxhw/ZRXwKaxziMVzy
XW+58rUphElOB8iV06wJRLEyyfqdnJfMJj5I8hISmdgomCZ4nQgETDK54lJToh6sfHozZiBuTrVa
sswtBEVj4Iimnt7gnaLe91kAsJmhrQ6geRiEKcZFdN52f9V6hccSdrFHv+out01OvpafKk7/zJWM
QhjpC0q4PteT+Ub0Xmvfa7IuToiZNJTjrl0k2HZSuUf0VGu7WMtFsq+UWbPOOAF50SmQuPQaoEH8
jNUdBrqXu2YHkgEaVdlp8buZDPihimVCMDZBbTz1xez0p0XpkDIpdjU9luSJOT6dYFX+5hT7WCoB
OKTutbbwmy08xfgw5IR43qhJugroWsDxxOx1d2tHygvlzHqsWGj/5hx3ezzqhA3qxeehOduB9pda
gWJUylHn8QwSA8kIV98WfC5JgOLkz8Tqpj9/vSf9NMTl8WwSfTyCI9AtwGD98fEchUg7IDG44RwL
44xDnl0ivF2HD/IlKyHLALUai7P0xtr30snU/MHT5z2zdvdFt8Vr7qgVF2TbDKfVATELOzpzgyqe
0jj0UMoF1EP1JW/G6pJgi8ZvmppPv34NH8fu20vgFei6y+hFc9UPuyr3sziROdQ9MYN9wW2g7Rx8
UaHtrPRchQ4QTaUNeJHYEva/fugPkcbMvQkIQVQPfo2DHRbbh2lsXUt0kTK2d1WK5Qb5Yg4gt58q
HGSxaknvutJH/ETIjZG69rZA66FM2fo8D60lQ32AAh5QNEJ26rljY9QzpH7gkom3AfzW+mYXNmvN
XmlM4PTkEhPg7/GSnWtJxMyi1ZSrJnU8sDn0n0b/16/up7XPEID3FtUIW9CW7/7j2lCqMRZVTbQ8
JL8stOn3fCM4FNyWhtEUJbqShb9+QOMjbWtLf9kg9qjQqBipmX98RAFrEPwQAc/TotL1jgVxM64s
odThvOQgMLspPTu0I8q9Ljpb9zMKKyPEAWTISB3SfAnMWsVgAp3DY65jd+Vj1RfmgAIhxTTAfQwf
spMYmIxWhtWPSinnB6G3qTgiJaJZn9ZJUHArVg+4+UrurGY2HHM0HG8Nt8No2qbH7L794/dX/m8l
kv0yawzy89s/U8n+2+yy7fH++c/6//gebSbe6/B1eP3hfxgbMGa6k+/dcv9OWOHwH/+Xn/yvf/n/
+5f/5/37b/m8NO9//9tbLath+20irau/xosxXP/LItieyX/93PVryc+d3rv+ffnpB/6RR6bof6Bl
4Wul2qTiegxY0B1M7/3w97/xV0DZYBEDpWR/hvr6z0Ay0/sD/c1GESTlgQ1hEwj0MCGTv/+Nv9Ig
zzOmReZhkF2j/TuBZNsr+cu9FmETsWY8BCHbG9BLNbYv0F826yyWebp05uh3DFt18Hc1JrtCqWnF
mKhx/KKu8hd8mvKAnoFG7zLQzMNomAmoPdP8tYeB8TJ3GR3LRMk/Y0fAg9GQHP7UqeSUZHXhvZiM
R28p1PXnXpsgOLbKq5k48dv/8Pr737iyNuDcf58EfWBS2H0Igt5+4h9LS9cJbkYHt6l4XV3XN/by
P1aWZv+hwU3/fiRuAPUthaqqu+/Lx/0DWD4BQ8ApaSY4W97L/1tZ1h+Igsmm40Dg/Iaw+++sLIKf
f9x8uSew31KY4c/dHumnCJy6znrJ/KwN8Dx9iee91hafYAQNB3yA1oFgFsZTWNV3bj+HhIxej1ai
HpxybcOM/W0HoZdytEKIygT4IdYXTAXTanKhyJjbTpMKDoz0oDlbp0hqwrhqDH04NJb9auCyv0WF
35zsFU/lUNOysAr7BUTL19GBnRW/dmB1orpx5RlS1npLnhneM2wOAXV3ctZTcAMN4+sUFgYJogg0
xC2DXUhlg6Xv1yw+Ml6EJaNZt5bifckWuAF4aS/pNF8UgFDMlQdln9hKA3tMU3ZMQI2r2YaNoCpt
R7Aovkrs7bGzK4q43OPqy+9nm9EiiobM/SySuuUwIAYVfKT7OI9ufDCszNRCo8ek7HcY//XQTqX6
uYEpQgZUrXxuXCMtg7ljrmbqYnzKkcHTlYjxi6Uwng8ulTgvxxEFI2GprscGvOJnyb/Y3s5mmKLZ
SoxIqgNYxmpe48qHDxSfUyXRwpY45CTQOKCwqKIpWBYyMELRW+Y2+a/qZy8Z95VTKxHu+ebLms80
ubWFwUqamQocvNHJP5lIP2JMsEwwYQOU+mlRcS9ECi8UW1GcKhfDpFMYj8jTA2cFjADAgXDh1AY+
4nQiLgKprRR0jatBpJOO/jQuszxipi+Pbd4uByAib8ZivNfFejWkcCCK2ly+odO3/C11t8VnnrVX
07qeteZOEwcs9mU4078KGAiOhDfTpo8RA0LKSOTyTBx5T96X67wqUj1rGIDXBsSVSHtjD/mF+eNC
LBkD/yN+jTfMVHsANS+zsx51J8beJm7ybt0jaThQ1t13nsMLwKYTYe62bxl+au/4Pkwfk3x3wuhS
BkwOzHAe1Nl30UPrIm8iux3POpPbvdRK79YsBxJM8RmRpbTEBy915EUwdtu7mtKGldX9adjOYa0M
9XX2FHNDHHU4OD3dS3fpSMOO/o53bRNfxLhF6ssjI19+naHmys7D8n0pmGZHat7e9W3RBAyD3c9L
25d3M/12LAqW62vjBGfGzMfrTdnIwFc3Ilo4cDbsZDnjgnP8Wew9p9OP81QjBdBTmvwwsR66dmMh
WEN6kQ2yd9RS8dHuCwqXuHCf6ZoaV1xikXmCJRjRAjYPJH2/MBUbmDVRenInFDHSU4ZkONwU1DeQ
N0xa+xMtEIPE1b2XGW5YmigJ8UQ9jGvXXqvEAh6lHrckMwjSZwdIjLNhpRenHd8W9K7E4HY8L5zr
CcABmvRWr45uUJuMbzS+1wOUPTQkKpD6WoMGUdT2lTEwcFv7Zr5YUAUP8MeqS5549gtdzE9KQies
r7NPaQJ1C4OWL1AlBoZXuewfI9rWgrmGozUVIm77pq48fKy86nxA5J3rQTNcrczXuNs79tmVU3tV
zohpvE91V3pRZm6++Bg6jZl/wxGn+zopyQhGdBUfsECsBZRdqpO9p5EzHw1UDvepwT1226ZPDXs/
a9AUEcA65wom5nchCb4uJViqPJqmJshG92DX+hWz9X3rgsxMmTmiODq6lXEVD3zf+umNaAiiPz0L
FBaVdCnFGge4YMPKYbrU3NF6kMwwu4gbSx6JtHSC2c3tS4w6yli09xbHss/LOY00aLbWOZS9pGge
ukq0vtrb9/ht0zty1xnZaHlxamJ33c22UX+1Zu7QRZNP2BlheCKdaj5bahelDLrSHEto0tEelOXj
YnKn70bNzy3rVI3IDyrtZdFUtgrXOQ+FQpB5DeRBZ9RxnGkf+8jv0s9JORfkdlfqcGytEiJk5VtV
5jIgUxuSzyvQNMw5FyjdzsPMTM5HxcKEz7X5DPIMRp3sE97/6koHXRZwMaUrhXgS9NBXRrrTXpUN
pb9sZwwX69M4Sp3TwSIaHfDyE3i2cDTqcZvoQXUt0brcguN8tUik36E4biKau/BicON34zSfEqBz
OKcYCXtNudmCr5eFzBtDKLfa0i+3cZvmAZjAm3J1P6HoO6Pm44mpmLP79FaJm5fJmNOoGZIlsrlD
PFsC/JqZlrxIdh+gY02gO6WAv8fiIWllvLGVHp/X0gL2QjzAm32NltzYL5OxXmGEnR9HQcx1ATvE
nbIc1g4gnFLCjEj0Rp6Q+UR0bmENXha3t7n9tBmlo8vIiJQrVD8tHvqGI1hk0IQci/tR2TwjCEZp
OjSAEzv3VC00BBONc1N0c3wEdAihRJYxe3iH9CKr7ipANNTiw0kY1b6s++IwNr16YgRsfh60awDg
UyjX0Q4tYM4RmEE1qvFDXPrsZXUrJVzU2HHw9w33pJ4RcLewtrpBeUr6HIO+UWsHp1W9W5mDnuSa
Aj0OvfGh2OAXwMG8nYqeJwl4Cfbenqa4DRTEx74Fu4yfHhlgks29WhJiLx+N7KC0ZClwRaCGJsPR
UqOzWic3nii/droTtrjVsZfGbwXvBUaU4QX4Cv8WulCgctDgmErjZ/Ro071wOfjiTLXgcS80Db1k
vgxqQ6seS82XpO7G2C/XLo4Iwl3TKGO7IUs9PZQrPfVkatAV16ymWcgd2/rT1A47Kv79kipnnOeX
OX8WJQdm9uwNxTX6s5uWebc5g1QioNfvEuPe1irG4k9zvXyC73wn8j89MJOGV+yE530pOyXU8itU
m6FjHPNaPuuSw5VApHGob0xpHNqSAX3uTqyE2Y3UhfC+3Bjup3hWT21lh0JDcwW882hn4slEQAMP
2L5vx2Q4JJPHcLgzbmta4BXWbQXnQjTQhYvSZm8Ah6lt/Ivp89JaO6l63R6TwSvUiBsgi2HR6J8g
xz/TLDtZpsQJZN50dXs7sGBWGhf+gA0nBIHaRz1smAhLM/do1ToSOo9sEehAGI8xZFkwTtcFlJC1
0ZuwVzZlwtgERVl9cXPEYEnqfiEXC+Bkz3JxB46HkTB2v+W7Nvu56pQ7TrLaH0HGgeIR1jFrbf2A
wHOfV+rL2jZVwLVxJbY5vm0dJT2Q86qFUolXhGDmJ3gCRpADY4wcI23vGzrrjHEb8Qb37UsCbSbS
9YITu8sxlSLm3TOscX2nwi6adFiAu+SqXJT3xHOuOmticSlVaLTd1yXxrha9BSSYIJRLSLOkBGsN
MzLwCQXG9rSctnumYON3qAGIpTB1qZiUGRB9ocF9yLOxfGah0eBSmqcin66Za75VUv1UMnu7VtTi
neqsOdWWpT9j1L0rVRpKNlrACSaKrXwyS+3OHXuWkj7GN1oP7yjR7mm77zs2A/LqtjfR2ElrrvYL
D3RQVVG/LqPIPnkFArg0e5dkZeolpJ5lqK7WgqqnK/Azm/3yRTWT8grJpO53TePdlDQV+a6Q5MZ3
ioCL4uukZdCuNcWvlVI9jkuOBBBXCkRundi1zjXsixH3E2QCutytKjZJPwT9wnQ+DcgkCZYnSevB
TRvnTw8tesDUKr/EEGW2yTsOYaY9fFLuECbgICjpWwQh02z4zIYKn3qK+D+SnoLatm9A6SwRCAJK
DJEcx1pvLnWd69fclGBD1fkLMtx7Uj3Tl7hLLg4n/dCMXsQIMf+EErc9l1rf7DiRu8DMeY4aYtSA
kEzzFckw7bvJhm0Y6wqp4Apbr4ZZDXrUyB9mU3sW3BsU3eTcZxJSnnWvGM8pkJwI4B56wg4TbD01
3ac5WfsbEBO2ryLx/awsGl0+py0HH5iWCgdEEMMJsuisdp7YpbRGfW1RvMgA8iMjRNpfXFA2u0Ho
ddCzp+/XCTHJWGYAHnpgwwJ4W5hjjjtBEYaSauqvWjN5Xxe+H3B9RXZPrJQaZS3intlhljOpyUvi
5sZOsYV2dC23OpW1XPFkOrI7dp3QHjCWryEMW4ZVite96Yyzdnm/nFEjdohAc8176CTn8OgpNiLP
wTmh1kvC2i0XgtVWKJTlCBeGZ/WomMwQg6m1nJs5YUvSJ8055E5vHqQ9lT5OjZi0W7B7wTQsTxMm
7lA4qCh5Vwt5k+HPPoh8fklA9Fdh67kZOJ52aa9A9sU3HfAYqJDOgm28naOhUdarXPZeqKEc3S/9
anzxplrfoZKZTlpGMRC4JjsxjEM1wMpIgBtqSKKkcC3DudnJqm9PcGmVkzdyK9b7TTefq0/TqGuB
1cvpcaXcfiSfWAumFQkSu3u519yqPDiikqB/0uJenS0CdRbRque4lX1I0O+MKC7ur4olzsNZZtpN
SwrGto66b6MxwM/Dy3DVQcJLtep+9p7QnaN9HMpHaNv1Kxj0GFZIq3CSx/pBV0AarVX7BqXRpMMq
IJPGSzz5jUiavaPOxoX5NByqXjNv09R6aT3FeiCfAnwUNCZ/4Hv2tOgNFxvLri4w/+Y945EOqapi
ATVqP6Ncohc2mdaRDlzJai1fhpL1FXdzuACPOpH+WPh6Tym/dKp7Bm2cBnPuPeYYiu+koc47tc21
EPjErSH6b9U8/Cd759EbSXpm678y0HqiEd4sNItwGekNk6a4CdBUhfc+fv082d0jaQSMgAHu4l7g
AkJD3SyyyGTk973mnOdQ2ilFeagMbT7Snc+XBrG0B0/jbdS6cDOqUXyo4RO7JSZljqNo2hvY/R7h
AOnoFZmGsLNaUxxSy3rKF9ZtLaJQvxPqCTWKg3x5dsxRVk+I9cM3c6iaYNR63UvGENxN9dAfT4YR
GDSGjoF3yJ5Qd+ua2UME5mcJR73fjZggwTRk+lWJrCVojLHYVAvVrls2q/YmN9ZyraRUvlGoaZ8K
MqPTLMJwoAhUpnPDmc5JFKvfQtk6ulKM20ipGw+WSHEt9C+gZFFSX5pe+opANBcNnt8bmmiHbS5Y
+M+FO31XrEPsWFVdBJZBULllNKwX5SkVDlYD7SmXK2gJiHxfFIDf5JdE5RdP5MwgoRXYN4zRQRjY
9UGquqWFErGfiNL9rBgZRmKVuEOh1TYm7LZ7ri0crKlc2Y243mWyRh0hR14bF5L1Vk49fcskM9Qc
H0GOoZK+t+oA3tQKJY6dsUXsLRhFFSyD5GYVTM0Rg8h3ZaU8COx1RXDUE7Q9px2WQfSEGEU9mEJl
jX8USqrbqh71+z5WItnTTYHFLl5A1P3qrAq3maKWvo4AjDdVJViY+j8ffoDrQxIXi3N1K/WyumT8
jHC3KRsdxMjZYVHUyfC0spHObK7EbaKgZkMj2hRkvmuxdJTnWnnVk7Q4zbmMh8mSVAHJbg6hzymn
cHoaZmD/LmpUlH1Vo5/ERMpfCH1Vtyxf11vRdXSmkpHX21YxKzCMcRPe40mhdJmayrioa6b9DAGg
uDklMZeYWRGV1mXANEYtNfaGqiUwBAcsCk0Tmy6NqPyp5QZg5TkUfBQdtNCNjBSxQZa3QIt+7Khp
mVKrxYRX9TuxHgwEp5bQZHvooZXg0MJbn5CyL0XYyM9VRm9RlE23R6/DyIbWyuaas7BcMgsjJNKE
s5I0C101ITHdRg7NDy2utuNgYX8fKoT9AlJ4lUHALh7EEedFBT0KgOdWG0Z0BjRMqbAvY+XethJ4
IXmxSYv2e9oRgMtQe0KjDlRqL6cpoY8MXUvnvs58yy2uA3PdtOqxLsTMSXJuyFC+8lNsZa1/U1H4
J4vqgdgHYwdQjowLxuaPx+ANXY2TGtKmsCZQYDqSUNPup1NE6XpbTAPppSbY2kN/nWgZ0jzyuBsl
dbQk54ohh1R2xbgsPDQrjji/ZLl+rRfipQos+Av7frHwwE2OzjQHU/4z67jQRnWy9US/aQCA73SG
KLpm8xfLtdLG0DA7o6n1QOMVoGfSiPZIj3V9Zw2Z7iRp6oPC/Zqi+KciLcsBv3+gLZhOiOmpnEVG
3JOo+QvTiwzmDH9PGhLQBKZko81JudFMa1+KGI2KWNubivZldo+abkxiFwSmRQUPQ/XReqrcCVcA
YMCUSvHnIlN8G1VS3LiB0WwvpAakDAIfSHBBq5l3yEwsY1X2KaLOxePA03IoQqEFG8gsJdJKQITa
omZ+KEQxJWRWMN3zCgteoglwasaLQpRI48w1UgYY/0uk3bRydFNGKMUUExTZfcuzcV5NsuRp44fa
ekblkjrkYca3lhbQ5wH9qHA82o/nERUVJDhtOVUAHvvRjHhhF54KPAGJwqLrCozeVydQQoQDUfWa
M3jVyrN08UnVKnC/sPA7bT9b0bthBk3yQKazpjGs+0pe3DCiop9C23pAk+CrAQ/cr+aYPuxLz2EN
pleQIpR7CGB64azICh7c+UOMs2OU8hP38kwroHvqMr/rYHapG/w5N7jcixP8VuTTM9aocId37Ual
espUhsRVrqdeGZo/MHlM5B48zvToNpYDyc2Jpdg1lMqFvAy7MkM3gbbu4AN080bYlCm5BvidIKbT
wthV28CorqqXNKydkMkj+t3ukIr1DftBlMtbib6fHhFZqQZReYTOhH5MsrV5ZcStKjyNhReNxo5R
DRkUKM9tEDkXXIZZ0Ef9Trcq7jP8UVRLaJIF5Ona6CxmFeDSOuhQwxflwuSRsn+a/briNkFZbi9T
iYmal4YZWL/LM/pb8toAnRkgl6eSBOgFEFwNAWDEYuYw/Luw5fY7AoFd1ixOP0KBYgZhMyjbjhEc
AWG6ISne6AilIv1jmkwavTbkMre+4e9syAPsyQD7Wbd4tCN17Y/kloggRpfRNWJiVFFdIW+C1fny
8FS6lSonQR2SZ6Lram3TB33kwL1wzvB0V8JRLzjwiEOxCRly24hgD0ZsQ7kDL+1i6vjRti+SGTmj
ZZ1RfoI1sHyjUWtnHDKfcK0WgZaiPoUJPmET2GwLsRkVvl7vcD64U/NaSz/NRPqgOMc4LjWtJ3Qm
Mj8lJBoFX3Pe8IZvhnU/Y00yQvFS9M0x1Ri5csh/luJ8pgPZFtP0imzpIC6vltzdysbirlxBd08d
JQERz69pkm5i2hS95pdSxyCewvbBCuPCnYVnQT4CHWanMTutOOzFR/ZCQQwHcj1Z7Ek9OSxZuSUR
JSgh++9xaqAB2yoSXijuEKgDqFeF9qAyp6IIUncmDtEwf2buAFLuuZlOo86JYqxPkjww6e/9xNqM
zEXJEaUEhWHMkGUWDScszCMrFaw4+7R55SiyqTlAJ7HWYEdqtLeEinRWJ3eB5y6vykXXns0Bj4T8
Q1s+s+6ZdQvN3gMYhVmHc7da533bOxCr/c5862Ck9zX2JOYdOGBtHWdFLzBzG9A8ERKHKyR9JfFM
gr6f71G04x5NrPneqQtu8ajKPJltDaY78z6SnO6Xs3wDpb4cG3IynEkOK9A1P9XZ2BVZ5anycM5p
8XwL4+JOrdk1UL+4QmySNhBOd+y6pyYVti3qA57qkl9ZjMelMknhiY1qPahh665KhA1nMIJYpA19
8AzFxbwimycuh4jamp+B/g5z0l6WhvdSA/zGvGwwjkrR38VJjQKz15YD4yw1vyp5/5MriOmHQSWj
xsOBiHDRBmHLs94v5jnEcIHzBdDymjH44Phlo/GG1m2s6ea76yQ+G0JJpkJm55PCezmGDpyslr6t
l5YR7vCkQsfrddoayHU2zGLJJeftre/V5UDUFNCinn3d+FbXi81O1CCkvjrI8mUlV6OVNxkKjgCb
q4UvkSATaTbuMT4IMtH2Yiqe6/oFDSkT7uKeCYbdjT0SGlT3pSjtplT1p4INGwkBj6GpvES7ZIqm
QMtNXHKrBmXLqpGrDSuoV3HWt1lfHxNRY5hbu7j5bzWDXMYs0WgDEb4Wa57Sy2gzn0spJjBxF5U6
MMKCmZI1YXejRbLFjD1H11FpLVaaIxfcp7I2kGRBrKwhhmTxwBW4SpbxliZRsu26BmJim1jn0gjD
XfIA1PMqOBouOQJWim2RVOc4BnpcsC2VzM+KT7M1ORc3AiB1ZzE0ZbZ5jaWgZLa6kaxJt4XSaoMK
OOAARBjyMrldpC7bii780KgNMwKsAoqH3hMMQK3sD3K0zyMQJpPiiIgakcLChOgbUTTfF700uKoR
AdK93ebU+igmdYN79TDpZrJZ1fJ1yYUTo4TnTMsC6LyBRFzImkaq24sDE6sHtHHUdmtsXuGgBOAu
sRwPCh4xVJVF0z8XTXGpZBPM29qrDH/JqcY1NR2lrpc9TZ1GTx7nXzEltA3TuQ3WKvuMl5AKUeO+
GjPqqkFMPlLzgwCJq4HBi5EDbydxOSaYpEw6Razs2SZRqJoiVUVuO1WPjDVtW8yy5aS1Gjtt3TyF
k4B10DDXfNf1WbGxuvgrN1nlxcwKJG7CSHxazXhb4j0ii4pKWFx42uDu2ubM0x0SkBBlB8FQsLuU
EzuEQijjnT6mO0ZshEhX47KBSqm7FlAwJ1IVsOKrE+stf2Yh6EKHCIyZUnDIIRGfo8KU7HnST6Mo
Ut3omKUfHcqIJdDu4B4TzpERgYSCZGmbKzctlsVaTgg7afQNALWf9cCIYtDTygkzQD8QKVKnRSGM
S05rT4j8zkk69Vu+tdhue5OkOFJ2dlFDYEhcz4OL85fsok4xAl3q38N4rX0GFrI7oeJ3hQ62tSA9
8ea7tAmjGuZYMdWVLEEfgH67wkq2QzGb33RYe7xzlolOrW32Uy6m33qrVluzgXWMp5zCfhxUJniL
7CfEVLlAjzQvWYfEb/V42jaz1m0F3Ux5IxbEUmTto7xLycpKU1JMVqt3lXkmRrdC7fBgtjtDQqRT
G4nf2Zy8EljAFCJNN9KI5kCG5OrorZC4vVm/RayMLjLthmsyjLqZs4qH0KAqkLGOupM5CIQ6quwr
qlGEuDoTom2lT8vQ3onj+pEPouCTxWgdKA1BPfasvpMWNJjVlTQnon6saIBJmWn3ApFSW0nR0+dq
Hc0DcnRt2w7MsyHQMGFexIv82CUTL3au0CVvEquvvntDHeB8tuJBbiLrE3+Y8FplJRBvsVw3QNcX
5p4R0/+ieZdghtPqrCc8iucllm8CXiiGsnwDRMdUT3OjTAw/2VikCvXe3LToMa1vrE+kB4ylZ8ht
4zCGpvhJMguJAiVDQS1O3ESq5ls1N1ENyBM5TYn6CAyon3V8PBjEQCPiIxy9DipOEJXWcu/nNgnM
rOieZaE7FlBZ3lmitMEcleT2tfOx0HkNAZVvRnCUWzTp5De06XEoUbKEgBJJRSmQPdceezjFK/qy
2Mb9IrmtMiXbKiaGLSRplanXsQrz9gxk+iPUuhwxdMaJ1q1y50wxZcNQkyxm1e3OEg+Ed3z0TA9i
QfIFwC+9Uj5mU7x7yFCaYaEPiIdZwT51eAU2VZ5XAehv5Q8kyP/X9f3lYaX5n8VXm+Gj/1l85HCG
/lAJbr//+vun/CnsM83f8IExqkCBpVJjWH8X9lko+3DNo8zin/Sqjw/9qb+SjN9M+Hea9bAxkbcs
I7ft/lD2SQr6K0jlloY6CwIXEan/pWm8/GHFQQ75h8bxz3//N9L3LhUw6+6vf9GMh2j4jz/3+E5x
1VuGjirM4HtTQS2Z/6R9zaYiA41RZhu1YcVb1pTxldZnLkEmFzGhW+4RtDhUC79M3P530WgFH+va
dQ6NIE2X1pXjuvPVGZpFiVJkGwIn2sqZMQFi6Qy2D/FmKhsloiWeCgcR66dMKJK7qI8KZZneufjR
LlOQrKU2HMwELqMm0CCBYblm5vhWFjBUrXB6zOyRSGRj9MuYges0C0IMeWp+seTKvQdngPRA3VmN
OtuMdf5UGoLmq8gPKFuGhfmyycp4iAcZpqLSswWT8rgOcLKyOZjEeyRx7CoPw34em+ZrbzW0AxgR
Soi5mONtJHHZ10IAHRXmohDbyBnI7b1c8cainFE6uMRhonQct4WqOxMRlvaQJCejlk4zr+XRnLrS
V5N6NzYGW1yzgdIRMgaFRYGwZqq7/aAJiWGXWN1pYFrtvSG1yW3FXjymUnuqU+kZUzQJVFmmk+Ms
RL8sDe6FXVsWU4I4QpVSk+pspfIPM8uZqldElgNFwcKgkqmJM7ZmWDCxmk2Oaof9gjm/9rwUyzNB
1XLQTCKRjvFQkKBsPiYRxBK4DRYVN0Hw9Z5PfcX6cmW1N2Vjt9Pm/AfqkeVbM5oOG2qubztJX964
5LtPGasytl7CxzNKEPLJlEYjOamdxw1e5mHm1SQh0J6KySBmGajKhDzuDICF4YdWNTujCgVyKMrm
3stC4sCxFxC2UIXD8HsD6F+QVSEN7kgW3N7sJv07as3BLgFffSftkBD91SCYuMZ6qQjHfmrSPuhn
OBtTn80FlOkekrCmwbtdGTxqDsx58kEfMxwXT1voDHPUlAESo7B+Dc08S4NhkfHORTmVsjz3xGrD
oCRm0OgPa6Qph6EcbpIG60MbRwROkOvJhYtNR2zNVwg+J+tBPRaUxSnq/FXup8rFnwjR2upcpV3g
JKrqE1VLtjeqmIxt8PWF6A7dgl1UjI1lea1FRW2QPuXVUWsUM+jbsWeWO3Q0cVhtqC2ML5N015o9
l7A+MTwLd0XCLzCK9OVVDMlsmOkZnqiKykNRaOFdrAprkwpGiUpo1thQtAxLhhRvvKE18u2Bmj3P
Hb5cymjlkzgk8WCIKxZ5KGxpdZYXSkqnJCbLLyeTy7vQ58uAYZoZh9zQ7JrpSP+tFwyhR0GsEFx2
17adfxEDIjrLVEmO0VsGg6shd1esB+6aKMMuIbPWjuPinId4ZECowE8QMRKcmR8P7gzgZgsiNwma
tvg5zNMjtFYp/WYU/QImONDtfCA5TQC1g08RB4E63yUC5UowDx1KM68EIoBsT7jB2TvJafcdikr/
k+qt9ocEdBiiFjULhXHP+DAWnvFwmXFyIPkgz7tTjWheW8iF6LBgsd1nXG35mH/kx8J/qocXXMH7
NdSVLzJvs+8ePMkbkUL6JQR2v2swlINmuqwrsWpDxDLd6nWGRRTlQdOoRVCvLRmOCvuXa5poX33P
jZ/OBOrIYb0pMRB5OXmmkDVjnMVxqJxKgelat2CK0inzVM7HI3qhh30uTQ+WmcU/UqsPz5g/IWOR
Fwapj0WnJytl6MetgOdo6PrG6wTF12jCiVY59KHBQBpg9DyXn/KibC3Rim2odwBK6oGM1TnZhiEr
W0wYbmeJV42xQ4g3zUUZCohIazKnS+EFC1mT7armRzOjh1NYlkV13kMeaMxLm4eJN0BYOFspxY7A
vuOlMETihnMRvhO9JHMbKRXx0fWt5ouPHrwSIeXbqG3YJUpEcXlhwQyxXb9yTb3ONbRwetZp3NZF
LbtlEiu/RjBOQg5SSxjG5fo4Mx1oZsdVNcZAW6U9vy9UvABstwmOFltrmsGG11bd9azxjUSXziaz
/gBR5vwtE1HjT12nXyx8Gru5T546Avsco10Yf+voTath6p1aRK+3tMbk1XIbgboWIrQlRIhJCap6
ZoMi4Gqhuo0ddKtkbt5Ewcz3fZManhFF35xT/tyws2hE3nGg3VPCsJncOSwc16desl5QXYG6LWOf
6iAjCip/jWoUJ5XKQBlZEMQZcWkvkTzzPM4IUHP5Yb8GykfQy3tPTLhrRpFpg9YHFrACLDfYGFdz
D19wyr2Y/cG5RzHbytmzmo84wcoRXmDTzD4gZtPvuCvvRh89h2rT8mvuGPNlxtM4rW+gPLIn4EgN
ixRChvNRKwJ17BALzEOMiCYsXWoQQFHghJSWhgXIxCmakc9YcuFJWAD3VlpbSMrmZdvL5bKP2Xgj
mCTRB/BRylOB1qeaFsUuLYJhEhRVHQZ41igj0XWNABllaDlSlpJ1UHgGUXxihU6i39CNfgbOzTaN
sd3Lejg7BZJsvV05qfosvA/z6qeD+raucCmSUWjYOc4DEXm23smIqXfKGKvQz5UYULYtL1Ide9gS
RONFyOm9BYWlqks2s9l/dCSHnxerOpeS7MuUGFlevnB0Y+fRaV/7sZe8GWyT17eU+iqb6r4c1Vep
lzVmUXEwW9ZRNpor6Dzap3E5KpUKzQlvWa3TcWWcNiQzky/uAnSg3k+2UUvjUSW4ME2p9NOptKPk
lWv1YxwfitqZCY+V6fbCY2EiA2uXhiU2S99F7E/dGtacjPEe1/6W9BsP7jiTpvYLDhl+0NGan4Qp
vlCKgpWSYj/GiRygBkDbCj2bIorbTid3YhzYHzxA7GaYfZH/IT3BFAH78KjT4pTciSnUnrWpjl0t
hEcTVYP1NCGu4QPWT+LAy+MAXJmeX/2ascL6ENjaK5O9kUsk7GsiyFKmd6ZIvzeoUJjQFSErT70h
p/D26gFbfE8kDd7FI9IMJtq9SRTTSe0UhWX90MGsQLI5p8aWWLMJxVgSLsJWXeIU8bs1JdbXguxB
Dv/wlP2vGqJ7VfC/381JfzMr/V6c//3f/keH0z8anP5j87N6uIi6f/5S/xeaVSysbP+iXUo+24+8
/2j/W7vEp/zZLmm/AelgiWfgq9SQCz3ozX/6oPiQDnTY0jVwlLII2flv7ZKCk4V2SBEJvcZD9fCk
/Fe79PgQHRZkCgnXNzvr/51dhc/67/0SQwsIDiBFDPXBvtTFRz/19XFLiPr861+kfw/XKE61uvqF
VDre4o64FzcJORu3OSAYu3Z17zvbFbvYWQ9SwHKr2kybLDD21n75qR3G735bX7pTec+3wjn/Tr8l
Vwvy+xp7xtf0Ajm7+eg8hILbxWk8K0DmvY0C1bP263b8jicmFTaW+V3uNtdmp3/EF/VXElAVHuQP
4piGPEDSJL+09/7Q7QS/86wzbYxfupj9ttmLfK0Pkxde063iVzfZIZTxQjoexCMb5JV5Z9UbcEST
j3cG0fJMgcVHuut6MDfzYXhB63xjH/gl7xhq+dOmP+ib7KT5zSZ0+yDzxJ3hs3n5lV6qHd/lSdkb
QfhS3NARWF/mLzBqkYlszYmQNtkomBqIl3RMu2YX8pf2dnu2fC1gQDifm11tXT6HY7Ir+LLRKb4s
O+u8vPASHvgZflHL+eF2tcEHOqBA9+XZsFli+PlTeJe31YZv0Omce+EYXuERjbZTDrGLW8CPT+Y9
3JV+5lUOk1y72Ew/KYiIQInftKDaMUT1Ba8PhiNxfWllC/vwHT3WRn1iKDRfKRF7EuB9hFEdEnxW
i26GD4Y/Hx/RU0SfubRnXzDtte3gYIXw573C9zUfFnTajvmjf1oQSqo4Nm3tbT0UQXKt982GlXG6
bQLNZdTFz8Vij5cFjvvW8Iug2rD02JX37l04oT288De8Wr4U2qIXb8XFNnnZmQJvdNe4IY2lbPyO
LEd4zfbjedqYv5Zj29vjq3XDEPKq7Pun9mzqthRv1pG1MpN7Qp1tISDE05c8uDibwZH84cPcLTAb
HNfSvWIvnYUnns/Rwa1wTlh7+JJdHfl8N3FkGzTXHkGw6DNVo2F26x+dLdnNdbwkuJgY0Z940Qpy
Lt05iLkv4DXdZ6rQ0hcKX6TDO4w+4gXmyp/EXbrNhjFW6kTHS+HYqlPdUh+BpG8E+bff30GG6i9y
6UbpcTJ5md4rD6Ck6dG4OZ0ne4LD1YEn4b04rvvS78/IJCLCYPkS36AUdqIzw1dDIXDW8bRkWDIc
dJVEYEv628Agzep/CbLBnuNXHu6RpuoaMpJgVo69ffnqfCwKLNv3qm04dtixC3CU5/G6PGnPDCqw
AdTFnv8GY4AAb7yN3Re7Qnt+zj1TcoK28lZURjJkP0JiDgVmHO7PmTG8xt1rT9YO1Xu/BOLXrHYO
awRP9MKNytblo9mtryU7LGsXeY0rOWm6C7+q+3DBRxaXnv5Y9u6abYkQ7iPfJWft3vxKZD1YjKfw
ZHAuIdLelQd10/uK+FN7phPoXII1nmrcGI4EQ/c8Hgnfzuz1qL2ovuQkTu7SomQcRz5Ag9LobVT4
OcvjRCXxCZMOKIJ4i12G6lfLjvp6V2F9jhvkLzvewrb+DABQGlAuX9kpGw+6ZU4hZqfH6qJ+m7JN
Ai9lpSMTfOjH89aA/vKRPAlbfWPJfmkLzWb+hc7eERvvlRBQC/uNnV0Fjzf1FrGvBmdf+eD1Fd86
BlHqKwuI0ClYib8KXqa62YYcThbq9or62ZPNo5J75ScLrkQPDMt5LGDbPXjX7sfszHbhoRR2TLTj
rh7vFcibq0c7yhPR8/KhFJVelwKvYfUeZ1h+nEceUvgVJrmv+MrTsAZFfJlp8sad7GUvtCTSD3Vv
yMfy+bHveh1eE4zdKDbMoH6EqdmYPI6tqTvvBsk31LMvWQxi64XiyRJfyZVGcBDbIuHGiUcglVi6
69tgkRm8QfOUbRfrg9d6eVIyvuD0ND0ZLzxTxAg586m/oU1CfCCwcN7118x9Mra4JAdmbA7C62X6
js1DZF1J9GOd/ipeAbqPvih7g+AzPNkA1Q0UpAHPwsW8dcE3U3NcfqKb210N6+3DOIrC4AxvzXlg
e9r5WshSK7pBJz4PsBU0u3w3huehQG/RGBtAOkBC0GJ9pc6yQTJb2MY2cWF3uMlt8rCUkIVlHKGL
8iDf+TpvuRNfcXVQ8Pu8OWDpxbvWG+qjbB31T3AyduKmSGtzbmDODSpaTGWvwLZsZdPoI/2Eh8gb
A6B5nArV5XwjlsgYXeElZ/T/w3rsgG25OCZvYvkmndv+XYq2Rk9Xfuh+KT2k1PpLa5+ts0Z01q6w
Dqq4cRuPhccZlsE4O8+j501fRUcYMaRJB341cJrXaP0ej1Le2zVNKAHqsVcfcYhxuDs89rPBwYqP
IroOpJrI9oKM0k4S8cKNhSTjC0cHphIyzFVfz4pXwY2nYzm42ROzC6YqFtkCG4KS0t2wnVwUcp/m
zTxBUmXdc3x03QCLPvlHf8x3BKmdNadwm08WI1v+Kn6pJG16+cEEB9Zy1NdbndtFfY+3w2fNRG8/
fCqXKVD3EGcmwrJ1O7tUB7Nxm7dJu0iB7sJw8PlZHzot38CkOznIRsSgxREX86BV4FkDnlWYOclg
GyyjTc/INk29TZNdiFS6CnrtdZKd6HvYsu2fSTkXGMfsQhRIxAsZm12MccPmaR6PZOVpZEcEifth
BmiJpMrXTX/SdyEj6WqXT87cu98QD0X1D8zF/+mi/f+hchwK3b+qx7ftR/aPpfjvf/yPWlw1fwPn
xez391oXlNPfSnHF/M2wSCNmDoFw6nfswJ97C8X4TTFFHcvAnx/8u29ctn5DHseig6gU1IoGeU//
tKf4V3sLXfwn27hMNa+B7cBsB+6N/8Pf9I91uNEPGqlknIoNjfBKCmWns6TTKliwZb+NOZYDeOYo
3SNUSjoVWDvFTH6iNH5m+DwSsj7HWnw1cFFld5GKv0edX7b15kGO5TntqhrVA5rW+lT0ogXIsFyi
aCNOHZ5lC0iOvotLjWRrfe2UmDdM1yrN+9CQVncLYbENjkYQOznFZSaoLypRC2i7SjNCGIlsRDI3
cR5LP8S5CB+LX4zWqEQFUbdDBsbhcYjY9HutxYLDxVGAvaMechFmVdalF7PtONzapAGxj8MKomxU
t4RjxAV/iCkWWWG2aJHiaLcEFkQwWafwF6nuSuOBnyCFbBSXXiexfsxqfAKDoWbXpq9n9VkO1aEg
xbPpex1VTFIJOFBldZp2WgTgziaa3VCJZi8f70+yVoHhDEZkbOjIpXuiwBOxx9ggNB1a93ASVshU
ONuzgfHJvMQsy5N4OXf58pxnGtOGFi3Sh1nP41lK05HRxpAhZcp61qGOaQjVN8o6YZ93KqSddK0R
iErKqGluSDxDwp1Ukb0HUwDfFLZoRhRkuWkaL0aSslyS1kqtNzilV8Gb+EGf1QZRr01Yp3XEOi53
W8QfWe/VJKeDRSyMQb73tWgSHc8CHeH+gNzba8zCaFC/d8ngsLlhy2WE1nicIkUFs9KrLeR0llIQ
6KKBWyb7HRSllpGCZKBrRRShUVenBImU0XOLAm11agg0CBAVeSVVMRyRhwhCF95iA1WJ0xgmF5hp
5eZ3CHFI9pS0LlMXRE4fH5rftxBpvxLA1yjhz9lclhciWlpcfoMA5jS1rKVx2mKWClfNgHR4qlbI
MR81f0QioBklb8ViE5bonHeWQPzoRo90HjF5GNmKL+guUr/MGEk7hdKi/9Xx5lAdzg8bzCzAzFTC
ep3dh72eR6wZrdafSFu4LZOOEGuucXNZlYwtX4lY/NiPVQF7GUanQBCKOD8DPkfcvoZN82NoCxOB
fblUxFaqWUsDpCGaIbCwN8l/UCMmwt0UygZ2MlFa3Co024IB71h/MBxAj6BIUf+LwMyUMActm2sH
3Vb4yhgUKYA5K/XzGhNB64RaLQkOqejTKU1bK2S2THYh1FM1PKog+rVr0rKkdIS410gaNtMltJcm
MpWHsiplgxWP5geApyF2Q2Vmq1mNVfJ4u+vdkyiwG/SmsFUtN+95yPxR7tfFQbCKLnwaJkr6rArR
7RS1oDVOqlfqs5UahAEzLYOT2rXgn+2hU/CjtZ0AdW3A4PMVymIcuXGrTd3DrNdfSgSMnxnO/u9a
bQzqYXGcjk2c9jQOE25muxYiDHzYauTXLNVDOrKMUBaWHvXyQ6cIwxQhJDoPNUrsCyb1sXInWIyR
jSwc7aKoIShgXJlO5NjXyiBtS34yaoaWWBdbK2Lq81xAL0u8F9+BbQExs+w57tdTMkwW4pChJLRQ
6DLoh4oVseAl5IDEl0WFTBQUSGHIr1FU80vNGxyBjTRgBExAOMDfbiJs3VXNoI4dsVXSLnB6nHK1
Mvi9KSj1/URIHrIJXf5stILFajOpyptRWTp29XWQ9xA7gETh+OluamgI5MJw6CwUEeRmuErBUchw
HjbKQ38s3Ujr1N0kN/sbigiquUhJpvZBce75UWUDbjf2vTUYwtSAZCPmzeiAcaJ709Yhj91chd+m
yQBB7JJXTbHlTAF6oSpVFzk5SD9sjlMmbMHaEb2brKi80vhcclMlMs2kBAOORXP8XC+JQscDVm6V
0xOr5/HAryvylp7FtxZNJGMC283qnMVI9OB+qPs8bZpL9p/snUly3UqapbcSVnPI4A4HHBjWbdn3
pCROYJIooe97lNUWah+xjthYfdB7EUle8ZGpzBpkWZVZWgxSevKLzpv/P+c7bn6Tqia6nDIAB65x
WtThrQ+XnNlVnrZTeeUPpN9EDc51AuivrMne5ibFosQmmm4ISpP82KktOK5YWJxMB3VuWVXXvl2c
qNo8DoM52nhNhh7Pah5Y49Dlpv6Nzt34PpmGhxI28xaM9o0D6yCpu44ASzaEmXwwbdxBUYhekQPS
EPjOpfD9feLZX4d5oHOAc6BGDsYkIkug7DOfLC7fuYp9vHPGPprjr4WT3Dc6Q/zUtSeVbNT3Uow7
GtvheQtq/GTEXM5u0sziTyqgb+OE2OjavgmOnSG8I+nsq0h8clRnoMbBGp8Lnsgp531feB3V0eJD
x1QrVjVSgcxUpyx7zHKFJDgwkHQ1e3cHHoVsXDElwVb1dFZ8ObogBjDXovxyWFdCjjK2+UVr7DuT
xtCIlhqyZJSeYvY9aXvSOSwaJ5hFL9Mou4bkcWb0U2uABbWTp66mKm1k8emMrexag7FcOSQzkKSe
XA3GeBHjl7rL+sLZCAy2R2qK77Gu5+c8dizhugCOkDRyHTIX7V2gFRyS3fwSfvZ1mHvRvredyd57
Sb2XuaGPOKXfVxmNbV+z8kYpzhZyVk6l8u9qmXlHlUrOfc9Xtw30NneFueladNJdD7Z1jQuNlqo7
5I+2RGfgZjTv4DuG29nBi5CjM2KKrC9a1yOiJvEW8YMNsZuGUJn/sPVUnCm3EPukD6cdJifnvDXG
4tKscULEgXVc4RgupiWebzKSDMOFbLx1OFbfGyCljYwldgFFXxQwdHGLmhuc/kjCXLY0Iyevi64I
q+gDPqq0vyDbgONViIau9NrliB0NV0lJk8wKw7t6DD+aZWtcCyQ2a8+RUCAiOvtdTz1iCL6lafto
olCIEcbb6tYITLqAhm3hyEisJy38e9ot832a0Vc2TcX+ZQZ+NXFOGlTEaTMb9laPcLIiu+YIysoj
zFhyGTr1RAT92tHmqiJadRvB/r/Vccqq1wPMtCckCwK7RCnN5HhsJ36/XjQkQASrwb4g0wULkDWe
N6Lmaw5tL97rxLKOW+UdG4tpCiAwraJ8Pp6MsoAWzmFwkMC9sWBddU4gn2wrvfHpzuF++RF1Rn9t
wGS9o5sJFrQlFByutx0LuY5sUkq5+LyU+6pQTX4c453oii0TqkQP1IS5/9U3MS8sWr4+OUeBjSUF
V3oy2j+qAO15xiyIt2IDxaBdQA6qaW7qlvL5iczqoYcBQgM7/eFXhkw1UvkaOa5mqzCXm7Ew4zy/
qGoXUfguHXSvWV7JAy6+9TgIy4j8bKx/YIQUnAbKzbPRWf4qIYwgO4Ekh1qDZFrSPjCSuKiZruPQ
aqtbKxqN8bOdZQEN2YEmc2mdEP3aL/aALCyEuqszQ8jyynUyc0zOggLtYX6FFCt1m6s+8WQSf/Er
OP/ZpsGy/4NOuMbsUuiCn9SUzvCogphaQYiWZi1HR1QbUlWccd9ZpXODcprtslnTOXZKd2Ahd3rb
NS9qIzYsgDVINC1LlpSOZSjMj4AgFI3Bn0e53zrN/vv6S28S+f4LNpmWBs9fN5n+8b/S783fdv/4
e1384+/PT7fLf/Zno8mBqufAPgNTbi7qPNhnf/aZ9Af8Lw4EbeVBu0Rk9682kyM/AJGXpEfBRqOZ
v2RP/qnKcwR/BDra40DsWEAdvd853S54teeiPGULZdMXhthGB4xv6kCUh/A6FKrL1TrSUXPdxJ44
xnR457tQXXqSeo+9GvuZJBWaxRl5vHTjCOtVKk+iOMl3AsCJi1z2NjATdTRH9DwGtEqm0SbXo9BX
z27uKxpC67Vfy33RggRSpk/n4Cg+uBhKsU9ZaxJlmgc/TwXhT0Xt3pVW4Sz6BOLFqFsfS1kOZJGr
jhZ7zymFumosjtsoauhTcSja8eW6R5adWqs0hFNP87oD7EHoeke8ErSJZIzbCxMywEVcscsvJ4JG
VxAGZqRe0qDINNu3pesH4Ao8A29njIcBqor0n5oA/CfHAu976/vjTQiUFCmXYyRXQhLQFqW6lGvC
cdJHL1kOzm/fIcGLcfA8Aesy27muAmNNouPLYkU7pDMnMaLnUXDguvOaszAp+rNe4CIESMJGKoRu
auF9G6zjKJCZSZ0uHG7KckElBEShr2f+wjYl611sc6eU15z+yfw2bDtDS2lV7/xi3tdffrFNmYaf
bZmaRJ2DX2xCQwa8Y4t1DSXots399Ngk3PUbLhQkB3VkhyemLP17AhZov5O1EaDWCH4ogO/sesMJ
L32c1ucarHoFr6zSbH8sc3owK6t98KEpR3hVE6bFFnXUDdyd8RolQUfDcQaFOhJjVmIW8XxS2a0x
fpzjhBjI1E9pzUmhoW+1S+gcL0z41M1OggO2V8QomQOW+25qp3SRwJTX89C2W98oYbppAxTHZtCE
Y2Bn/tRZIl73eAFv2kiXXzqTy4gXUBZs6rJD+BMQJDlmrvE5lF19NAm3eWrSElXSyC5qDU+9njb9
7HjnFnSPq8HT5WVBXnpESUZE12+/QMtEdfgC0RW3KIOZzvKhLS/Ys66zUWUIeUwDqIJVRXtYCcTX
6JhbYmH6AS0AIxYqFwhvTDKOu80FaGPddeomHqzUpsJAOacxMe7W/VUE81Bt6aaLuwrSOG0xsIaX
gSu9Bld+G2KJG+iteVMpic6Z/RrEuiin885HxhfmNWBBcsgEtA5cwSOioPUg+rPJh3q0xomOva8y
2miNjRpRUZikX/Lc6B6IVJnbXZJA6uOgFJ7ndTqHEBWS+LalNOWuRn9C7EJcAjXqHgsaF4UwY60G
A0cVrQFRqpIGmz8VWyuE2GNBQ1yzFc6wIGTNue4I+dnJVJYXszGamxb9IXyRAUMjOR9E4M2pqshA
5S+sOyeyruiNXWJBJDEH+WZ4VCXX4LbQ1XhzuDPLKdjlpa8/OrR8mp1T2OFt7SIR3WggR2ZBsYeY
vPIyHnX82anS8Uxl7LbkjNRz/c6zf+XRexJ9NtsD04UO+/LRI+JKHBONEDw2Xi4wrOZZYnnOBUYG
E9QJdHfXTpuvxRya7wV9s9T98tZR/gXGbEkP2AyL5PO3LgtmF6FdLNeNLGmyGuX4OSb55LS25Slk
FcwTbVftbbun9YvJOfWMciMjOuGGV6FZKHlVhsbM30kfXSrYhz/LASTq8R1w5Za9/OxnH4MYVTGS
5CfWqHcsuFy638clfQ0/0rS4YvAYVsn5TpQ1/BHq2yttBOk9B/YWizIHduBa5r6rfWsjA8skIQSL
bpj4wdlgpuxkia36xvaADX1jj+/Mq4dye1Z2m7gGNhbsFeBoH6aTTx3JdSAAxdo3FLomvJjj1hdy
yo/8RNwix8ITudSpPpmcN+AWJvVlUpY/wiymqEPuNP5ETc01XqWYcPnfLDMvVSKqeOeMFA/iQkYX
k1lVJ1lWIJUaBlYYCKgDriEhui0hSs2FlTuLUG8qtzb38WPKWW2NwU5skeXSYMVDX1JUmKYnafa1
twoxTp82tXEZ+8PljMOI7qWjI5gYDm11M/HqS/SVxedBCAzt1F7H824msG4AOX1qxcq/sdN0vMjy
iDcXuYJisloVUHRODTbkBo5DD/mfUgpzEs4U/KvxTGOJmUpZzfRJtm54CzRNfMoigb06kmHfrw1n
tm5U0pC7V9vjcYqh/Mxso/vKydov8Nkh3EyNs/F/rhv9FIbzO5/la2u65hNzpIland3PAcK7iwGU
I1wWVHsiNCedAO2W07FDON9vm5ZAM/AIEIVYRglfmaudMKEZkdxc7aOuK3ZpZn6ZWhHvwopWWp0R
QVCnCBlwjLabt6cQa/ktz0wey1tHx4XlGo47yP2fb+WzL6YJ+snqQpPlo8+SjxUS8lPDyFZWgGeQ
qAjcr/R/9qZTEGMSQtBE9PkZ9/hw4kHn28s5AgRiKmuNcH4BeAp53HZ9dToLLKmY73bCDdU9kYb2
poEWu2lmUd+UYWxs8Yvan5O+iC/azAlRnHbZUW1gBHz7AsUvM5WyHRZGKRibhpREG/Z8SjCiyKc+
MXCBxFBfFaWAzFnMw0fU+njYskRvBXm3LFkbCkJIG6Ot4/T8+A5fQtA5TybL2nvfuvhlnuJHLdhu
5igyFczDXXzpZj4A0iUlMlfxldJ5vzWmGnGN7o8TV6RHUZ17q9b95JislEKdjNRSd2/fmQO5mmID
p038R4oUFqYb52DjEEUYnSuSi9ZlOXyzI+UcwRkQu0wG8zvTsvXK5WqpEe2xUnjLweXlMxhh5xup
mYp1Q0LYVZ9p74ELY/+tNe9Q5xuPEYlQybrNbSRwMm8eC5LTH4TjBPXGH+WCgbGNUyhpEZYRLxVf
E4Di3txCoapS1dM4QLe6gnM17+PCcjC991YS7zPmzHPpsCOqrQZxSg3lki5SUX/JU001ApselpLA
AxSorPidxK8DfDW3VyE8JIrGht2JQNE9ePM4xPU4Mwk6B1gOnGmc4MNIqFEk3c333aTUljSP4aYu
UvcY83Dc0tVQl0UP6mwDG4a/bmP3y+Bt21Rz8+kWfyalV2cSxtdgiJpbYZSniJuLu6xeimVp2YM4
mjK3/lKp2X1g34Db3AgIWqKxwWbbRlA0kFQttvEANZhWJfwlgcc2DqPh0srm8mmoDeOJDmH0OSgc
91M6JO6phebp69AqdtUl3jOKUNJB/UZi3qnuMOUsRd1jMbcpGNdcd2ol3c+Z7NNP5SjydOsV95zS
erEHuYD6TsSMZPoIsxoZ/fFK//+yxn/ji/nrqsZ/z5+Kuv7+op7xz3KG+KCh8pMnwae+yGeXqeiP
cob4oCSfI9UMPkt6+MvM+GezXskP7Cm1MPkjsF7WM5MhfwTKC5Ur6xf//6UA8RvN+p+5b/+2/CDW
Xc4sUlmsl44wpTrYsEkvN+iUUignYtz8GvUxMKixwBPlzIAkTHR/5DQVxz4l/vtep+2R31XGvV+V
Z5VlBnuPU5+32Bv4O3E29ZdaDfC++zF6GGuFJJFvc8u66u6o6YBFGvtvVN4e54DssN6Yrn1CxPba
ytLt2HkIc2WRHKcObmazQY0Ea6V+rEX0CEn0M0ll8QZe/Ok0+vemA1+ecPdwTx3wVLgZ3owxvy8d
0cH6jL/7KJCqYqYmCBPATIfsYzX1rP0gGk+kLNo9pPmJ+rDQZDai72nJq/2mDPOGn5Kd9yBihmKo
tx6piCusSjRwyklesukmx1RMxCY3mOgprFcYppx+4xs0BZIBLlgNK34Kupw0PQfdwACtpSysp0IR
pER2Cho5oHuQovq7OC1v6MXSTDY+qt6nAdVE9g9jFCcY+8M7P6nVEV7NI0qxKeJ+Nr1YaGZ8ce6f
u/bf+mr/X9TDLxsuiijLvoTKmMs2lgPcX3/l/+Nme7u9edhu/uffPn5v2u91/rfbqY6+PP/sX/0n
/6hrWvYHD3k6O1J2HH/kfvw5EfAn7IuEokOB6ZdzE4Kaf6p2LCYJluwljobVFQH+v+qalvygFYJ3
AhLZQQr4xL8zEciDPcKrP/z5Pq1uO6tOybpaBxmlndq2jwJBhFtUlPNR1EZqFQ19uC/s/txOjetY
9Q/EO0OkEceNreIT06KzWHfAxmv7okOqqi1a5l5zQehw+ui6o7/uOVetMtiXKykDue9HlIE1+oOI
SNKTSUS0jMnDueTYAtg4mn+kdvBZkU2wm2Z3OAPxR6bOSIc9zW6GUkODSUK4be0E5bov1DHqgRKp
Ol1xgE+bwfNCNKQeZ15ErnV1U0ukQOGICD/qohHcNRpIcprAjeWY+0e9rfPuvMlctQNNQKs+LK8U
+I41nMVoNUf1XaGsL2EdXeSZc4P3s1/Z6NwsKD9YsMOLwtIXcxE9tF50HRviDDPEeRjJfW1PMwzI
pjuz6Zmse9uiAByX89qWMScS7ZFj1dH+bsxzCASYMGN/XQcxiLpRnmXdfDbNmC3xmGJRheu5Gkzz
exOmX0hUv6AOBjvJNQz+nN0bRRB7hweWY2rjHqel3cFznQKy6e1xi2mJ7O7k1Cqhgvu5d5tQNyw8
97Jjv7nP2mIkJaf6QUEeEgeVQ/hV+L0ExbqEKlLufiEU99hPSFeQm0KuQbJySFEeEgt9mUfpj26i
FxaXXbt2cmD+khDZS9aQXYA4Sq3iOCUXOzTxmTdB2xzLidMmljt1kddJtu7NuIYtgRy/axRkZnM8
KhqhbwfxFW1XDDu7iU6mKLwNA0kurpuD0bbbugdkCHEBtubHKJrvs1Dvm4gMbKpI/rYCV3I1EWh7
RkLecEW0HNlYIHRO5rz5jOzF22fQXVydfutzCxAgGoc2lP5W2QDIXMqNm5ol5bQR1LgME4VnP94j
OeM8nrQuDOISAZHsIFWYK7zPR8BGL5O4ufPFvIUojg+sQ5L9IwcoEi2FA6vdV2QyrhrMjV0ebvsS
O21QHhdBhPnrsaJql3TVpqAT30z5dUt4YA0ctc/wIAQUwM3PfUFjMR63NpwiYqlQvvMwcoSgsc3H
4V1RMNjr+gry6H5oT2LyIryLpHMJ5YbQZCFftc9zTlc+kL+VYQiWamTe7RBsAQdA2+739f3P6fG3
1pW/bHL9F2xd/SwU/PX8f17k7T/+nv/j70FdPJ/zf/5nf8zx0vxg2ezlTBMxJfgG+a/elXDZtqHJ
9CgV0txSS1frn5s968PikFqqeBzUPVakf83xSnwgJdmjqMzp2cGK+lu9K/7+i2IDZ3AWHlR3y46P
vCqWmpfnQMM2IENZKapn6mzo2gsYBuuub1WDtXtEKj2iNXxUvL8IzvuJKhYhj+jJxhyx4hGBl7Gz
hdDYbHktJQ1SWjdn6DCbmfmafEUKuZN5pyiLilXm1PopsdzBWzdZ5pF1irt+Q3AG+PlKcvZU7Du/
a2Y5kvwMDzPN1NobV/sgYTo/RA6I+Ki/xCgelzQdfAiqHF2QJyLwoJxI8XvVVdUc7t1OubDfyOqk
IF1a91lmkHaHLGu01+Y8xzHRo/XjRPHvXFmBi52q0c09E6oXAaEuamOtfQXeSJUFQMEU5haaK5F1
hMvZaBXLgHiQ2DKsa0RS6jsFZXzAQtUociojQgBOYDNZAJA9P7djC5bJs1oOfCiUcH7ng4FierDt
8owFPjlxTdSnIIBb6e41hsyjZckdqWvT1ERPIoO7FNjaSWR287giNAA2l06s7CJxKO6B3XGdz0ba
2h/RNsFMmLqpONXz2E9IUAs4Qy1O3WpbesVWDJKZqoqncjE/Z8gz1SD7K9MtK7T7qurvK2PhsocU
8rHg2P5I88tviM3ptMtFlGpKfiSdrc5He0wuif2xvgI1sLp9lkEQBe/Tec6GzAavPp+CTJzIiEwG
Hm+HNyNj1cAHPV4XihVrm6NBADsi8KtR+HeweBh1c5UX0L/ot+FFCsLkzCXq5mPFWfjBkS0kpg77
/wltEo7JaeQZXEvaGrTtbe9GJ0b6wAueomLscQ1vXSMhHMRgUQtWDaJCb9NSo4Q2Neb11dzW86ks
Z7oJXlT0HLh5+dxjA/rHQyYpiXS9LYJtOgxOsA3sqoq3gd8E5Towgi+m43cx2KlB3CvH6L9EQGRm
2lct6elpFeDoT3rVOuvJDtDxlZNnxPCwdP3ZNOlprOa2G88D9BJESeQW62NSJO1NErT++RBPJmOQ
bpqvczfMhrUsovQ4y520prUcQ3gO6SHTRnS75KrxoAeiux1x4fMOgcB3ZzRo4D5ryMhDUBgLZAi1
A4AWphLEP45zQQ4GfmxRqfZSxSAztuU49PWmGs3oeyhn4LmzWfbnntEEJzYz0JGWBtQ6p4B9hH2c
WJcTtjzlcVPorNrZmYghDyOfzdfC7GN7NXfWOehu+jnUYK9jbKE4FACndKspUrhxsrAxr7PINPPj
0jLGM4QeeMbD3LTxpVX4Qe/aTLcgFaWmgPR/cOl54d/9v01fIZbTwV8vUrgGXkYfLn/9j8XJsXDw
Io5gDQIm9FMI8ecBRKkPnEs0q9bSUnbEUoT+5wHEo34hSSskN54iJRX1fy1O0sY2gKiA+r/5x3/2
OweQpWH1rBBBJxbe0lLPoBcvPLpkL5emfI71FFcIQbOE/NaTnuLUKeHCwj8CKWR5j3ZRlPpIEkZu
Gu90fl4WYsnlZmgoWyyJrL+aYuzB0EisIkC45lYBqNkYNH7uBhAJzAzQl98Z6/AyKbMsaChy5ag/
S3wSL8fqs0bYSehMeIigODOPP6FwHaG0Bs5HgeTxIgzi4Z0g8lfHFIxFgKW0THVwa20jGcci0zAs
YYhyLkPIZ7Rh8NEoE4PjWXnj1ETnPHvrrv54cM/pVcu/+fxxLtdJZUkoSkqIh3/KaJ61Neyu1WYD
iWOjQBbgRGpj6zKZLEkKUD6mt1kdFNe/P6IicY1dlxLscA6e4kBiQp3C89vYA4xxy6ziU9J3sUYB
oXswDQBrvz2ep4hgVJoGDEX1g/GalEPWLMAmIMM4DbF4un0YXtQOiE16DsP67dFeeYZkXgiTVgXh
I9T/Xr43deM1UTTKaUOyG9zPcboURnoeZR0wjJwsRhpxbw/4sm1D0ZH9K++ooixBo0QdqkymaSSK
aEomVJzOfdPjbbXnKXvnHr42iGNShVwyTJcax8urksbogRNHrTH7Ig9A9RQTbWLCdI7fvphf757m
ndConE2IbxigXo5T4TEh3hWrQjDUc7tH+N5HlxbiYphD7D29bRkXIbTduMlGe/N7YzOt0n+gIc7s
aVswCl6OLbMYWlZYzxvUYfifCX66FyFYJL9BvxlEOSW9nBv9zjxzeGeXUenDMzc7YnlHD94XQJjI
igMsItGY+1hOHH/ZQLoimHdvX94vAzGTMYFq6QBw4EIPbi3K8boItT1vUIyhYQ/D/BqNVPVOL+e1
UYi4pIdDFBlv/8EUhr58SJeYpg180ukxiT0IN3YQCuc3PzNNLU0iB4N7SZvsl8+sr5yS0C9ckXYH
sQzOhNwuh4FLeoXdac5Ksgba3QbvPKzDcxlvBVoJRByso5z30DK/fEeI1k2DJk76jSP3JfZkN9nq
ZtxjdztqiC8bYm/rl93exIP59tM7/DBAZWD84/jJAog/TCx//myaVt3UGEbSTJuKft/ZkFgBjBYc
uiWSdkUoZBH1GyS+7dXbwx6uuJqgd4FuULGroDdnHQyrcw9aDLMdCar1BK2+tmafcok/VeM6zQsj
ekcu88vrw3h0AyXtFJOv/3A1yop6MCsfx1xQV2KTOkVx5HsYqt6+qsM1D0mepsXNIRtdHgMdXlUv
+KbRKG/QYNlEWOjpqp6AphqmMW7DMZrfWfF+uYuMBylnOdEjPuMzf/nwDHi2wwjMjsKa12zn2kNu
rcMhIl6tZbl451X55R4yGltDEqaXjZo4rB10aoRsbRGAAN0pOa5b11/N4Vi/06p+7ZrQbXAjbYuS
iMN28/kLiT8wtI3Z1XDmS/0tN4vim4qJjkJHTpnz7ef1+lgWDiEEwxqdyMux2lGPJanCYBFMP91W
QxOd29CgaLGM0zsv/Ks3jw48PQZXsJk+uKxAJ3PszNw8GcTlqZtAkJh11vzuLLk8Ij4qwd6LVc6V
Ly+IWAlv6OKEAFUK4nfkasYnWRC/J/J67TV/PsrBtTiZVTUWcRSbDGUvMY/crEXCsplDMPGJEab3
bz8msfyDz/eSy3cFWIjJdjlo0Bd9eVlUiYk4oru6qZ12uC/LOLrlyGudEnye7ERMiYA/lTs3acyT
2jJw5vfgOWfZDQRPg6kL+uTk7Z+0jPjLL2IfRuN0eXV+ykueTZthUmo9Zbw5uukzYpJFfZYVApL8
kIP1Nrsnc6jlw9tjLl/zL2PagpMRa5P6RbLSZSROjzQsN6MlLUR90CbovmZ7LC3GQ2AVN4HfDedt
Ouqjtwd+9TOhT8vmXEvJgvHy9pMpOGkjs6nfV711JMp0hjTZzzA6TP3OqeGltFnT3uJJPxvqQFDp
5mRDDzPX2IXkcIdkA8oOBi1ON8xdVnbkNuZ8W0WG3BVWUbzzUF/9Rm1agZx30YPrg8ELr8G4ZfBQ
63iI9oM3k4lK4eU/Mun82yjuwZZ3CY4Oh15rUhX68VR1Ic1kz0VRXQKUe/vBvXpBy5TNjEAL8ac5
4Nlbms6DgWnZ4MFJb8n21sWjLrr3Dgqvvpfo11hX6V8A2335epDZFdhBzG0bSWQ78axZn/T+EHwc
4XR9IQE+P+E8T3JXBcL77et7fWTXZlla5PCH+p7QzeknwU/eoJIRE3mjxLo6ZmTsMEiFJ2ir6o3j
RPNuqPvk29tDv3Zr2fKySeSTWGr6Ly96jsySVlLP0LhDb+dcFSeRHIN3Zr7Xvrznoxzc2kk3g2k1
hGmRQwB7yqDuV4mm3kWj11385y7oYOloceJqN+TLg5DbHNPd83dNi5To7VFeWzo0FQgqEd6Colj+
/NkbqXMT97XkgiYsEhu6FLBwPHZkQmP+ArJSNO+8Iq/ewWcDHiwdplVjHoiWCF4nTb/lpFhs6HtG
D81AG+7ta3vtlaB8teDEHc4OP6XRz66tcgPVjR7LYl/X1jeNnfYY4WL7zhL/2gVRTdFU41jlsay8
vINVo8IqsPmmE0VqIMddn+I25ryCp7d9+4JeHQqdAMocxAeIjV4OVYcmOPwidqE5uHClMqAPyM0y
3Ndh+85O9tV7R+lGcFyFxn74XqT4hGoOBXrTWkqszbIqt5lhJ++8DK+PYrNkKwUf5ZAPCJkVpVUN
584hSGsnLLc8mwoyhN6+be+Nsuxmnr0HExgQKJY8IdImmeXJXN1GVpH9h0aB8Ek5EUucffge0MWN
xp65r6hmmsrTSMZrEkfvvAKvXYtnckBER8mbcGhwSHp/VnPGtXBSRq8og4y53XqvOvPKi0bRlVWX
Diha4UOTGizXrouHUmy8mMzUVT2KDuX9ZNfQq3xweW8/n19HW4pAJoddADWcMQ6mhBmiRYcRXVAT
kWa0cwzLQQAeD6ax2Kia/J0tza+30FZo9YgXMAFh8qhevg6k17mTaYZyY9SZILUYZlm3ICx++6KQ
Di3bUcEtZCV+OUrjdnSlKTtuiraCql3p0kLeXQd9TAxVkiS//V44lMoXz/XSrgb8+XK4PqvYUiRS
bHDm2k8UuCa1JmJ9eK8c8/N3v9z0YvdcavJSuoQtqIO9ZwkUaSrxfIJUnpLhK3IHp0IwjiBjOk48
zGQ4ixtFtpiatNJ7s7doMfV432GW4B60Xc4C/MkNRW/ErgWHc4JJScX1VkBLgGPwZyLPdjCDQ7n1
mx68St+L2tr/7uMBTuqa6D/xlrBbOdguBHWcFG1tcV6gY6l3Wts9oQD0oKPdmOTFzdujHa6yrmAX
TVEVURiSNho+L58OTwxPnm37m9ymdoXZw0g+d1VYpACXUCgAUxohl7095uFXxZhYYjH8IDJn0MMK
VtcEUZHmwFa8BqPVaTlYlqCUREYfiVw5zfu3hzv8qnDKWwqCPIZewXn68KRre0C6vWTwKehAfF7N
hHF8rp1evjPL/nonXfhSyHQJCKEsJw6WQANDZVy0ob8xUk1qlpOW+vuUgYijY14+2kknhs3vXhim
ruX/WOOpSSwJJ89XDyrBA7Vi6fMhD/VR2eTxcTkgUH17lOXz4R96/mVxnOOfVwI8F/VOpCkvB2pq
Qi/oAhVYE9M8+ZKaxF0caZfNy00k52bYBRXZrsWKpINPhJkNG/I5kssUNBBqAGtEHkGCJwjGCQUx
5Oiwva3ixP8yI79A0GS0gOJsVXyak+DUC8RdHhTqCDMrgYggvy2Lt9LzL0TGztxxsuGKjS70gZbK
y0M4V6CfQI7c4txobgzpQZ+bRVgHp7E5l+XpYCdg6thbhWT4jjTqMPtMFzluI0LXSb28s9sO8IMf
qWNMDtRS6afbH/vAq/cpnOsLQ1bfS9IryhUJr4Qx+6F4ypagv0E08aOYvOa0bCA1DIZgWTWAuNxZ
XZTttIWHyOeXrGrXB+tvE/dHuEoE/Hpqb0cvLQj+6ydSW8c4hwHbV3CcICWqONpMgRuAvEoWlYE5
Z26zKkm4MDB4ljATycM7cobMBXpiZNjcLA1n0VAAhW04PllTxFttQ1E3enI2lugt00IEZ07nVo9d
CScDghuI6RlpJyoz461qyAiLDGK7EWcQKOsl6Me0348PsaIikkgJLNNuSP8tY6/bGWFofVeyl5hG
DSMEYN4Br68L2BV9INujOGS/+9CWmPXWqGKWOwXeRF+E8YC30B4MAO04EkN35zsZghsXJob+aFnp
gNjEq8yHoVD60xAO2IALQ3jZpnRF8SWNoVjgE81hfLUCqR2PuLszRFq0HgJU1y3odIGDkHgusGqR
uxZ25fA9m8nAvmoC/kMyOrCK6kl4/gn/bENxck6gn4ajI8sd/SvaY/HQpuK8sjrZb6e0Lo/8IEVj
iJ6khH1GiCv8K184pwHkmv5EFPj4LismHXuvMzsyn/oui8pd7lX6Y2KFxkkNR4qUBDfIsDDFNyIE
mzMBs/8kJ6kRcRsDVsesAGqxDdpZEXTXF963WbTJ1VR2866HVCTWUgTJ+YD/fVwypRRB9Gk7kRCK
fY/ZrCTUnaInDNwqj4JgJNktW/Q9EWqdI0RYgw2ENHZIZOl3kRYhSdgJpsFjVc5htssjL70A/ZHg
aSvGZsD/0pQXbcNg6wF0nI003o3I0UJqA+GOdXc6j0ngssjg5RhDrWUM/GS8t7pR8B0NJXnIwFHg
oWYZ1uEbFsgu3knCzm1IIXEZ3zj2nPFlD+AZiAYLiCgoLj1yJbMLxJ4GfDZuh2xh8wRNt5lhuNkr
L9EJSXF53TxUg1u5a914RvCYE1luLYH0id45xIEYJ0sW5SV2RMxrgnmpIYogmEykU26Z+QSeRfRM
et3MPXwzjYXZ0G3PPyyJld9ptyHCwXGDCYksczyfWlJ5KICxhO0U32q3Gcw8BpE5ueBGer4kYLfp
fEUutZtvfKfP6TONE0ctqwqcp8yvG8LGMVMQasw0hlsrbEdav9XgE/cTTFGO+bkbiHYzDeluEdzO
D8SwEeBiWN5kbXUUB+S3p2N4GZVxPqN4zssvKjHlpT36A/mJZmVAVBMNYMRa05YPBfErGzAlybGW
gTZOSGoNnoKa1W9TN3J2CeyNMSgUvNagGMgn8Da69uevQ5yY1rrM3f4z7LFE71UMV4bprAm+OE04
qA3sL0Sqc4jOYVURzsrvFUn4ERtpZa6sahiMLS1+I9pNlkJTamsjhHhL3s2qJZAgI0jHrNpVYFXT
6dTOfY5umS4V2adW0m9Ls8HoWwYWgW5AuInA2cCsA/WvBzE456zt1Gh5B9COmYVwk52ZRfosmaLJ
Q8RtdMO28/Q4bBQKwY9hgFpvT3jjOG9Hx19AdXk//QDFFsOZdUs4pX0YOGdeErFk9TZIMTBuo7iS
FSyvNZieRWbehvpH97/ZO5PlxpEsa79KWa8baZiHLQeQouYxQrGBSRESZjgGhzuAp/8/MLL+yoyu
6rQy602bdS4zJJEEAffr957zHauMbiidHPeY5aP36vtygUCOSIyhF1GTxdFtByWACDSsI8TQWR+t
ztWyR9HUvlbos/hQehZi485pEMRTYMkvpAGGIG3zpWyPkq3jvmxzmw1C4LuCmlCtKXgJxISt7JLw
Ciad+EFaAyyd2tIacXQnsT6nXZKDuBQzUYjVGPjfuclkSi4IoSN7a1mDGFrSJMFNoDwA2SbdCl6O
6p37TBSFh1fVqEnd0GL6IUTBGhT6M5lzYxX0MnbdJsM9k0LJw0YSAHhnQEROimkPmnEj+jCId9wN
3xz+oo2+IAHl6gSTI/cZ9LtXs3edb7rK6QID0XK+Fm5delzRoSwPFgPm4+AFcN4sxGXcUYRHRRuz
taMryyvSapcThPzRGe6EK8DTK2ejd6F/dD72wLik0WEjF83HW4yXPjhgYdDLoHM3kF87u1W4TejM
htsmSydnN8CKeJb5Upm7vnZK4iwc3Y2x5+rpfUlYrG98Oxufk6XMxzgqM1hA0MCuSlmZNiEmLfcH
wMf6w4CPPIGJl1l0DwoFe3RI/kcKXWyAeDXWREFtnWGCjCnMjP2N+BG+wIgkFgLuVRkYB4EoVe2d
puiawyyWXMQjF9vbtuXMR9QWODdSgiqTpBdm6N89yIfOZRcIdHtt07QuSUjhEp0ywCHuttRVKLY8
Yjlo78lAtr2UrLPQEZ1sYCVInQJypyVuMpWU2M3pMESUEPkKk0DwNZNhLcxY9AJPKxDVfvxKEnDu
Xai2tIrdPGjPfkuAPlr7xSUk5EY0CwP7jciydt7njcIxQYiW090vnbeU4x5MYla8B3aeEwk5GX5C
+zHIx+rg4ndahmfOlNUibnQgIWnFDZDUFHljl7pFcz/AlLOTWKHQT6x9At4VHW1vWD2dl9KuvH5N
j8W+uDfbpfPNrfANH4y2RMma/wCEZpdfA6uxV9z64GmWIgo2lyetF03c1v48xxXYlWRHFt4A+Tmt
iSJJ7Ko4ObwByM0lnm747271wXoNZDXoepivLUZzbzPVtKGwGXewLftcZx9oXlesoD11j2aNlil2
vcU7NEwaqjhjwJlv5Mj/ISElsK9rxjpsqoovFIc2W8K2aSmErnvXLqJ4rtP+1eVvG6S8t8bB6SBd
HIxaSrELe4pS6FteCQ2/nvR9VUjXv5x0aXyFNcNz4KaBBStsaZYVilUSqh6j7J965kmpfBROXZCD
oOsCHwiaUBVXWFZPZtpZzcUo2ml57nuVDQhv3Tb8gki5h04ogvxNoQVcVtMCu98SqSWKy7Huna0e
6Y5u9TKHj1Mlm27LFfTabTZOZRKnUzZmW8dOcJw4eWMV+9BWpBR0c3djt37hXRo5WVyoZqDQM3PM
XmcAaK9F0YjsCS5q2R3cbCluMaiwYpEuLU/9rDX8aUzZ7t6IqoKSkWHXa1BNNjQ1+hVpDAdBIGod
Q7eJTbcP75p5qD6tsp6DbT0Mo7lRweJROju2tnduEUwP0IGad1ZE+6luLCJwPRt452FxCgD4qC58
Bq6Lrwl+k9nnqrJwD3Vpjz9mGGYmR5iQ9mbSzu1xLmSb7NHBVZ+RYN/f0KgxCV8upbqbiFgCggeB
4aOwfcnZpfUp3THVl4Be2c72IusIPlfk6m1Hw2ZnFrIaOMMlVn8iFYqyUBFpSwQGO0KMl49QNccq
HNyAkdO6+5Ijj8b+V6qvcJK+JAuEHbNK3zzt9PuhXj+460uAye48fsquBeGYaP5yUoHnDab8loy9
Hy3Oox3NpuKazFM+QD70IRHtXiKGu4xn/anVU/6Z5J4NXM4fG7T2Yxf7dQaKgyoBaj5b4XCY6f/H
DFXAzZepTYXcLfX7WCmi0A33ceIglG20pDrC9cKPgXAs3QOEwgbHy7DszD5fYYW+Pa99Lt/cUY9z
llFwPa2sSB5qHeL8EUVnXYWJge2akHS4qtaTa6bT1VL2AIPlHF6HWdDF9hxFLxEDyMuIGgFkKvav
zWhq46nNG+O1dsvmUbeQ8XN00FATtbpXYY1rIYnyb01W0wUCSaexNRScXtevrd+hBF9OGfX9IU9q
KDfcRV/ScNCPdeQRSm4v6gYeVLVtup6iysAl4Xv1E7mYR8CoNYIVuVzZCp4/Tu2aINdlXrbKhF5I
6QOHOCzcL3lX5UdLAMJc2EH2oL0IvNNds0VmH177Bq0S7k0bl52R8LGQWj8OAfth1o3uSc85jGw6
2HgxzCuAwpdBQzAEUYMbNKpAZROXdL+MVl/kV+Om1FYFySW3v5gcsY+BmMoDVgD7lXR2ckz6qnhp
mnJSGz81g9slW1TcT+ElhormeTb8hvdeAp6c/f4ycaMTdBjrc1ZDd6FV/jWq3ezGMY1627ommSp5
pTdT5RlfMtPprubea55Cz5UPsyFnP1YulDMAsKuVAYvD3uRWdBZFAkMZvCqOmysk4IIxk/jSj7R1
F9Lw9rY0QujG3XDJITSfGbua0WtO8FoWuxP4pGyAfgyYJTzCB093xBPmFwj2yDQZ6uUzDA3nWHYV
JXUJdhpx/nHR5je/9Y2HKiqTo51K47LIs/yYt7Qj1mSuYmtN6Z2Q3nDnVlb+lOf+0G3VWF7jgDEu
6EtMBHO0rGVq/hhRasR1QnaEV/jjV/pRRNaMJf6OcCi/JyBDiNIT1lXlibeG2ouTBR4vQLzublBz
fqlBq7wBQRJPyH4JisH5sO8SOg4YrH2ucWhWKGQ7FReUlBWBagaENY+uU1xwqMfYXyQXSLHul6iP
Ll2F7HXr+lC+FiJZD3lTanuf+WR9tQxmT0ASjRMW6JOqdHLh+oKMhNJ7cRPHuFtCa8K17LaXHqwT
7sdlEl98vAo3gW8/sGAEH2tOY1z6qXMXlMknnqAvI5/hjeOH6Le1V4lvUxWtOYwhLiBIlcOjvdTy
VOGNPDqmvqvwh/DcsKhCaU4K1Ma+c4ccg7LLlfo1J3h5My2cgKcxyeFQn6m81pnQW7cooTcc9CH3
livE13LmMuMQtbJ953FoFfwZiSeiWfG/VduxZednKrDI+6k/9OZKC6Z+Gx+yBis2h1HrAVKVOe15
+16Pb4Guwm48s4ddMA4G61Y3PEx6pROHfWVf+mdmcbvii9szydhIfaDGklTozI0GOLhn6vFCtvnN
dGYh0x6q4FmfGcnEhJbFtmWJIOXuzFHGixR+t1hiSbFPfe8AF9WuDhWBpoi0ypJ6CyoXzIzsjGcm
B5aWrF6pzVlkAHCG1QPMuTyDnd0z5Nk7A5/rM/w5b1cQdNmEQKGXMyDamGFqIr8E/kkqzAqR9tsq
uDOSFS3dLcT2bsrQmV+NYoVPF2cQdWWkzhdxxlMzm4BS3BW2xNtjevoajxDooWLlWvfCGN59KeVd
pWqwcOCR0nSnVhp2Y+SAsdnbgGTLMzB7QWsHfvQM0obe6z43P/HaZ9S2NkJotdBoQXCPZxx3+RPN
fcZ0D3OF+aZY6d3NGeQdoccINuy+kluBud1bdcZ+53UfOBgX5ZSgn5UeDTHdrICzMzJcrvRwOVjQ
CRuGTslmInD+JjqjxpsuBQFd+l37HJxh5M3KJXfPiHKzn/MUGgfk8rEvgZiLlWcuSkVCzHTGnPdn
5LnhrIfmOVhR6I2AqXfw3RWRTjIiJSWOLNJQ55Wi3qoQGHk90zWNFJ2jDSstV89OV/x6KGxQ7PYZ
y95ZZXitVlb70q3YdnhSWFULv5+nXXBGuwdubpgXnaLGRnAA/R0iNpOKuZcFgJ9RsUTmDbL+HWIP
wPHRGSJvn4HywhyM45x4r84ZN+9VaQGNjjasRI9czfAL5l5B1K5TaHwV6/aLv/LrgaGsL+B3zUOY
50N2ZZ9h9xxiLZueDwz8ltGkIrd+ReMTvJY8iJ/AfHuF54uVGbk3cifBlLfy9SuV0MnmBiw49oUp
vnKUXoJ0EhrFhJycMf2rIRAEFdmmZRyuJP+FpOOUjuoK+IfYA+wfDixSSrBThAAM7RoIUMItsp/E
OSigOIcGjOcAAYum2zWxEO34aJ7TBgzBI8UxpEMNC724trM4zE3d0iFZswqic26B6SgyDPKlxTA3
wWwOt84acxCsgQcFAxy9DRZI/wTKFw2BoshDbro1KMGaIsxRJE/Mt/Y5TWH0TXznyc+UBdeTN+M5
eyE75zBMsJyf1DmdQZ6TGpD04YyvWhS6W/ec5qB6jmSnrrH44onR0K0kFeycANGe0yAkE6Dyvu+G
prvGaSiIjMjsCvrOHFRMgcM1VqI7J0ws57QJsI4EWKTnFAoa2uP8HJ7TKbCGr9FYflByzlkDLAR2
bQpjsHkEPp8zLmQKN3AfnbMvutkLsHZ6uYfcJvGj4dC05YB4HSm9jTKrHfTYUQIsWObnYozEHWhx
jmSu8paQFAAir+9mnIDWtTk3kDQjJQWnkrofTXrjTjkefMTXHEUh9iSbxEnr4GJSUdMiqqBS+AIv
HJH0qKkOCcZFhYYDGtOQ+TIVRgZsZ5oYCFxGc1BMJxqZSt4NA2LcPUu+rR69IeRctR9t3JxEvtV5
4R9EjuEUFofn1sRWGlrfJzNgk89emLVxyhCFtfA4PLR9LCxd/6gjZaNMa4ssehdQ2n2gW3hbVuZg
7oJ7xTmfNBcDVS4EksbywR3x5OXdTU7PT4AwbDNlia1JdDqs86kdtTC3chEtzLyagfWnHNzpvfQ4
qW05jk206UxoaZV7Um01VRe0Z2T0XDkMvFjJamMx2m0TJX6nNpwFDVrl1WAN/nM0lc50uwxGED3k
lU3zx8pzRUU0utmcMht2Hc4Bc+SV3n7iIF1/pX9e6b2RuQP4sc4qQmrtwsA2f+PXqKraA+NKZzlY
ntWXR2HTLcIi2RkcIT2tIhAJ0Tz51HkN06YNzesBNkFAGkkHd0gE8+oyN4KTThKDzCRndtokwi9M
K+al7iY94oedFNW2wVZuPGg7z2B64+cxpmeEx0XW7cyilnBeYEgJfcDnKaK7upDzfJmIKE8vfQ75
OcQw5cIWZ1JACkmregyNPT2b8kgehGwfmE4lduw1paduKt8WDOKjsWvDU5kgqCUXnoT15raVIuje
Goth1+NcmV3tsd1NRtv+HAv/zxjk/1e7FFfO0L82KR5G4Ckfw8f8Rxv9+iu/E6BtMkNxO0E2MVFU
4UxkCvqTmWQARoI4avIf3jKMh+tv/d1Hj1WRE72LuQBGM7pcRp6/M6Dd6Dfk0CYGe+CU6Fj+LWbS
f4HHoSRgxr2a6JGJrvaaP49O6YnLaQlS0q/6LLr0jaR8MbqxuKFxmV2O1EI7SaN0m6StvI7MYTj1
kMg2wsuD+A9X7e7ntPaPJruzPeMfQ1zEsryTddq/igvW8TsX44/TYokrvgjtZgLhXIp8p/JvZJzn
V85sqs+5YmfbhHb2LZy9DBJllsrNiAQXJIlOX5nLeIRiYrq/d5fBPUqlaipA38ofjHZe/kK2tkoO
fnmjoYfWBmE6AjkkAn9+o8of2EgdLlmnGB2toPVDD/kNioWmuN3WzFP/wkhg/VmRcL42CMkwzGEv
QfnyqyQGLm8IVQnkrQAJXC/ZMTBF9mhY2EdNfwZM4s/OzmC6nXPmAWmSOhsC5li6QhTHbji3m1GX
6IDJ5vg54/+/x/4/Vlb1v37st9nc/pmStv7873Qk9zcGutwiPO8o9GiI//2Rh3OE0BaWBcYJbA3+
+rj93Zzs/YZDkdJsxSqBbl11g78/8Q5/Dz2UyW8F3HD48v8dc/IvXNsAUBSvi/sgdJFSYIj8RYkr
IldZQ0KYWa0W+mVVpDtrY6LqWVs+1fjYe0rdGzRtr6LWTd41vSdAExD73ieOWsYmYFR3DGq3fS6s
SXfQOgklh4rcfh2SANZEN1oBUVE0IYlKVwS5xo1dLu5frBe/aD74FORSQZrjeqFAx1Px56ewbwOq
DRrxHJWAG/Z575MLVHgEeLmQZ4KUXiPRrsX4+odv+Z8sU//sZVckCo8hw0HYwH9+2QiXTeNUgHVn
hu3aTRhkEPZl1rfLtJxapa51T2bGf/+af3761y8Mp9IfXvOXlXFCye/QEeU1zenCQu+5STQA3a6z
v/33L2Svf+kfS9vPV+JqriIhj1v0V20XDU+40y0k5hzBodrC9q3VjlIr65jGKuNJzpF7WWdzQNtz
7EhdNzj10weZexLnUx/aq/COOJQILVGl7eWbNnMiEL35CNRR2Nab6aGF3UzOMo6bpKKmbp3Bprlv
qbL6C/URbsf/+mlISSCsG1MUGgebJ+qPO4pFsoHdiGKhRQDCAvY9u/RWJ+a4A25mTdCRssYCOzQG
0z4giSzfGXW3fI2WNmCt1B4mWq2s6yRhjEE/fwTaLNNOfWTuzBNDxFT4GDbIJRnTG2hoYJITQwa4
y9Ab6/w57fUju6VdXshyHdYR7MQ1CVtBDxMFPGbI9aJFqV5WTpTcuI1DrCXpZVzfYb3UDLOMp66c
025Tnb8LTQd4T3mQEB7rhinzpNYhLEpltftBClo5bRfWD3HynFAoRp/jepAexSo3WKZPF3YziZq8
iMX4xdULVI/I+WTCCx9Z15YEHog1Ld0oEvpg9DkqmbBCIPq5Qs8y8cfrqZGML/qpwkFT+IRfuQ7y
DZkutrVHwwfVfZodmewQVKbFI42iU4eral8wA1Mnjc5ga/nLtEZFAWHe1F09fWm8gG0NHU8t4yil
6yVq94kRjHrtGH6bqAaCbrgzU9DRO5kATKsJbbjIQMWoGPaxXn6g2KiXPQz2PNy0QTRNN1NZIzhB
zZN3+1AN84MIxZJuM6QX3NyDTNKDX5UOZDC36MlXkm4dbELJzHI7jr2lGFUP1cXo1Y27qdO8JLXM
tJd4yKfZjocGpJCX+XpmMKEE7T9YweVWG55+QqrRn9Di1vWB3+I28YMR5BXiOFKwIRcPjz5N82k7
JKn9mSUTgyzWY+eD+SYyXppWTsfhVY1v8GD1S2uhuNriSjE3VUoRsBmIzKHz6Jk0dQxGTruJcUV/
WfOtIeuo62reE5SqicPqyLv2wt7vtmIU3VdS3+SbyruJmIR16fbXRVyf13P6kP27GGxW+XBd8KE1
WlfDugngKpaP/1nPXlfKjlH6EhnYy9OWPOXUzPlsUWZkZHtPBtPQgeSajeOX0VNe1MtfuS1+KYFY
mhDTUx8Ga+iny2P9ixBUA/jSWcClXGwgbU79gwg9hYUaeZUY86tp7NmZbPuzHZNdEslht/T+lev1
EbWrepiX+dhVvyffcFpJP8Q/2QzY4f+8XPKeqMTZSTGLs6n+IoX9x4XJh4BPbJ8/fFjSEffO18Q7
Xx9gP9lKBuKyIfyJfsqX/68A+w/QIhaUZ3bYf12G3X3A7/r424f82wFYzI+Pvz2NzfsfT2L/+CM/
azPP+2213VO+2xitflZgP49j/AsPzAquJAon4BhCXf97bWYT4xNi5AVeFq0WyVW6/Xtttv6Tw6El
cryVtrLWev8GwvaX6oLCD/MZMmBkrKaPSeGXG8qy6yUiM8bdBbDMytEdNlpkXwunfK/HrD9EgpS6
qvsLVf+vj9b5VZmMYL5wIirCX29j/kfuz3iVdxbNgo1kMdvQ3DsVc45FwgX0jxJjQ/Dioairu9TL
gpWCll+WfUbCVMRuajJtRHr2e4n3b93a/+uQRisF51/fr9ei+sEy+/GnW3T9ld9PDuZv69JGvJFr
0qSNKGp/3pzcZkjtaRFwcwCooJPw/29OApS5MfFEUpIFuCPXM8XfWwXeb3iQUEUHIcMlFO3/FnKP
7td6tP1DfQgewsOlz8nXRN4c4Mv+c0WFLNjpiRHId6avLpU2ao08d5b3RdkZ5NQpq0Mp0qZ3hu2G
HCkCa5+Xo9oG2pe3pYso9UioqTnE/ZijECrDTNpHbyYpqfHnk+NXHKdD9cPpvXEjZdHF5hrxGAXY
nNJh8l5MCwmJ6FtsYrPxNa11xCgqKR7Q6/HINC6WdyM6gCcfTiY2ErplxidhUNO15c+P/gCfGJee
E+fmhFC5iaSmUBtGRQ0Ifc89ZXkK8sy1x+dF1Cmj8wQJSupo887LRdnsrFSRsVqYiR3GqCQN+V2o
3MyeygV+W6wZfjG/heDqORNT9lp/s0UbEj9lNzxWC/YPWvMdrpnYUpHJCF5M7aaZibi3U09023xB
Ltj7Yr5Wdvci59ogXdGekwc0q+myV5OXjCipA8RW+ZRfWMboJhu/8AcGmF16WwzymfRb+0tIk/tq
8oe+2ejI4h/TFYvnNDRxrYHJ/YjBfdOUPTl+6g0yKiUpHWK1H7smuGUsVoExmxJ/X5ZTcjuQ9vwe
lkSs1MwZaPL6tFc8I7kFApepU59G3rNXY0M+GkFXG3scDNNThLD6Hs0SVHxJWfPd9AgX9me+nI1r
dAMB64Q8AEsle5FECAUpddTjGynX1VVGK4dFJ3WNjdehrqoit9h3Yau+Z15fXhSjYJ7Y9803bE/R
BlHImkfbk6xS+4Z3qWTpQdoiRISC2x8vdJSoy0DXtD1Y75+T9c2PqB5lOoB2o9lPXgnKj4c5uhPp
Kp9uGxXtSukV32xovttKQ1EcSvua6OXZ2wRtl18Rk5YfJ0XVSOiH3s6LyzduTPnOBaYLwTb1j4rH
kUNhhTh5KDnoIE9kpEgP2R3FHA/gVyYRfkl9tFQVgG3SX6Eseo2ODU5Ksde7u7Sbr30YU5scqNAe
md1Ot5rATSOhtE4a3AUEOjcBDWG/iN2ZMWg4wGkChHifJPa9P6XBFbfXqikn5ayEnVcuFGxEjyvO
bPC7vWZ5JZTJ3uW4qFflx3xocWTtOlfFix9pjtU2MohkgQeJzWw3tWZ+AU/mSsvkFJX3umq8C2aD
JLPIBV3VwKypSaQ84Y1O974zGidpI8fMy+jRy2aIuKFJZTtW9q6KJnn0purFkoqJmr1soIZWe4HQ
YK8NqlDsmfNGyaFNd+QdpmswrWLOHBR8yfOlEYrbYc5vQadfEb2OplFJjcSKFj7yLE/g7TOq58hs
8mctqvyC0wvGKes5mEv/CihOQzy64IHobXI5A0+u56HPpUAW2Yf6nbMfMSWqf7Z7C1VdF9zPQfY1
jVR1LTrJHUKwQb/rQ6C94zTdZ4jU75puni/Sutwh0jfJefX9d6mK5ZCSCQyetm84Bxvy2Bmh+cI5
kyewabznPsQxsknbYGsXXb5FfTp9Mm8BaFv7lkRepyb7WJMSqlEaMpHjPKridhA16Zf5DTjFzN7y
8JJjlRWTm+3DWVXP89La5cZGZUC8lirlbRPSwbXKq0qo5MqfV2n3UBNe7laHySHIFCvB/aKM5Z7p
S7jNdfqB4lucqszTR8PK/cNqpjE3s+23xzYN5hsL4cybs5oMOtEhX6iyrR20IZMozhnXEA8cE21G
Hr14rb+gyzeq8lEGWJzOsDSHhcdJ42IdgDqda+3XmNB7bhQOg4u0X11zDi8EN/eezpJ7j1AOjQua
yPAksTu8tICzWSiR7Hixxyoa7uuWqIsQDObGRmk7bKagssy97ntE3ktFZ4FnIxYisy4ql9GrXIhV
22SzPWxFJZCyy8F/Sxn5xktbuXsbOgO6Iw4ySUj66hKIBFSrwYB1P3jWaG6rGqCoTKIae17b71cJ
BJvfyIm5DOybtovaK6OeoE7LcnnALutejZGT7COTRa5VOr0Spd1j9HLHFrOC4TyQYzyIzaRz1yNL
LMi/kVUU3HYkCMT0Ssrr1CuT7RrfDEDTux7K/queLxQSnY3nI1Wxmn0m/Py69X3GnZ3Y9yY/i5Zu
uSzJQL0lVtflDkx66N7IqXYVLC20yi6B9qNvrwQXXxLNsxyki1gNx86XJkmZFZqDuKtSC2cxQeV3
y8B6ljsN7gPCrEbpcs4TV3lHAnJdN7e1mqp979bt7dh2canwJyi9M4kDRj5q7OjMEDedKWc/d+V0
ldikSDUjUhqzQKxkWPKEYjZ9AOq1wUz4mE/pO9I/Z5srZRyHAKeTNw3Bxlo8AsD6uYiqfZvZdxGN
D4LG2xsc7HeOGbUnp3LlxTgh7Suq7nMorU+FCPOqNZT4Pi+oBAOrq7frcCOcMiJoS//ocec9EBGM
kAVUD1oNB8k3ZqyrFP1RHAy2fYz8or4KHGHeNRiCoGlP40VVceHtOu1uC/Ddd+TR8N6H2nq3wo7Q
qSZRMbSfTRcV7nUeRE8RgopX2+qyo4/pPRaj/dIbaAtcwQkffcxsbwZU5BsnY6hZDszupra778Y+
fVylsS9gij/HnI3G1hrridDJTd6WXZxFNM+6etR4xfwHNbXrnyRlDsxzfvBl7ezDoq/elVPh6JiM
/tRJja6e2NzrxsuuHBSM24wUui0Bxm+Z0bePJjjURyQ97aVvCYfnnuBfs6VQQjerySAc6z3Xw4t1
5L8Cs62RSxo4V5oZaAULFo4AF2VCa04nYQbFFactGLng+S78slYXYl6q74O2kfyXM+hjCwSOCF6K
tIkrFAknVOIWT1rU3AW0nva5DMReZk3wrHWkb2kUhbdZ1TxbOH5QHQa7jHEPwkPffTDmJN9DxxFH
Qf/rkgjs4jEM0+lyaYsB8D98260ddgj39BLkrx2QebpJPB1Iz+a8vTSipHmU0jD23lx6DfNr375s
rZxkdwC8+pIHqWpBcIjqrUR1lu9EH72BqRJfLW3m1yHmFX0hq4zsJada3rRyypAw0WH8Vg+p9+BP
Cw8fVpOXuvbcu3kkLs7PvOHkecEzod1QD9nNCf9gXSRI2rxHuzjLTTtk2dM4Z+mrJoL8s0QNu29B
VO+Qg0LcayOjvFnGujsu4aQ/W6tRGJqa4BLVeH5IjGjeZ/zzD3QlHaEGVva5pP5HUY8JJix/PPZj
7cfpXMorM9X+g6Tdsw9Y+bdu0AKfVCj+tvaMmnWLBts+zi4sos3ihca1zHyaij6Zbmv2B194oVkE
8T1isnQbRsxDFMXNwHxkLz2ODLQ7i+IiwTdwOUkPGvKQ3Uw5gZdExwcbIzKQmgm5xC3qopul7+zv
ZKB7vCNRPzVyGT55RhoapIuZxXkXIIiSXuSe/H76MglAdpiSP6TH2iwqx3+Rneovuf/aOx3K9yJQ
6cWUUi4UAe4vw/bFrjMQOFEsjs8QpqvYDfNXOk/IcSwshKFSuzQLn4kzi4VrXnBYP3m+CrehCJJD
Zg/todXjrsGKUY82meyzOTw1Y/rYSbH1xZohjwKlKO7MYSxX3cF2JA4Pv7Yg1V0Gh9TGUrIkmX+A
gXzXhOZ47ILlDeEPyoqBMEEpom1ra9akvk52LjXlVpv08zqarIY7UF/bwX5wyYGq+wMlSH7RDOq6
L5z2UAwgT0Tmlifu4/q20Y4+dgobKy4seYm2lSCyvrJiY7aa3UjH7R6rRLOfk8iI66XIrkVGeMCc
RwNJFU10zH2F2anP8o03kdkUZNOLp4lGp9RJN1OproyQki5brO/ltCbvKPt+Lrxmj7lu3E94XCq/
2qN923emN8cm1QayF9wSQVaeyiH5tIr21GVpdJFwiNgas1M/IiBPLmZN6NsUEdlVA8Q+oecpkckl
0QnXZBpDhzB2IkuqLeLRluyCJNlXgc6PnmWcDDSZW6dM2iNKnYbEbRrazNjVtjT7dyyOLnno08Yr
nWGP6lft7EWXV93oqK3sCYKYeZ6R5c9YBGep35jdF9e1YTi3rMRfGvqgj03hJQdb2lRac1mdgpnw
Y3hWO36IDb2SHU9O1Vy1HPU2fSTrU4qvFnVsivdluhuHMDrS1n3CHMIUYYmOPbAQ4YxbHU4XedJl
u6QvAIqX0YtkPYkcw7+yUPRxAoMt7a2Q8z5Nx33rZc5F70xDrBeDBVSA9/YyYzm2UfNudD6qZSw4
yO6a8Ir5f3KLN/I1JIr2aLI8Bwk26N7Zs+WjVr725n445oMjY05LwVZPjjgkrr9dfCfbe4a1xL1r
dke01t2ut6P+WM3ts8scZ1t3BsE+g4zDKMueK6Mk3Di9zkO5Rnz5OuSVlLpsylnvpD/Y26TIJBme
yQN7vMLv211Zmj+MLpbdJjlGKV8JireNCox9Nwq+0ubZ6wq2uDR3qFG6owgo1Uw9xlMfxRp5P48t
7DCnnOO+dF6qosBBXGAyTDs9Xhqj1Jw4seti2GFTpMIIeuYN1nAiVTXGTZjtg6VoYgijlN1Rhb/b
2BsmZX5SJ8deDckGsXqBibWRe5xQp1wXw87QYbUz7b7cdbNdxYYxZoelGBc0nrx51nxyqHGdNLKh
keZ7KCZz70hcxyrgR41vW80dqob+WC5jcMzILMG2MSRHUj0lK7fR721MUNsqoFZe9kPazBcIJX1y
L3OJOLj4MWXO3eDG9eAX9OTM4qi7OjuWg/zat5bBLMD51vHZdpVV+jvN0nAV1bej+tCcVTFwepqr
bV1EBZI8K2H3bb+WPrpjv4ZI2ooj6VVHXWk6OQr/RuP/ELL+ZgS24lc4Cdv1+FwKkqYFZ4hycHez
d63H6CYP/S/4295BneT7ecAJVXn+pSyLcqOK6VrT69lGGfJtH6GdYReA5pt+uXBankoGj2BdeSB2
WWZOlwyXZayqDj6cDVNsjhBXGuNIMl/qKh5o5i44CNvtMtr2jnNtfZmZ5rwbPXkvcRNsC6luCJJ7
/X/snUly3Uq2ZaeSFn08gzsAB9DIDnAr8rKmRFLqwCiKQl3XmFGOIyeWC1JEfhYvKFP0vtnvyOIp
RPoFLuDFOXuvbUtck2493k5BYW5ZvEhaQebquVCaCh2vCmoTQjQH55pvBxGmGkJvpm7SRykofWc5
WZS1TU3XPNii66gfEOrQUgRjOxGJQ1SWOC9sPKMoMYYH3oiLOMSDNfWHTuKYH6VLl22qcK+yT6Vc
09XbYCgQxOXtMevuAPkgOh7a8UpSt2LGWxqEu+UxCyxFwLWbbHS8OSdzmWPSkXl5FPnkbrRIYzvT
NhxUVNKmmCFd83pmpgZKdSrq2tnORLpuENxe4aO6zKvxMsx6Tn2sm06NF8QB0h8E9njKfBNu7HH6
Wa47DhmhRm6vtnHI9Iuv9VNsyPOIeg3OkajfaNT8cD6Q39NFwtmKGRCCg5nUl0N+U+TmysYu/XYc
zswKnZqwgkvXrQjkaJ3qWyUTgqTJirmYkBweNC35EYMqoR5VVSf1gkYe1wo1CprIPh0uB2EdU2Zh
Ifak7fh1iEaOGrShfRAD2qnQdHWaG7hH61Z7Ejr43AWTKo7LaPBwJCKqp2O6L8VMw89aDHw8ot0m
RssJIO6my2DR3Y07SjyaNO/O2cavJ1Ljlif32nH63ZwG3bm9LBqlj3Ag3Lvm1kxJ5SPJ+mRXpB5k
ahuU1lNQt3sr0W5QhBLv3MU31oiTj3PYTRN1xlFm8wlmumuSKHRP5Pnp3DU7KHN3sOO/63kH9TEr
jU2DQNg38wJfnWzcTS2ZDmXvpCcquG7sjG7iPLGLyvNrWdAs1pglLLeGzqDp+yhyPNfoEg5UzrnZ
Z9sxtlNvqYqbROafwgYNY+XwUcjdjTcZZwQ6C3t3mO6x9xH406t4MxXTguWZvDu7rjeRnV26ETYn
rFDQssxecXowL40oObW78LM9DvtFK/HhFOFVFhndiblgfXSE+wNXLs3odLtKBtheDF+o1h6aNdBX
H270EPqSVj6n+fjY2v1MdSrm7Q71gVpFgjg7uk0W55vZ2vo+L2dYf4isD7hQ3F0/hI+Zke3GiLsg
zfq0gWuDUCH1B3OQ1O9SDjJRlnu5Hl5jPmP5JFIdOctXEE1XFKdN4qkyVGVhT+idtpkhH3syyn0t
6a61brijLIGxuaoa8mHiHItayFutApp6M068bElpqc7FZTdY/mTfY3D50QQ1c5FN0GsQ5VeuKmKf
jV12hexH2xkiq/cRrE9vkfgLCEHxkL7uywr0hmoxuqqfGll2eBE68VBrjnrcnffonUFf1c+T7O7C
pt1NiXycCdzyMC9yXDIJSkF5d2ioxmwMCmE+q3m9aQl68YfZuczi6StNgG8RcE3PSNkxRl3yNNiV
zaO7VJsxHDo222wxMVKTnEWOoF/IDvkYiI05cU7GyR5Y8vtrEP6USfQ63Jb0+T0MnrcZpRa8J7Lc
zrNC+dElPKF63fuToDAcGMR8NYgaPJXVn7F6fE1NNlPBFBufMqO649jmbnjUbD5XclGX2m25mF+7
rnjCCLcJBZGACogkluV4IL04CvzKlo03GPZ3+sIjvfkqZ/ec7Joxv1Rzl22mkOeWknWMWKW41vhB
oktI8MDWehLoxWlhDZRIFfbDgeFwTSarYGcCWTLPYmvgi2Cvnuq+sWgh3AFM760W8NzU2nczwPQs
YysnzmTqfVgpXFaZtP5QUE6JZHefSpOtgMHBHNmfrKg2KEbTgLh6WeYcQl46D86O9MNxvs4aV/JJ
9T0lptsAQ9Smcl1jhx+q89tkJtRnduvNWGk/7GQ40er02akIEVbiKpigE9v9Y+jMhKosxl1sS+Jv
jOhyTsih1aJDP3VHZGi5t4yYOLKO+0hxu79MyzI4gHCa1sacvssxk29slDu7SHfcrUsFy7fRAXmJ
YDG1p/SGmoWHqHCbaeKQzI26S4DIz5X+jdP1uCdTe5iGfeQ2V3Fofp7S2TwO8FQoHwenExvsNnsm
9e5JgOmNrOGhD/m26sdYuvdO3n/FTqfu8q4pN7YNU1PorEWlGZx0dZT4ZqsXyO36dE9sdwUmxsQZ
b+NRdJb91Kk7yLXfuk7c4dKKDvSY8CrUWOg0tgPls8M+q8LIFZIEtZGEj3VNy3qRyAeOkjlXRt6t
Vi9kMCecwLuwQJPGnm1UxmmrqidiKKlU2Wl/CqeGD4Dc9sTE9ocp1bUOSoyXI4W+x2Qt+tZ5cw2E
hfp89skZjWun0h6A5CM5SbVyK/WORkXFdsiylu+R3tXnwaDxPfRfnRItjjPgfEW4Q5J4FKTbKLZA
72hYDafFAfylmc2R8voRW9qRNu1ZAXuZ7JzlS7kgJ5JlhMzBZnXM7Zzculyrn+1lRNUeNNGuUdYl
EOqEwKD0euo7ejOm8EQffioD8yrvzaspYaIW6bQdWh1VyLgcity67EpjYX2NCd3VKxN7PnqeeOxA
07Ll8LQE7LYbs1ezRnE99PHC4Cg8RvT3fdxiImfbpBcuyvrKTTdRi5FpwlnhY2VxbyLqFdS5x/Iy
q1s69rRM/6gv/G+z2P5bS80NpH//vnns9fikm9fN4/UnfvWOpfOXQpIIYg7dAHC+tQ/8z+axJMkN
1QJ6VHr8vwI3/qUzN/9CB4HeQSfJBfGC5Nf9q3ksUDasYTKoVeHhQIH/E2UDJPfXveOV54fsAnAf
kHLUDW+Vkybx9WMfDBB8wjC5pD4mN5ZmmYvv0H3EMYGgC9xEYK/Eb1M9p5RLAj81+lxsYr1N7hWl
VUHUICaOxoyD1p/NPikwOOUi8DH7LQ/CxKXlW03JgyvSgRq/w1/bfjpZzJqd5Lh4UtFAuFlohrL5
YybrMEGzLyUxTjjXvYb+y4OTpULeqzW+A3BDSHEU6Nf3WvDlUPkEOxXNwVkHO4sU0BDAgNdUla2f
2FZm42sOnqXAgNSnYbWaI2tez7G4H/J8B1Lvkpn6MrK6B43It2l0zsmBOEupRsB72oxDugP64Vsw
F2QINVLm26iaDkFBR6cVB/4d7ubEGLZrbtwJ1rMFfI9ldFcTcUffLGrKLpGmHoDG88RpNni+/Cpo
to6tDrzgj3VnXwTaSPx3cqRT8VlPp2uqHOB8km67CH6yZ6HVwmrbFrSKoZTo9CUI1oORxR/bOrSR
C0eOjrrTwBMNTnMTRJpfNa5n98ZDaIPvKvKTpjaLaZezOzJoBeAtPEyxSUJmZH2V9eRSNo4hPXUJ
ntCyncgoKTFo+kpzwnu8TOGDqEtIFau97Hmk+hh4Ip7N86HJ29Q3MUd5Ewp5ThKEkBFGHtEv8Crm
cUgsuBI/0xxuLhIHixw0DcM8m6PM3ndFZR/R+2WeTJP+dIR6weZFRfFNp7roc1yRHYdxfBzZ6LY1
1UWVDBWSz7HBEpVHcKAojcQ3oQtegV6niDmfYfMJFM331O7ya131VLdwW+1GcAye3ky341ATn2Dr
wfhDj93Ud9UQHFKiYTIv0wJ7y7JW/JihYBx58qdDh6IOjhlGIoei1AmV7/ZQtxlQ4aKNnuZundJh
L9VoM3NC7JJxIdutegpN6ELJFPQ/ioYuglub9q6lbkG8pshnii8EYJekqZboEuKxJr3e7rA4+XRO
VxiK6h6isavuJbuM4jA2Qbh4YjTcayNLRqooZcsX7CrRfG9co7mbFje716tu7THhLryaBnoJ3oL+
8St1w/a+mXPr21wwtFfNlKwASwEhtYxEj6B6dTi6iFOxLoOAGoJPudp9ogVBZauNpPuZE/6AcQwV
AMSTLGq/oXro2dbP5NNvyWJj5wkvmCjQTCUsLnHljmf4aZOROqOePremTVqsrKbmrEWYTe2k7bn0
ge0eFLpKDtFZmZn5M16Y8ckGphyB7IvL5hvFCQErBIbgvtbHZOEb1QgoieBn1DtALYFzsOtQmJuC
SrmJOsAMmuPUzsYDDw/XyOxEq7AO6N/ME5RjL1Ype1pOSXl5luV9Ep+kVFAoy3Y27lgYnZZfAKYR
11nf9MxAKXQgX/ICsLe023Hy5g4mzsHQwlCcQZWgCwsgMG9xTTYRybedqwcXS9ut5vBG18ztBDoK
1WMYB91GJhKfnokgl0hBMQjXL7KR0mrUogXwin6dafIIGiX5w2MYXYSC13rDrarh/OBcJx+Sx+7U
FBUprWapZ1uUurG+rUy3x/+nnL5B2Wo7dPQNbRp3PRRANAVBbyiKUaGotpGpV9V2RD4z3UdRO17G
eGjENptzTMDMsKrcumajGwdniftyIzA/10eKlO4T5RpycFvYFKhK58CQ/tQVbUcUo1gmP1E6uAiT
x6s+qwnN6U7QenbCd2Ev0FOD0f7gluhsD9EwG/GmGZ2gZTufDeJE6gVwRBlEONg1dyXww2HV8lNj
Xgz3VNODYjzLSTrPtoFF7DPOaqe/mrLWuJjLmS0TXhDYO1kdg6VQ46iDjiC2S9vRMUXc7KDJl1s5
0BXfG7y3wotjPZNbQiSQLFuEkFRnU9fFzxCCGvpVaVvNl7Yqc3VmD1JE28WpkhN94DH2xZDbFqqj
yjG3BmZo+twFwVLE76Zjx/nMKh7dJhvOgnocMB64WU8sRsYJnyUgMT1+cBA7oBcZmMmpG44VAYsJ
Jz3FK9nqXQx4r8lr60Rz9T7ztXRBTpSriZpyp6Xm1wYVX7hNwgGWA9U0KhFZMeUbIxnUkZ4kx7tR
Q0YxtlZGZSqIgLCxqHOE0ERPIWsZJnPyQgknzEMCUsOwYW5tfZd1h79B+1CR2Wh3044wVUmZOWoc
2GKLsZZMXaP9Ovc0azCWBuO4E3Fid9jvA6qYJKcKcxuYM1vgQcURwmdjtaASBTXRCixru9mGQJy+
5209fOuNiVzGuu8Rexi4K89it6+e2xoRFD/twgpDWB8QnxlyeBbydg1w3Io8wjulJ5F+m1pGjyk4
ywCEZ5jwNo2RzWdLOI73ppmHaHu6aQPFLCk3bTLKb1aFw9YLYd6Nm2oU8emABO2YDdQ/t6oIioxy
Rh7He8e0tOsZkWe8A+gQfrHsO/r7kY96v/+eT82cXTiDOX1meTJotIcZbRdHhe6TGdgxJbilmy9n
ACU5ZKNR3iXMywFncxtWqJb1YeBxg9WtjZDniW4aono5QmqiKDhWTw4YKApHdVMae0LRM7g7OjAN
zxaOfhLVE5GzOebUh1nXkKTE8wihggBy9YSGzUCYMhrfTRuLPKepyfgqR8NKtji3nX5TzgpIIZ68
kakPXHVOz8cRP0IUSwgFqkHOO9eyUhrVSwlhqXI7G8mGVRccWiHH3ZS4hAW5sWn7NLUFtSZ77Pn6
ulpRrUDvzpdEM5bVSHfZqBiUc1E70Tbv7Cy7MWgIoNzJsqDxytpFRhfZC1aLVTeARYYyKPK6HCEQ
5fuphj62iNV+bMwOgqsypMbqpONurmwn9lmgtWkzGmV9HQWxBg4QGNRX3ln3O4m8I/TERQUBHRin
Gf0kjAY2IWockl0lI+hNullcd7EhHmGY0Tp3l4J1a1maDm80B795CxOsPi2zhr3HVEQU6cu8miYv
KOnRe3Y+gBlqiUgwt4te1siY2kV+I4s3/QaRz+n8MLA1GwVKA7XIda3Y/IU9/p9j1T/IQPvoXPXl
//6f/PlV0ujPH/inYBzzHR6iVd4vDSoiq/fy17FqDbQWq18PexYuXkS5/1+Tu/6jfx6jBAZg/m97
NQBLe7W1/oE+nBrw61OUIYEpkSzq8DvJGXynwK2gCkMsgKlRujQB9kYSNdUVXCoUCVXYuSzFWTbl
RPeGlMXjM2mFOUZ+O18uKbxk4YlCBrdCEqVW76VR1DDnkqXDvCRzEOh2XuRfZlYym95DON+nPbgj
p0Q76OMMLu8dGNgWXtKxEBWox1KzR78P0Wt97QajRNASQB0bEr+hsUpfwU3nmV8S0QD8LFRYprsw
qwEN4MBpEu1HimMqp+o9RMKwPX2K4pQQYqgu4nTWYskpTg8FqrTRqEpSlYOkN3ZQIqIzOB3aeJ6N
cUFSEyzEcWdnM9VGYOFOe2UhZzdPwhkQcIHlprHm0wrlUfnodDpvuRMpA2gAhUPIjMKmX0lbNrWk
P6clLdl9MuZjcBb1XYf2K9BjEh0tJqRHav2O/gkal8UynZLyZoB/seD0REfkB2V+BwKxHr4i1Zma
z6zWk+BkNOUzKlygkonnRuhdN64LaYHa26yM+WLJahldu0vgfp3yfKpOgqkcovMpLpWChGUpI2k2
hoW2xUJkUKcY8xJ+mQj90FmqHP6bE9ctG78qBzhnSBpETMejw5ORUZVpwvzWnUXCqukFgDUWIHAQ
TYJq4ESiYaTeusvcS3MjCoCCFG3pwdc0MdlgIoAwcuJTPMCHk9GdZail+K+yqIP0SQ7o3g4WzFdJ
U7rrzPyQKKeJf8D80uRtaIbFfqHJCsZGc9PPAQeGx8JWiW9FmV5s3KLDRaoHSXass56dD4C5Jj8n
7U1HLVHY1oNrqsY4wK1V1Sm0YBEeOCDMgU/JOKXf52bXYzC3m85062tIZWvQM8nlkdeOSlwDxOhO
OjkgOaD0+FlWo/vQ6aiYE5Vcyqay7/UwQWCqUsMkB73Jn6QTOmS4G/j3qGj3zYNRx3FzOSVm9lDp
k35bh8O0KYbK/bKEMjwPqfMXG6sSwJhqyy1ZefpiN8baLavdAiq7pHIaZwq9ymx1X0drqq4z/HZf
pUlj35eR2QXsxEH0CCLSd87ocNLSRiCCoCKO4K21XatRmC6q4iSIplVPSc8O5Cbajdz6sZgNqqiB
wma76J+GrGu3RCaoM9Ul/ApTNjehU9wAMgo9mZnTj5K+6nGG6LNFmGb6vBzp1kz0Pr0Fx1eWvjtZ
lPJ1WVN0DtIkV1sg6ro62mhpIj/tgiQ9rWk7uMc4JjYJfNHYObuBiPX0IkOSn2wNVUX5A89BMn6X
dLBdLIL4LC+w4Wf1JrdCTX0Jk5WtkswTBfu+zCzLH6IlKFDRZLl2sUwBGxBtbmL70tU6WwHGGZEN
AX6OfqSGggGIzKu6GdTgXk1T3HxzoEDaXpQqm93A1EnEMGBLP7tgmdQ+kRpn3LyhXfPgunlRoIsc
0IXKtKMNUs5mIq/asUOIUCaio4wZ6vJhFJBqtkIYdePJsTJn3vIEdHNEcmTxmGNFaE5TcyyTg1Yt
IQcaZQc5ohmi4lBwumM03BO/4UzQX4YSy1/PqewMHgdtfLihLcUKWkYqe7bHQiZXkNKqaofAqWn0
w1I383KLK7XjtF3XMjs2RZdzd1pMHSF1lAEX7Ysl7m+8a2+sHNThCMMRrqTK7woM1Gu57kW0SyQn
mVp2T/UqwZ+GljzRyw39r+7pPxiHTGHHMchONldLy8txqB3Dl8BIChlH1N+qaJy/gZoYfu1d/q0T
743V9+fVEOBBKxBPtoLV+HqUJZyGTFG+8CDsGAcjT+Iduq7iplUpnAa4PqS781J8fGnvok7XewgF
QgmWdyF/bg1eXls2knbGNxQghygkPvjJwNIK4XQLpjfZ9rDy91I3YL+wM623eolXF2mkad99/Dmo
0b505fy8+NXOZrAvYGp8a4WH1W/T17YgiBXhvaMnIZontASuMzcnH4/0/qGBDmZyxRLnO2ax1RD5
4qFxmDfjUmAWppHifrJIOt4t7Sx+Y0h7fz2SMRy8aAYuV+dnJfnFKIUNvH5pwecp4Nl+68oWnm8R
nM0dhpk/viALLzT1B6IjBGiG1xe0zDCdiXpjU98E5dGZxfdoJEj540H+5noUj4eDPQvKCaSV14Nk
ytI76KyuBwiKzU9oBtCzoZZdyRRQ/p9fEfV8nkWYCJzdflq4Xtw8emSKdAhCYdgwPGj6EBDblMa/
eQ7+7orYh/40DBJsKt5cUWXVhhabIypGA2yupyPLSY/pUCzsq0pO4JuPb+DfPHaKEB4aFI4N6cF4
A13AOcRjj6/dS1Xb72TTESGsLdn241HWD/3C3MYAbOddpa8zIoOYb8yXkKbd0SxM14vAcXktMoaj
6nm5G23oT1FvfP/j4TgWKBKHhEWgr/PmXQK6Z8RVS0M8S7T4fqpN46hlrjw2oMYujJkG68fjvZ8i
degiBh4+MtA5y7y5ieEyJnrdIkm03Uh5WRc+SqlXnhrEBcTUwkPC85sR3z8ljChI9XUJw8I2+OaG
htTf46FgxFqW5W4BiuWxROBxI/f9j+d/hlonDQqQeLGt9Ql68dRbJgLYLJkgLNJR2KFfH3cKOPAn
6pTQcUQSf6awSrfz41v6dxe42jIhvRiM/jPs9cWojcpCZpAecoAQw16r4nYrV1l+W2Xt/uOh3r8C
pDAzu/MnTT6+yNcXaIdMgGx6aYYgYTnGmr3uM9vh8PEob1+BdUEjTM5RGE3hDb3dFBBt0KaTjQCY
EmP0LW1SbU8tv9h2M3TmHNvf7j8Yj26ebjq8B0zAr68qIedhdpI6wOOZzKj5m3SPzWF+GJhWeo96
U/6b2/j+JWBvQE+egHAWbrr5rweM+4WgS4X4Xow44WRBoQoZkJ1+MuU0njYudLWVFAmo/eML/dtx
mVX09TpNHLSvx+2mAQVvn7IEjDnK35WQV4A/uS5AqT/NQh9uaVg1vxn0/TND/ivwKMzB3ON3+wKT
UARbQ4jvdXGDdabN6BJK2M2bj6/t/VsgUQJiH6AcgT3+LWYlY+8lVtqRpzQEydYcfmcOKveJC9P0
PxiJr4SCC4PBbn19F4dEb+a6gXlf6qL9wnG6qRBQA/yyBsrPvxns/bvA3phCiOBFYMfzNlRqUmHT
C0VESxlke5ktytda+2kMjXZPCeMP83qJ9VQ0xWnQWzTdKfK8vjKMCcScaIVLbWXQ6bsG5YZmn/ub
S/o5Ib1c4n4N41pcEckllv3mBhKQgP2tQLIyBwuBY70aXZxls0SLp7SycFcVGfc0GfA8aoPTLJta
pyTrGVoE8R2C+Wj5dFHMHB56odu/eZDeP6/cBCZTqXMPIH68+XQWJ03SMbhquwJbooJe382KUKGP
H6L3r6IFXsskaE2YPJc/K2wvJm0yqoLI6WGpRG2qnZXLXF6FupFuhNNWt7Pd1Q8xsOfzjwd9f2lo
K0g6XYkTLKvyzfc7anZAzDSWoJbbuo+sOd+0bhb9ZnZ7I7FgY2ToDIL7kTdsJVa8foqwCWqpNqF/
auaiebJQo2G+ylIqUbHM0XU2gbS0i6hOcvPMsmJ6gB9f5btXRvAJhMNezVzZWG8fL3tp47wDWI4i
Im/O+nChbGE2YjpMtE5rDJ5xvv14xPWRePVAMx6vqA1lyYKQ5byZV3s3qOKIad6r7cgsPiPcCxZ6
Bn1oniwY1tzfrI/vvkaSYxUHH9dc9TTyJz/rxbMjK6NzoNVanuhGoPUBaFgA9X+8SK2jMKOyiVds
rt8yGbNmHBzAWcCJ0rTdIT4Uewt2u78StDC25NV3ms3Db76794dZ2A6WxXvH9onh3TcFATJUggbj
vUOOQ4jsWkwPsRJ3BNle4Kv9ZOXDNzOIcIYNn3Cc9r8bfd19vv4iefVdRXGILapO6vvrR7frlm4U
M475SbMaTE76ckIgUu+nizVdKaLjvtr0Wq/rtieFpJXtAZ0MDuHvHz9Ob75f9o/CWBMfCepENMlG
6PWnSERZFKR+535iF+j64HL71MKn32xW/24UZcFZ43wrLcd8c63o/LFp4530rQklfVxHRGwhB/jN
LX0zGZg8PxarCTsAtqg2//n6WuJCjkxERIhCnnLDXQHi+LFrY4eurzSa+TFQ1pjs2qi2jO3Yz5gW
P76Xb17NdXxXUqJmN8nqzzv6enxMv5UTLVXnG0Sf3bByDNIrDTXJndb0lGj/dDTWtpXdY7NHZmlb
7/mLN1NRIgsL5CyoX2lDABMDUo5tvqdFbI9Osvl4tJ/7xBePKxdn0vThbVFk0TPZvVmqJrEETSxA
+esGUiPmA8DOo0d33x73g55M3Wmf2Kh+W9Go+VNNvqykE0xlfq/cTKsvzMZdkhGI/zCox0YPCCs3
hxbnGLlo8LTRBkSY7WK7Sq/TYpxIpI1Eb28kDaOvcyYbfbuKVpCRB2gmMHWwcy4fgkQ3k1/f4v80
Bf/Bvu7Fl7557B7/13MBTWq+eMyf//c/zp+nuO6fX4F61p/41RXUHPUXJTcOSe/agpoQzl8wlQBa
AHPiGTF58v8F+ZR/2ZwXYUgRn8spROcX/qtP+LPPaFKC0nUmIWnbf9IofP3yWzpdQmJQWRHVukzp
zpvXoTEGERPWU59HoxuTGF/KWUDgqVP5BA1Acv7XDNs8duzCtF1ADsNy9+JmXf16FV7hfF9P6HwC
rtswKddQwuMw+Xb7HI+EX6VdNZxRD8KnIodGubdmaAhI3XDRqlM4gdK6gkwwtQRbJniyTrPc6Mrc
D0VDtcJTbR7wFv/mc62T63+9uXwuQkuYdHWLaPu/+VwUKqxOICg6k2RpthsHekIIPtQZ8YeSEjRA
04Acd9FOBmkpKWYr8hqMHI1a1g5xcgXfJ8UfbcLhObXKFpDibz7f62nT0uncA0QA44T2ljKeevPN
oVE02WagGIpVvPQbvdSN+WhUmnOlTXSxfkxptSD5h13Y7gZJ7JeH5qxwvpEx0kOWcK3mhtnGGY6E
nebLLrPgmV9x2I2tq9980nUBeXEnaWe7hJasol52X/zJs/xyyiXdD8HtJMVx0adsOhkKUqdO0Dwu
KIBqOjLbSOXFM+yN/jqllDBvkrFurUNtTl38m0rTOtSrj0LpmwUVHPP64PE/Xn+UIoakmKHWP8rA
Hjq/FnmbnY+wSCwkJn1SfYlV3UXhb76rtUL3ZlSby6ZOorO7f7fdLpaS0KFk7rCao57d9PjWXc9S
qa6DLFms+tNCzgkBBIUZT3vMaPz9rCXOcPPxF7E+Ea8/Bt+DhXibmi/1obeFRGOGwRLhPDjKpkzT
2e+RfNUkF7hFNP3mgPHm4QRNTJXNZYPP5MKi9/bhhIZZDG0x1kcdZ5J2WhsDkCXaftNCk6WMy980
AtYtwssrswzKurwK4MCZTt5V5+sgJO6UysxpSuOh31S/bqGggX/M7VbLPzd4DjFHdqVlHj6+qe+G
BshuQ8LlIiUf4+0CrykzI+S0rU+Vhlt875DrvJFpRUJvGZOkt9fgohC8G/Y4dT8e+e09ppBI4Z4r
Z/uENP/t+VTTZ+BU9H5P27AWwDq6nDf913QUqZEn6ePhKDa/mRIFa5gQP8vQqP2prKz34sXeqY0r
6g1aNezbUpvLbai184/OWObhYOArheAAu7bwExeXWeOSl5RkAxTgzA6sbVDV86Vhdzi1sMiezNWc
bezaxIETl86RPZLcjrIYyUGbkFbTjz1Fgmvc10RwHGpdUzdwRGJ/agocWX13AeIsuh3wpZIoiUW8
BkpQwzpLzVNdQ86oPQ9Z1vptU/c/XI4r3ypSnXYh2UUnkbFYFzwOgBJJK7T0tDsXE8kqlaWzA5aB
OGQLTlUPjYRzbFLR7R2y3T9pk+VcxqUL8ANDEniz0t7pUZWfNVNZbwgsWSIkCVnKTZHki4n4s4Ho
7iayV+//kKegXKzkVKEk2yPy+DxW6XI9jKTEKvycG6pSwb5zW3UIiaB8rPruh91hlcSHRgWcWiO6
DAKnN7nq0r3rss0DeTa4e24DoKTIJOjY4U4ILSGnu6rEoTMSEmYsvboDnZJvpZooKTRYqB+btJf7
gEiTXUFK3ifUPw4yMjrILM/iG2LLOSLJqpm3M5izc2KCrlpD2deW04HaU524dooovRngwP0YEmtC
dgmF5ZQiEudBbHXFNcUH5KV8ksETK/DCtwqFqrun7/vVQpKCF1FHmCvL2Tqdqm5B7BHgUaV1s+9V
dZvkhXG6JixumZzGVbEZYNjknxU9294taDhDO8qwXc4S+CSfAieNviQECQXUZdzkMiWU7VY4gXGp
obu7y4nOIu9zcCEEpNqxVlBmJqBBLjZxaLYgcRyxH+o62moZ1nqiD6m/bdxhTp4wgxylaLNWbRwb
JQiZo1h7rRyRh8bDdYGA1aLdE8xPlqgweyrkvBkglxMCVafj4BL+jQk6nryoAWcY4ftHOhvbHdyZ
5k6GevbdmC1xUhHDt0dKDZ1LZcNFDYnBqzhv4TVD/6DX5/08datxwSK7zlziDZEjxCqZi73LZCx9
TNXpLunx8UrZDn4zzss51Y18wxIwbOk2BkjsrejWhtWbSIt8I7v8rmqapmMVnohqzm+FFd3PYkUX
O0mHkB2D6ywm/YuInf1g5QZHpb46gz+n+6CxLoNyGPeyXKYtVrrkADBl2MYyTX2hBTNPnemMu0Fo
rY/icbkYO9uFTphUB5lX5VVhzJCNlyC/iBFJX8VBOJ8lhIpuG1BWR40Mu57Iw8Ey/GVsekBwqOUa
GCec2rao0xBv2tAQBj+IounZIHHY8su1XI79LDsHmpKkRycas+whSoNM+xIPM02KznWAomHWhwdz
XrlVkXwXQSJ+1Hxz8m4pjOammAsL/EFRd92Fk0il7l3gD8FdU7Gc5168wFM4HZQu0x8AszHfaJKE
mlvFPuN746C1ZDvYN8vVAGx72suYKNWNEbYig++0bswKjfRJ5EcOOd0nE4XRwGvnxIBepq/2WwTy
Joqzdmji3UwbETlNApEHiXs/ZTs3KWV0MrZZ4PjlnPMbBgqtjUeTPT2PRGjaPkin3gFGpS+m3+JM
XrEu3IKCoMWpbM4mkZnDhc1MDDuvLp2MbbNomFfuoBeQUJwHkKCgHPTuQpRbHrZbk3lU+YSLj5QA
qwzn+yqaXa5MMAP9RmrjEjwvM+/HeV6l5qNs2Dgin2uXzzj9bELsE9GwPVYqZFWy6ziwHqZacG9a
dC6YVbSsO4UdURnhxgiUzoxbIZRrkWpPsJ+WYIfGxR7IrqnD9LSPVLVcdcXkqE/gX8psS+1tdCnt
5IRX0SshGwu9cAVwk1faXIpn1EJRvqkpo5dHBIJNdAI/Et+kT45sPKrdovMNwfMgNr5piJNXxbmi
VGfAIqqNG4PDUBKf1XoxgzbRsv9H3Zls141kWfZfco5YaAzdICfvPbyWpNiT4gSLpEj0nQEwNH+U
31E/VhtSZJRIqaSMmtXEY7l7uICHxnDt3nP2aeiEnht5S0fmBNkKaPC6GUbF2sUqj6F9sgadm9uX
TbkVpu6X+GAr1fLuK6DzAeSeFLt7k8GaJHp8bk0YoZnufvMLokCLFewBN4XpoLpJC1zIPC6RSk2+
RaoWQXQUpPv0OzooA0HvVuxVZzYezejoj+gI7n3SWOVbUQ7cFsCBtWo3lHkpX8uBv4wLTzH1Gmy0
XZKemeRi9k/wTMkSXjWYNrzl8xRW4k0UeleTBjKHdmdtUnZF0TvVh6yvZmrT+cAiKdrrKGTBxCJN
2b6v4jpK7urObJ0L1YK3dNaxQY7aVwxGJUtW2BdJeA2KSIfZ0TpNLjCOsKkS5Sqf6C2/J5QtzJNx
fKtGWxehaKpuU7WTSVE6lWOf3hI/HT+4EQHOWkJ/P/f8Ru3GNmsOsIlw9vVNKC6gUY1PdtmGd8ak
/GNdxs56oOcCZdFw7inLH5o2Sg78PLR3JXsgGAj4t6qcsb0Ih3zb9Drz0rqouku/H58bRaMkxzq4
C0nKPUdFH64HMfGcmXV7cMZQu9HB/e1mE0JCNQq5Jp6n4pCjflWzrmz81ne/JK6y1j5Es43RQ0yO
GxDvkvg4Mhl8tw+aWVXbTLP942RqIHr8aLbWzsjC4i34vVnpXX5te+SIexrgEmwTQz5u4MTlx9jz
yMvs7aY6d+0ozw7+DHvKnHGNJUVm7C1DxUGKNnWbxMM9oRcJOBE/wlxREjRO3jP4UywER5HazQnJ
OzgDYtVPig7u2u641nFdOfigiUl7oTeXox0mtTUfQdZAJC0PXek1V9WM39ezqukgZ6bZZZu+CSLN
rpsIfk5LBOSmmqHQGmMVX1eIPvlnkXtn571Bprnw6jNJcCfYOMI4v6QD8HXSMuyID96MT0d2hkIS
2qu7eahlESRdBc1BkQqOx9JNlB5ImsDvmEW8s3QS1r0Zshle5SVpom2twarwdYRdmI87uAq2lE0Q
x6F9j2t7sreuHxXeVxprUXqhBmA6K4/Fl12n3cKV8SGpbUrbK02IMx6QUYZeYHgQH3ZkWyBDvUn4
WC+kJvPFIrrzBA/CPJgj3Mw17VMF1hi+BbYFc9pncEC1jax8AjBSJfvjGHXDQ4W9/bKzJQUVv967
7shS5ZtPHN1tWaTgoaZImQ+JaXl3yZLpRhZ9dd0loUWUARv7jUA5fNCbkVaDlC3OAZizePYSW2x1
p17g8Qr26roXWfit6yf/3jaSxls7fd3pq16b+O9o8PgLFmBsylXjxdUq79Nuzx9MkGYDgAgTRCcA
NuDAMbZ4z6Jj4Vv+qrYsvlsqnXxYnokEkwmesj+bsFI+EfyY3Rj5iO/Bb/r5wbIinGN6DaqZfF7f
uvA6Us5Whl40wzqXVXpuZ7z2R1hT7R0SzvaKBR3kpqHn6Rc5hjkAnaHejKOeQ8IdFBaJKG1Ij9Zy
lWPuwki59TGKnUeWE7X71I+Hges7keNGDBxJ1eGEbticQDQZ8Tw+F8qFFUov9kb1LfNLa4YlkNnR
tpUj6VBhVC12yOQ2K/Nno8rEnh8ICqxii/XApW3sDb34dmNWmNQ2+uw7W82Mp10Ut+WpYd+0s5w+
2jSWSy7DKOH7XSCX7S8b4hbvnAQpJ8txONyNgJ6OKBmyMyTzxXldFudaM3WvQ9OF5xAxvC/4D7ut
DkV4L8jkBs8xuHJHTOcRnX9KjykT5trPUnmGSptHjBEHeyq90/a1U8gvNhiAZ4+NyrjOAUe+8rKa
xUa3nBI77VQ/I4AZdqL3vpklBSY/p/f6QJst0VOuDGyuEj/di4TtWCE9rSFAL3prvNQ5agPvBYRa
Y5e2S+QiOgX2V2V7biLKDgy7fkHaNXjb0bMzRtLKuHHYBW/wM0Pwmfo6KCf7zR61eGO0xSki7GLb
wE64ApKt33bsAY46VezalP5w0Q2RWM/Eha5CrExBolL30W7D9kJLIX94WhfvKpGZK1fU7sGGu7Ar
RGtjzEr0Te51sEIXWBiuCKofyKEk7bXrjrT7lZc5+REoJu8IMZNfBUqnbS0i/ZCXYIG7JE9INmr3
4RIoBoihBr5h2VRUMydEciaMvVnPXqWFlDjNSWhQiphohMHTvnTCfAPuhO2oBg4Knm/X7EbDGl6n
QdzVtN2h2DnR0U5BClNlXTtwJN7ZY1U3in3kBbY9vQ0maFdlQPd/uA4FBfLGw+P4xYR74Z5PBW8X
KKzIO8XFqCfJypUe/HPNhpMI4WJyLpPS1m6Z6fvejhiwJN0jkkexDdMnfKL2MTZe589Aq5zimuGa
+ThJkERVUiNAB5DNpswwsntvzCEB27ncZGVoX+sZBLA58/MDmKSvqA7qa9g61FFNqC7LuhmO0+xH
rNmucQrhrWAhFO1NqHuQq6oC2z3UF3JILO+hcSQBpri1vyQpnrTOMPdOPNEE1PPYwYSen/fgCrae
7NwT2CxOQtXFK0tZu4pibXyoekgdazG4+WEuWa9huxgZ4BZHg76liHKR7nTGu41/UAn/bGxi54gn
EFNUnV6hAffXYK7ACgqcbhZfKIbNkKsjPaIo4zmJaUA02aGo0KkDaktuUr9WF2RA6PABdeBQuucW
T6LR6se6aZjMIOFZGzVMzTxptGcapyziZDtueaLdbO+ZGig83HLTOsLv+S4H0a1n14VJK3BOApQW
QetL0nINPCIrlhwXmGDNyhiICnZVlwAdarHSxJ3MFgGovGYamQGhVmwVtUkHT61l535CbaaXQ7uv
a/UN8qtkEtm0TrVrS5hJtZvVT7OL4VO3EzaoJd9tnr+xbwAkRM+Y7WSBhw/id6oblwYq/2O4fGv1
xmxPZF9656MyxQW9PuuqVSYsmblwzb2Kw1NRRrjxqzl31+xqYpgeqWHtukQbxsCmALyJU1Ile8tI
nn2sB/ygWX/H3JBR2YdsVwdwWRsadeGN0Dv9onKUiY2XmhCkCaghmdQIXAyjdI51qEOxnP1hB+39
oPTaWEW5pm+jusXQ2HYGkSps0bu3nl75sptUm3JU1S6vBEg1kTpPbaabzzO9GNI5e9Yx6n0umNe6
W0nJGnAB3nLhP9RRppEvKvxrMeNPNgbwnFNY5HvAg8baaLJ2NzQyPUQCtFsUjWBVZGtMZ1puGgZ1
tG0/4I7orkblKloits0puGQl9vadRrDxs9O25ZYOcIETGygBuyi3/lpA/rkEpMKgXtPARix2vtne
0G6E994BScznfGi/ThNvOdWRr7ZGmfHDSlmJV7+Ixjc+lrjcubFnpIimG4QxMNHsYRI3vUgwH7me
jr8cCxYrptmD6bO8aADIo7LkRMsojM5Cxws3bUbn6EUfotrdWyx2/YZtl/1g2nzBQCLIITbYvEBg
9YEBOV2DbsMK++5hdAw1QDNOAGxhiFl3hgeDydqMRCiPI6XhOJxPRmw8pArtl16LB8mX9lyXWfFG
r4SSo440JS6zzmjGiqA0fGRVvXYszu2ovu9hZExn4KLMwPJuY9XlYkcHpnMwui5mbtulTDo1cJja
rVnXdXneZJ5ERoIdCjppG4clnEPXnrF11iSyKoxcwH8B4rrJvCkbyGC3kd+JcwJ4Sue8HqTuPPWl
ZWbn8wCJMAjBXrkbN9G7ckdktcYbODf4126nBiXNLk5AcJ75DTf8ejKtkclUSYQF94QTY49AcHks
dvBj2T6zcIfjqxb7GaHjISiAEAuY01pbg0FAi8Un8oo3oKrdfO3OILoFawo6N/K74STsYPTK+OQR
iZ2eIjEr99LSOpOgegtL3ERvwIz5H2E0E1soHbMSi+FY6G508KakT/fEf7gXuW1xIjNs0uRprhbM
fBFi79r0k9XC7SHl1oWinmrmCIWkZeOfkTpnnpraGLHAAdMGc76a2or2RN1EJttfP7SKS9iitb6t
XNHSBcmopQ9Nj5X/5GlQywLdH1yx71lpmG2oMBof7CgtPbE2VNlWCw8pFDvPwJ6zozSlWRBlo24c
pgQrw5qpEI7FlUANdVxAQhiyme5n50M5Vum7lsiaTZCiQj+AimiwGvSw6NMVPeZuep8N5GkVhvfZ
c96hoKRVuh7h3jsXhhEvI7Oq4sJbmuSvBHA76trGk8++tHNmJnug3drkLAdxlp4Kw+LYpUtp+8hi
jDeIWiiVVMhGc2VWufGcxZj4m1XBbg0aeWRJ2NSIOEByzDUDmXCpZXRnCpqkU0tjlwCTcGX5mvOO
C9NQt0PmW9y6XHk6/+PaqNpeNXsStgPH2Kgongo3ZDdSh3Cz4pAS87Y1FhZHOE5evXLRbh/NNnbF
VoYpi5Qhu9m6QmCFrroBPlBuKZOnNBCjWdogXJy5vEzTlN8Zt5C2Yyh0aVwec7COqATcbhohlA42
wXHsE+e1w6Ox5xM4+Gczpa4W4JiwxDmJ8jBa+PDP5lUsWqK+BoSknF+Br76dPB+hdU9oW6PP/Gqa
Hf7JkP3oEY2nls5ZFnEz0cPBSg87KoJtYjlDwXAsLcPN0Bo434emprZi4RubY6lwgyL6VS5kyYKZ
27GFaeYdiT0p4wMVj1Jz8GMqKr7fVmmN0rgxc5gW6wZZb3MIpa0TA59paj7T2tzBsVhgmd1O6P3M
ACHMUF4MbQOWNB177cTDpfkXvRQVarHClddQBrL62W8NsPUTqeQ7GtkAitlqmtOJwVgPjlV6TrnP
zb7Qr+OsmvBojYM9b3y8FoDtZhROtBWMtjwfBcg7uy1qwgUo9qlhS/ReZ2yMFjcf9J0Cjj0UzKPd
mQnNXeHLB4VZLVxhG+CppU3T+etsnKv2VaSZyDeGUM3L1NvqMiq4RfvJNGT7DZacyChKK253H8kC
riIS0wegkbxvVV2zmTLnqP5mcauf6RFl1r7zAcJsndH3qo0Jws3aTCwMYbC8YSzRHpv6fV4uj0aX
5tPLj5ezkwbPqKdLv9nrcJWI5pEm8Xv7Uhk56m3HpDFY9NXcHk1ASQNE4qJ0tvAm6oyhUF2aAQi3
9ISCHUlpYlkd4eh6NE5HZzJl9MXSw6o5pVqZ6ytK0R6TZBtXKfvKLjE8uG/lQIRf6lQuOBgeXHfr
dj72fgDP6UkBhYsO6Ibrd7fVh/jdqmxjpvNshg554ULQ2SFS3HKPDEWK4lHInnc+MRumeJksMhqn
EXiYhXhs8eMuTVNxC2pX5NnOnItoN5gSkiNAHoBGRAJmTb6zgfRMR3bsjIexgFll+p7S28mOfAac
7NxWXgpFHbnmKLeMf+msa3btlNs69af7ZiqnM3PKGIoziJCsn9j/WL3GrKTuTuXQROvMd53iaM8Y
N7adwLILBLmuzBAMYGw3pMFAszVolFNps04XYDZzQU/siz8mcbXFccQTYQIesXZjrphnxWQX9C1g
nEzjN9SFBiEvS6o8P7aFB5tz0L0U8i8W570R5116YLvh3wlRwY3lDa6nTeTpHe9rWsl4U8xt86Kr
hG03urIlK4KW2KNsPMjSIktzc/3jG/FjVDoWcZ4GVZIaN3biVNE5F8murio4L7QsGKZ29/UUd87F
jxXTBV5s3CmpV+l2NGAnA+NGsgeWThCIjgSw58aRe8XgV8TCWFZgvST4gBjW9GByKw+1iiGfTEjN
2m+ONEHjkNGxjOadHIfoRB12lwns6hu9zNuvteESgYT8eS4BPlb1YBIMM/YOlTI3GXznFDWpti/d
jsfCmEJqYpAnFYR5sfglcrxp2o7MmdH/otH5DKHPRr33lNuenZ8LyM2vtBma6azVOiE2KZ9FdUtF
ZCtSQnSa4CGme3XrRn3D64sL/CBSzVFnZMrr87UEhKpuHaRF6Nn8hR9yCAnKEa8pfEvd2EKbKbqT
NUPmfeN7koPS5ZIVhCTQv561ixb5QL0b0lzX97Zol4awhu/bhqIytOFIJKiKGuc1LGS0sAGiuDrz
pF3g7GKZMuaNppOeGW+q0dRCfWP4DBSGU9lUU61WtlcNE915q1CBo/jSP8lC2cMmhAvES8VwwGdE
kPjoUFDJUckr+qVxqW5aPCb1FZuJKYG72NnemZv3pF2mqVkU+xrL/NdM4l7nEe0RpdPDHplyAC5s
POOC/lPRBOz0OusYMTSl2Y5Xd77/Z41k671F1TVFBD5Bgy35dKHKcDveYpJCLyI9U9+girECaI4R
a1BmKCrrJ2mbAJ5mAGf5OR7xerzx6hqbdhL1PGelV3LT9BS6x4HWRV3vNbJS5Tq3x6y/mXVqmr2e
s+vZq9nV7hk0tXtYQQBIRZeW6RnELDVV68hR04h0R4veXJfZ5zN7Vq2EnmbqLy5I7OZVn3ABgQ0Y
YwdSCjbokRqAmWWMP74rzOjFhxcdPw7+2ITPxKfxbIS0N/13Bixjs586gAsHglKSDWzTbKaHHTOK
OFkwbrPzNqKQB0HttPrNRD+rBp3Jhd1bLcSTs7Kgg3IB+N2vt3PRmdkDVDsihmSWKzJnjDgmqwV4
Dy5HxocUXd9iOMGKEKawAphfTg0jxTxt2VG1RhxxXYtLq0HyxHxy9tVu4pRhyvVAYOcrKD98VqsE
LPwL5GMJ41TA+kKzwxSqP8naBEQu0dgZy5Almc9gqZjmRU2nvCRzN1fTtKoGtmeYi7Wqmx4rG0QT
3ZHSHs7hz5WCNAw+jvtCGqzNDTv07Dz1B2c+KpWX6IFqvfOQ92rZ1CaHpA0r/zINCaq/8FBDm4xa
qFjgFhRY/XnrO0ubTuwZevILDHoiD66tJcBUUZn2bZCDqgFv3w+2pFeYRwWk/L6j9SLpnFZOlAcF
mgqt/mJpqjP8c62ykjhFn0+h2wczhwXO9mdtxycV4LJ9h8OI+QcBLhZJ8UlLZlNTS0cRhaSqwrFu
OjH57QOEpzp7HmOboZ1vMHG/BEPBO+rnPp+f7yfwb6lHb4noqIrvdE9YQTj4o7j7jkD5P3/3P4N5
7t6qRZrZfv6jlrP515/V/osjuig6P/xN8F3dedW/yen6re3zH2dB0uvy//yf/st/akRvpxqN6Ctc
h27506Kk+siPQdTzB45nRZPmTXujefsm5//1XxExgeXbz0rTRW/8Q2hq+AQ/Yi/0XIOiD8Ep4pwf
+BnDRoFKHb5oMAQexMUu899UT/sfJrtStIwmMmW2cYgz26rv4v/8D2GSJQ9FhmEF6iZzMRf8Gzwa
dKkfJFpIYNFaL4YPnF/LQ2Z/Ut6NPeMkJtdQfBWIg1UyCtge9Fa8c4PMbSBGZd1+7caeD8tsR8Dx
2LX1pPU1BPKsurFDEpESeD9vBMr+Z+Yoxh37HEj2IfEjiAAKKdNgpH6OQF7YRhSMXjeWK5vEL+9Q
Ozk5LKYafWKqW+LsAdCGrbwgfZcdht9O+rtu5EPOf8qOK+hRDy2qcC2/1+x2MX07JgzN0k6BoFF+
E0tjdrodJBjf731NJA8yirMz6fc+ON3cs2+GIXb4eTbRp6ApxuIQ5jX8xdB2B/5BZBp7I6GdBuzZ
14/exAT3vPMLOMYF7fyTpwaAW0DJnYBGuTwlIvdv9MI3zpOJNjNaXv5Yq/TUBUy19CKZrLwhrop2
6YoZeoGUvZ+bXUfTC0JnmD2GYKZPJJJpRAM4E3TMJBtYC/UZkz7IAaguzJXT5lpqQ/fexmURnnLB
dd80Gfi3jV8kPp8ItrRe0Cjwa3s2xnp4hlYzUevJ1sPAaPQcVqQjY1imtZ88DWibCfqk6woNPrNj
5GmDjWNa5dE5wGDnSZOFNwASLdUrcG33VRM1rVJFj+fU2T6x4WjC3H0Upp6/srwibtYqD+M7l0QK
uRpggbsbKJ7ZReEV3QVDEF1bIWYd84WazFMWe9Ar6VMZ5hlziJCUxj4EWlwm5r0pNf1AdgXJdxhJ
5L5AxEELxZt7GrTZwhUzCpHcYRMmLI73or5L3SJ6YawMmq6H+L1oDIr5ofAkvdQCpg5D+0l8P7Su
s6JnZYb2Sdfty1klUGmrGhLFpnRyd9zSOjTDk+P05HGxKZdu4IWOcUrhH9EHk0zxiEhK6bQlTtzd
qFks6BiXAbA1+ekhl1OVHoAU9S/UNcOF68zZC3NnBHFL4tSqUBEgyCE3TebDTnjT+ZIpHB0WWr95
uEQiyCZPLKY6SfHIB3EqA40MxWzNVnUXhdV8ObncxI2VDe5TG5kWu5yxlfOayEqcqECT4hvNX6rr
Ppm81yRV2gNqjIlBrqa0Z05puipdM1R7YmK8fEVlahOUngzZqQ6z2ji3cCyRP051mG4AnEUUlhHm
IbtxmUFkGBtuCe8u1FqzZoYFNoFs7VGaDsqjhpY9wDjCHZsLfyAwaE3xI74xLaxApvrafJllfvmQ
jLn56lOgvpFo1BhBWhdctim7Qo06PBa2MTzCgcpQeND72SkmK0Ssj3E97GiHgs43jdC7DhXyEkhI
BqERhj3SahkNhiZbK/eYVKelzljZ9PLhiu67Ty+M/LS1SztSWn39oNG7ewVynbmrHigUNmFDhznb
WHN0S7+GLX2nC3Hs8H4TR9KU4htiQPHV6NQMzjyRQE1Nb3DttVQyCpKmqizqsigm+JIZzVXbWua0
CWtYV2D0F52FGpk58oWGupknIrzWWcK4KyEQ1VHBwgoAxYfQA8gnIMho7Nhc8LbavNduPb5BDc+v
8HhO+crWtc4hMqQEN1n1I6+Z2QBPh4c+vPKV0EAZVQ0ZcLZuLjloSxAFrwCYHtNJcxR0njE+tBUq
zhXQORBS3cQeHzEbmKoz6A+QXP2REhKxUwqfLp31rrgoIlm+LpNNLuMw9FehH5OPIO3KvjbdRn9r
x8xCdjZj0ts4HhsezIEzWRyM0GiSs6VksOaiARzXRG2k2jpOwGYxdyZFl5B6ttVrv/ZtVvTIWTIC
R4B8iY0+ZRUDZ7qHgAD0F5Em5X9pRd4NIZRAigsHwdMWMY1+wYNV+GtHdml9hYiJFoFL1KRcGyBX
36dSmfm6gbWU3szMfvIjdB5Nu3N8jf97zOfKXyMa7IzANcE4nBDdR4Qr1IavBT2f7CeaohYzcWI4
+lXmup271XrNvNAdQiGrio4g3aJ4mYq6zvhCGGj+wISx6vcw+91TKIy8I+K37V+7OBm+KO5ec7JL
NwJe6X+J9b5UAeh/wkOTNouyTcjo4+mneuTyh8T6Z/fGx8Jx+aqD6oGlgJ2UwGeCnj8qghkms6Vi
3Lz2u7S9LNBcHvhqE95B/EfAuMje5BieTlOq3B8l679VMf5/l/m9YGP+7+Xe5TN0KGxXb9/rz8O3
//wPhPr/Xd9prvsPaihMl1ABFi7HQhH8UeBpnvUPHRutDrGdHAH4JtTv/6zwqAohCWN4Q/JPB9VZ
NNv/rPD483wKQzyqluPbeGLFv1PhmZ98PLbjGy5FJn9Bf0+XeykAfxKHk7notwJpcoCBIgbkKei4
utNA4pnTMNMZzQutUN1BzYxI1mFp+tdsI5xzmu3pmaXphDL0LZv6ju6KzkZl13Vok4kj6bSN3yf6
zon5cyIKy7VLUtlfXIHWxwfZXs4ePQB6OZM6dTn/j2dv5EixCLuwiLVwvMsCrOcJHpjJli6C3NyV
9ldiPYi3pf3J4D0r4+OUzs3KYsNnryqR2DuUfOUW7cx2JmU3GAWcAST52bEtyRAfnP6JHuU1Nszm
0dWFjhS49J/C3KVNklo4/Mwx9VEqTOOusWJ1in0iqsK56zYFsvCgK+PqQldFwquvtdvU1dSWboe5
ZWKWniRMwP1PT95vXmzj19uJG1TH02A7juMyMfx4Qcq8hF/bt8RbsUEP5tT377p8njaVl4zbmlY1
yTBI+BlIUdSpe23MsuNk1K9/Po1fbwv8GVLucVHChmGh+XgWttSLqmf4GHiyGMFhsNit5r6JTnwn
5GpKrOyRoQLKjl6qlz8fejEz/OQp4YngcQZ57+FQx2BhfTLfom7sEFZ5XTAoC6I6n6SVPuTvmuvd
CzprB04gWf35kGzEPh+SPqS/UCRQadif/RWqBpPcNW4XeIPu8FX1HotGXrceudB/PtCvl5WGp8Pm
DncxpcxnJ1BZ01mHUQt/jK49hag9E+JX2ST8opjdjASfrFrpmccUif9fHFif7OPLm4afkcUAdAO/
kw/Hx1sa8lBFdd13AblZ1Y40rTqg+iQTu41cUt7lbV2iIYOpvWmN+b6E/vj/8OOXhq/lW1yEX65y
y9QrC5XsgsoOHxklPI+N85haDBMabNwDireydG7/fME/Wa+WH83GlzUbN5SLJvzT24QoYtABOXZB
DRH7kCSoMZ2MncWfj/Lr88NuncUcpINNK8BZ/v1PS3A/ktdbwjMOkHbFpN+gtF2KvmVslqz/fKjf
3EaO5Qi+LHiBPF7Sj8dyoZtnuPQYioTi1DfuXWPYb9SO6TrRoUXNKaYnfcr3s5FvzK59+Mvhf307
ccWDN+JziPvK+9xOaMXsuTxhMugs8xue5jN9lE9oQJ6sqN8b4BarGsx1MjqbNHZvdM1/GhimrG1E
u/xTe7fkA6yJTSNKwf3653P7zV34cGqfHvCuLWIG3Jyai7rXLP1LX3Qv3Jr9nw/zmxWaS+DqCySE
5Yml+uMdcLTCw1w3yyAV443btTuvItPSInpjaTy2WkqEU3zuDVhjTUgCtIk97y+v0q+PNafAt4Fv
J2WJ+TmqJUk7YvzYKQSZR6Q4cjyf6tZq/vJLP5k2eXmWo1BWLDAfnQfu4w9lspMXg644SureRZN7
2+XdfcnXFnlV8OeL+rvHihcIvjrLIxXtp0UfkKtP7kQvA2smcnOO3McErj8Bewg4INzCLffMv4H4
fvfzkIWyOOAWIF3n0330Ja7ZMYW5LuoeHYqfAamVLyDTjyq2vv359/3utWV2yQTItTkSTb+P17LR
nNkMJ0kiPfLYDfFQ45rBDFbqqRrXMenMTLIJVhs677GKhrXe1OZf7uZvn1vLw+kKw00gkvv0fvRD
qOlN18hAOuLcp7o4JQ1sdIJyNuPUv2FNsxAiMpRg37ijbr1OlNT+8uD+9iTE9/UfqyofoU83OvMj
QkljEhLtsXoEnHk9GSYqpe62Nup7SrtLvl14Ve13QaAW207K9n8V9r8rr5YF/2N1QVdV0HIn5U9H
Q/jpPqgC81rURjJQrZqYUmtnfqZXu4zQ24AI2m0rWrIRk2zr4G0EGruQkGMLIYZmakHXWcxWachk
wk3RXWjZ3tVp1Engg5s/n+ivDyeeYazuVCTfeQOfHk7dK914hm3Oh0vcJb3lHVPUpS4xc6tZacNf
viq/Lp18SpxlGwGHDHDOp6vSDrR6EBIYgW+36luWJTe2VVnvSvtbefspZGqpQnjJORj5UkAVjc8s
sjQNSTnLhE7n0jxoef04WxnwDGK2affIFRFURMXRJ9g2RYms3ESg4evDvi7yTa8zDUcEVK1SBm6b
MnOfOsdT+24QtPDKwtyjniXCM46vpOL+iByGlG2OclN300ZZvVi7+vgaEfj7790rhtLmwqOhpllK
5s+r8YD6Bb5yMwc9G6jAtgvvaoxgjnizCDcJ3ra/vMmfV/8fx/MMi50nG0l9+fc/lRtkEaeMpOUc
0LNiPJfq9lUbhc5fnsDPS/JyFAEqw6PFAE/2M2owF8mi6ybb2AznfDPX8cs8Jk+dqM/aQg/8bi7+
csDPryYHxMe94P+wsbP3WU7op5811kPs2UY2ka3lRo81KIwg7ptnUxqvTMwlTVaUvmkl/obH+w4x
/HlNWA5MTWwtRSJDBLGc2E8HtlOvSzuPcPm8KYnE5itkVtZtSBjQKhta62iqOkjt9M6b32PHuyn1
5IvjlWfE33xDx/cIxTCl8YOb48+P1eeXktNio8Aa5QpGNwwXPp7WWEZdW/IuBD5e4U04gsxCfubT
WJvqw58P9R06++kSePC5lg0QUSo0lD4eizSjvmPOObIGRvlaziUEewvLi2vOq4hdQoCIV984s/Fs
42+a2ol0N6PW1ihPtjwe3grW/8ufz+k3jwNmHXc5HRRoUMs+nlLfiJhjEYnI1KLbttQia6tpa9yo
87NpTY9pHxHoCsRk++fj/vKpRoPER5KdIAQ6QDCfSZ70bFjPR1KrmNi853T6ITUT6lhsfPydgeml
89lQ9hWDZovGAzHONJkZZn/782l8RzV8vCUUCoYHtNTGOPDLLekJ1oYkqqlA5ES72HX4NVPJl0E3
iTVzu7ds6J1bRW1DtKfhR9cyrad9nuNVN/34Csj6Ictd76xXWbVHoY+Kc0GUol2v5AnCh9xiNK2u
XFQqX+pZsw9Im0kbL+chwJ1YfrXJINoTP6k/dfWMcV1U2MTjvmfDXzbbxi1w+QO+L6aa4UCriotq
QL/VlNbanMh7cUCoH0aRvpT0144LcfMZvfh43RUVJ9mLjZ+a1bY0zftmsMZr4FYlbrBM7U2ntUmf
tZm7q7z6UtDUJ9S0cEkWoxNNMYrhPBqG8TzPGoH7nniNlaNL7zQORnaXuVVq72oXOMJfXsbfPBXc
Ccon9jwLmvHzIqFNRNXYvT8EUWnd2pG446K+VG791LfkdSRDxB6HQDjXCvBCvf7lWeBR//go8FWG
eraIOhedwKfKbW5ST+AYUMFQ9PY3L0e8zLyk3Bezfm9Lf/xLMb4Ms389HnQkoBO6a7L4f3z1imQu
CeHIVVC7UXjfG7UJLoLUKzSf4SvzU3J98xHrqJlr47UzhMMDtKL0Ns6li8OociAUKB7EdNROpKKR
dqYx/OqZgYHmoGxiNcv0abzWJx9LVblI113+IN1uSeC1KuOCUXOy+/Ml/HU1QRJjmwL8Ig0BkDAf
f1JuE+Erh4G3SUYlMwuZXEo/8b549ciz48QhUjqih4mEz82/PTrcol8vKE0Pvl6cAZKPz8trbIRd
FIa0IcI4LZNtlpIYCUu7OJgVFo4V5sH6a5VgVFoRWOkeZJ1gsHAKrfgS2kX5bfSS5CEqGdUx00kO
ZQtyD79wSAcp68Upravp0XNguxJK/p73o3Hxv8k7syS3tSzLTiUngDBc9Pglwd6d8l5y/cBczUPf
dxeYQY6rJlYLepEZIp3lNL3fCos/mT8QwMVtztl77Th0mgMCPfKqBsyXi8rPTWPRh46LvS+T/Zok
5OJOVuZrLsRRtVOx1bTCOBCGUHtEHj5Pbvam53nAd9cWO71ptM+1ndlfx8Itl2VRpLc5PaUdqU72
tjS16q5NiQtjx+I+9CNcjMHQGgdPUpchos0MnTwzWr5A1rWnQrWLwusVfTWx3m5zsytfw1bF4OZb
+RK/KxHUGJzm7snYfAmzYnimbuOuEqxnBGSNxGaVVYyl3C2oL6xKZKl0YLO6uImgRnySpLEQ+V30
xcEnhBEbRtNPb0rSKW9wvcRTgxf6DbBfh13NTVi1RUOOZ9yK8pVs39ibcJjfA6ZL1wQH4PFplegT
AIDxXuDXXval4i/gGxJZ2cY4u0I4YW+h1gmCOfVeRS3vmJO5KnOye72myqsjqKy2XSdVDk9jjOWt
SUibZ6KrrdYxwcjR0lcUDb2j3/IsrKF5ytqWZKwhUMvXqU/LdVNl4M6FjhJaRKK8bTq4vUkd5V8d
vQoPJpQOlLyB7bmBRfMNA9qiR5cWr2baEGp8Ksqv7GVMDSIGNKrQNmNYK6GNPT7oViNpWntUrjHG
yyr5oQZ9dzeSOopI20XWIIbwmGYy3o+GFm3sOBroIUzxEnO7vmzUjKE26jHWZXEb+qqCLa5A3Nj2
LrGleuMoe0Gs6E+JNhU3maUGKN058QYrp6XMtYmI6jKW6JJRTfR+pe/oXhfUkPAksZAIXFUekQwB
8a+Og6bZlS5YPQIvg7hHk2hhzXWyKsJqH3VHdbSifRgHzjZF6PKgYhOtl1Hv9tEiGNJxP9ljcG9b
bFoms3RvEnLnKK9HjwJQ301llvmmLWv1hRjN/BBZpblCNunjUlVFtlKjHBNxnVQIRyyXoGvcQLKm
kRh1VrWdctTx9EqRy5O7nX2Ounxiec3HW1/piZPRlNbB/+1qe9QfFY4heyVGctkAPSh8ZCJ6iDVZ
7o3Cdl/GHmZK7ZvyoVbYX6BVcKpbcuf8dYH9tuxHmyfSimObB9Vyoh52i/lvRXDasC8SYR+RNjhL
GaDII5sh2sB77Yg1KdH+LVAoKft2HKqjacX1I5/Jawd0hPZumXpzWvymrTV757aJuyeHSdlOZgv2
xFTspwgbHyGWvvtFAlt6kKE2fS9TXmYfYD0tmTQfEurLGAlLYl7SxDmOWWrdwr3ob+tusr9prALf
3Vzh1aEb/UJGsEZ+J+90aBLibGRjHP1IYtHkqFYcROmGcmu3BBY2Wc3Rb4z69tY3BrpVkW6IJ8KD
2TTkTrsF0OTiwVarg1MG4ycE0ytXb+Rdl2nyoZB6dPBlXKx7CvtrzSbjTdEcfItQjZZSNZ1DxWl4
n2Tx24DYHtLO3MumHa9vCYW4t7KGxais3ZUWWfEdQbbZXR4kGCOpNapoESZlIqR70m8R3ACSyHET
Bos4IXJoYREyTOBVp99akdk3C5RQz7kCSIcUrsdoiMXRjhm/XKKmborK04oTlSDDutb15a9VsG0B
BO77rkdIDXGmQMbEWvua2vxt3jjlq9bV8aHRQ+vHIPN82VZDcdDtMtqg8HFXJIVhb0cIoQbLgQfx
pQA+GSyE7POjSS+7bv1+X6XNDrlm8Kl3nXqNVKzak5BRHiPSne+VOMd1M3bVAxCh6euE6f2zNRpI
TdzwkeRw5ac14XhJC8Tf1NAEoQhqtkzjHhbVOHV3NqJXsVMC0Y0YrqN40ZVNTNZeHgMfQG1Ti+3U
584DxZRyP2WJtrZGhz+mT2c/Y+WT0UriX0LC0wXkWeV5HdxHBCZBBGrdzuMJDyZHRJELjyotpA8H
DB9y3NHqN50VEAyUSGRtFe1duUyqftqV2AvXfpnn92ViYYlxKqtY1nH9nEoVkTXglE+4lIufscD3
muK549JNP2N1pP9ZV4ywwgJahOuh6YsvMdVxPJj9nJcaSnNcz6IILDhh6x5aW/0xdYWNAKJdt4k5
4Y2tqmSZ+OZtE8v4M/rhdBP5dgzpEYXoklVmuKM43n+1EyV5S1Qs8UUpgzVYJhOhjUTvviYSiMy1
sFamV8Xo8woVPyZbQomnbGuSdHDrq+lucPX0nv5o8ReAHeBApp2TXuV2w7Ml9fGuVBADm8EgwUGY
UF8gBOl7EcbVOijy7tBb9GSScoPdlNhejidvg6u1R8BA8tn33XJC7K+ER8gl+k9Vjb6VuIE+Ba1Z
/1BKMnxJSO/NZzkwp9CdHeUd5jV2NUnp2M/TpNG4LEz1WJYxxrG40yg8tvKJc5C9aMokPbCkpq/d
pMIJ6JHakS2bMZkRH1kEj0jCD5x3mqUu8VS4TXCAinlvmT1ckb5yb+Bqi2MPKRziDHL8lUUCSbEh
sIk2dzmwBzVl/jBiMduoYmi9kA7kVxlPWfRiN9PrGBmhumaRzrHp1vPmwuh5QU3B14lyez9KbR+w
7d+SAlpx5ODMs6kn8y4dFHSKttlygAm1ilVOb3SmYEOvWdrtnD4Cz8SRdwNUc+R+8y7I7YJw04el
uYNVA2JMRpiZhYz2Dr/xlu1Kc8dESuJka79k5ryPqVP3AMEzXahxfz+IIFqzdMcH2U4HtcsCDwGK
8xSzmzYztdnYHVtqcA1i3YfpthvajAmUZFiOec2i0+zPkNBWQ0hvqlNsHHKj9pfPmNqaZo5sCCTQ
yintVaZ01prYMBxFPqxltxi+WHGnbNMGmKAcSi5INOoLTyj5llVhviAXzV4njh0cCVNid+24u8Ts
Sd9FW/mpJRRk181Foxq5/GfLyqJ9kwbMQLU/vqhqCqTR5lMpsmI1pFGJOIe4qw6k0gJBpL20pZPs
VF3fVOgtl3ozFCu054DxRkJi4yc+5nSZBNMxAR6ydNUyWTWjftdaAxbOShj3ji8ktUSpFjsAHt0a
m3f+KRnK8U7D95Gt67oMj6NgBjVpGN7XcVhsJhhDx2kEbkZjR85Phh3syH4jq9mODpbbrCL8P0uX
ie4e5w691DTDCN1E1cMAme/GEdl3n4CVQ5pSwPIs3Co3cv4HFV1TsDQAfmBAJ6ksVAyipSOQcOiu
6i1noG5h9xUMkkGa1MOC7pn/zqHn69r3dNvmqr1o34LsbbQjc61CgPAKRu2+S0Z2ZLofbiojNdgn
+7CHOtNixoLU5AY+pmsYYKQUiyMMb20Rs8fAapJvfXwmmBHBk/iEWvLnw3fdUvKVNMPxGPr6RLiq
GHYq7rRnBR/Y7HwZH/pIRDsdxetd0PnVptdUDjmAwRTwO+pAMDENU7wUArO2PWnZpqqN8dkaSnJj
3SLGzmch66igSCztXivihVrk5q0eYIRYhBnergUET045HNxIxbGRqEY9ACV3HMmjrHHdI4hEoTYu
Ra4mazcEwBPoTZAsByiuXoya8acVW+UAwM/FQzsFfs8+vWqtu9EPdYYO6TNfY2I3H3slKXdtLCVp
NP7gEI2JjekerSA7OzBMwxFOyHDsgVmsK00pE9KbfKapop6yp46AoJsUHCfL/WSxASiEQs2IGib6
Gq8zJsLYTV49CCD50JSx+Sb77C8lrqAuUMnSeelqjc1PtUmFdIayQZUCM3QzgAa8oRSl7IEUxWuR
5PEDqYXdQuDZeQ0xeX7OEJ8t6AlHm2Je80WI41pNIx7qVI9MvBjgHK/X2AkarII7pSmDT6qVt2yx
p2g7iwap5JrlSs7Ma4niLu9RC4+tKqH7ms4mhtq17OkFje00rvCelGtEdI6/bNrEX+G+sGESkKdm
AYf7PjK8PDWwzbWPWW1tsmukt9+OUHgqf1TuTPhmG84I5c0vMU1L8sAqmbIR0a5fqG+FJC/dqh2x
9+OWFK4xhA5JnXvBAcdZNxNq6ZhM3bhKba8ZTDZ1ugzJg/aHNzUJarB8vJxisPaVOx5p7YmXqVR+
2HkcvKDrjr71rapiUQ6y750CMalRExSsRps/DEQz7xuzCG9Q0zK3G2g0wxJxrWmQNbYYclc8ukZA
NHc5mShu55/UWBR6+vTGwXRJWLle58vO7f0lWVTVTe9om0FnT9e2pbKtSBxa5Zrd7VWq1xtpuv5e
THq6CRRyXUWOYyuAIrlkn4mWOsiHQ8dkBeqy5vxCPMwtBfpJW4aYa9bEuipbs3VlTyBlZNMPKXwE
sEkVoOAdJwv1fCEgSyUIt1fJkG5qSiK3LrwxRLLmXlhDu5l0sjvTQIdyR5SyQWZ5V+MxGqFxQC34
bGjJsCuhOWlLv0kZv0TgrKiw5Qclc1nvauAy4dNkGiG57KJQF1D1yqOfOrRvStZT9PM1u7tc5yAQ
P2EX8ne+UAMvpyRBBWJ8DJrI2o99UHuR4wbY5guj2/m66Ne5nkWA4nI0VipTErl5WbNQ1alc8tCK
DZUBBI/s3VdxPCS+unBsvxwp2LNGxY2wb+qkPXaS4yLLDlAovf8e0KlfsoN+JaNOHsfUohiFYO+O
iDfAQKS9LAortZa979+4NoIzq22G9eTH7kpX8BxPZK0ohvJFAp9orPBnLrIU8/B8iBsKzWvjycL7
YDULdgvupm7LndHBEBz8anrqc/5YB1a9bPFH7gKBKValecVZZdn0SU8OLMHZvTJOfLFujNXYVtaF
Oq2p7wf0HOcVIY7KTSWT4caJKTBqRmEufWJ2vdQfn0YYtB60ymQFptW+FXpizmHuN7jIolWCjH1h
hmJcOaNK6ySSt3mMZnkK0gc/cdqFGWUuQ6xlvws20VKfeQlvbRC/8KBeRjPZDkaNGcw6DF1W3SJe
L40VuugS5qrvND6KOd1lizKNLnHD9pgvHVDTdzrOsr3Q2ARNU7zAIqoMi4pMdQc3cQptY6rlPXwd
WS7KPlceoJyCQQ5i7ehwoge/YJlLVeSfJ3qUBYHlzbDEDdeu3UaRq9Fog6Uf+d0mlq7xne8JHsY8
7Y8MloNl6lq7gCU3LAPOlqREtOj2rDs/hb1Wi17/jLb8yZmwxQ1ZVuJAIXAJldfnKNMiz3bHBL0X
fuQcof6q5G1uwe4Qy+LqnMyw87ET0uFnAVKEwKW7X7Vmek4bIFeQRvgdejxjD+IfFCeSZeVGz5pU
4GSZ5GjaafsDt8ia2Y4hZ3C4pryp3Zlar62i2FVvQ9tw7nWnc44kpRSeKAFGoI3LjnBzdwmn5ONc
9Q4X+dClrA9p9OITFsvynZhHElK127QM0qNa1eglq2CtDvoXJyCCWM/ZO/hkr9xass74uAZra5mx
8cUWUm4FPmOgmfzH2RogLGzlN3dQSqBxkq4BHu6VP4lpT5mZ/oGlUy0zJRFDVlc1W4j22REoq3/b
hqn7jWwkoSGshH+y4AFQTUsRFNTLoMoVVopQtaLndjafU8aRvvbdxH0Jrl1YZTAfkPVjrxpsiIMg
8Eq1C99saiIkD7vxvc07OAQkYh1yVR8dUjjs5qdrjSGXC+OZp9u2WwjfwSfbLocjVkv1h4xj5bGs
9eQvv8zGG5kG5WuT6clD26q9WNh4z492RcN+HEyxaX2ggD00Ly+hWLPSg5DBUwSmp+OT5lPU6i+B
1oxPAnDjRrpJ/0z+e3HP220BV3VRCLSKjU8Qq/GNXeMhpFVfHvIi9tMV5x25YOtjHXwbhn1btcay
MyWJH3pYQKHh0rewNSM6aHW3iyuZUneMkW41hrPGGBgjC+zbI151fRH0Y3jX+Ur2mOFP2NaRya7G
QV0O0yLWAloQnI/kQyRy6a8rV1BoT0RtvgVTRKECRSXQrEzymjq2DPFBw+SM3cFOv7k169QE0DmG
FmW6T5UVmpg+snIJes94yUc9+KywtcFk7a6chKCCBcU5BQdFVZQL7KKgcCfFXZatrb9EjU4ZzZbB
I3P8AxW9pWpwJKblz9bkMaH6yEbNXFcWjC4d3xgN0F2AvXThOABmRTiDhxgmnZt+bTGcek0hbZoQ
yl96gqoMXhcV7kxfTFNnrChrb0OaDbCL8hwCZ0DR1+Gbq5L2JXKqHZ9u9x33UUNW3tB4oI27pYoU
uCywggQ+oa9VCDo14dZh25rmTS2UAk+CW6wmmbYI6JN2F1LF9kwW2Z+qzxLdmpm2NibT/DlKATux
k7rXsdGzsLIv48HtD1FelDezAHRHvV5ZKgEp0DXMyWZhYBBbhm6eLkP+bq8T61Lw6Kj0UYJtHjsV
7DTlq/62DJgoNCJHnpKuc1c4pWe0oJmH7HIDDkaNk5K82mC8QrRqMZikcw85ga3ifOAew3x4DsJc
3EAC7HHtxe1CHYtw68SpybI7OIeosfaa4WC107X16LTUrCq07bCFte5RGCLb9GA31xSrUwXKdRFv
9D51t8bQyZWmt+VrXBf2Wx5HyZdatM0LdTULrlQ0BrEXa2FxyHrZ/PDpEhxymmo7qVAmHtnx3EDf
KO/cIIk3+RjcjU4ONSkfw5ePez3a3Mw57ZfNEjJuwbKJ2EBndNrsGWhGJSFEqJUwYoNUuIr1TrjP
Oen1elp+IqC9fASJlz3Tc/nJ8sSmBSCWjVRPT803a95OwwOyNnbFUT9V02cxxMUe8k4AjSEPqa+Z
7pXffKEDbzLPIyTRLRq+NLxPf7NBhckf9AT1ZhEbzyOcAvAGesghoEyWQIRJAppnHK3D0a3zITU0
DQ5x1hi3pZM3i0lD9Mnm6Fqg8Pu+mWmjxBY60Zb8KnHWetTVvAomO6hWGiVvMAX39KPufQ6YixxW
nGf4ib8ACJFeEyTNLcazV4jABY/E3IUkNuys+w80ihHdRtVqKkS6dwsfNC2YVmynof1Uxvobyvjn
ET0xVihQe2HIRt2kYbBoKye/S6cyRbVovlF6SG5pRDrHIQIiY1ej7k0K3bYMBjLyWXVuUtWCZoIU
0qPZ8VeN+HZBRdtmp1YyDaiB9t2vq6Ofg3YQpVjl4eBusgnZnkl7/sad8uw7WLjRs9NE21tulrAu
TAXHbst6ohwDAbmf+td65jTUftaRTNDoHnqilN1M9upgPcBLFgsAFHw7Cz694mBMwfjz44/infLO
hmSBQ4QwcZwF75W77ligGB2Qi5aAjbyhHjcuWSdHKvEJuDSLalBFVPtT5ygR003yIxIWEfexOVzL
bZzlSSevFmGFRnYCIh9aOKCvTkd6z7+UUacWq3bUrXvLDxx6Ffpw9+t+/8in9P+ls13jef+vJHJ2
zv/b1/R3atL/+e8sqt/a5r/e6rdvP5v/6vCp/e580uY//9vZblr/Qu+g27OgG/6OOZvU/zY+meJf
JtJE3h2VWR25EAKCf/ueNOtf6txod3Aa2EwX8zz3b9+Tpv3LQmNFzdh1Mb8zR/6J7+l0FOF5Y4pn
PsKuYSGDY6NwOor4zrIq1WLN47dwXjTcfBf5+bXAxNPG/d9XIT2MYs/s4kcPcXoVR6fEUdYUqjUV
Q7BSDPpXpeuKLf3q6AZLFsbuHt8uEV9IwFkk/h7E8BCgGtz9/VH8bvM7FWL8uryhc1WBXNV5r/NO
pyiDRTsa3kAmH5ZhtViWwNPYnFLN+20YXLjU6UT/P5dCf81lNCCkZ3eq47ynUSkND9bE2simp8FK
TUhgBTw/m65Dr8CEarXo9ePLXniNPF8TcwYaN4bS2bLHXlYx00zhDsPYB4dPoEjp+/0V9cepmvbv
myPlimepkfmFUeP0NSb4zibHN01PVcLoZpRp/lXhugsREbSJm737/vFdnU22vy7I94Jui7oeDbPz
Oc4tYUt3mEw9t6UUIcw22ykxdITl5GsoLNDaAem2ksxed+hv/oIN9RVyPeQpCjzPV37L/Aj/M9/+
z29BWSkw6c25mKc330SjzdY6MLysZ6uP/tIbZfQJRpxHOdRfzlSiZeE3t4DNxQ7HCR7zwvoaUHGA
K8S57+Ofc2FI82T+82vOtEVO1qiRayi6Z3JQpLvcvKl+oO7VgliAK0P6wthC6w6KB7IKtqfZuPm7
rrOlOzYEsp6/nsbdySp5TMtGu+Krung/PBWksrNae8Z//H6R1B4xgOcab5ovda/TolhK4i62yeSX
V0bxtUudTXmG3zrSigH0qnYYLgMbhbzdlbdt0CSrj1/SxSeHEhZPHF8LRqPTm9LVANIEM5JXSvwR
hU17fdA754+HAnZavg78K7Mt4dw2lcQ9amIbwh1pOuouz6Zx1ycpzI6O2sTHN/T+0Tn4pSncujpC
OsKbTm8o5DX5RBCUXjZk7UtG4OWWtCHtJWj8+g+ThNlnsbQBosMT7GA1Oh91HUS8mg4U9QW73IQF
QEaAZtc0evOwOv2oeTUkMeMEZ2lgbTi9odFyJcXEOWwBs/hPq9Hjm2ay3KXKwXCDnF98izWCCf70
KZ5edJ5pfhNKd9KuwGAOpUeqpfPiKFW/tGIVBJZIXevKYH8/BOdXJRBbsjxov7Ylv1+rqCoJg8Nq
eGN+SgnVrfaV0fpXAszeLwzw8wkbZPS5LAvnbjpUx0AYe7PxcqGQ4NCA4FVZRxY6GMzNIBTzb97S
/3NBv/DaMD2g5OQAYcLkORscZirtUK8F2p+m0ooFCXXoqWxZHqSbQyqMrW7lgsS/MhG+H/18wxTl
5h0b0cW/TBm/vTe7CAPdzcLOg3JqLq28zvZpUbeeQ1bMlRu88EAtPB4MTIeJF3PC6RAh5w4Zpey5
QbXrPxVm3T2qU+TAYpHVGk+PI6/c24WlllWW4zsuck3jRZ7NinT7GqlVEdh0JGkLrWnzgkWuggaL
btpe+FGFPN8qqIWVtpGgJWi79t6FLH0fuRW09I8/kffbKDa3PGOmNBtXmX02c0YttpQsbWvPTHXf
WUhY6flKtG0yLkIkWw9NPGY2ZTNLTID0BIDwj69/YYAxLzOYOTLxQM5pACBnNE6xXL/DukQ0tVJ6
VL+oZjXirSOsATgwZtuPr/lueFkcA2zMr8x76uwgOH3nAxJTJI4NoCcobitSONECFI6yHIsZqvW/
Z5ULm9T3L5tLMZNjHuLemMjPLlW2wEKIHe1IjBLY4GGi+xtH9d1dbbW66g3VYGzGwo9X09iQzqRR
Ldg5g9Ht7XQA6//xr7lw34QnY5qafZiM97NFZcjTqe00pfHarKZAqtjVAwFB4VNlkrLx8aXefVYW
jDAOPByc5mF+nr6NHnv0FTNrKZAX4aqOYntZKgGSHHI118HYOV8+vt672ZfrYfufS2iopQkdOn2l
lgI/sfaZMerQdYlkm8TabWtl9/FVzopebE25jM56aeAwZZY/f50xfbdoMlHjlGXiH0TjJuS1J0Xq
0dzUxH40MEwmsmsWMaWw9UirCIs1QhnUJy3UkyQg84Mo+ZuJUtHq49926QnA73AZa5hQqIGdPQEt
RdhFQpkHHlbd97ou11ORhld2j/N4PVnGISyw/+H/XAI5yTzEfpuZIyr6QYpxwBuTqAzBfE7JTYTj
xPfKirxA9APxbcOUSmCIT+M3Arh0ZRD/Kiy++wk63j8OSL/qMqc/gQzLRBR+33ig1LSVsC3fQy0O
k7LQzAMulHaRpWETLAJH2s+MUfeuoSdIK6ABHTKh4StVM76yLF98LJTreCrz3v18RgmoRMP66Piy
fGIyMOiqnBXGQW0RAhVhgkCmkTRemnqt5a27Gksi8K5Mau8mUt4M2aYz3cVi5ziXRX5/MzU0OUXa
89CMRfWp5GkAphuTXYdf7q9JcSRjdBJXPvNfpInTlwEmEN0phwkdo642/6rfxoPVqVKBjQud1dY/
G/UxL9pbx0eGqBgLS1eWwrB25O4sZTge4mnd58lOt3/0jUsvn4Zv0MJNmT59/CW8fxK6RRK2yVTn
2DZ1oNPfFLpChmptAUqGs3WDI047NqWo7iaDLYQST/Une7TLbx9f9P2Ex5AkCpK9BB57XI6nFwVy
OnSOVahe3tjxYfwrIRlPltmKpS370yXTYgbX4XGwbloGk93ppbLByDtnShA4xVF9r2eQu3A+5I84
bsytn0bODTE92hXP6PsRPl+UKhklD9aPc8CKMAhHqBweakTuCi6CPEbk0zTbdCRwcpHlTrT1wdXo
pKx247El8uzK3Pt+8eK6BhsmFhaSrM8rFEFJK7iF2eqp9MiWISdlupRF8zrUqXblUu+nUgr57Eg0
XiVP+LyIVsblvB+DYSNT0/8BPz16yTv99eMB8/5+QGJQ3eHzM/FpuWdvsRw6+sdQgmFkd/UjUIxy
hVJX/57UCEk/vtT7scml5n6IalB2Y5d3OmCGMawlitnRE12d7qzGIBhFERFzdpPqkNBG1/njxWhe
IVWgtfNa4djnV+S+gIjjYvbJpNjSmlZutaE3r0x579/TfJVfxy3DVtlUn92XGtSdXkKKN5WEZkhs
4jCIidD9+OldvAr7Y9cSlKRwOJ5eZer6CBdTM3qpYO+SNbF16OJAXhlzF96RYPVQmUPmoow9//tv
E2nSqT3VNUwWA6LpXVFU1i5T/OqBYPgQaaLQrzy7C8NPYFPFQKTho0BUdXo9ANNxFplcDyqbstdj
RXEXtZHmNiQteW15vHRzGEPhHKuQhFznbKw3aUvVuVGAY/ttCGhF3cSkRqpqfMfoucYovvC+OFdx
kphnqnltOr0zETi1VdEl9qq6cjkzIWJow6rbfjwqLjy/+VsSCPXBIGNFPr1K0fWUKBWz82Ij+Jn5
kcFmR39FnVFs/smFOKRxPqVAez7IlQ6DhSgRv/VdlT9UA07ngXLXjT91fz4jMRro587rODirs7O+
4mBYd3y181RXlHfEHegrxVbKR1lK/cqMdNbxnjfSc237P9fSTh/fZND/dGyO3RWWzZu+Js8KM96E
ZDHKhX8PYr+31pkikM/3LvbumaAviXzJbTZ+RAMXABMJk2lIOymIVx1xG7TLHBx8j12jlvkTMvfy
Z232GrzIJMOFRAc0sb2P382Zyfbv24D5yOejsQ3CiH16G5iR47BXit4zx0AlO1LHUiTb9guxVhBD
3Mxd2b5PwgxRs8oNXgh/O+JW+QdDcX6Y+M5nToh9tt/pRg60o1Yj0DMEyh46yJy6rA7SpzCvXOrC
hzzv89jpOPPMfm41HwmLMC1mcq9Kq+Q213XDX5KcSEon+aALJGeVdWWeunhFWgozlH0WG5wNFCiV
loGwBWEIZZNdpFsYgdwAoTX6bTCxSRneffxOL0wfBhsV+jtskuZW/ukrFVMDSkobBy90cX06tKEX
AdzSKyPnwm2BtKGDBDSFTYA7//tv0z3JVD7SFmPwqrhUvRhF774iq3EL9L/+pDREJn18V5dGqgEb
A4oZFVie5tlIzWIttrSilV4wok0PIAOvp4CYnz6OizmeSnnL9CFGJkUL8T6qXfebg1XQ/AffPXs4
ipesBJSdzPnp/3bfQYB8VQ9GiQEK2mmdJPkOoLON+M8IuxtppOGnmVd9IKCKUEarQBEeS3VJpj2E
XUJV71KEL1QgSQom9zEjpagJyYkKCiSmfIqIPOhTTY7WXVmeL0z3cz8KFjM7KVzRZ9P9yPkF+bUy
eCUBWQRgW5Bm3GwQdzm44O8fv6tLI5ARzycNcEioztmQd4dAUVVIjZ4a1v4qLEo0p5IA0n9wFT5m
2gw451Hmn76JQXERl5a5pJJc+phkEAyVbh9eG3fz0n56QKRegJWdTSA9dPiQp5cZUZ+obEEGT2QB
vr+0ajpEZCEOxcS33J2aBaRzw6gQzwToYQpktlVJicYX5urWX+pg4xRjR7Ie7SS4M42+6Il81ust
EuX+5eMncvGnzmCt+QPXYWyd/lRJeivpvDx3ihzTbiyj7CYN6ngZTL6/gZWNF0mUxrePL3pxYOEy
d1RqkRa0rdOLVq6GYcolzDdrk881pM6lqlZEB7lTtvr4SheH1W9XOru9hgpnrBZcKUfpjU0yTm9D
EgOvVEIu34/BQZhUAMc6XxG71gLFbtcS/ieBfXXQqdkianG1A3KN/0yZ82v55XQBU05l/NIyPRtc
ceJ3ZIwxqSVDItZjAU+wbtTyyi1denBz3dQGQkm5/nz3WtmSBcNspGcAnl6JMYTBjI/rykJ36cH9
fpWz7zERalMJvWQgcI577Ajy8VoytV4MQk2ukeQulKUNYL5sXxl0Ls/u7MENglzkOGiH2S07eIHh
9OQl53iy+yBzPg+1K/ZSd+ovskRMqJGSfOOjHT4YGUb7azPEvPKczxB0zhj/kKHABp2Ny95iG68Y
eIhGDYnZoOCizdTwsxTEGYdW/levR7hayTWO2mZaWDIK0IBew1RefMcUiwCOstG2z1lOceeHqpzk
4JFFVm7NXrTkHTTZlVVEzFP3+b3S15rBTUCCkK2cfu12aTgFyPTBa+rAPpACltwn7F2PrLXodkkW
a/fRjDeNiff9pjhttvSF7XzRKOm9IakV1/bhlwbd77/nbFeAVNMeDDmgzPYJIetqHgD9jHJVaAhk
/3z6AUQDY5qtIyKHszNggtkf2SSvWYw6XBDfGD1i3IIrk9z8lZw/YKRec02S06Z5rqStu8EhKyoc
0PUaZGxFuLQNoMr0nu4NcGy517tpeaOODZUq3Z8jAf78Lunz4DjkrMvp8Owrpmcb2FNg4m4EArQH
V1gvywTz1sdXudCH4EtBZsVeiv8Z550crQqTrnUoetT6GL6lmhngCZk65WnsXfMgCrJLljLumyMx
M+F3M3GJ6g16xDG7qRXK50GbcxilT+CYF2UhHqGPf9+llZRnOisKwBEgRDsd5lVSqTLp1YFihqpv
s0AdQSK39t3kONnWKiAkG0ZmPn180XmeOH/1874S7a/BaeG8k4jnNNKSjDltLNJoFYXNXacQ4dlZ
5ium6pePL3ZpvoB3hgyMHRTtoLNJizh0S4IEGqgxdxraeBxKKrilf7DyzOimX+A8VG7z5/vbbrkX
iWnDtBsIcCPhpc2zu6nt68ePb+XSJ2NbsGHpGkBcPgdFRcaYssWmP5DaevPit64gK4XIxVyp26++
YuBe83UcY+ogrtzepTcGrZXKmg2GkJ3d6e3RoOvjAo0QifJKQB2yDvdVqYhwlVmJCBeZmiXPH9/r
xddGEw8yFeI9YZ7Nd5hBup5fJL0Bw61ngnL0lD6K1x9f5dKsyh2hpAM7bFIGPb2vKKwJ5ojQZ/s+
RgLoHu6eVkwLmieRV760Sy8PufssxKdEhMD09FJpbVjKzCD0nEAfjgly6mdga/lW1li9Ml77LgDU
8CXXfP0fPEpKrgAkEcdB6T/7AshHbuiQKuxXdBm9REWpL7MsN670ci69MGoa1KM4CSG91k/vb0qJ
de5TnYkOKj6I+wE3zaAV7j+Zt52Z3WejriGn8GwolizCuUWwqTe5Eqro4I4ba8Q8+PHAuDQv0rRk
I4mCh4d29syqgBFZG1J6puEPt13kk4YydILKq/p/yTuzHrmRNjv/lYGvzQa34ALYBobMrRbVoqpS
SboJqLVwDe77r/dDdftrZVa5cjR3YwODhj70tCKZGYzlfc95jt84m2ZW2gYkxnhG4/Lq5d9nO2Jo
1F7UsI+/ReBOEbwqzpZjb+tjIIravSN+s31icXQOcpiGixYJ6H4p0+F2JFkFQ0J9JgHk1TOnzxGF
ugqVHAosxx8CXF9bGqtrIR+lucsJKN8Pjl59SVuZ7MnmIqPHXKxP3BPaEKp7h+kp7cRdlKfn2Hiv
TapfP8nJ9kTGpVNl8cKB3qn6K6OIzV3qN/WZVvkro6AZZ2+gZkBp//QoIKoOC7YoOV4vA56yIbIW
Qrbzyjjz674yDmdWTs/U8zkVnDZ+K2XgMWs7A0ZXq66BBwH6oLtz5vj2ytSlyQs2dpW30Ro72YoK
fDWNsGIDBIHWsGg681elsmLfoM+hCRgJ4OHoHfZvvzA+c+JkT2e62pTjgPpBpzn9pcy4Lkg0MjZk
Vpr3feYSGGIawHHMAps0fOpLQjQw7cl4JpKrqvQzT/3KSo5MhqojovZVMnTy1E3cxBkBQMTrGL1+
p7gIbd2imR/cUfvx9pO+OhJFMY6MdICYMMdvh+cbWJ29BUlQ681Xtd3jJMpq7UG3unN7xisTBqWM
x9bEJuihWjweCpZTNcoE4taMvCyYoDGEZhnLzdsP9MrO5HFzQ2CBPwzh58lPR9yrbBphG5uodlEy
+U4bP0ep11cbWWjYP+esi29iU7T2LiqKrDizMb52RD4af51av5ydnKyNnc5PTPLh6uaHrvr+drDN
brskPiasUtnF3upHtbU1t8Uy4E3G3peO/cFMtCtPAgXBkxlGdtR+fft7efXb94Euo2tcl8KTzzUW
w5KWFGk3canwiE0zjCGyg888PvakF68O526UKNxDaJlzFTp+ft3tR19rI4BYGm7ZgzsvNexqM7CN
5ZOF/x1gVpPtxeDRHyumOn6EDVrCLzNiHxVwLwvs3DRUwo4wb+3QLEYnHvuk0VbrskcWeb9ExPI1
gw0Dso48/bJWftwFszetXlILTNMuaeC4bpwoSqpdmdXE2EwVNBTVECECDmIWV5mMp5nkn37mUt+1
ZnSt4pgQVj4DifJjMeO7Vg3Bc3slUVTxTZGXECbw/H1AGlynN4YZtWhcWsMJANyBuTGg8SzYdu3c
2/qzjK5nUS1PY7mkVNWKhfEnr/ZTuIP2CNZvbGR3mY1z1cGu0JAyVHGmkVM4ll0emKNLvUzvszEK
5l4qc1P7WfmpaZbehANpJfDXDcpqKxBfuNtmQGwTtGZbefvcmOEKljaMKqzfo+XshzF19wTy+Pml
1/TtfMgQXNYoD2lXQUUDLkSgyhhFuNwr50HCrDM39tSNWlB6PhjDkkp4FpZtIrInC7iHeMq8drk3
xTg31ManxQKroWv1LiZHbwYfZbhTkCRm8kwWuosZyBrqd2WtVR+FaK0oMN3mspqR/QejkVRlmJN0
91BQusjQt8+1dqkNnJcCv+2XQ2VLYQRpNPszPngJRkyQ1Ttc5WYfuZBv2/Z9KxK72xheRrk66mgo
7/PeychFktK9Th2XuDRbLuYE4m/Sn81IpXPQicy6SQCnpIEfs9ZfUPgB0+h2Jrm3zhTnNQ5cgAc7
haxfbSSu/ivfkujrshgiJHlPbokFWw5ufRg8vepvTbfQPshqGD42c9ZnoTvSNbjy+sIh5n6JvsDB
Hm8BG1RXniJJmLLUaMIYbqDtZUM6Puq2goWX2s14CYkGhwcaG6Mjxa3sOjgzk5oSpnjk3ehd62uH
MfGj6VPveZ0I0nnNOxy7boDp1uUK6sWgWz+mwiYsWtOtdD9ojfajTCi5YP3Er7IDFMCMhaw2v2ex
zP3tUizqGcfq6mOOKJaEFATjz2laeRcWUYzfyxYO7AgSL72VkWs/Z0mNXTpHl2TCcYtjfePZlmyY
MQqlrvI7qw7HCMrohXLnFm+wmJPnYtBJG+R9kBBVQQKCgerpAIWLnzTfhBuXZZDlBfQa6VbDZ8BT
Y3WoO09lW5iB4jnW8nHYQ5eXZkgbybolVI/kPJcZu4vR0xA7kPtLG8T2zEs5FEr1WygSlb51G8hF
oakt/m0W5UA2NMkHSYQLEzrnRyMH0p+Nbw1XnZsCGsqfUaNDYDRHAUhdeJn9nKDmh1jqVgSBZ9BG
ss2EBqXZopUyvAtfA+CzSXyPA13haw7Az3ZJ7kze5Yj0PSQpgFOwGoSenAotMNK8uPDtBLJAUhUW
7aimh/DQOCaIWzhKPsDEKM3be6L2aCBPcdLbm1rPCqL5PDGk7xxwIQI8JhbcwNPiBpioD3MEf7EV
NxuuLsVHc9RbP+gHhSkdoC9vp6nHHvbtdpDZoRkdUDa1mfT5hqI8LpKkkB3CLpie99PkiQctHmvC
u/KlUTS5nRH6WQyWYEM+dA35Cg3uzIJDhSJApa/dG6LMxv3kNBBZaIWRS62GtgBErerRR/PbixYy
eKBNmjTaP5HJAWu617VxIcOi061Ey5/KKfMcaBeAL2it/feixmfnoZLaDG0CiBGv5INgKXoUZkPQ
41ADFXMSJ78Ec5QGERGFLCxaHTa1az7NsZHyr/22eXJlUTGj8lIrzpwRXwhCPbQea04UbSYkGe5p
zS9C3DgUk29vUid64OtSiJvIcM0aPd+UA85vE0jKxpLZN3aljPxbQiVLBLlAcFhsqr59+rnD/5aT
9z8WQP1fLZeQzu0vh50XXt1/x6KbfP+39kvZf0u670c23fW//NumK/6gyE/Jhwo4RaefIuq/bLqW
/QeXYgMFK/VYemHr2ehvm65l/kHXFW8v7VDT5TzJFfZvm66B7ZdbO4uC4OenZ/o7Ll3KTsfnJpMO
DzcONDAIYEiMsk/uysQGRXgPbC3Ia6PU9kQiq++J7Y8EeDSuuJyEkWzMZll0FjKTy7RhdfMHLInK
uBhSrV4dTSr/0SgDcFTkK2tn2l16oLGX7s14aXn59JjAKXeUUcDuUbO3Qm/EZlFjA0mb6JvAdnHh
tdpTsXiEu3p6cWUoCGehxcr+nKS1uzGLRPsmuXq+dzFg7kYxEZdtGp+sUabhQtxG4Hv9mB+4PVnw
Upss+jKZufNpjjJQYImbv/eMuSARBmLtRRbZc8hPcs3n9qnz0TFuwqYyxQ8qjn4ewHFHptAX9p2Q
wAMtjfTFSqISoA6fxmHGCSAJLfjV+9YeemtNlsDT0EKDDeJpBf0ZUBQJI67VYl/JdnKtyyzLdTCN
cZM+EO5uDntrnOZq47Yy694BQYUOZ7XmuxRuHQnghSs+oqROpieTxKXiAtxVfuUmbftdAn3f23Gu
F5vYiyf2N7POn6a4TBCoGz7nGZxzdTSCYq1l9hUYTOYO5HJkfa4+FG09+8NGjjhL6z3AWFs+DovH
CXMjqqqmDGkPaK6GH2M8YT9OA1P3Kvo2MCuRnmjfDb/U+juzJj+FRrZHCrK/LcA9lY22IWTcq/R3
k2LXIjMJbHN0k2h9XsbQld3Vlr1BVNJnRMngQSGvO/W8glvI0ANF0ntbsk0Wev9tHDVoc4oZ9C5P
RdtcjHUPCXgQaeldU6Q1s8B1hkFuNWNynqXwIi1oHa9GoLNMURuMo+d/6XtIiEFJF+DKbQinugYT
QSwa52W2nJ2MO6XvBmwJLPq12YZ9b5n5uw4c4/DesdXA1FJoSj8JwIpbsUg1ByXnfv+ZBCrv0auz
8sap0rjf6XGX3bvO5A3vjVQrxMUoq6b9MGqe80EufvqN7cayb+tyqD5PNLiSPVylKQAoxKmgnnx/
DKdSiTuvAi0c9pWm4JvVKouf2tHNCGHu14YYkd7jV6cRWRRmOlR44qFd72tbx9FMojhb95U0p2UM
jaoRoMwEQLrLfMyWjx1to3d1bABiXcwRFhg0daKw3Ykj8rbhloQ8sYjGWy82gPcOFaS2ZS0V7ix3
bu4r1ZtPQswmFbqknj8VyEIJ6SF3oAxbTpoQm1F7CVBlxqXhDTNWucnrQykG67EmjR0dGwK/pzRe
zBRkyhxfNCUGgQ0Iq0hymh7rabtE9bh80bmTjNuGGGgw4lx4KiDhJOgdWpWQXtzlFonJRK1Ut54h
9XozcYBbHou4gjFVzsxFjvO1Yd/CYIekrc/I7blgwIwDsDpHG3NsqhUAGXUXlZc4S9j0Kp43ce0m
aquADO8Sw+TWJRWxptuuKWN0XYYTf6GNZR9g9cXc/4zBhvOrZZ9kb6XEnhUYpNsQPB0/ijTG9iqq
4BQGqZvY3yHoWHcVotZLXwAZJdS+Tn+43qT3uzEvCbHufHPuQ3eJ9WTD2TIpYdfiE0VQR0l04rxy
UHpflbR1ogIP52x+JCmWqO0OAdDzain7NBnArQIqqEkEnhBgeFAJic5kdF0C1qskabmXllEUb+mj
WHFYAOLEnGP30VVmVXKzRFF9u/SO/6yxsFbB6PMO7eLOVhdcin3gtbXRyVDBhwLcT+cgDeq0XvIy
mKAaq12tusQJzIQs1BDbU2TtOoQq6Cy6JUqurBbW/YVZ+2XLPSCx8y6EheMVHWdjyfRZyxCSNKRE
U0Lu6O/ES6hJpXON4B5nNAZHX2chjxpV0OBcV6WTlgnLhw2tNciidvys4DBvE7O2HAi5pt5yHiLM
oqxSU0CrmzVZ3bmjSbNjCGpyUgYB/KjmO215ScbFdm6kTYQKCEe90JkddWO2oLLgCMZakPHlelvS
MMi2535qtzkc5miayCkXdZNdpAKuWmiyLRrXFAknU98mvcHfu41pOI7lbrbbImDZ6eONKbiFpOTe
R2rae3a+KBhZqPndYYMWfiKMsI9da7xSIpY12VpW5kzZnWYv0iPtHsJcTbaOoX0VsaX6oMErX19z
hItDrSiMz2Is5+xhdtExbBA2zz6UyqZ4SGofCqMTI0cPRiVmh2qh6pr71Cujnkwkm+JIKvxlPoip
bX/komgfNXLUiBZCxRrxASv1PVZxHu2k4bTcBZe8BkBgTebnKo/j5ZHMTlWEkeNmI9QJ1BJ7KEfS
vTUzK6muItvkkkOHTZLrXcX+EngQbWN+gtx1nNAjmwFdK3xgvhnewdYBIU8P++OgRMXFEaza0t12
S2/koNAiPYdZqcZ25xq5Sgh8rwvu/cAI/WfLjDvMNsvsqGsyvaOLOWEhuSaCRRfAx/g7l71ewCO/
SZ16Mu8WvSCOfsopce7qiZr4fTpFhgXXdTA/Ry1gdq76S+WHVuOl7Q1N9OyA0NQDjWw2/gdCf0uP
RcUexE2ey8G+zPWBHSprMm2A1EUToLjtMoNShDfq4lYv3Ax9ft8pWLprEfhra+AcDj3Vj5/yWoua
UMHCvBEQJh9ID5I7N7ZZNps5ie04sM1UdUZgmL352aBTWK2Ljl1+Lt0++ZgbHby6qsgQMUABW1bt
fFQn934VFw/GjHj3g5ZO7qyHGoZ985KVw7e3eQ1dNA8jw29+2CUP9YFrc+Fvy1Shg2u9rhYyYPa3
8qrJqRTsqZvmy85rcZKFnWzHQYUJbwSi5by2a+sysvWUmIHBIal2iJYF9nrRzneDmuLoMyzp/HPq
TMLi6u3wQVMFKQrWdoHzo+TIm1zM1tCKx6jQRAXrUQDh2HE2lD2S/H7aVR2xLNc9RcrlveEtkfGY
zLGOc7QufTcJfL82Pxdm3Ld3ahbFXVdN7uc0t/V6O7UARfZ9lzBVCroFSJNHuyK80UJ0xte2jBOg
MdLThs99Sk+f1aEl1372/H44QG/HJDJkXOoChOcz0Vlk4H6UzG39HdqBRuwtXy7xBWT3mQw5AivI
rF3cFNtwPnQ8olVD5g4EtPmVVyjo7CbabO84d8XvDDjxz0U+pbemoalHr/RmwlclytEt8QDWHLbO
wCm8M9iC9ZLzcIsQk7/f+3nPzm2rxonoN8+631VViIa071dOogvncsmc7DajDZPdIoSWkASzwj8s
yay1l7OfU5kyJ1iGU673l7LVvS+yaosh1ETtfa4jiUhHMWmcB21oVbbRJWZsitYzKO6FA77TVdFB
9lrEbO7t9kepi+mpwhWwHyS4iwM61eo9bpRx3iFXZ4omLkunwyNcROaQb0k90e8lhcRbmjXtNzdO
RqIA9aQ3w/XsGGqLpgtmvWV3YVnYzBeNAk8VeBHdbTiDOCuD1h91cwv0mvzRYFhk5OxwG9lXS2xP
yO7awYq/kQNWi53I1xAIk4QydlqloIvUg+V8LLUsvSq7gfZ+JFFohBnxHUM4Zvr0RTQ1IlvLBToY
dJwXoSK2uYOr0SBC5xqrW/yOa7ZRUpFsqA22kNzZGsreveOU7n+hOVTuUnJUqPRaMmmDmdY7twcy
aMcNp9zhMV5Gtz9AIprvnKFn4Zkjm1AXJh2TP0YcunW7ZvoTl7xfXqiB/HcYcppV7/zSAHami7Ev
L7upJ+5krKhaIZJlYT/TAFqr5L80oBDTcyrEZEcFDbcH0rDjKjq47Lysi6oIpylnec8WET2kQPc3
4IdykN9OIcKBk+qdlXTlYWFjH898gpN+wfoJkNvDAcJeSt/NXv/9L30MNst6yRIWykrp8qbVFAF2
5AydaT+ddmd/PqjlIMsy/spqPmnXLPl6GRk1FYoJvvzGRfxWoZ1J/GtzGkst8DUsL4FcgPuuZyle
a6N2rCWM0ec/IvmKqzMdjJfPbbvrBRwiEWoN51Tb2aVaKcl0LMNltuyd4XCJLuQc3f9SoLj765f8
FVj12ijgC3XKorw3tKWPv11kJuUAnKYM0UguF1xPYOmBWj7TCqbWcTKLaHSttA7PROpPl+94FDF5
XN5Sr6A2wO2ZZRQaBXeHen4CBRudcwy9fCaEjEjrIRy4uDFOO2+YONERyrHgWARIO5iRNW+hgZLp
8vZ3t6oVjt8NBJsgOhxcBTT5Th2ZQ6X3bDq8G1IW4B5LTXBqpCfbB7pVFdvM6kBpvz3kSVORWeq5
OlU+XLYOutAXiiH67GxwcEk9p2h/NIlj3REnNVzpMeGC+jKqryz6E4E4zNMz83Htih497brWGmg2
IWXQ1T9Vh2e2MZnCWFQIuo1dM+NS8WMSI18w5QFWr44ktwldJ1rnMwXOF7OHLxmnOz1+A48RL+jx
7CkRSYAQtqkjZKAxiJcQZGOYreoT9NWpeU6nsU75kwcVCKr5PUHZrIiS4+HMKqlUYnicbQaLbQd2
OxtDms/zkxgUxyzGd++liMUHryZpYy8aV94kVZZ8fPu3fjG9bJPuJSJHmsc+huqThQ+JZgq3V6iQ
rNP1TFIsXCGMhrNUqNcrYljkztk5/cqvjCx6FVKtSyFi7+OHT/CULZk3sgx2QnxQpWtEQLVTX5Aa
WehDtPfx7KYxxWU/UmeEHC9+55XMgKQKPAznmxcrnpE26x04JpFocOWVLhYUT4nmtT+i2OYK81vf
roVfDUEVjgPcpgx3akCa29W6bxtxmHM/veqRxcEX9pxPeZulm4YG+Ln352RVWgdk82KppeDLE54O
WPlpFwODTehjutRDU/TtUOHPrecnk4ayMTIN3tG1HPyK/lZ45KtWvhaHXaaqbeOTeAcZLKbgP5rp
wdGncxvnyYT5a8B1OCYrRIzTxdZREZYUWSVhQ8/7c86F9Xli8aNiIjakQNHKHmZe1Ld/vJOZwqCI
QrlxwCBB8eOfrgitcJsxnStcU9r4TVKCIVqw/5abzjmpyCsDwW/BIcD/saecuoTjmfw+syH6Zea1
CPKc9IM877IgNbPf9T/wTEQGr5JhBiQy1Dx+80Z9nPWESwCy5Apq7vpQOcfTjb/+6e2v74UMn7E8
HIzQzqi2rqv68Vi5hCXQWk4cVnjRKIKkhUfBc+yGd2ScLOmlhCB8D7ND3iyKqxbRlwsdRG9SiwQ1
nTv5u8qY8nH79sd6+WVjlcKJhWwcQbFzGvlZdINXkcVDiXjhWidp0gbK69Otv/7p94eymDlckTkk
vPiykyWPpyKOIHTXwxNKkadB9U86f/79YTi8sndhpDRwAx1/z2mS2lURUzLvMOdz9czzrU00bIDy
N/9PfHkIOCH/WMxUJtHxUPB5XW/IPMzRrZrREi/yBvslduL1T28/1ctXHpUdLSgWasRm7BXHQ1Fg
IRzJhI3JKSs9UG3m/YYgtlyQCJce6G9E7wSZIF/fHvXkJsI7z/GfzQHyBRPkJYW4QJaSkhUUssL5
ZYjYYbgZBaomv+2Yp3E8PiNu6S9yj3ZO59XqzEn5ldnpMj/xCnqwZTkrHz81l+XRqzVr3f+Hyrxz
CSb7XObr2UA5aCbOvKIvR+NR8YkiXUK0isP+ZDSVV73v1uBqm/lJUxqFb6d7+g+sBS8HotXncrKy
6RyS13HyYxop2UmEvFDoXKafbwKNs//Um0CLHBfzehxHq3367eGbnhJH9PQ5nGWAoWLPH+qpH2hb
8ae3J8orT7Qaqfj2eJyXRxgEKGjBid1BhpBeru+20pPL/8y7zUSwsZsb3EohV5x8cbkQnIBr+qSe
DUGfeus3ZdnFVRqfCxZ/cXAAngY8AuEw9luO3icTT8Ra0qQd5Y7UNtKDLXCfn3+aVwbB0w7RirM2
LunTQTpXzUmZejIgw7R4sJHS/uCNsndv/zSvjIKclKXdxzDItfPkdKnGsqYTtKbhDlZ0z/5SXNVd
f+4M9HICuOv3hVaX8yR/XP/9LxUDzrcJ4YCdDMwS28fG5tnIl7RTjs9+1nKCf/uhXh0ODjNYD44i
SDGOh5NzW+DHplRK4uf8lI/TclHPlCpyxz0HEX1tKNBOnCRXdsGLl9Wql9mgNaAFjcokQnI/Ka/0
jIs7ERmeG7z9XC9+LMoPgKxxxUCXfnnXJGPVR3FDxFUK2Gincf/b6jGT7zdH4dQIss1nYWA+YI47
/va0JUNCyTABMit711Jx3VRoKLdvj/Lii2MUvjSqf+t2zJ51PEpfpcDhGqIPIi7t46FHhzxwS1cu
sj3XPqd8f3EIZzREHCxCHPg5Op68sVNvwVCIamImkyz5YFlo9HAF1O9nY6DfjkrnDIXsxS/FeAiM
0ZOwU3CuOxlPT1OvpqXu4yqkpKw55rCZfC89vP0dvjIK41g8Dr5NEOsnC57kagMpt5RBDAx7vtJJ
JY/2KMlqtFa/OxJUCCpfnM+oG2GxOf61iK5rKjsZeaNUjYaR3mmHJtFTfnNmoJ+osF/u+vAZMaJw
MsM6hLqGfx6P1EbjWGgx7y5pgMQ1+tn0LpHS/FOhRriu2jU2Yxyr8rYi2oyGoG3lGyOaU/QdjZ56
qxaNPFgaJHoTFJauXemz6q/RN7TUsjuVbJGn9Td9N4jPolxxcMg22xvXUMuHGG1usafwOT85dldW
V4AbaES56BlJQ3Tt5J6WNhXHLoIAH8SZU0cXWUun4UD/8rmWo5VeKimiT63oEB6a6y3raULNe0NN
vbWI1QAME5KN2T6NS+VFN22nJAllvW4RW2t6y6ZF0HDtTwZ5EZ6NaX1rlxYh4Pww/vdlmBwVsJYT
5hs1znQg36L0brqkNYhf1DjueG5P0ee3f3fKDlzJV7w8c/lkHre5105pTzwXmX90PjKtoPF0dh6/
fDvBt7GX0l1cvSmnl0fJ1wHUiO0BLzLlJAulH2rLnjPkqMkbYz5Lbjt9cXDNc9FCVIWHnrvAaeWs
bMacEpFAx9xn7Y/JV/Y+L4boDKDulVFYSKmvUiFbqfknC2lKDMgikHsEzWRxFE84Zi2C+Km3f6LT
hZRnARnrU3tkIaAkdzIKdD2zJyBM0rvvy6uUeMoqaHPJDUA5Zy8arzwSNzReUI7+HIRPjwtZWkG2
L3tyk0ZwiqViW4hoXP61CPyWXPH/y+CRdSL+C+b7Qsz42A9f8v5Iw7j+B39pGDUKzX9Q8nEpyP7U
MK4T4S8RIzZ2EkVoKZMqwjL+s2X0t4hRQ/mI257aNQAZ/kkv7l8qRs3Q/2C1A+2INee3ZYw/D13/
LOxipRfR08B0hsCSTIFTFWPr2lUnKtE99Tk0cjX3ztVkyekB7Zp9SPrWuyjaSe2dqCnvzMGqLsFM
VLt8dpa71pqGK7pBeZjHxR7VTBx6ZZ1d+35XPxrGVFy7BU1lx5iig920y1ViLChtK9HK65ocAbPD
+fNbZ0wq0bxyFLtoNbC7c4E62ad0uxGOpD71IJAbbiJwk1sUc191iEW/1WH4eyQ2RfpOrFWsVsc7
Yk9vNB2rXjyYKiesPZ68i2Uakj1denVV+7HzruqrGe0w2ohzuzF/9T+/2c+hGZE7PhwEn4XsZG2J
PS6JHk2+B7C5w7ZY1sRwadvXkXDm3zoPMtTq/+J+wDMSZcBx5vgpU+bN4A+qRrvidLt4dr4ohzA7
bTLOMRp/VkOOnopDhgGhgBcCcBhsneOhMGgg1nLm+jFz9R2Buhdcv3be0l0Xtb6tJ7WjrhoI66Ig
BXmwn3Gw3BulCWv8KpJflPsd7zMhte0hHrvLWd3pTbwZBvtC2Wqn8gdkRU8TPQKOsgfCMggYS66a
Ibqj1pwEvWnc/bIE3P31sX9tFx7vnev3xpa5qoxp4jHw6TWR7KvUic08ezSyUdu5eluGkyzMAH1u
GSa2VuzeHm/9yY+/vLUDSqWJGgVKtlPDcDVObpbOjf2oU5fZL3JaDr425VejksVFNY3+faa5IjSh
3Z6ZIcd7z/qknHVpOfPm0XAzTo3Xbor0wY8S+7HHH7iNqkJuWlOeBaIc76frMCsGxSbmYrXC6aeg
UKMyylTTJvMRSW15SDVYyXamLXtYmOFM2AGasawNZOSLgHNYsm2R/MKpbAm5Vk1yU/UFkMJ5b/b1
l9/85pGAU9SgD7SS8f1TGCL0/5xgDBk9JatISeZdf+samh3SR8VthfhrCwDyPXxE90yd7adf9+g3
p6PK3oDLVqdvzuXz+IVBLe3osSOap87eLs0qZsPYE7hjcV+383NjDY9rMy50I18P5tz6syOreIT7
7Sp7vd/1d/GInmOejS9lV+2z3vyOqqsLOM/8SYj2BinJfqoQBenDmcl6YjPnx6SBRRWAJjdFFMBC
5vEn1yoAvpid56damO/k4gDNquBA+TcIVa7SwqapVqD9sZ+Nv/Fsv3WG+X/TcgFglCm4fpX/96PK
v//Z/9u7vmWGfy+6pJsvvv3P//bPf/cv1wXlVE7H/Eo25PS1nfp3OJr4Q4foiSNjPaavvdZ/uS5M
8cd6NQTlAhpkLV7y+v6fcDT+1ZpQtcLb0HauXo3/9T+OYkXak//967r60978z6SH5PWzcE+llw4/
1b7TdUAjgHBc8cebuosuLbT72zmVm1ha8J4X09gKNNDbUcQPxBAG2uKMh0GPuo0lsh3FumyHwn0+
TJFzUSw6+lrh/V2Q/q0Z9l/NroOU561pc6u+FEdTZv1//3u2+H94pB1yB12B5jCP/3W8XQvk/0Tn
QXjjOAv7fTVereKofzw5zlr/odmLrIYq0O+Zco63wXV2cBpiRVkLFTQ9Tzk4CeaPVKWe2Biah4Sc
M5SV7bQo0UmxmmbjbkgWrbsYBg+Hq4YVjDyPHvU9QqXSI2q3aizkzJNV/ag0yXVf1yp5k5r0bYNa
9S7/jNsmDTpIHF1QVFJ89doO3Sp5tMA5pY+n9UpkKqsRSfp48oph+KDPNbnD+GaxsbqNWRAt6ldj
Hzh6rd93nRZ/LJZF9JhcvCwNWvbvCYlehKnALiszOxiEHecg8Utk+5hbp09K+UazMafGsoOM1scc
JKS5GjshNCffdp1R9juzTMWliL1U7lH12WY49tWyXDZ4/8zQnlsj2/rVomBjijzJdm2WJNajX2bD
FUac2A3sn6Zd+M4YeLHdYubtohrxnrd6fBf0qDYe3dX665bSzKDq4aAZfpqDkVZjFDawDP8y4145
UL1oxbKscBeiFbmy9dYW+vGekUsD/WWKvXCUflUchh79ZSBHpcaDQxb6fZqX/obigdp0Zuze6K3e
OaGTJ44TGKPrHfiLi9865LEAAX1FoQCvmq4Q69J6Zvmlfm4QT67i0fcwWWJPNjQHmGE9eocUO9Ol
WUvvzL55fKj8OR7XfArN/nrWQ7xwPN4o9SE3l5rxpnbZ9V2TfJJe2UGELNuvBp6w/dvf+fGZax1v
RQIw2nr8p7J9sk2j+8+ocdneJo94tEyLxku7HNM1qz4/82jHp8i/h2IZQfmBgoCN4vjRwDS3a2XD
22hz6m0LbSq/JmO1nAsRejEMyw+l0vVgvlZoT2lcydiVKVYLdxNhrNhG8YIJnhTg4O3vjYMpH/eX
XYo7DFd+AD6QgRmOGXL8ONk42WOyjADFyfIgoRw1NwAkI0KoTOIK6b9PvZnr4lNua4a2L1wz+REV
qVltJYVjT4b0wulJB7ktBlYhjG7T7TTmMbCWbrTlJ1DiSQVtuMwmzDNOZUpUs8SJBSnC6+KQiVL7
7iPeV+/8yNKGQ4/S/RnRZjdvl65nAtGz8PAfF4CZMOU0rTLCpRM9NgGPxMZPsWGDywzxIMxqBz0u
YrkzC9GkO0uz8ofR0lgjMKBkxSbNzcrf47GT9n1BblocqhFGEwpQhfmCytoQNVcO9p8R85LWa7mJ
3JgFWIRSkehIf1rFYr4ko34S6NYcNz/gCIPyUBiqLAkGdwZ1g5quMDad06eFCvo2Q/XUl5NiJqIe
1reRbnTpbnCJNS4CZxhnea0GnUuAqIclv5GjXjlPDnFoZCoXXSr+bLK2yLc1/IV6H3ttW1wRUSk/
KpzK7cZfMER9nOgjfF1SPb8XWZZMSwB0M+nuFrrr6QcAFmlzb2FqHx7ppFTpwUuyMnm3YPkeKPMV
KsfRVY1OUm9S6unGzm7l3B+6pRrq6yWb0uxDlMx2+r42u3qV5zRxcrP0hWZewanp5z9FLjnQ+7Tn
/duhd+S8qZXXxDtG9HDdg8fwNktiiz/nLM/fjRqwZgRElRiChhTm6puMclIIg7TDfXEQ2uyTLe8Y
rYPuHkyG9oTF0HefMt44rqNJ7+W7MlmwOtgNUv+nNu5L+2FYjHj6kGNJLLYtITnTflQ5DHVAFvNw
m9dLgYlwtTrJj/bA4fCSHlnTBY5GzPtnfos4wljajSjjNrUrBvOLGfWu1u2RxKj6a+Tl7jiGEb6k
LCx+givGyMLLhGHAMDcufMKHDnwyfWNtzKJNlmChulqzx2ocXP2KxfiJyIDD6e5brjLOvvoJ0aim
Po/ZBFrgGi1WQB2CiGa52+4ngKMplrj439ydSZLcSJqlT4QSzIBuMdls5rM7uYGQTjrmGYrpRnWO
vlh/xk5pqWRJV0puexmRkRE0M0D1H977XtQx+9f37Z3RgVGv1IPtD7pDjgLOMWYkkB7lkMRxmBUS
1Ef+B/vh/EGAgEGZkrBsrU2EJr7C2bNjd30lxio5q39gIothARYp+agiHP8AR3BR9Ictd8CQkLAB
kkQhs7H3paLpaVDpxlLslj8Ik+wPzqT+gzbBDqcmZ8PsliS6r+HWfaq31ikfM73e1XdKStY4SRul
f+Apin4HqXRd5tgHu+rS0XMwqqlHbMwGbGxHUSZwCPBY9GISyW0aZW+9MLXSlX1jSHXytUKtr8Nk
Ee1Y/wG89FWcvJh/sC9Jp3C5uNwzZIBrMkf7eCHCqi2VYNiEUeHN3Gx+XK8mj5L/jgRYk2bVVl8X
Ja82bCl9pov9wr3BCUQGeG/uEjnZekL2oaHjxJeBrFGNRaWbdUOgOFvL8D+bCbT/V1vov3k/xAnc
YYyQPxl7AgL4e3rGETLWUxHDbWeHQgXo2kVsXglP6IpQto5o35YK0MFBt+s226lKon8feU3EuW66
aTx3BRQv8gUgIfraaK/imuYQIF7/5yvkr6v3Lu+iiOUG/gO1Auv4zxdIXccJmMM8DdIZVB6RmFVg
y3j2jE1T/sXV+7ei/89/C/0u9xUXPUX4X5cV1WTLweCkBOZMdWTgtvMyF9SrqTfW22qJ7KnF/Mjf
05Nr7Cpq2Cwi9vsibf/FSPWv+ub+BwH4dm8iGN7q7J7++UOLTh2M0amxzZurY++5apKfJuchdBqs
MuLs9rH5r2ID/qoIeBooA1idMku9h1f+twFnXGPhN+/Y8W5eg7HmdC2X5t+Mnb0/c3/4VlgtHYZz
fw88psXI0nbS8CDPk8mQLIHxItR/NRf+75/lHqFz183+qUn/3p91DXUPZr81qNNRfewHUz/MyuB8
/s+P5l+qNibCfBZaNdTtPJz89/75V8JvPzPzKvNAdqUTWqJjXNOWxOg1ghvCTRbMueY/sMv/Vlf9
/+fc5g5y/39PbF4+0//1n53Mfv/X/vv+f/k/7bfmMlyB1YnKBeU/egMeiX9sl/T/UKlvzfuAENEV
tov/244Tcq/ejz/nbsiAx3nv2f/RjpvufyD3dhmvoo78t9vxu4eah+G/FML8iWjI7wU9IlIXhchf
DwscCVdh2FSD4mrc56bOb8OyiXsz9prXyoAASMA2y3Gq91nc4DF3fhhV6z5kleqEpSLuEvOfqlk8
Zl0WJgumitYczlPbGJ4ympetsf6gZk5OlUMqW2YCUWvn6shU9ayhOWzD4ptsrbxkWE5lP+zbVLM8
bu7cyktPNJc+aRgE5F6eNhe0+9/tSv1s5nhvjv3XoIiLMxhHtXWeYE9E0gzTEj3C72ZBAfE2bure
io80RXWenTX3teiM65Crq9eZpa/WKxaXHa3q3QD9Kdqf/On8KbmodgGPR9vCKqse8EwEql6Ebp7R
xb+VU31YiyV0ZWTEyWmwBt9BpJlvz1t50SGSjdxbnqV85oX6CornMIvt6orWW7pqr4iXuUo9ZnO3
vP+24TdrS9VrV2gRFUEe6TFZGm5tn+n4zrF/mmmwyrekakFoeLNMPZFdFuOqj8dOBYfgEjY7WL+V
RHmpB7yGFV720nzAI85sZXjpkx80xp4W+0n5HEOrKFG0ah3xC9RutR0/zOnGLE4P3F69pCTZbGpy
50yZ1sXZip1i9Z/xkhwHAwfwtFgEt89nR51vKYiyZU33U5b9LPpoKX40bQGvTIVqVJYAuLgc9F2W
tI9rre3FpKBsv0G9aP2E/OsD0oL8EVBIQC6wXxhHY3ro9bdcsOKxVr+dH8rxCCTLYzATrVKtPSSy
6YFq9zwVTEZocfGU9k9JmfmO9hDXLPaIui/7/iGxp+feLSTG+HU3GDU+85y/Utbq29KQa+zY62PS
uCdjwujjZK5Xu1ukjpvwF0Rh7awioOJL3oriw1jW0detxod0+qWpv01thNTSTJc1f1OHapdMpQ/N
wO+n9xYn3mFssYVbOEtzLHXdqr8OMSOiGH6Dijd1JXR3O4hx8hianzITk/00NDd7vRi2/MqdhaF6
CZLGCtyx2d0FCFbxrWr7YLrT5d3qxJLXQ9Ozps99B79FHwNp/Vhl+donYo+r2CtlFVjq9DDkgJnA
iQyj9JEeh/aQ0aj+SrUtMrXyfdTlc5zVB72cGGC5wbqOV7G+NBuTrMx6HJwWAX15oOXdz8Z8IYTh
U5TWt3TVPvP+Q2z7gUhfoFaeqPqD2bwBATtOdYDT+tZbzrM0ShiU4k575jG0p71bxI/xVH2lCdOz
blwz35w1jaeciGbdusptGn84ev8p+uaY/vkxxqhOESBlEzwGxaw8O+2O7pp/S5X4XRBqBQrP+BqE
+hvZyES9Q+NeMkUWcRamW36iUQhlnwR5Uj2ILQ3VxX1cJKSuytpaqKJqHWnz8gz77JuwSF1MusK5
KSsoRWVzD2ljEj+VrGuwukoSway7LY5oAm3qX7HK+v3C2aCWe7oPr66/bW2YWdZHEdf7jhkCh8hz
Nn6Cq8JoVW2BXW/e0qY/Nbe7pqC99HmSfiq3DCIbFiAIhRxBsbndSmktT5yjFDjOetbqe4a0Rr6K
6obuHarh6Ce9dLrnJlXOGfEVBw50c4fhUNag30x9QgTlfMQaFf1ET1g4Oo1FloUmwVueW/adp8bD
84rHld2t/lgN9a1ri92mSr+G8HJ0y1lGdtJue9zAVdgwJYtQgxl3wXEezkX2vdCHE7ufUDbxzcXD
7SnF2W3M9QWj8Htfrg8FK97csa5aPfixecJKvQXtlP0eU+VpIx8AOpL9u4/13F+K3A2GNU/3YtXN
cEYTdexNgloqa3mYpKV8M0YBPc5m1uqvli69YYV9MvV5F9mdHTgrb5OpxGe0T/2VseoCAygZcHqW
Z8eKuz0s5NnlTK3H69iZ2SWrsIsXQoZuRpelMms56C5YPLU1Xh2mgwckofbBHQXu8J4MOPJOIAUq
6iVe4/hjlPUQ2QRVvPVjO0fWmraPPCAkTY9JdgbovgCFEFaQDGazt0t2yLXLQq5McNhXHLBBt9ox
tyIQnE7bLk4vom7r+fEU5mgy3TH78TnWPi2VeTOusdWTmVo8J27chb3s7wOwtjmAbgBg2fxqx+RZ
U5Q9LnxgHPrTkDXGOTZHUDB9K8OeE+uhBzzBhEXY9ZXx8xgZ6Tj9TBXGQ1tprtphxdPg3dHZnLd6
fXVm5HPzNnW3wdhkuNovirW0hyV3OB9X2ftL8mXcrz96LLNWVVTueiCgDRyLdlx2pRvwJbdgjZCI
rgsIKroDM7TlVgXpWnxDz6dG1tzS64r0vUywsKrGOVlaeaCBeM6Ktb6YTl58jioUv1aZMewU8Ixg
B7l+ly+wYwBmeWYnXL6ZUtvNXWNHfO+UBTbaxjzvmIRrPLB2V0aIFckVUqbQqsvYN1tlDJF6jBED
dv5t9NBePPXVra71HwaUzZ3V6ok3pOm+6tyX2dBvyHrhNDZWd5YqhYLzdvc37RAMGn4Pi8JXmvUn
TbzklFiyk2sxMVNh/O4r6q7dwE/tK91lXXb0DX22Ad3KwA1DpPRLu3/f6vrXZCePhYVaAnAgpwFw
Jm3NX41sOAzJekkr7XFTnMgw6j2zvhcdUCa6Ra+Lt0/UA9+xr3NutDuUhEGWlTvAZzub3Ui2RLF5
XhY70KAgicYiecTaiaLHPIPBSyPCoopx06THjYhIr+nlriQgvluBiFrFUSzV7R7dVM63brAAbCnX
pm13sWGHMDbgB1G4DaYWkswJvENrr3z3VBDPipmLIwM951vDCPW0sRNJfJHy/KfqpN1KRZH+UM0w
vyvkFT7ZGUL1N9WMDwy13V2R6EvU1wRMj2mjIPOczToDFbHRSW+zwF+0Mf3zDCYe+8Rx8EBnTZb7
Vq8JsgUM50SRbP8sFApIVHzNaertwk+TUd017ZY+AqXjZkz1poyGCRi7ssUqIqlSRHrF4HaaRiuk
U9L8YeNiqkW3nabUVJ6A5uY7OW/WHhGrRp5hk39fs617apqhCVNlo0oacCI9d3FT0+6vleu5am6A
3u2W6YYHrzh0raXuc7iT7yDiN89k9MWQeMomf4Vvs2/Vdn3JEcBfemHJ42CO1leFfR0/5Tw+ClX5
Yc11QzWHgvbqjg75HklDPVOhqLnmAGci6dbZC/Jv9WDw0b0pVZ3HRlKk5FNiHUrNafeL6LqwUabe
32IdepTBRtaeGeHO2lwdmfZwezidsUacH4axN1pjv5R2cpxE9qEPw4JRf1Std63UM39DIBEMjswf
BK5ItnbVYLAfS50U/osbv9qTFAckM4g9EknIXs/spltryF3VoJxqmLzelgvj3cgrZrjwcY+GgVyZ
lIGNUrFdnR/bRGGsdFpyP5wGuSMsTF4ge+YfvSjdA2KmBcwtXC4qzLKdfm1la+6XCRWHko7fLXtU
ORANJXAUaV70xn3KhLWzlmb0QBYHPQwoUEiBVJVjl0y1b2Uo5vgmFRaDyoXI8avbL28mKSzzOl/1
pTF5lKZlOVG+D0E31ZufrwqxOkX83TBnkPe26hlFfc5U7SzAXhSrWx5U2bxgOH5lQBPlY8ultHA8
NS/cq0d09KEKRipY+qUMrST/psBWYhSrRUvmtGGnNls458ODLu8INUlMJrYcT3BeenkeX0q9wamY
HsTwg2cQxG8xt6Gwkzc2DF5bxbehU3QKQHUgcTZNj7lbCK/QJ+BaCqbPKjHfN2AFoZzIODFgCBe6
+1Ms9sQ9kDKTX7PsmK9m+6LrHYrvZTNftjKTvoXhwbPhy/pmrulRk7PZbPP+dSs38VQUBVvWZHNh
mdnHyhGBzBzgSrBBb10vV6/Fww/nBLeC6sRtuLTKMXHMiIUEDoLvTWZBxR19a+p3sVr73CihUw2+
CQPKs+EseUJvPaksOxhzoEz49iZdRlaz3cGs/LS1sjOrIbkKbfolBwsSNBV2AESwj0qoyj5TJZYk
zZj1fEI+MD3AXJzUDWfGMjVJoDoFY03qUO4JpTqRrXCEKAkte5BHmH0PbQqlNcPTtCsFuptsSHct
yHxA50iokI9tHjuAJSwn4jKAKzp1xO3gXAqwXLtNT7J7kKzxrvYcCSDMbUAbxWBHZqXCWWJyHlZD
2d1SI5tCTSuzgHGue6KV4yXQYr2KdAITokYtzT2u+fSoZGX9upDuGzLESolPBHwzpobzbpSSjAu1
73cj9mVst9si3js32aCx2NNrbq/ls2MxTletaYwkmOzMd0thvevWSHLc1IEkrBXxDKs49bumNNkA
sVmlnZm7AyCb6n1u1/4lYWvyY3HK8edEfXEcN6kcVRsKXySBqr2KyZE3wDz5UUnd8rudFEsJbGia
dmbd456+Z6heBSLFj9HS4+cCL/KTRnCG601DTJ2rx1n1Io3V+L7ZZgrJ2Ha02lvY0gaGaBd85kUM
crF2XqwekK5bF8u1sFr1tGkZLZjDg2k7lfYc650SNFmvXKCbrYeqd7prXGQWa3W75ajPSwO08Lh1
9plDfzttpknX5lp9/Y7TPOahQZI1qb35jKcjZc3k9H1gpOvwLoU16pG5LfobA4TlALLBDIEpN6Fi
5cQxKdlhSTIWLJhi9adFwxFEHystIJ9rwVczcTHDNfd1N0vZ2phm2Nl18iD0Kf2S5iRA7yQmPP24
2SSPlpPGu83qJl+PdS3aJHgsjxDf9VSQTMWKpXCPw4LwYWnqsO4GI8zn+pzy1GZiOWhwRI1h89jV
D0GxMJQwR/ulUvoH7llokhPVQYxbJJfmMws+WpgixsU/Z3ttAR1DiQn4q960X6KabM/o46CDgeZP
S179xp8xXqcyP0A/Q91Kgx5KpAdJrLhhIYoPFAflTifgYWZflRuc2U6RPeZgo7zUnSm7im91s1i0
5vpHX1XX1gKALBU1eYFXWoIDwqtyZyhTN+jzHWoFnXymrUy/NmYlpmN5k1TfZRofhCzD2dSkp7Oy
9Hp9O7pqHAeQFY9L3RVQ94AdVSQjNnoZAb7qPUEDZrRIEFbmOe706DqFzd+cJzQKUgTr9Ghvr7kF
fKxk2sA8yTWLoJHpi5qBkt4MgmSpUA+q0+ytHqCfnLWEhk9rL3r7e9RvW0OlZS0zaK3qytTDYW1j
Wz5gkcYH+3RIna71bDcQ4pR1EZuVkncoG5GVJL9zrY5gbf1uwWi+1pVyGXDBhPB7KKtwvOw1fbiv
kemn8BPc6KQOfJW/FHSZnkHQZZgMY1Qkyw+sFQ8ccpzx8K34tL/WqQ7V9oMszNW3GZfk8TQDeKIT
GLt7U5ZPLgcCtDt7U/nja5LjUlHexmQIh6qjJxXtSbKQw6Fna1GXprvhDnXq76PkragmttUMCa2Y
365PItM9G2WU5Pm3ztZuSdF+KqmYg4xll5co0AYwXaGQqBu8RxlzmL6si7BvKhmlKUOUbm2NsCJR
Yd/xCoH2aobHZAPa2g0uR0sFw3J4KZrlHMNz84uieeuTLhCt+wPlAiEHNTRSTS0uU7EHKv8sR8Ck
erFdtF6F8lT5aS4uILIMX4JM20N/BDcXD1Y4GC3jFrH+jEv1D5vtypmNXrYeTmY2QQ7oG6iwQs89
Jr1+ieNIZQ4U2qCufoCF5SG0u+Z9a5YvbR6tCCKiztdR5mHi6tdiNI8iEQHDjB9llqlnM7HPclCQ
N6madgNqLy7LbCy3Yuid3dy0gZ6up6aNQwlHjFvJ+lLtmkvGERdcR4PnOM+ib5s3Y96c0CyZ384K
gWmiLWcc7HmPJqF1vbFcrLPCxOkZE8zkAyUFpzGM177YdiA2H6uakt6Y9LeVXjvsNnE19ITvq642
lZEMcLzBrCMouzwtyWvRGOVO1BgQbEKovLFOD8PWRG7MU9qnywMcQ+ulYryYuYYSJdW2+aQAO7um
6RwET2u+y2sHzV/WuI/Igz+7OXnQN/PIn+SNO/FCxgWvvPtDlNDdklXnKMy5G+MkO5BI4OsaSwuI
HGoINeehiwXjRUvAkC+ynR6zz7frsQtX0z0JKh72f+t3LiuN2j4LJ0ZBZ3mPIiN6NA9mde2Rmmnt
jdLgoo3DCU2lERDjbATunD8WQnGOQ5z81qa0CCd7+7StTPdsEumflxIEryyaR8XoOST7RUZJ2TeP
dtEV1B6NLL2G9HIkW5t+bHFunNeSfW6j6Nl+0ECQZrNkJrPWjd+Zhs/F9VDacYsAzX4zZLGbVwLv
daeF9MmNjrRe7DXw0bfRylKsecw9rfym2dWza0HMm4xfU7v9uZX4RVB8BTyihV9S2gR13r1azlLs
E5MTdR0jlMoe8dHBKLs3w/6eoZK5JYtq3FJ5SOImcPTHKS3DUv2hMId7dhsLKLbtdket33qPzst8
XnUSPFzISC91PDT3sBV5y2tDCbWmOPTxpl6sVK5hlrtkKXQUhln/1jESY8zOwSvJWPaMuSQkQLR+
262QRJ2lPeeEDAYi5n+UelqcUkiutXqbdGs5Ag/rvL5w2I1PoT4pDEq7ULUbMyxSXojcxixKAElJ
ocJQlljEQsQHVVMuMxTkyWi81l18PXul6NX9qdf3HfqL0LLGMN9oiBm7vuN0GC7pkALpq5DgD53U
vGIge4kzt8g1SFgmATI63b5R7fuRoUhrs6/4KDpE0FbXWKe6GSQwYWnua1OkTAwou5pxGC5clwg6
ppV7MG+/UgXIL/EpYUYeBYuSLY9sXQ50eqliHbE/s5FAxRZhcPzUSRUtuvq82IlxgEpMCkainlCa
9MeimA9VlbT7XIXMKGNCqbyqLQN2FqRWyEH77arluJt1eS7vX7tS8ZYYQ3ecsnIMtXUNJ93gu+x/
Co3gTLIbFgRNFoBRl4c8i50ja5o+qlxzCoxeT46VNnzK0hle8tj+ndZWMCXmUTJBntNaiSaZciMl
MJ9lLrkk61HVgqWohp+da/0oWkDqhZiMl9adX3gMHmRlZwG4lt9UP/q5FePRmG3rhADrlEx55asJ
I2AM21lYGyhvpiUO1bJQAy2/mz6V+ZC0BunSGw1kUxmXIl8eQBvcCKd5VyRmS/wkOwvk8q7L9WOV
ZDBrO2qBskrPeo5AriIlSdHvugJKW/yotLIL6QEmJqGqyo/FMAvPyC+pPAIsdoqXuriMbX+jTQ2w
LUfxffNt9XaJw3XkXKz8GusAdItGR2bYoD2tI7ftL6aa3iZTe5QK88y0L8Kx3xSKG3EDRrt420wU
tih/k51BSsjsNWqj+EimyIXJhr2hjg/LmD8DDk0OlpxvWt8de8iyvqmvV1mwNurUX7GdcdJnmbXr
Mqg2Of/AzZGE+RQ2eO3NMnnPjJU0yO9qr35Rau8dBRXtqshIWd1n0eXnes1uYyx/1WZmnN3BxL3e
gFvSE2u+rUpy6lc6uNbZ3nHvqh6+Ji7ua6WUjwJcJqNCMjPEUTHWfT2aOZF7w84mIxHssgj4+jNf
m2uEWevj5Kq3ljtvVl/hU1Pepdg+5l1VEJZrlUlY9cMzP+udwEZS7kSRNMTiYS3uL7DgZCZ/JKn6
4mY220muqI/4NWE91/7dXOU5cfpLT5OLVtP16qrOALhsDokl3sGf1N7IDtLpSVRJHhBqcZUr79LK
7FBd89uE3jBwDV5+mTfbLdN4pWajiYNCOtaBmcqH6JrHZuKzLIs41JJlVLLrNuDS6aLsKkt8M/hX
wlcMZoNIgFH+mlLu504Neisq7Svw7SixSTtz9EsXd77dpVFJ19hK3nvtW3kPQavsn3Maf0+422x4
y1sdIsJ4WfuLXSsXc5FH9sG+qyp74F63LItPDSIrruI8pwTM/EpViTxh1vZsN7z4ZgOTMO06xm82
rXKpbs+Cxe5LNyzWcwu3mQAhmLMGStGUFWISQ9a2VPgLCm9H7Ra0ajGIOkl/twLpCPD7POb0H0yo
zSHQu5HAlU05JI2S7DvN/S1qjkaN5a1X61sZgMbn4p7Qu+Vd79sF0kXkIt7U5q5f35sgrD7loSNV
R0zyViCi8TR1JTmxLPEHNcpjIfujUiaPqGuYp5s3UOLFsU+rnVJAfobZdwLNkh6FqczR4ibvRZve
VgDWWtJjXiwXJ2R853gJgyQ/H8qJ72c5VcwQX/Om+1JVRqqrQ9+Zg3+jKBfPDidgkDUjQ666NHeK
YbYnRR/3uXmPHdmeKl33XDqVx2kw88d0TFmgEXTNfANwylUXyrlNh6gqxtvW6V4K/hkH825cP8e4
u6nWU93Ee1nhYa9K+riejXDZRAQj7cy1fnL71tNHQT/3axjTiLJ+P7oFJwtH1yHL8wg+/Y7U+Shj
3NYlHVtuOxK5QZWBVR9V+2ydc9K9nOY0kmeTmi8Ept0MjvMk7a4ZlPsFsZxjzO39VzO/obIeQiSa
SF9lob8pxLz7Bu5RDT4AAU/+Jvl0OIKizH6BxO8X/ZtZrlFsFdfUTKKkP+Tw3pYzeqSdmXwCGrjK
1fI7qgEFgDxXLDi/L72937YLn+qO0s8+7HGJjPEzNSPVaD/KvP8Rr8qDOt+1BSQooEpF9XcPWA77
8VwWuq9mP9CqgUr9veYcw90Y5fYQjgTPVwxlSMCoKrSk6QRpPhc+NeDRsfj1gRkFnZXFL23XSLb4
TO7gPTq+LUv1sOGVTL24tdWnvHSS5z4Zuoe6YiDYbh3Bmb0idkg5dF83+uynKmJzV0ueaAX1ONKH
YdZCNvUNeD1GC+wfM9U9FW5s3rUEfNQ1XS9tK4djbNTzDlQCNGhyVN/qTKd5W4C5Q1tjnih6swiX
tL2Zea19Q8+Xoc9ZRwa3ZfI1mE5yUAuO6NxUm3epjdNKvZouYZ+77dMC8cwnS/VWJprrFZgpeNdM
dz0uYJr51w8PBeXAy0JR7yd1GRjawCLP+ujALThV85z3yqszEljCKPVbvLZh26hsvdBSeiTqPg4Y
2bis3liYN7tmNRsE/HXsgb324OkDawajzmw6PoKj6IIiLj/13H5gWfem4+TU0/RrtiBqD23qAQZj
LEgnL+2n0XWPAo7/rl2sG3BNWOyxcVMz3pZBiCRs2Xy18QenfBYUjWQmbBApzmSI0A2foCgY9Spv
y5zuW7YYyN5mTzHGx3VeYFY01UM/j3tkjtekJJTCcr4ruvVkzMoxN8bzVva73Jp7ZgRzwU+5Kfuk
yB/KxnaoC5PnRQU/YYwfJrcrjPaNGxy48h7pZMR8dCZaKH3uFuOBQLPAVZhKNwYq7IV9o2RNoxWX
OG5UpoTyp1V89ZpUfJXi3qdLRUnCiNcoFqJYpPMF9BtdyczVlhgl6oU2INGx9NeF4rScLBDj6dU0
5KM7Epgaw6dDdfpdCjwnoAl+E2v/01Abyms7O/YLClOjVvZxYsHCT5d9rWg7lKgRkeVHYbP2ia2G
jXZyymPxRmF4NTTC7XIyxxZVUG+uVxgP3hpbSPeq6gx6/5w0hsvbB+PNdu5nsoaiMU5JVVmJwACR
vm86PmgRFx/t5uzcdDpq5nJfKMZeWxPi17TlrrVoWeLx+9pWtzwmLmBw02c8kIrfdS57yfhJQhq+
A8dqcz2YWDHHOo8SZhVx2n7ppqJGiS5esgbtxNBFo0IUH6jfwJTkutSusXfWeo3GajHCLdeFn5om
1zUg/IVKcawMCO3DwcZQ6tNM/tBSljOAer9rEgD2NGhfubYKv87/bL0ZIrtYLBftFovlqqvJTZnj
wB7GD10ZbvXUR4qzPjnip5BRVqpX1oUtgXZFaNkGASukTpdkho30PoU67VFh/7ZYh2rQqzXeSQij
vj5RamiXkgW1OTBiqfRDznBt0cqnVT67Dlx/fe/W1eNSPeuFEoyjfZcCWAlrMqv3aVJp2+LikIjl
1K1OEaYzORBLSkJrXmcnZxvQyGvxLScbnj0fU6ttQ5Lf0NkyUaa4VccB2jzy69wRvQ9q9WSLMvXV
vESOU9m/lK06I/14tmQWKhshFJChDU9lWjcSfOYp+RohQOY95E4jOW/8KNv1CED/V9KPRxBST6zW
Aid3L8w4jrSrK/sw9pr0l15j942fTJWzM7o1cOpmt7bWTooB1kzea0E+Sn0Hwp4BuzK1PHJsICnD
So9QmTOa8F9QrqC5GK9dW/2MnepEws9vWXa/FCXeqTImjRIZga/L/nN080cFNwYa8f7Jtai2J/uQ
tei+SaEUOdkYVekvElRp+qUq4xSazm+MM6/9UlwHbb1PvCr92hNROI7jLZ0JhKp64E2TqKBxco5i
aTyRnpJ6zYLEpc3LD4rcg9r1YCfSj3mIDfYQzmmZtbd16r5qFrm4MSqF8bfyovJqE6ey7bb192YN
kphITslEd33p2j8YH3eokUxJzH33wF181N31wXVTnwJjd1dlOCg3Weqj9r2nuyCDJ3aCX5T8mjNK
6RsjO8cn2rbxxNyeFezr/JXS+Km2fmWSvVVPpTrOrgxKlc1sObRYa5JzP7ROUDMxI3NuxKA2ZJXv
SCZ4zaocSB1SPRuFDI/ycsySqsHPz+QWbYoWtba4aRD/znEBT4LvqHod7NJvdOXnNo4IotIXqTg7
LYMR70w5SS2Fm56ydOXra9mKJbrR8Dxqp5rFA+FyeLLHvmXezbvK9aDsWrQ9u96ecGjjurFy8bya
kuF0rjO3q8D2Tt9HWxKPeK7/N3tnkiQ3km3ZvdQcFACKdlB/YIC1bmbetxOIu9MdUPR9t6m/iNpY
HZCMSDIyI/LHLEWqRGJCCdLN3Ayq+vS9e88tGcFMNR80AYIYEuqXvB6PBveEaFMaE1ycEkmGZT64
rfQZkgLsZ1K9nnpScaY8elXq+N4cjegCo6HuJ3pqvglF/bTymj1Vex0G7llZWT7rMj7KaSTzWQ+X
gdRb2+jPhVp5JpPTuDU9hbWAmqhih3uaXWQSQ0oRJfTsCFQKIYPcG45+xdd1obhI0RgpXZHn4Jeg
/UudmUSK5oHYxNUUXXbNyY3OY/sg7djAUWPtcR0dwrneVVV/46RpuVdLlpapBXdmayGO6BDBTBqi
Rnc4WGJ8MuPKOqujbvtMcG/ncloRXnZB0iTQI/sOKf8WcAmRHPXGoCO2GjKLVAaFKicUz0FxXSto
3Up33igiUJlEMs/KopuK3jQtuZURudcausY2HB9DK32p5khs2yG+bZTkvUdwGNgfgrKhYcg7gHvK
qfdJRVGGbZnsJ7NErcDUNUlPy7KIi01KRE4YY7bqNm53I+kHDOvE8Keae63KkKOMVzMdETEhNZzo
GYGi0g+52akHZ0iOEV4GxVHX95HraZfmMmFHjBYm11VkRXeyioKbWuUXRZKK0WJq5Yed5PMu64Ty
kdhpsk6jPr8lZKH8FJHDCaO3Gw3Z/Gc2yOgsMxPFOahwg1Hr1D4miLTOqGizbe6oE4qCLr6YlNbZ
T3MlNk6UN8eJEuiYmUn0FuAQ40jn3krWGw5HxpmbDLrWToHvthqYiT4NVvgauGhZzPgVWpaxBg4G
xaluGfQotr5GDlge+2iuSQyLkrMtMnWvNf1Dk/Mxqjgpi7VQ8ge7TEjd1PVOHLTUCRloJl/rsPbY
c0nuUTazZvhjZ/lRrl0SXPQ4OT0iNuuhAS3oazKvlkvUlZ0TUqvk7G+Em5d3VWwp151L41O8FhQW
XiltrLjqKS6TKxwWq7ALdgoNiB19JGXLRDlbV8YsdrJvr/C43NSRI28Gq/RRI6OX0vPxUCOU9seU
7CQ77c6FpT1J2V4U+nvcqSDKuYEwmcGehAfw7MTJNgHHNjKjClT55KgnbKWrfjhqVrixmbmE1lVh
9zuG4quKws7WPpSB2WKk7OJO8SdRvYj4bV5gk/KBdUsyMndMoAYviuynDeZU/tAoKEQaJDTONL8K
TGutiuTUtArLCxiwUy3ah8QO13RKzmFc7k2dIe4UIhgki7d2A8KoYlGxq4T+TDymMVI2xTlyLOWq
wLdVs/HpEpvGvsiyq8o2+o0ju7VI1eApQd+4EQWFNQj4xTpI/FfxCKanL+VFIafreGkmjSRUrAfI
4fupcbnhjuTY1v1t2rnHoHdc4nnd3J8dOe71OQ7XJNGix44IqsvRzV4FquI80BmMNmJ2qfsJRPYI
Gtn0+TIHQLeWlKRq9QBEfOy8ay1ZahZQ/F7lcLSmo2UDih682oxOYTJv+lF7nNv6omnR5ubmVhLz
gTDK/erqbJG0V5RnWxs1b4rM8IS5kda8Ml8Qkbft02mbKCSTKjJxVjIee+os8jVIVgMt6AZfI50J
YIvOldjVU9VFR7v9kI2KMMegRDLMafa6MX3lyGXpLFFUxYgru1gXORJXhyOdUTk5TC6xBeSY+mmm
vdvxO7YZVOi6expwhq0WlpyJZBRETXedlnXrlWpDxxWnBBvJsERjldEZJd2KvdllEmHTGe2KdeiG
d1MbFms4PPZHVpe5r9Jv80OtPDD+P9VSfWDCHXmdkQ4ors1sWidpA2Y+Y0z7zVvwt1wWf8kugNvw
XjCNJ2yx/a8/9WMsr/f7X4Pu8OP1F3LWL39Yf4NQXHcf9XTz0XRp+xsIYvmb/9P/+QNlcTeVH//7
f70XXd4uPy2kJv3ZMgET6q9sFkf58R61H3nD9/7P/+6718L9YkH7ByyAR4pQdgQCv3kt3C84ygjl
g4EDIvu7C+MH+sCwv+iYzRDOLu4iVGF4qH/zWtiLDQOIBRM1OGCg/P4OGMP8o9NCs1AFLSgvh9cx
FpDCL2b0Th2wgtSVxZGf1X5nTc3F3BqXRRInWOZbxkhmKs6RyeC7xVO4FuNs+wLpgK+qZGLYiWh9
Gg8dnorG2HLN9/Q2fMPJ8+RkbPdEshk0ErlfWyR1JlQT8BePPQNwFl39mFi0tVEO6vuktAkfihf0
VVrHw7oU7MurSgYViRRZ8RmZsF6Mom/8MUNHSdjlfK9kBYOERLf3VL8ITME8IPxx6HQ7XLkn+MRM
ObLGj9XoSlEKhMcAvVZEhlEFiVhumcrSAdXyaBtUsX1jVOQv//2VcVdk/Pftaf796f72xP7jT3+6
JH5eEf+1/SjOr9lH88cf9Z+4bgRM0T+3Jx3l2x/QIMvf/75ehPXlGwfmux9JmF80FdclcqYFa0wI
8+9+JNJ8ccRxz4YhokN2sPAF/lgjQrBGbIoeA5gHqHu8ib/tEVffbUZ/CY/5tgh+siPpeJ0wQ9H4
IBpm4bLzZn8mNtSQ84swSzRvRBVRr+M+Cb8ivlpc67aTnFSF3pHNg/2c2cW05YJeY3ObEuXFdlD5
rUnDLL52BL3j5CnT9F62Q/CWQLU3/JoN4ooGJ41PJK7BzCAjy1/CpaWsp/WIJDxB1+4KN6HSrbHG
rrJGQ4eD7o842rjuCf2hhw2DL7Q0agPag8NnWrnmfZ668V3c58kd6TlRz6mm2LeFPZAyVvRGeSQ2
fbjjYibPSt9NLSJNGR67Gm/qJq1TWiz4QBbTzsjcqzenmnxTLQg4oGsOdwvU+DlqZswZttVY9wj4
VMcnsDsftzMAu/KCjNNg7RrjRDuUXFoEd2bHgLKehuQ5lOXXdKgJX6imYs13qNfrShlwwPSZCmIf
ZTWwNj0c1BeDdKYTk6niUUTamfBEM1oj8dVwbQXJtHFEZyMz6tpwo0cgLRRC9XQOTx39IQhF9D+c
0r3lNaOqogruc4G6JYtezFRlIJWTWOpiO9aYHZDWKxBeIhIT9BTyuOWeolSvuaFUdAwWsiKX13S4
7WMnPjeNqV4KVYmp1LqpaVZARFDTGy1nIBJzTQ22djOYN7LJpxfHIesU8YeOwDfAENJyJ8qHdZYW
NDPGxhov447BHb03O4hXwpy5aZhG2j0agRVStg0DN6BxcJmykYrGOM5GhdJpnf6eFn2CrNsNqs3k
aslnBvL3q4zSuDrMdZNqXpIr1gcfV5VBOcJzhPw8kbzSlO2FPqLzKAlDe6unplQ2lhpjHjGIyaXr
GXM529SU4jGh524ScRtK6mvZzFrDPF8KzAWqE9ypYq4+C1EYOXY5u8U2AE3tzgARc5vaacztLdbp
OliiZE44m87TSHYeDYSm48rx93fa/9k2+peVyn/kXsrG9ud76UUxfPyf/25/qVr+ARLFmckOKAga
WpSJBJL8VnwY1hc6ggv6C2g343uBffu3LHT1254LRF4gVtfsJSb9x8aqY/TU4SM5FCxEnFjgxP/O
xir+ADxZTEHs7ba9kHuhubiLNfknFM6U2B2NEb30CfWFSULWDQ03GBwmmAPVlaKoV3WhlDOqwBwf
ZN0hFl8ppUpTowtqVWMOH9Ijgu3IEJqbKSo0S0YMAgrkgF4OZSLzLHesGRbIqBw9vHQMNutYC4NT
hwy48vUmb/IdrzS+o5zEU6FwPyFtJ1nwy2nbj4dCjWZKB+KVry1SOW4c6aDJmlMdIZJrlIiwnI74
dcamqYW8utQwbqlFknjC7kux0uwq37eWHJlPlrgakZlZzi5v0uhYy8yg+W4wJPaN0ZBXWDbmfD/o
sx15QdzQ7mOs4Uy+Q/ea6p2puDq357lNnPNYqMpJd0NkfBajm/g6Dib5HI6KGULjmGiMKzZrfGXy
YyOM9w9L8hkac3aLh7wNDGIFq8yYbmA+Wky0Sd64Dawg7L66XayYmIXy1D5E+YAExNGKAcSCVTPq
muYe0eXEVXAFToVRvoP1skScPBXmyuyBMeJ7KHTt3NEicDzrW5fO0twdIaAaSvwuEhHkbbdjfw5F
Szi9bIOrtsYIsx5giBxECG1iFwuI3WNFYflmhfSjcXi0+ie1nbmIzZiTEGdSehmfsi8tad0GSJWP
TR2jCq3HmeKUi/swo7IR+Saax/I9QnVI/DBH7pMZ6sMuDZaaV5/KsymmVwP3rz9nfIwr0eKwNI1D
wCH4aCcEz6KqK+hYMh5ZhWpH1m0Xc0kMvgUtQ2MAQj6Nl23qWg26y9mCQK9WOeJIe6DiHAlEcLdx
Mdb/JvLvn4h2MBxNqNdg1CiCMO9TGP28dIwicnlECBUvQyk3oSKtra4GhLxTz2eILRyINsgm+Ioq
YfQaJw0jljzPkYkMorzI48K+Lu0ClpdTRrgNtPx+Wj45fYrG71XwLzS+n+l73xIhfqqfeIu8Vxsx
EzCuhX37Bzu30U6BmqTI2kO1ossZxyJIrgjtdIBeiZizOnYtvGZyVNN6V+rNyzjPTMdFqTOoFVWD
lhM9Jrk+jYHkaxyi4dOiK/3pLmm3peLmuJgT4xaVFtcA5iwafaY4Li64wGMKivJPi2mAGOyC/g6+
JFrhZcEop0uIuXbcD3cy4+uynNuXDA15tdL7fGLqQEqsTR6sFjxkpqJ8TIjRrivDSc+Z5Rb2KqjE
0vFqlqY5IcchbywIwm2XJfSpUQcgdvlpX/9Rl/78MWp/xNQtHyNcdVz5OvBQ8U8Icm20+yHSOz9G
OX5TMA546irrPonoRkxh2u5Nlbopr6MJDTfUJSVp7VfwZ82VrQza3uplex9okeInFD4XDqO9RS1E
VLlCosFfv9d/8VaX6lvHnMb3ThbJr0+ni5SmJDgWT22td48R3wY+knLeFB0jUze3qo3K2cQXrw//
LtrnX60MRr7EQXHicaX9I6nFdenyZRPaN5IEATYmtbPDxeiirp/KO0fptbPIaKn2ssk209y0WEhB
+c9uscmKeV6rifsRZKFyNIBjraFF64cxMZJ/kymhL3iUX9eEwwnLh+PA5lv4hr9+Qk6cj1lBbLiP
25TjpE4b8tya4LakU4qFdmpir3HwtK/mqdN9xJjdOugZU1Z28uRCP8LrbhlPusG2k1S6cq4DpVlr
3Hd3lsT9hyWi24a5rl2TaBL9SJD40XH55Y70+y31+5Xp9z/+11/WUb9cXP+0LvtPrLaMv6y2jh8N
ipvil2pr+Rff7646LR04LSqbMjeC77fV7/dYna4NsA1WranSvKF4+r3cAhn3BWQZEg76MBrJJhqP
yo96SxHqF8vm+XBNSPDYfMy/VW/BxP7lqXM0PDmkP/AmCZyhL/VHCktjT06ljiAp246slCpOTK/L
a7kKB+huAoNpmdU3mlGvjalPj6mqt+u26A4qjesq6/cBBvqqQZZhkoi6NZN+ozPKQKQRdjyYI+1Z
id3Kda9l22Jwfgyq1wIVMQQORELxYcIynHbWY9/ifSoN/BqqvJts2V4qzNXtVsQcm1+dSrz3ma6u
CHbYELl8Vct037fxC67mmR4SQvPU6EbKmJzbm2AmLUT9EAwME2xm05LBOROe4VLkEfFHAniWURzz
VG4Jx72yEnvw8Af1OCMJ5EW9hIqOoZeRICooEPRHXfNhivll6sc1sie0aHLYVEr/WaG72DDpwrY2
v8VJekkSbEYxmqYHo2p9045f6GB0viVq5lj5pzLHTL2L7qmus6tuynLPVZGSme67KY+GGe7x24yg
716IRK8Y4QMo6wgHXJWMYb104m327RRzsQ9LYBpwR3Clrsa2GlaDZt84iSW9somZgcx56ZnV/GSl
LSaT0diqNvnRAoyeGKML0XBnEx3aATlcG71+KQCezzoQW604AQKNV3TRnud6IRaU48FNQtvD+Hwy
iyD3tLqW61EpCJxPdHWDFCHeznZ2HcXlOk3SbY9DcRXO10aQnkSdnRVXHJo66hZL0G3dxTchagEP
GkixsZbcFUOx35UxuFJsC22Q0/hQTplzpKKm8JqqrZIamd/T7sihj+DSZK2sOg0W22wVuyZLz2k8
ehrn7lVei1vFkQqWLXTEcK/wBw5uvtW7+UExwgsjKW7BtSGxrao3mY4qwdNC+1SCkqD2aeH7ciPx
GjEFD9IBNZeLKARmJ8Ven4ZDF8fzOh2jwMvSSnpT3ZiwNEbERaGxtazmqq6Dz0oTJ6srH/Mkr/26
QMA3mglCyEoHv7ZExtj2xp2aaaMgaPGgfZ1kPe0m6cLFaCmus5rscvJrNLNB1UHpwwmlGVeuM7xS
Fc8bOEncGYqY91VFTwl3Iaj7IYW3pJNAqs4RSeJTnbr3qpKebNQzm6hSa5agPp6NPNunM+iAqYuf
h05LfArefo3M7QHZNqtRL85DOdieYgQZcwr5JuLupEGGW8W2FTN1UHcuDjyjh5YqjWHfxiG2l64i
iMQYuOIYY3Gh0FjwmsaatkS0Zb7U3Gxlj8yY6aK8D4vUI4ffs0pbxfTbuLvQankP9L332yHD3p6y
wKPIt0OicOx4fHdzOsPLuCUiC2lTNgpjn+xgY1eF4F55mtTf8l7f6o0EXNCluZ9JgVTaMXeuHGuk
sQtuNkVNcCn1tFqXLJCovc4DJFPuS6wxkK6q+D0cjn0nXF/I+ipC6+Mxwu9XhlHnx66fYNt2MSI8
offlTiRadbQUq/FMt0QDOA/NBkVOtNeiFFtB35PHCoABDIf2NLg1gpXpCKoDl/+I1sTIQ/NcMtBC
TGXm70WH9L/Dp+IPmYgxJmPdn/IENsnQ49ejqZbbxaWYx1OCWgoF67gDQ58cei1f8yCUV4OrXExl
f9Gk7tfZhtIeDw94W7w6I8c3G5UPCWFhDQEJZXoYXIZckAzMHgalXlOgvbJMVDCWFXvF5AheqFB2
TYuWYDKHYdsUIjvpXH/RYnewe5HvFsMOpzYyuu4cFwl7gQqYsWMEjXt5uOhMjH6Jovsl1RwyN9xJ
mfJUWS1TSIQaHzGUupXjsH+VuhO/JbmeHdScG5E2jr4zo4hQ0zynWkax3dj54MfogDcCTw6+sFvT
Tp+T+qaYxI4rqL4KY8aOqQGnuKdvN3MVvgvS/VzU7N+d1rcPk6U3J5h7h3yY1xAxD9E0NCoCU4fp
HZHzK/pOw6aTusn5APufy2j5riZsnxNtgFNiRZdKOaLrT9tmpXZRtC5TxKGqHV4O2aue5KpvFl3s
2cl0TifDeu278qsM22ZbaxEy/dbc1Vh/YAZsBoycBW7JVdkMqzayDkM409yjzyrlw7wovKMeUoWS
7CXm4MysS79XGr4f7DDO1H5MtjP6VZiCP3WCBSe4OO3nmG5G6SV45vAA+1bVnWSLWAgp4NAFFwxX
vqpa5c0htgaz9erAiU5lqH7QBrynrzivCwPhd1TzMBVmmm0sFGaIHijQZR9wA2iDjQu3EIWE0FbV
WHW7KMIVJOoO81o33Bi9+jxK6ncbjbxb1K8JmiUv19gAEJhbmwY19Ml1OYH6eXiW+KrLld1oEA8b
CeEE7fBqdIJ6g5TR3MQ4ItZ5Y6k7PVfmJy57jw5S2JUYWiqLMuO8UvSRSZ8JMWCJ2YryMT6g4I7f
ZBz2mF2VnL9oE4Fsj6hGsYkiLbJk96YCj93P9Jh3SmR0j3iJpgecs+A6XQRtamIimehtNPCXZriZ
TBN/oDt6Za/eCmIDspzuJRq5wZvtx7w0230RVMYmAt1JgZTi7CjYZJXEBuGRIl9uhuDFbYCS4Isy
aA4MmW+go2/c4kC/GR5P9TE0FjQUzaHCBzzt95P5Gsfuts+R8Weaot5WYfuoTxZnmX0T2B2qlV48
GiE51iZmYREygg71Kj8MWptjgNVQgDWclimkkz1XC+5u3Dtp0AZFuKgWD5Gr7rtRXxUI3OnDIJvP
q13LHo9+CV0FBh+7OGYxMngJ1SA1H2xZHQOoULlOjk/logVt3M0UYKBOeym4g5S7KdHuYHAVqw58
zKpCvV/SkL5shb6N2mU9WqFf4lBIpspTKwtXkc2ZWRzVTlmPhADnzNhLF0xP1N0itHqZCg1dMgaD
tN4PUt1Iw7hv0tET2tx5c6z4LmJ1K55Qj/VYiaBuwDA+a3Cz8mDwTPChsVV7maF/6E26LfRjzvBB
0reeOnBWCbFB5lWYy3cYwxdzY/ml1WV0CqmXQhaCjThQCbdZ0O0CWR6KSocY00D5CjedZR2UtnW2
mlvzledKskFOYPsQkW6S3DqLAgZUkg3VNhzn+4LJKu8EuaWIum5XdcODw6jKNyYOtHayMFDye5vq
W2hbF5rKedZM82ffDydZFTEEmm9O/V2qhXshMekqsCl6WXgzjhyrcjdDYa3TzNjhRD/Jrn6rmxtF
HW5Lw/KTJsCsdFsU6XNfho8o4LZl62x6F16skh65ve7xepwrYuVBqdZ+AW/ZH4fRXZWq3IzMOlZZ
PX0WifNkphxV7A0k4D0Xdv1hqMGFSTOmC4pjA88Fw9ZWkcY2SpDQSwI/zOFrP2RraQ2H3uif52rn
quG2qEKq+XojMvcokjPm5ZceMWAD3da4Ca35GvrnRZeanmE0qJIA90X1EZg9ixejWKSxkS1Nstqg
tpnCju6sfLWodRM8W14NZss3y/xNr/Sd1Sh+iftpLgHdhJXpw8/n9wLOCsfH+swTHmyqaeM4WTYV
lXuqquKyEPV1r5gb9o+ThVzcTpwrc8zWc30jGrylS9qip6eXqWQArVT6SYWHiWFe+IPCYQIIwwPl
Dulieh57dRNY6SOwm5NBoWo22gWY1AemJfclypAVpPBwPWmtlyK7BVdxVWjqs2SO7vcwczkSut3U
iUt7eu8F6u0YMdnYQN90lmw5d9/l7gMKO+lVbXcgB3EzIvzfdkK57oWG8PTJHi0MeO47TxJ4hja5
0QGxrHorQvKMWH9Ne+wtj6AVOmWy0VPDOOW4l7d5me2gBJzjWL0aLECCDc2FurGQMnWEFmDxtiRw
DwgZD1JxlxvFEsyFpGl5LHv3eaRWijnKgCId4et45BnT8NuWSgKbypWNZxn9TS57f1KbS1zSXqh3
F/jW6IWNzgoicLLqRnOPhhz7pvXc95duWp6nsD4JBdsXw8akFk8G8iWNbY8zowZ1rJf33fyWWK+x
qXzM4kIq5pVqrZHxIENKomsswjuaoKei6sQ1VJyvIzztQjUfMtIA6OMiejFab+DdRYFyNrHvJQ6Q
fQO9pSw/Xa24HsN+XZRPemx/RKLZAYS8IPhhPIca4vchuCxpuKyaXhw4tLmtgYRoZeQnMHYBGGwk
UTMaIjQ5W1/zqgDQAj5SKQTRCamt4+NpTmmpbKU+r0PCy+q6fgFt+ViXlpdM8bgxVaTbTo2PS+Fo
SLNhrwzh2awpSWeFzUZwTUcHO2geYjvHw4y6VrCze8nQY9FDE6gwTwTkXvM1qTeJ4jhrW2M3lzZc
ErsdxF4bHFSLwN1E6twFZfRcZgnFVt8dQ6giZVU9ADtH/o075FBm0KKCyXwwMkz5XdLPPkKJt7Y0
boEhFdu8TV4JvkpWgI2rLZXpfd9PNpCMao/Gl/63Uj8xc3nOkjyl/AGL2ETAN+0hfscfY3v1PKqH
oChsDEcLIsqx3tBN3agN7k2tc67qBZ2lBwma06K51FVUJaF1Tgzkb3GMaHGuK1ZUM5vrABDUKm7c
pfkVPisW24DSGFhynGjYxoZp+QXE0K3qTOkGcB9siXKBS7sMkVwrzg9pAwRRmWTwqGnhXVTZOXcV
Zkv8NNxf7MQhB5iy02Gn8+UseHQkf6qOfsXpYA0JoyM7bYFv1eF1GrfeOOg3UNZWEQQCGtvlKjWH
tVtUH2JxUtfzBvoMGjQbXdcqhT6wqYcgP9lS5zJR4TWyHfggY48dOrIK17MKCYisN2BYKNywZxwN
esYdEs29NxbjVQs7BK1hHxwxRjYLTgEEvIGReVNmZUU7HRuqtEttrycxlVJVpS+BM2Z7S5G4AMf3
UGFtq/EGGvdKJvZToTjHQeGi1OgHy8w+F2IlEKmXKFCdXTHhDl5V8WAjNe5fMjk8QN/aK4bF1T0U
h7nhaIMCj6dPHPWex3zM9QtKU4h57FV+nUlsxdj5FONomexw8PvvOq1UCeFhtkLZp0R46ctMWVJD
tIDDz8TaRiDqxs41+QoVTVuPSY/Nn7v1NmzpwYxRR9BAX4LbkLim6NPO4C9rct9WKquP3SO4iBny
TY0QOG1nC+CoAnXK1h8WzwoGFh9R4EVv52djUVo20WvIo4Zp9g4aCiLlMiFUoaSxzwApJ/NgmJeQ
oHZVg+CjC8OxHGcMT1Ah1LA/uzUSqJXehTtUGBdh3YWr2p02JfIJvwP74gGcvdA0cY4p1TI9xzUr
Pww3WUOnPzDn3EGaujCqN9q892PjXPVDj6fW3DBXxMHQYVdabOSMp2TfvKDO9ZqUuX0ynKs0ukin
59DuvCKfroURXoIlelLy8lgm1c6kaLMKEwyrPJiOeu0UAFiY3WEqi/xcGY5GEV8J7L1l012F/WM1
xjfAs4qVQSPcdPDERZMBGa0fKBiLhiNWwQnGQJ95YNhqmzSe5FGJKE+D6tzBlsjmdDoFIMdS3b1m
WfqRhSAgRMI/Kx8Gdd8suschqjqWcXEhc3mTjLp7huBiPVRdrdKLJzl3LsKVTIUvlPoZ0QayYjBX
eqEdlVhl8MI5tSLSmnjU+L4nYsCbq2E8NJG8DhBLrk0VkWeSV+cWf+wKtQwYXNslyyYB9as8tiiO
wxFPoV7oVJcz4gXc+09hMk0IljWsLk1NRZQ+6Hj8IfLQgkB6Niudu0l6sI2knVGhRJ9NUhf7AP3c
CRLJRCsnFtjjEmdXy+TK0mkoEvA7AmJoCucBie+97rJz9kk2XQSzvRdhxCzYdD0liywOBqj93BJR
pekqRY6+YGIhcoX7aI64IBr2bZiPt7FMn/qKkvr/iye+x5TpC8f/z8UTt68yb5XTa/2rfPPbv/qB
yta/mBp9cxcZBVRqCvjfFBSa/gV9JqncKioJnZ4kM67f5JviC4k7RF86OtjzhUz/e0ffEESe8aMc
JGs6ozzD+Dsd/W/x7T9NkXijxMWQfGkZCEEFLctfp0ikkuS6NUDQsG383qBT5dZ1sH2aORb2Ann2
Vo/EOtDi/lLpza1WYfqAArdR9eSOxte6y4dbU+Zcm8aoOtaQ+0XG6hIkuq4ReNNNc6vQr3tR7y1A
TPRggtRvqr7YRDTH6RYFH6mOvljv6d2XlgZTWrU/MY+yU7nZznHzRztk+fSjM66sTrvtufUrNoaV
StERlmX8HbN5LsNun1cvXcFtEgVa5tOWvMtoVv/95/z/RTkmQuF/vwqu5EddfygfrAdZdR/pr0ro
bz/i+5JQTBKIHYNoTbFkuhvkDP+2Jpb/ZZCNbSE50r7n+f22JOwvaDFdYk2JG1WJGkAK9GPIhRQJ
cbRNAqCzaDVVS/87S0L/Fl//jzXBgIvwJMTWvMgyQybx6tc1YSidiHiko200U9Dbg3zkNTdVkx2Z
NHHZFbOKy34ijUVrI8+ObtpkvJhzcrecPt5GKf+nq6doZ8JiBKIlXrg2WKsOoxocAk55mV1QHx8C
qFJqod52Rfoy1OmnURrAge2LzoInONIw7PHHo2mIkX7qINeNByda+p/B2K71rnhyo/nB1UoXOun8
EIdAppo4omc7hm9Z48idtBFTo8AaV72w31DefWQQgNaBpYzrqncWg2eY+pqhXfMLn4VBeI6q7woT
KEmMEIH8eWq9SMBbNcC7pRgTfFb9fJqneYYDmpxqTGYrVwy8Axl/OgCaVgZXsFVoVlgqsxe3yNa5
FhzaTlA/x8GB1tkG+cC45tL5hhfUpYkiQoJKcxKolrclG52mfmVuObRLj8nFvatcjqW4mmcHYpFT
vAyTdY5CIIpNK79GgXMXGrwTxB4F8FYu07JVHzLquivYvQ7FBjzqcaCHq9swEe34K/R3GtjJW52F
Ge0qZi6EKZ8pLB4ZF/l2QtfBmh6ahm9OJgBNpix6A0aFyZ5iLtDrkpJTlh6ksHMzZ+s4qtt1lqdX
ijuDolwwePQb6VsjZuq6664trxK1auBs8vskLlj2gQnrFj6U7TnaEcxSe0gdb6oGcN6289Qaqlek
XU/vzFJ4UjD7Kxg3R+OZGoqMVdBMWppDtyrkW9CMiDCUtFyHna7QmDSSQ1SgbIPJETL1N64tFa2M
BaFbaoo41M2YAreL2hsjFjDJRy6ZtinGQxpMp7ZJICU1teEnkTUi08rAMCA50xX45IgcwMblKEgV
t6N3iSLkLpj4dPJKNIu5GhutScMhVTFs5kZwiGsVKhqTxDFAQy8NwWAOC66VtefJZrJrooiDzItb
KZp52FED0wLV1oPQPBG7e40vyyDMidiqwc9Ni7mUdtCM5AbCwpWt8u1HVXuVaVz+441eJS8/bV7/
Qifz64yb9Y8wEV4GEXPooyxzObF/VkZZuYrqqbPDrZNyF7ILc0uqMtTLBNsNRO6/fjFt0Wn8stss
r4atgzhEXlVz//BqfadBv44Q/tgOYFcrdLc1bVylyGkprOcgOQ//l7zzypFcSbP0itigNvLVtQj3
cA+RIV6IyIxMahpJM8od9Tp6Y/3x9kWj7gAzjX6e1ypUhac7afaLc77jDWut6eXTXL3/D3/8nyKS
v/+pHKq+B2yNoNT/46irSgv2n2czfsvzn0gP5MY3prVNAZDNuBz+64cAXhpGxQOW7gdjFrv/90f4
Z6zLf30CyzQ50jlpTZJw/vllu47nQrK24j1MzYuLtzRO/GPDWmBiWyOj/H/4usU/FaN//T1B4B9/
zzaBzf6VbvwvitHKMZFFRvy4Eb6alW6RZU8/QPDomlce4kKGSCx8cXP4Tok3/MhcH04Sc8P2UOBg
z/W4CqJ0B5H1jEziRygN8EjnJut/BLSbHcGZaJWvgAP387ehGfk3rDQERApr5jyqOudeTQFm8QHP
iUy/skEdjVidoybZchqhFkp++80YbLAtfY4FbI3asR6mRqJRMBWkqB7CV2NtWM/gw0yGr8YJX8qY
UzM3nfZsA2Naw3v7Fk37nqmgog9z1L7urDtMAWQPYZvuixj7qZzmHzaAcCzuP8D8viSz+WNqUh6y
NrjaXjCtJTCaKu12sjYOsEX+zl3/XymA/r8spah1/u/9xCr9j38vQJUr9c/oHZv/1d/2Fvvf6BaQ
xTmh7cA3DOhP/pYIOf/GO0SaveujiHYor/67n6CqwgJGvD05TYvTZZH1/F08kcpjIwcMKJ4cCzeY
/7/KScYQwCf7l/OM+oxugjcLUSkyb2JK+RT/enqSORXnaWQzkCOi1d2mCAx21oi3v+hmcYiJx2Pf
g9Mf28Sm7YzgCCjrsR+a1GFvPxfnpkjFvqIaacwZhzGJF2vidvSCqj6GM/Rdu7bJoeUfgvfRvFdx
B6qeTAl4RxbZPYM785a0pyZfGHVsCoGQtgINSsbjr/DQEvKoTkHV7v2SCTTBYsgNKOicyMcaZmQ+
XtLU3+gIoUhYZDOrzRSZZqAx85cCHmYiPNAWc4wCpKw/8GDf44hhbg98aBPFyGSK+YeXD1hzosR8
sOy52TTGBCl9CMjuEHoXNHDosTQkjAEGdS77Ag0OvJid5BdaxQ3LccK0vqHQBSybKgjFY8iqa7jY
ZqVuWW80EIpiQVIlCSNVXDlH1kfOrlJOfvDDUp55Rmi5zAbgQ1MYhzxS+JkloJsK0dV5zDuUyLlI
kl3gVt2e2CGbk8/h5AgT24dv1GQ/LLIaVuY8zC8F2QRMzQliy8mr2UDIGY/ICMt10M+okNLuj+5g
O4Xp/FTF/cn1dbOGFKFWLfVN1swe80b0LL41neCk5wtKibMuHtiB9nnwu6ntEmUSSvd1J2twQ6xq
X5vc/Q5BaJ21UHIXtq1/YllTH6I5/PKM+bFScb923NzG8wsHAiIxwOmK4Q9hnuhyl8WYP0uH6MX2
Njp9fjGE/HRBTo7uSE1bOEV45EzVm4Q4hDWjnPCQzt3RKaKl3mIH2Mt0YEe0GMIlw8JGp+e0tT7D
pDG2NVlA0sU8Zc0YDCd2trORGC+UIvqWBWH7CbJxZg7ZkEI5NNGZDRPnLYYo+FwBzCvNLgLvuosd
frKMh7iwNm6BMChnZjXyO3q1ehgSUJ+W/5CQehBX5ZtvEGJUf/Bb0PK6VN+txZiP/CiyxYmIhj0w
4SEGh37o0bM+llU6Ib2yCD9xSriSXlE9VmPaQdfqWo/XIvRDXk9X/dBj4QUUjNI8FenQnHEZtK99
x+ppbtao+TE4a+ZbfPtnVg/ZRszWupkbgqvgnCCR5xusrXWAqvmgqjR4VE7s/MoMCJKGA4NXxR3+
cbOrdy7OSYuyDZAHTA39YJkjSi+vcSlX20YQ0IIhvTSJTNFsaM2cnYlbZdbJXfQExDWll4yJ/R11
BcOCMCFJBiFFWKK9zdReYr/YwPm2NnWAEtn0MnMDO5Xtpz+XrxT3Eo1ajAONALwb6ItmxXRlOg05
jKqoT1okCN2I95QGYdV1qK9nT483Hu4HoezumQQIKKmSII5tqLJ3O1JqrTJ9QJJE8Q7Hz5JTtCe6
FkpyA4ZgmbZ6py4iZTafIYMW6GPoWRLm2zEckz7DpSC+hN+Ic9835kGkeUrN1WK6bjv0Lwg4wp1w
cWR3Vpujx5+Ne2orNn/9Qo9BlL5OBtxxeNpf/WT6mEn7WKRdhGOU0THuxTZf+kw/CJ98iVAxiwTS
q9CrNqNXoo8JTA7YbIwfUgU0FNQX0RNRVGOAZWdFSkZkPNkJx0WSedFN4h4XNocDxeE6SH2yGpLw
T91PPJCofPo0//Ra37nMiAsnzo+LKQbvoESy/N0eTi/lEqaYkifXHIl7cPuue+xLXz4wetKHZEwx
IDblNdNQUMNQkSsUeIvmBHqzYS2yj0izNzDq4dSGS6RA69R7B1HiA2lLYm9y39QIemCP9aXumMcu
8+WkIFIWRrdes15S6aqSlNZu2xe7IlJfqiyX1AVQq9ZjGZYf0wT+cJ5fcu6JmFSDsTa3WeWvrRCo
Dv5AVHdrDAbrTE/rckyCdb9YNXz10xfuaooEHzt9iNDvd659LcbgFi/TclahTd/xVsp7lIFI1TZK
C8/KkDoQyLzqIIU4uvsoU+NR928DPC6voM3OprvbtfqXnCjqioAWiZk0Iq/iFguJRJFgOQMsMofT
eurcbxN+Q2b9xFV4mWyWF6wY5pH3LE3uInHMx1CSplPPhQJPxR5m7didJvWsZI01yuKIkDF8qePg
W5Yj+HDTe43qcdh7JIvyYQd6v2qwx/0EsP3cWz3ivn6It9pM/vCEBZCKs9zeeE2NOMkw0YgsSXiR
dpcBomZU7mYwb3H+RY9W0aNwUXxyZFqrEiHKmTSji51EPhYnNcSHQufpxW6mIl/ZgVfuEWCh7Rua
4KmWQfxl+Ln1wwflyoGXCXCQbIWIvinFEh9nkfdSRc1lBgz/rjPnMOrJ+ZmIKV7HRBqw6cAqqbqE
JwdSxL1yRhBcStvewUCAiaWbKfyxbo3p0FRF8zJUVUijataPSmWcFkkuS15Dv9rnbAF55pb/DAzT
b9kOhJaG/rHtwhLueJD4xEZ5C2oLRj+sIWBc/SnB1fIhO+VuJAk7hylJeDmLtru3EIK28CA2uTbm
X/OM5p6TqWWZmnTlAxkE6efA0b8DYfYsowmRTqBBsKB4m6tEgYDPSeDqZ+sYk8+0EzJst6QeliQZ
JOGFB+tTeiYw/Jy8Wwopzzw2aVGwofeCp6TsxLUIbXaKavYP6KjJWE0+wHvr41jPH5VXHooRrzK7
KITULSzEYcrNlyEbzaPOQ5R8E9vCijSSt7JkQ1RwOfOjJ83FQIEESYw0mePcDcHDmLCoM2qutFq0
BoKYQa94guDjVXqGz1a2e4D2kDL8+jFDZrXSeWyuOSYGf+WGsBozBsqZV7cHXcrizQ+9Ve5BsoCr
GovpC/2Z/ICGDfgHKPIp0j7Q4ECRraGSkNQ0R8UHMg6Kre0E91wD8Icpmu87T6HRC0MCdwvY6h35
Mez8bXCWmtsLgQrkjJ6AAAWpax+C4EzNEyVee1FLDFZDYblhbH4h2xz5hU5ecUhCmvaeG1l+Ngkw
E5SRqSl2dO43OITbMSGdkOVkeuRHhJ3lLpgaqyQ0yZxe5jn33hA3EKuXEt5YyOxX0JBHVHooEVWV
9DepArL1SClDcQ89sEz1z2yOhuusLMJABtMifqXGy0369U23ff4mDNd7dUoJQrguUzZJDsDoGls4
kA35UvAtPoQxoXsp2y4k7IC1Ua8CyLMHQNte2FNeYvTRfTR+51FgnpvA2DmzayE/AcaeReWv2BlX
ekFPIm7dMTm7toBwQtAnPihiO/UPdJAKOV79JMb56ObTu2Qd5TNcpRpwt8oP1mnlnuwseE/H8W3w
yIDyzOsgPIq7Md6bPiMj0u0WVSODxrgL9xMD0EMZJT8y32NGxZqub7r70M3UbaU6eWl4siaQLRHI
uwFu0n6eu6eg9re5R2DSYGyb6pfZiY1KzHNeTcWKD9N+lkbA5iA6JnClVwwZX/uADfZk7yLSUMiW
RjY2BFenztD1KQI4+nHvIALBV7eFRQjXFgAllk9r8XjXYNRJiniKh7j83Q8FOoJRjKem6zwWqp25
nRM/OysjkVc1TKz5A3eTpcgC+gzwpxELiiSRLFJUP10lpv8oYvPDUNy/I7xWxE82vxZnHR8pLQ4y
dt+QSDcrZS1IqRBCIwKwU27JfTmTeEOi/Y3AJobIxZGdCtJPHA95oog1zyY03xr2IGQe6wZQOzuQ
v53fxjnZAVu+GgBYnTi0PqBdyE/tudd4HBknDqO9j0hr4jkCB1ogtXkqy8H8GqYWDGyekXFqdr8d
oODbavGJqCTuNlbbkTAQCejLeThtwwzEcTh7zmNZulcn6O4jbjdAapn1JdKi3lFAJb+zFF0Mx032
Exrydax6zi/Bq9P3b2aVVa/MvncDeGYf/gYMjvUCCeBSQK4AoQOhbT1eQdV8+5VVbzF46Gs1c5M6
JktUgL3IsT2w35ak3sI1vDZrbzc0jiAgskCH4daNdybRxTmllfwddaz052myL6ETvyq7PaeRS9xh
p35m2aRPZVc4Wwvz/j618ouN1v0rzLBFgqhT2bxGO4ssBm/NtkDa9xWYpjp7fZvu+mDeEkACG7lD
7NPnRfI4KrEbBPSyFddeeZha96A8efHFPDxPU3v3Azwwomru0kuekzh5Jw3g4rfMpUgU+OklKC0I
h4KuFB6MTJ643kClmF16armBLywo6iPHUXpOnBhWuNIE4pSmD5KpeIhADhzChsAr/J4cf0iw36J2
NDelK/0vZr36o3WtjaPzzeygoexDlLDMg2UzrZMayVSpwQpSGLuDw7QM3WbXhoeW+2dfeLzUrDAI
Zgrk2R3i175pjNMYTHcb74DvRmR5lEG+9/v6q2fNH3Xe78DLv/QwIK0cHfGSLgYSz6OMVtAGnCh0
gMSxYccmgBbcJ/CkyZnDc05GpHajsnIOlvFFSNqqNHrEkq5/SO36RMj6zav84kuPi9nXzopj4BLl
Bf2b+ySGAOOBmj2kYN5ecJ6jNfPaYOc7+tyyckD4Bx69qS1zjTvqV5e2R0c05RmHbXZ152LchqQv
rbOqC86D3T6HC2fLi8iIkaL+DIB9HTCC+4c8hGJbakJkmszibA3nm2OUr55ViW3v1pd0ErirciLF
0uZH56LmbQk9OzDdQCKW0tSd5xg3tUuNX6GYhmRm8XqyjAGnC6WmpFgu3VeStItXVNSK8ss2jloV
6s0tRPVgCLTErUIcq0Wp77qbGuA48xxt3T4BPUYoobsp8JXAa7aTW1rHiKStVG6GhJID8Hj/ILnm
Mb6W2WHSJmpb9I4g4vxXlFAYH2zkJbih2hf4WEsER1r9bkvHR/A5VTsxkj5D4gsLGKdMSEgg6JVN
YcSZ4+Q76Vf5e1Nk4UftlN2XLYKFSez9zuzOPOZBoRkHiWZngGxbmQFjE3CoBixPE4OPW3Z7XGRq
JYekPiHekuimnBy+8YwIMEFI1xg+Lv6pHlAtFkb9xE/Tb3BE4DGLEDebbDX6ddc1MO2rXjy7HYKy
jOSm+5BJ50k7IsWqY4zlAWc/rVQ3VvwyExIe1+tuTt/UN7rx4EFW5rAyQw0+00gm3Fh5sc6x+a/R
7C36eEUBIlGqGEkdb6u5nXaF8NMjfiTzBVBAegFBEm0QNOUXePObqUQNGmDXPmWkaSX8ybJ/J8Ct
f9BjCHGWNeJxMr3ntGj2KXohEKXQzILFwkE5z9FajS6Wi8p+tBfHg9cPo7vVmGr5CidN29zMw09X
NPWeEgYlm2UmB9Fa2VOXzO+OWV7ioWuuZlEHW0fmPJmxIHNdauu7iYjFAw/H9c+Gg6VRXkUVPf6o
CjJFxp91bszk/DTxc6GcYhNP+B43YRx9WIZNGKARMUOw6a2Xnr7Z14lRsk7DYLKaFSMYEp7EFV6z
s7HzGBobJJRFmUjOcpNeSDMhLc0jsGQlZWZ/RF2hDrGve04o9L2Zm364JSGdaWT+jDzE4DZfz5l6
M1lN7px+6bp4TqLpwxjahzCKYEZ6cF+bHntg7E8no3LmjamEQynaW4zem3g+kYsocH5l5luQG2R0
uKMVsLE0QAY3BICEqyEYArIlieezFK6wcWJyoXtEcD4RKm9OZyWHKgVpYmXWfG55uM+RTtJHbGHj
U5olzltQmI9tU2O7VzUhrqjl4VoEymQkiSSdTC5ifZDP22QOzD1P4TxdPZEvSdZVcieTBpfMDLvY
jQ1nl4Q2d6IXEjEhB/2bKU20mUnBO7lGYh8ipIGbzBjOfuYYe0RD1uNUimtAGdpUwc4B8Yykeoxe
6kr+kZRpm6ijTlhnAwjVNky8fTuzouqmmHC2vENqjUT92Fo0vn9Np1e+cggYMeJqPSpy8kDM0EiO
2GMGme7zykuHNR6U4cEJwx00SbKIG/IT0GU2pqDezgt33YQOEmWcNc+FFcUPaozsXWdE8XG2i2FX
04d8+CAKC+3MhxY25bkcAAZR+t5807rmiSheak/RL9WsUgm7DY6+V1B4jsK5RH7jnG30whd/BKSp
9TReUvTbj3KikKQJtfd2rctNZscMP9320BkzUNkB9akXCX7gsv8ybfENb/yjSNDFYPIhJbr5sAqH
lUno8zaNpblqEou5hIqUv8/6riHksACf6Safo+2RgvZiWOkmmgl0l5seKqfiLp6tuzvK49goHDM5
6ueqIbLVsRDWKau5h6lmLK0fiRq5mHP9OKCxQbsOuAOgPFcEQSOoYzi3yM/1y+4HjzS9Y+Ldy97Q
qyg032nMTuFAES7I5wZqu5dBKv8ww9io0HiuShFTtzYxWRz8EEHhgzwAHjhjxl8NHOFvlhmedO8+
mR6EksrN/yTw6rfM3Cu277VYobhtNv5s9cAjxp9WlUW7aMifsFn2W+BQw5vf2vlV2w3xNlmhBEIe
0McW4mLGKUPtPpHogYjoJI2MAAe+yLAI/+A5BO4KBJsMojXwOHs1J+os8MvS1tf91dfE+yEUKU8O
0m/ShR7YkuEBgZyJ3296nmZLb/HXvWNXQH1tVn+sVu0k3ErQ7AK38kTMgTEE+4Fx9CHNquZMMJOx
RSV6msTUIQYth4PToeJMu7gisU58CFIkv22mnEM0v1rMtl/gx2JxQ31onYdS/aQ1B+yfMSdQueAu
mVKyxjzWa9S/C/UodW9tFPJftymEGRSLXjU9wDfKW4a3Wf2LNhiUpiM07JZ05shpJ8tRFz2ZkgjY
dkIIKXLsMj3AGXKi6j4pf/rECCpiZDKJu0127PknJw7QO08zNNC46eMRMilhDpHjGXQFA5l5aCCL
+tvXoXtFd2HkpwhjAcgAaDUfVu8o8oIYaP4awXfBA7fb9KeGQHCyVYy637CSieG1TU+fV5jpvAUV
NY+fOiaLg2flzRSys1BIZ8kpMJwngCg4KABicmQwazNd9wFEKVmNgtwyd3RMuJq5ybuqw2scq/J5
qPLkPJdpiLmC/MItC3P0MRHSBnxXbG8qEo12nZzELbRo8wJMlmez1tm+9jP/GDrWxkuyIAYa6N5h
5Z+Bv33WIAGZqMyn2QzxfzhiP4lvGIWM4S3JLGz63RFE8IaEtn8UhGPiIqUYJ+1J7OrFf+5PFWkl
BHrx9uJ3mFvOM4KCUXPUcbI31fA5hN5dWz0pinUJcXMa4qfQYAPFhmvlGRxDhMvmr1FEpG9Ua0J4
2JJhLWAbEw74pD21zQVS39wtTn1Op2fFuJnZNW9Cy5m2VlRk+9FmzwEYVMJFJH/Oy5oni0RxZMJ3
CyY+Hg81fqnJyK7pzP3HWt9b9ByZ3PpEcQAH0zMg9Crq7mU33Uov49hwlmIl96+TboetKwfe4kEW
A7WcvXfSOSHWOXulv3nlIbXXi/FbOuZHYkdbEcQvXTAf2yoE0jM4fxh6NfxknmVCF+UNSqqcMHuj
5LGIvPYFpSFCVtP8jgeSCwvc4OBOnewgye3ZFhGRN6Oor9no/WaPTe44QqXHlhWP64NzHWqTATTh
XBQFRFcDHvfmT6bu1dYaq4lnG16MpBqBBW5AnOvYmFu5RQJyKzfSXwKWXWTdXSqfWkMfIxWxKwpp
mjnuHdSHhEDWY+Juy1lke2OYcSM3MvBvuhy6dRkR7Of3cfzBFDxfB2Ob79xR+O+hgelqis3oT5cX
Bpc4plaznYD82lznE4qKtHrKcR+/s3YDcktBS4tcXdSY/plraPaF8cuqJSnOhCF/mEX2yWiehAlZ
fQc83VzrKxtq3Nz4RzKM2Z7klSQfXtJHIzUO97T+L+hKO6bdlD4yDb65/optiteptLCkB7gGMseb
zkzfCd9ADPHsEiJ7WX5BLRAGe62DLKIpnkwT9VDXzO5qMBhLDkWEjdYoCHxcuPxBND+WWV3ta6XU
RvR+up1jwkb8jCjuEmi2K179EV03LPPCIKzNgWBfJDjHdREUu6ZsfwRsh7Y5XzYlc0ZqZBixm22M
m3BlCYOvdstHeyx7Wm0iZzEbrWLXIXK5DYZPNZji2SLx9MeQZWQo6Qa6Nw3CU4XEjWIkx0sQsNuA
jJU8sGqE9D1l7dpiRXVHpds9KC0FITjhoZEyRAoVW9jeTdRV1VwXL9jWmk1JFt9mLEPA8TrMnsHx
qx3PXaeJ0cJ7GJD+g2SrrKFQ4/IyBz8/xz4cBwrbX9yWNkFdOPvslmUmCVOMP0IZ7XWTPjuB4Z+d
0tsZfpuTsYNDfqgT6tlC/YjnZfoGz0z5zW/b0kermLnry7R+BUpz0aYiyk9Sv3ik6dUkwkaY+j37
C+Ohs23RjZRZbF3t2JS/wImT/iTI4oi7osAcTi+oa1MeeRira4AG/hxhntrU8BndMn6K+OCnGAXb
lC87LFDn9sZkd0x7WbnnEEIRlzTauTp70w3YVML4uL8cfZGj4Z4avHaHWsIPH3X1QltI4PFgvxjE
x2JhlLfKImc8SFkPxCEsBEE3BUaBbVUyFzyrgCodJ2K2W3ZbWqQq4YqJ6JGM8Zff2Sl5zDDH7r6M
iIU2KpMQO/mR+8a30cUl/zTi3jBXa0w+QBJs1Pgw1WzbZUfcjBd3AXv70/BDd91vPWj4lRU9uipo
CaR8J+5z4tpnEmsXjrpB+1qPbUKwy7DVKtqSr5FsyPEq1xg9X5oEWJzOzk3jh1gDsmEmxTPzr1z6
cjvbrbPOTNKK8uGhURYaZovzNGrRwC2JZ3aAR034PGW5Zh/RGky5DUcddV/Qm3X3sPdzQu7lQ9o3
17jx0wtIfZOtKHYoktGYegxDySJYuK89y5JDPBjZY9RU6BbbjNGtkbdMRSsnOOmRmXJIezSm00fJ
yiLmDT3yDT0Gg2utIaQx2SUsNLVLIpqW1R/CzehA5oO7t5Ks+54yTTs9xvoJ0WJNzdp70xYKGRNT
G5ScV0mBJR78O8Y18ekxEDxbqmdgDf1TAdoaeWQYbDvrJKX6CGTrkruYEOvWj/XB1ZIglLiqQEh1
2bVJLZi9GTS82cBUVU7kZJsNs19tzfGhLq1bU4Ut+WjcV4k3FpswLcgglgrTrqhc/dOzchfYhP8x
LEcd8T0YTEgHWg/+Ei8POODoyoLIWcuOz5FoT9ZcGfsqYUCZBx+qBuzWjwk3a9ZvdY4Vp0k5ZfPJ
cC7DXHD+J4c4ab+VLfhGprUem32miyeBeynvzwzY1ok9vTgNr3jKuteCDh/V7xY/UEosb5gVFy8g
dre2EMUyTw6aZ8NjipJOPJ+Lb99j+qtxONtDthtspquNvdcS7xOgKT0Gw072vVzb4fDG63oaTP08
B+AhphrosUJXHIDlmPoNgU/bjPeIhOBtTTjBOJjL688yuEiwwgM7zUuHSQL3mKo5pWeICA3ZLfAX
oCFbP0VGohlvShawHIwXIjvZV47lbZfgl2rmkycaVduQ0lYCvwmcI+0A4wXjlFhAxcGiMttnQRgV
e4tCE7iCaz3aZYfPvStl+irJ7Fx1hk63RSEh41v5radZ3ud5MV4THW1tlLgHMo1Imp44ViPTfJ0H
Y5/IsbqBp9NrHH4cV26QPNpdIwFHKLTGUUaYge5Mko6ZReWMFS/WYH8KkSIMkVZ+5N1w8wfiPpqb
g5iB7M4sOuqmo/KX3GamUj9HfwnoMOXjTKjVxmApyr3tvuqAxUkND/Wd2wKRQAXGj04m3Cdt/iEV
O8G6+StYtJ6Rzpq/A9J/HlNBRlg6kgpl11iAXauLGVkL/20uO17ggr0es/RmMve+rFdtJmjBnQ+H
FkXKah/iabDpLyqyrwwHHm8HFWnF4Pkvt+fWk9YhEs3G9X2+jiD9pm/Z4mncC2ciXDZVJ6sWDayd
cd7EaYfZVEWZzagywnLJXOw9nKzFK85mGmCG7OigghqwfL8wH/MblA/Oxez3hHk8ccHt4AnmqE1n
knuci8ATSCwYvl+VPKNC8fa4qXGokzyAJdrdeSaTfWk/CdKB7oquju4meMqL4N0gixzw/mK96qgw
cOmzz6NkbdPwxi9hPNY0Ch+OpWi0ddQG+84lCCh1VWpfB+Y9yxaGpTyJXii+CLWgrWOFWI7Boe9N
hQ0Tj1memevOS5j8j2EqlwXwK5vws4pZ4tsW11pGiA9sl4DwHKN4DoeoPHcR4CTPx7zPcIbeLEoN
qhiCHJziHNPhywyHOElguGIewRw8zUb6ozb6/ajQBrf+LXXFE2p+B9ZQQkBWr9JNbIUgChrWVbr3
t1YGqydF7Xyu3Aadk8nvBeQnMf/AWs3Q1xqifbNkgv0QCgieaSfIXiuLu2zfJwniZhbRXXgtA6be
pHFcTRZ9DKnFXZKeHU2k89VgSkHThJeQaCYQeR7xAZSgIRwqZNrBWTQygd5vk98a9LyRm9nGzPgS
tlO1kaTDHts+Nl9HXAbZhj7fC4kFz3idoTcFT16R86abfr3z9CzvOUT2E5Uk0rPQWWZYJudSj//1
dyIi5HoIXMFzbKQu7CNNKXb1xi23YhlsWmgM1hJ4L7yg/uopgR3RtB4FUsgVKpx6VRlAT8LoOa/9
5Yh1wEu5dnwUYBEvCWrHrYDPwBwpe0Mbl4Cz02/Ix2gJnG4+StT89wkTchWwdchEtUXc9dtUzWYe
cPC5RjBtHdUw5J9xc/phD47Kz8ADqdrcY/R+mWRyMzmGRj3cMx44zN7tqS7kEjjzKHL5usw/dwrf
KZE3Vrh2YE3vTKI1iEDT7LhkGr5OIwwhMQLSI3IH5REjho5NHgv09gmZGevMeTsybl/JgjTxeH4M
chKx/GU13M/ORlrOk2VMW8aiAq1N8ZJDQNybnsQ5DX4lMUW4FYuJ2HYaRly07OCe8Mqi8VPGtSZk
cU8geWesYh6WTSKnn6UxZhuCMcN1A20bxgSTtUw3D72gXgVelhOtjgZxEJN8op70z6IzO24f7PlW
ydtd2H+9Un28q93G3pG1Ga+7cHyuSKhigc+kORjHrYBWuu6SHmGfzaS+NmJ24D1Z4rKD9VFYhKAI
J603xUw8z5SOJ+qS5lzX0ti3udQPfCO4352i/Ii7BEPCXAcPFQkqq6Ye3mvfGcirNGuougr7STwg
E5xbfNm1F1xT1fzuWSaQFxkPW/gc6c3oFZQJzmfoYuZWhdGvsiINbQaQS7KzOhh9OJD8vVSuLlUZ
A5roITSHTxav6oCmk+tTGM7GcPpwU1VmfADIymx+JtO7Yx67yUKLfJGOfUskXfOKmI4sULseXxRV
y4m/9Zo6qbeZk8l4RFYN05YpUnQjobLdehnnQwvvbucLwgyp9EfAYCj7bMY6tzZJ23sjsXdPNaUQ
3Yf7M27N4eyZ9nyBrAY5we+KdBsGkXd0/ZrSKOyKfWZ1+DzrMrs7hWefibgcLjUqTQeTMXg/dudC
bwK/addMvqZ7qXL9PZQe/AAcOcGL19s3ysg52FS6z2EipJolKcYgo36fkharUY6wjfjTqTA3Bkth
1hXsQDcGn37Tk/Gzmpy2+iNrO2k+6yiYjHWBKPgPNm6PQw0pF6b5CQ1f7bkoeROwQWflKEl9VKtL
q5M+3ekFroPhvYsDgLNOfMttOd9ru2IsE7g+xZgc4xCGeJPUpLGGPmpax04pZNIZ3vtyRKNdJUC7
dmqx430mh4KMn9qbNJHJCeb7UqDZgIlWPEEkVwcP3gxBzze7KnaJoF8hUiy8d76lNghfzbPbsh/b
unjAnGMOrSykm0QPYjDf25AMeo4c+6WWYUGqGuXQ1OcPgxvWd6sn7ykrui/ZuI8uEAcyLNkSl4Hd
nMq8NA4j8UlwsWxqPRBYzB/4f/YZImo5WxdLp8fYkHIVQfR3snE69JIopEo8VgGjd9G/J9S0UUjS
TjjulO7PJr9OmkFIDOO3rGWFnSRqwyTgIfLD49gVWwj2XGATg4xs9MFi9PBoOm5HKII4sE+gCghY
Hb2UJmcyIN3EDQF2CfGgqR1s/WJwznHm8TdR8C47o/7TBkZXSzOaFwMDVi5iC/yYEogcKfMEStt7
ahIWoCuZRNaXElmHrqGO+h8wecSFyM3sS+cZ/dGkQ2z9zn9yd147smPZdv2Vht7ZoDeA9EIbPiPS
Z74Qaem950fop/RjGlHmdp1zu6tvPQiQBJQ5JjOSwSA3115rzjHD3MO2PDg9xS2hd0kbHqS87p8p
wC6K2Qy0gOfI3GCQGIOMnYuNZR7aCZuGL71IMo8G9y0xTjNb4OUmlsUvrCxMooWtmI4HkRwuLtJT
U49ON7Wo+NSDULV3Yam9m8y6qClU9o2tpUBoMoG8zalQP+gys2HA/uspS4F+YC5qkeoWaZAWmldj
M8eFhShedgdzzs23vDUYDCg9Lrl2LZW3VmgLQCdUdnGE7Yn5MoFvo5BvlanUiD8u53OFfXyY2mFy
LTqQB32i9QzMxoxe8EJxlRLh+ZhNpB5mM4HCdEzIiibDxw15JhpTf1PEovxQZDmFfZwg9iFXaG/E
lspwQQp9RRDkF9qstyKzIIzn3B5sEITPYtAElM9JZT0UxPqSR7oUO7k2UwBZpeWEhbI+gwGm7cHM
+AsFRXVUiyW9T5DLMpYQhG0p42OTa+lt1OSPGm+fbSZleiOH5cuQD+qR7cryJMpyuEFC3V4WxD9B
h4rlXWePsB0AhdyIYq2eUdfLe1lP0wN0uvaGVZnZBSnJdLD5JLO2nLZGihuph8voFSgzrFlK+Qzo
8ilLOxxIY47J6l6gDhI4s+hR6rWtZG2q3hKf0tl4TzHJ7MeJfrOeo+qeOeGnVFssl1C8S9FH2bTJ
mlwhl7qbXSOp4jvuV4cpacnOUhe3qKMPMJq+yY7frn3U7xdxBBKmjemyyYe6HT1Nnb+mEgVYki8l
TabFr8KhdcH3fQpwU7wuqauLNdRI+rM+4Ykl5RdjXOgtiqbkh1Vu0bFugHalFS88ITrAOlcRQm1k
T0g1tddezbIFUFfqdr05fBoscI29IkBmK83tRZOfJhVhCnWQGDIQlonCVQK0UkUCg4RJNXd63H11
eRL2GxpQhV8JwzW8Y5Y9gsZGv0o5O0lSv6YjI8ZJSLhtTFMEwrU8AGpZETsmmoNLdisLJrFlY67u
FXY+SAu495d0fTFiBJkMj62OTkt5Z0gZj4Iu15dNN+mvMQjXA7YumPpzWT4UuQ4mPMI0sI58qGWG
9MQwItbvZPyqdGVxRrl4pHVKE3gtRZlMZREpFgkoNJxDUg5LRVj9qRNR3Rdxbmz6CmCQPStd6aEW
KzbKiDd9qCSmU8ZqvLD3YGLc61tJGfZ9A6Wdiak6bHRRC/dS1qgBWRPg89jI0v2Qwi3YxtQhEmP0
Gyvda9hsTnLVm/Qn6gJUjhF0pWkQrEVbR8syUHtpbJ7DtScQszeEgDtiZQS1hvdyTslRmla/M2Nk
lZQL+QbvaupMBqJrkYLrDQ0gSkiZXq9BV526T1oODXopTyMMHLaL9DSS2xEosoWad6LLyLotRq/0
TCiM9Fa8KxjeO6RdWk4HSfQ276ydpZDkXCbzsTLij4QAFYdhZHpgGEqCYDYpENVqoDj0QxpSBVp9
Yybj6hGzsTrjnH1o+fRI6Pf7PEQZMrlm2HZg7Ta9QIDnvGqSX3XLPcDs5XGOhRsU2DSkDesBGiJc
nUp8GS3yhUNqAycRr+LhxtrqZXkidfzOsgDBTUYHbDPDRzhiAqK3roHxVKKgLEPRG5vqVuYxfZm6
rAsKjPueFIvpRhF0gnlNpFBuhvvlQS7rC2oDOKp0EFHNXiewC91YMV1IjAMZxgjBm5pcvW9+uTjK
UrtVUG1AP1qgtpFA5cgyHShCxpmPk90Mc2bpJldsRUcQ2b4mre5ag0IgvCT2WzScyYZam2VHX81H
nFhk7dYN7bxKaDbNlJiAgLISrSGhabEgaButTbVD3HNNmhH2AhS3/cBeslXKD/QzxibJ1JeoILqT
rG0ifxLxNAyC5MSNGnJe5CWA60IGuojFotKoaJCFsC2Hs+xpSHBnpYE2v145R/AFZx04ZZxK9XmS
G+WmM1HaK9HC6F7o5+ER2fi0acd6PlB6tUzUhI91vHpzG0lxuKhv6q6h1lnSgr7StdaKijmwVmU6
6F26nH5xsP0lp9//p6zvq7ntX5v5jlX59vEj6vv6Db/6+AxyVSzDsgxT0yVVJArgdx8ffyNajBw1
A5u4ocrX+JTfIQgKpAMJYoch4f4zZfMfpG+4IIasGgpIeJW1RCSP5S8kq1jqj85gg7glWVNUWZNZ
aPBC/+zLNciVXcJxYYAvX7rGoWDeX1CZOKvPDtsdN8fFcAe4WtEdBfhu8rjBgyQwbtbFJzQSsbi9
f4yIaydlN1ACzF6tvTyzfu8GP0ZT4U/Py0bb0XEFb0pBvqO7g86hOz1yb9vQfTeGZ/pre1hQt9aK
V+gbHhHisikc5arpscEckmV1HLVbWCEw4xy6A/6ImMGbkRrY0avmDs5l4Cgug0OSlJsH8RZ0aoDa
3ibZ4aKA8V4OAxm+9mA/4us7iCf5km9F3g4dO1/e1QciMYLa1V72gsuo2BNc8UndtDu05O+JH3rD
5nFyhDvFVuzrT0B1Y9xktEIP1GGJx5BXvB1f5OPgDPYldKDrg/y2Nftxd3l8tOzj/vqbxWkP+bbz
XlWnsg27PbSHyl52GV1Te1/Yhf3s399H9vvs1ofeHbziFjOTnT02CH7ZxiKd2IsBVhE+Dvp07JiG
x9gvyQ3mtQ37NbHvOVd2ugXtzZ9R8HxYNnhIZgD2e/uiuNlt77IwHAo7Oi1W6iQPklzeMl5N6HL3
NlJgmuzYiy7NB9vubb3p92humWlVii/xQ/i+g3ZJzjzTgm4z2NJNv4K+7DyaWvJNwnvv0M3vdPNm
Ms7t8+ojzneTQ7TlOngENGBrrv6a7xpq/dqXYMO4huGU07lx8/ycEBnbOdmlflcnVLT28FXfSORk
fWl+cxmCIcjd/oN+O2PjfZnwsSna9hW9lCY4UuMufNa4ktav8agxHAnYj3UBfqqnEv/GaIsPCu+G
E3ccITt47Wu0ZbiQxVtkT/H2XMbbl3bext8DZngMG+w+fKwve3ELV+rQviyvE1IdmaKHiCEEN5sY
vNYYIdNypSloRNc4oG1ArLxGjpafrAsDGrcOzKf6GB/ko3LXHqZgeNCNs/BuvVcrE3ITGYdli47C
L8Rddopd4YYENycVjtPkiYQKHdBziZpfXKWPYCzYX9gFXJw6mA7GtiQrXHOk2FMtl7pUlo4MlwZY
fgwJvpnY0Vtmwzlpfn0/vEHQ1A79DfMHKFTTshsYlscbxQ138TndpgeQDMN3eOEl3XcGJPb5fNhx
/ABa7xpXYAmoUP8zE3hGnVLfAwBSGCc1Tvetv+rHYh8HFkYHH2ur4Cm7zBe4wIgJoE7VPsBhcA1I
gRt7BvthWil+dEER0o+2Prk4dudnrroG0vKTdEbIor3Qk7fDO/Ej9W164/YYDBv1OKLMcxFRaB+8
MaJpfITr/nnZyJbtRNmeNDjODny60Y1Oyk34IPiZe72DReVheYqhpQAReee4QqcunfpZY90wnPE5
vKTnaD9/krvXfAnvQ8YTn30gJkS/mTdaUEZPiFSY+NBFkzbLsfRVx1+8xRsTu9+u7g3d0v27YHdH
bptkn35mJ6CwiY2C2pXs7AsqvuCJk2O+5LTo7HYjv5yjo/WmoPG1y/Qs3ypn2okgvkf5ZV22NPov
ylF+MQ81XW+wlbBVP4hMXo/mjQcYOjCfkaYciwPENxtSwXmr3AaGI53ib+VknvFSeMudsjs1W3QV
voStN7o1si16HvWRvSsqPrqHdrzJXJZl7+0t3jApJwfevos31XmXeorz5LGftU+L62kXOfY+ZFd2
QTN+ygd+ZYuu+ly+vSgs5vQJSnvxcWW6kx+/DS5CAf6E3ENv9vKN5qzedDjJvuScSrt97GJXvVl3
vAVqQqfYVofB7T3zptqKfAmoRJv+gaO7OPosvsYKEM7lJ203uRwQ/zwdGNuTnbdJcJEqW4yq2VF/
ybYQSPpvfK78Mv9+wex4PYoTuiTJ6fZ5gOvi0fDw30JqweHWHZoDaG+ZizzGu/mdyrsON6kttTaE
dR85IrJd3hPzLbs5wF4GNI1ptut3V3PeTU4kLqPKYCB+2eV7EJAjd/fpmZFfNXN5ikf1I2LIjsFA
8aKzFrwIR4n3YBEsgXDFpnHrsloEkle5b8rbA+ba3Z2z+WbLPbjyXt+b/gPeBeC5qJVs7U1zsm3L
c9M4onCcnOWccIoGH5u5qwTXf3tPuBCsKLzyjOXwDQpLO7ov3wDhwvPqDhyU+VxyJqcD+1ComCBW
j1bzCnhe+BxVsJ8uhNtEvQm9C7vmicdXHpAdNgJGJjOc52HOIWO8VtjymT58CGXcYCjuRUfFcWAJ
9l8vIO//fQjq/0vxptfC7V8XjncD5hmSWn9Iibl+y6+lo6CBh8MkAh0XOBUa938wIATN/LtIqMU1
3Uk2LBkj938Uj0C3JJGWokl6i3lFPVBx/gaBkP4OWoCvtyxF1JB4/6XaUTF+QtpAkwOaA4cCepAF
C8L8CSoXyXKrg1tFxI23iJuYPDqwB3JawR1HfQt4gDbfDds7VtZimKenQi/nvRaFE4/TLE3DjZpK
0WOcmSyhHSGYNMPAPMkOyM3CL4ri+ktZbxh4a33ip2ger6zdXPCRfkhED2hT+poKa1PjkTQGJTAx
AZPRYFwN5uxTiz0Wa/lNnYcruI5pM7DS1YgZRcktuqAuDLFaKUsGOd5Kw5hFLRnqGwvjdHUV91Xq
VQrRBuWAdByNFXI4cqjWHo8vnX2SoISCGiY3W/XdHMe5d6dqjZEn6npWb6POYEgziguPRvKD14zs
kwTrZB8hmiSMu8st6E4AWG1Cgq4yhzw2PibTjB9LYZpWX2wZfPKQn62LCoXyWx2G6CHUpu6hVSre
jgVR9Ql+aHwrz/LVa9APhYcEtMALDesC6WQWljdpaWJqhoTT0sbr6ak48pyE5rZG2P/WWmn6VKmq
/pokJb2EMY1nHfSTXje0K9KEyDhLHivyflayTgHIH6F1y4CXovAWt7DxVKE4gslNxs19QboE4aFd
MtyXYhe2LkYP89Qw1hMcpTet5yQXR2z9AHawBYxFUNdE4m3KQo/8aE5JARgqedhh3abdL1slHv8Q
+dzsraKkN0fVFExgC0orw+SyIhUluqq0d6bU0d8ldKd8C1NT7g5y2gu6G+URLxjhQ/om/GJEZDSj
Y3Ab3qvppYa6EkXdCc3CNF8AyM+kSZ2h/EflhejaimHzOLP9oItEQT1OjWS3pWGg/lPq5EsEuf9M
UG+UBstC15TRXkTCgZzHPU3+PqeEDPMS4UvXjTVSF4VgWJsICz30uY+YRYWthDyohFYCvKtfNWOP
eHkwyW6Q0vitlAYh2RE/Pn8XJvv5bQ0EkQBfcyWXAEAi4qBRz60LHAisYGzqJHdQoSljrMujnaTm
YrrV8Wrc9SNWx85VZ0abD6Yaac07eQN4ErGPj3dSPY3mU6lqyrU1CugcsBfq+03TCuEdyXTwCwaM
EUyy8RHRWskRDd8KUBYgJ0xCaVIe6ohgNjFMqRMk536yDVWKMN93uREHpZQq6WGSp4momCuSbRJF
rIRd1JOyLdPAyzwLxn5/DhF9w93XZLYgqdiNmEhUfTYWMAxXYULSpWnp9026NgHjSGnYjZGmVBuR
0Te5UUVJJzmRoJ/SVI7GQ1cxznJCoUF9X8aMEDwkdjXVCA4FcMYACi8M4Zu71BKzGBW7SnIDoR/d
PdNZAY8URq3PctJVhflfJrzlqJFvrEREcMa0ZRY4manyphrp+IqQLwasPGOgNORRS4GLxPN9vVqE
jIpYg1NQtAZ4fkAU4A7iGbgSy2NTv7RkF2CWMDv9JazmOGVmqy1vuZyHzwgWo69GUqvvfNZheNQM
+VVH1mv6XVVfTWLQ6Dle3M4y4gMp520LASbMPjVRKa+SuHW6keR0oKyO9EI/NWpCn7QqV9yqhrCa
71qJVt255mYuDrGieYqdXBkuDe2tNbBSPMqOoiU4NolApeKvoNqjXK7q+r6e1zz0ClXZZz2BKO6I
jXhF3yBrWtCtCRAGHHMGnJPY6GD3WDnaqqouTppc1e17jgiUajGKZdWzIhO1GoN+giYaNTNgcwzQ
GGL8vuwYsAAmLIHQgFb45xNBjD2DwbYRnEWcEbCTQEMCi442Lu0icTMPWtQgoSG2zhnmsIaY3o04
fEvAcTrJMaOdNwv8vNFi0yOmtDrtasrRg81mMRaOVcqMQJe0WRpUHi3DRrjwzZPcVdXXqJfrZ7kI
pDcXynXNSVt9cZdcZiIszuA02DDniG0GwgE7dEwGm9EM8QPVVtJJ39pEgKwzFJOmuSEf16UnOvI1
AcDnyaayw5pHV5GpSMjiWSz+tMw69SldmHu1T2iOD51OSiUvOG7EWZuvPvpqeE+wQpDLUQjWezL1
NM5DNQa+ApJnXWyBHhPWYL0IgcQkjbmVxxA307jq2ePYGxoK+jVRgVLwGD+i4wMJObXFcCcDcEGv
k6rREKhKWDzrIe9v25Fuvsmk5Re5wciQoBMmslR6Y0wxtetjfC8so/gEvZC7oygpAxzQ9rF5UVOa
mEDe61uANoSghpoUQ4QYr5CEqipqOkvWinj3r5eO/zI98IeMwZvxq+2H9utvx7e6+5s/lJ9vPULm
/35tc/4js/DH35Jo+FsX1H3r3374DYq6pF8uw1e73H4Ba+t/b8Zdv/K/+pd/+/rlVe6X+ut//LeP
aij766uxyJc/VIYatc6flZP/63/mX3/7vL6zf/Z9v9WU6t8VSTVUOosGQkiVReX3fqSgUh2KlHI0
FUlipVnJT/utIampf1clIqApl4h9w/JKf/O3mpK/EmGQaQY9TFWHqfiXisofqWLUqsjNIWwQQ23o
dCVFqGd/pIq11cTYvEcKwJMmJI/mbW7xQVtw0uy+SrSLwXPXnK3YY13Sfr2I+GAhdPwTHqT2Uz17
/eGSxA1oQJ3lrYg/hZGKsmAV8sTUoKoJc0MBa4zkEYstakA92naYmJj0Tjo+8DgaL8JwfUINiRTk
4tTtOlOB2Y4mHgmxpg7XqU2W7/uJPxQ18ZnIMGStMQkhe84ucVgKkDHc6+E5kYr5Y5qEippVpPlV
dCRzRa3WP7WiDIPdTIt+AzBC/kwkDJ1OBSYp9pMRSovKRA+5dY5G1M3ahXye2LoUaD9f+5WoNXT8
GbZwrDvzo874Wxdy7U0Qy6s/BCYNIE+lyGN6Wurq4FGsvvGIakdTo3D6P3d/1l/lXd9+ffXcoD/e
hr/eeP9xk/5fclda3ED/eot3rlhtorf8hxv5+i2/3Y4A+0yZ7Z2uAxEyRfW6j/sV8ycoEPsMiduN
q5GOv8ju6vfxgAwjmVR2ZgQ07H+ZAfx+N5IDKiqIfyztChq1uJH+0niAu+0PzFJdkTg6JgQyG0YL
3N9P0M6pQiChirDTIkxtpzhdkwshQw384yhBBZWgXq5VHFMNYTpHcdDjuz+cq39yR/4yffjhAFSY
6NcVATsfhyFx4v64HEygp8pYoYLhSIUHoesFux9k+l9qCZ6uLZgZVAu+JbXvkpOGjxqEktBa3or7
nr6PIKz7WdPrx2Kh3krqDpz4rEz3MmXZGhDJqY0+tT0EC70L/vzQf+a9cj+ZgKwZ4uiSoamSxGL6
x0NvoLgYFECLo+twmDaLmEho5pMaFDE6X+N5aeQh961ZkHhPIaatbaXMUrZfZrkLnT8/mCuL8YfT
SJNAkQmIJRjWQoj507EImdXljTzjeNA0lANROUg6TuWrQ7auMrIfsjKikpCixJrojIv1X8xa5lpV
TeZLdCtU6zpr0n5qFTQLnsooZhaDzZXkPWsczM5WlyEjtggnwnsKLMc3JPXqPs6KtQJzOI4hWXlF
LwYzZJt4V2nVuPgy2kiM9jgIEF9OEVYoNaF1AJlhmpp/E059zQD46bwxFeO2hL6vXc/eT5ffuKaZ
LvXwYBotZkAcY5GJQINRSGZKPmL7aioLq6MYqqNwLtTFUq9QOFRsDFQqPbxFITp1Xq/mgu4pUm4S
i5E2Sf/455/uPztMTrAu8+lyjDw4f7zUTOQsCYKNweFOwswN0n+4E9sq8+tBJC1ClJteYoFnh71J
V0GOT/XK1iOY2SWjMxXXZvY6gl0VECuNydCtUyb538TQKz89W3VFNwgjNzRTFangGXn+eIxc5pDv
KrlyrEqL2pu8UVBGpHFfMclaiJlytRqKQzFaauIZ2O8bRzdzIvwEEz9GOdTjwIY+NXcrEpz3DuIi
GKg5m/aNlr+nYJrIL5kzkiC1vjERwmtsu8pGEMBzEkYregsqI9Ub9LQYb9pJC2mHy/I1RGXopgcj
1HKNNEcDixsRcGb0764j+efr6FptUTGjuOVw5Z+rGmPN5XIZEEOPUVqnDvdKNGAhF9lBTGJBW4n8
QKwjE5gbb1pk8Sk2R2ZPfRuFZIHpJbxBbG/GvzksTCA/HZfByqooIhcPhGQEcD99KI3VT4OpsvNR
2yo3tlI1NdsJf3zqWlPVlO+pXLBHMcKkJMao6Lf0x6rUS68l0tKbZ6sUQ9xR44yUqyaXbxwFn51S
+4jAeLpfFOvZKjVlm4fJlDBBHKTY6QucDF1LrKfVl5OdlHCWDbm8SSR16OxE7vHBmkUfKGKbejjg
xPtqLD8RkBBqaOQPebTiV21bhrnisqSegMiKzvvEcKmZvEU0nEpS+7vaUCa/zZfvEb+aDc3gdcac
mblyUdX7SWjxexW1SqxkG+eosdpi35rEJ5mCKPpl068ZSXJR/Jm1wspMrOF4uVQNEzXKDIJRSBrt
aC15Ryo85Dn6G+SvzfMt/mItiBRR3az1XN+hwLrr1hohP1cEkLV0Papz3gClDMvML6KmDupZN9+E
Jie1K1JitmWJ5MptqL+ylO46BUq7Qed3s1QolAnwKHdzg6hzjAyipeZeMhiLaDTT3BwhylOjY47N
DOFuxR1nA64st7m0RAH9epqpidG6QPcoOUHt3NaV/GCFTXYj4yMBrdNK9kJDzGmBtAlJSTqtYDy3
hMW+tqOKU6IQQTkhwelXhuaTPmk7ugbDF/G1zWfRU/DOnWcq0E66fM7PgtkTPQDE466O+9dERscq
DuWXMiMt9KwGrac7Z53CUByx/EWQ2vRdbKV6dea1HzUHaEv63fWd8dmADT9bKkng7RyaXzXay57O
E8RyvY+Fk5rqSYC8mLpDBgmzBZ5UbuKqmmxNLPei1gH7Y8qN+JXPwYOppbiriLTCTefYsGk9Jpep
76dttLbhVqng2wUIidrTCGYRB6/eomazxkAfp2qrdKbOeBInrIxP5ZE86CACNHUNjyLAC8bCLsog
wiA1z9VgGOMSux85uCtOfVZ9bawe6mb8oE3VkiSsle2biX75nd0GI8cBmLEP8pA8WyyoECRzBN0T
lQ39Q6JE36wyWoIhxlCY4GqCElL3T4IBSYqHeYKRWaTvhzxPoG096ul0Nq1BZJwokayLA/kK/MwA
3HAnZWXnZ7NutNsYI3IwoFvGtJU8R4wi7sy+RfqAfPGdhTXbTKrcvMZI186YiBhjilhQURKNJFkm
13RnpAMZC+x9k0JNnRdDz7zYBHYnAgtpbXTj8oOWjIyc2oi1HGsNG40MDV7RDNlhyZr1GBGJS5S5
mDlgSI+5xkTYAj+xIQmATdJVvJ/Moho00/Bei+uAYIErFsmBPO8Ql7b+aHbYCAtc85AmzsU0vvSD
OvqzaLbkL5ox9lOqZOya0vRSrVmC8TIMwT5n0gWRcXwb0W+kTTKVqEuXMmgL+MDdFLf3c6OJnVsY
2A0pas78LnlMYZFtMmPEVl+OgrGNEiW6zw1jfh8FPX3uF3zTtNXo/BVGXZ2WESqvlPX8Z45bRtTh
0n5KVQakFBxP+YJPb9wsAoIOTtKyAb+FtqHPQ+QHStnmD9k6I/RPi5tZ0Jd3a6UhC1P3vVC1L6tp
JrShikBmeyvmdwXKz9Mgp+P3nDQgGFclrQ5Em1sBPNJ405kIFLEeXB3EGdgal0jW0gl5zj0U3foJ
jmJ4VoW+ui2kYkKWjK00IUvOidfrSZg5jx/EwK5boyhoPolsVxCKSIU3A0RzIphX16eHugSRBOpR
Ui1wXLKQIMcYAQ17XdOXj3JGkHSGPcrWDCBeStXpG9BD2Y6cvDepD8dL2c/pTuvqOejqzPDx6WWn
dtZFr56YXwxl2z2GZR0e8qmVt4uZolAMx/7c5F12A65rtie+moQRgJRZMeJpHOcFy0qeB1En5Q4V
2PSUgKw4ZW2BhFSPKpJMw7zT4X5nSXNjAkm1k3bqEZ7STv7CwIVKoWbrn2ZFctI7NhJs/OFbUkPx
f8unJfplyfp4LMyyJE1bb88YSwuwv6bJ1h/5etQsj6AvS1er8A4RM6g/IxWzfBVfNrljDXyfIQyn
CodUqlyNqAgwmSNdIpApRw1f2C0Gx3aLdhi/hoS2lmhRa0y2KPnFx4aN2QGJon6ooOjgYyJuEaYh
LBsGKIPXaomxkXBsf7TG+JVg19uGiP13VPwLOpKR/xghK5odShMDmSsVsIO/ZEMkqrys61t/bk3M
D7NEoFoJf1boFAvMSoHSUUWqiODn6vKpbbT0w0NXlFKgITHGLaHJfj/Xw3bNKtyZVuF3poG4Flyt
9KXVqHmNRS7PoRq1AUXo/DIP9XqqQ2k4JVq0oItNuq1eT1DYmzoTnTKv5z0wiuWGnlmzGftGJQDm
KgBOdFI+izF6wGr8NK6WhZEyYlh99TkdkAGLSL1yVFpmku1pUZM+zHUStOlU7tSSQTZBrkLmELdI
sqEsf9W6Ot0JkBx99bq2mFcPvElCw70mKYxHGEzpwTTLks9Yprrjzs73KzOYzmlb/F0Ak/GfhcrC
MGpVvaXShMdeW8RTUmXGy6wUEPGbUEo8JQxx3oezKpHwxkaokUbznvlo+9hEovIsTHDE8CWm05fE
xvRMG9pk+F4MKESxGyDGMNc3vAZ3hYlroeYhNBu9dRdmc/s6jHl0N2KH/57WKvuKsB1ckoTQbp2Z
2MbswhxiVQcdI6tNBHvSmsxb/KW1ndTxJ8bkeAsIveUIwbwliVW7VRsTn3v9zGR4FAv4EJ5VWVIn
m5RkAjsD5Wwri9jcVVhN2FmoVBezaipBOqNtVcaZlC+I3tGFOXFFl1jLkk+J3sVeljvCykHuaB81
sJu7UBl7ZghTuDxOYy1csP/ECIRWskDtms7584rhEcN4kd2NitY8NVWyaJwV8zOmhWi65tUbwore
MfsoxeWsVXXHVruold1CmumNAGOK/mGJj8XhxsJZbnHX+8O8xIcCN9TtAIUGXJm4fA4EMKI4L5ZW
RincGC9yhDPVFiWCNm3KP/NBlUID5KvCxBjvLT9SQRDc+5ZQzPMuhlNhPmoVyFwpHyyemGSTcLfj
G1ItFu22IF2e7biFsQx7H+mPc9VYlzGplwV7KUzbeNNEI49z3OG1voHLtJy5OjLcrCRMT37a6DDd
J8w+mi8nOgtOJJvVZuh660GCJvwpA0XbjGz2vqNGp1gdpqI/zsManYsVg7c5DnjKW2KtcACLhOk6
saEDaCMSFP8lsxMnlhiCiT0ev1TB6Y9jDtKVHMaH2pDEjZikVuSkc6IizhLVcGHmCymFK0TVg1BI
gPVhLIsPKOIZ27TpoJKlQn3j8uSpXuDDGbMnGWX4oLdmN/iiua61Q6R4NcGfkGDWGYRByj5u3vyz
nxTzIb/aHuep5YWhQOojr1kJbyGPrRwIe4g2LjWN6D6b1fBNXM2rixrCIm7mfK6YzTfmw5RkUxkM
DCZfyqxFZzYLSt8HkrVYrYshFne7mMQGJM++dYv8nooQbVsijKgKDADGDpaN7CQMsYKBBWyThklZ
jmFFTi2GSoptahJm+IUNV0QsXUjWXB81AOtDzlTrNALwzJ3r4zp3limZph2DefNBApilBUxCNGkv
DEMtONmQWelrCXfqwK1cCjtRFIY+oDwY1iBdtEr22GUX2Kjits33EFd6xofTBCdwaEMRzkpmQjeY
6S6zjApcr3JJjgi1e6NVDkIRAQBIeUUTKNQtyV4RC+NRM+hvAPPgEyUGetAm32hMiuNyKuDlh5ht
qMrF3LiotZSclmnKPUzHfFo5k2ZoShkCeI3c+aMwzOYLRkKCTMPBVLxSL/Xbap13kR7rZ0zD6Gwh
2rzJsVR0dg+Sp7BTaBCCM9VAUKt4ioMxyuY7LWx5NBS6FKHMUq2nemDiZFZ6U3jVvMCHGCLlbWbx
PhHZMH5b9CJVbiOh2six2rPkxS1stRRYLXO0FthAkOk9SQdLjDsNH/ywaD6Hruj+rI4oAoVOgKyB
RavovD/vyyDF/rF9ZGgKum7FoOuh0btUr8OOP2QQNRl2WaZwjJ6b2sKGgEvYSiLUfeBz68AqUpTQ
+SpAOC2HVH8b01URnX7KW+bfI74QB+Zr1N9UcKdUD48lThrGx1rvTZpMzMSa9MPLIM85oo1sKvbi
EtUGV8eIYLXi8ldtXZBBtY5ik++mPFeFgKUFLi9jX9gZItHf2G/7viFigNQrzUmKHIHCn5+E/9Sc
QrxEa5umI9edRgLN9ST98SSUZEqL7KHtFd7YB5L4AngxLt+vZTKiC4cyOaJSS5coHij4eaBndgZR
rnd63GlHnEYpVFMy020lUedfLQv/cuLzv9k7j91Kkizb/kqj5x4wN9eDnlwtyUstJg4ySLrW2r+o
+zvqx97ySEUyMiMqC2igGnizQkVGXGVuduycvdf+rknLm0NWpdJNx85NKM6nNycKm0FqQdVXJUV4
45F/ac9KMTpQuZIiaQ+dZ4frGBFFsKzH0ADAEBctJAK94G724y9q6sG+79FatpBwIFFT8XZoG3/q
NXq5lH7YtgmXrCEHTwnj0EH/4plkuMFbNn6yOKdZ1ueXY2pH11DDQ6CJT59cT52qCwKRzNxBf6qV
Pr+tzQqEcW06Tz/+YH/6Sg4CNnPSpHEt/bgAEg+4X+YNCX0TzL3B4IhdkfhknTmtvv32Un/LgvJP
KAj/clL8YQj87zFfkhoL4a/nS1dP2X/wif/xP1Me5wk54dcgf30/bPr293+3otAjpmNkCgJgVTjl
v82aCOM0KWPRBbISpO4IfqNfZ03qF5NIW9WhUTg1CcX0R79OfhVmTTQRDP6a821eS8qa8XfGTZPj
5d2itFiJhLGZho3hBa4Wd+uPSyXWZQ9sr0Frp3NPr/OtAAnezztd24g4KI+Ry9USC2c45jMrblwu
pSxxRH0+qmRfaWEtR1ZyI3qvOMHu9NR57Q3j41DQDfYcO7vGZV7Ln+xwny00NPQYk6mCqGYcYyYJ
iB/fNfOTAX/wQ2vkEbYxQBknDLtDOK+jKrzAsYaT2W7TC9QVNEBpqHrnsW0Wb8y7tKMWa/pOo6Vx
q9DxPEf5Y3GrLmyV/CZYdJRDbffQJnl6zQ8NTT8R40AuR2CSOGUzObIDQHIlukCurG1+2aV9vzIa
rX0OQU5Cl3fhTPutDgG7xCg4ZJLEyYZMeDGWxItYY1SB0PLG6s2A/j/Pgwx/WawY8yavlJ8NgT52
m21hMYRi3YFIJnXANu1po3h3EuD+tik8+J4QHjPDPPMbpuyEY+tLaQFcVVV0/H9/P/jLh/2D4OOH
xrV/w21BReNrIsj40d5weMpr/9Po+fe/9suWYIsvjOMYzCAI5irCiOu3LcFyvkwDASY1BmIMEyPa
71sCM2Yed51JHmnScprs/L4l8EcGRz1nKX+gcrT8vf3g2/n7xymlyEmqwuT78+CtYh49IZ6UtVRV
rKw0hWa9He0YM2/TvOtmEBsfUthL+qA+9OxKdDHx7Pb51miZ8TJBhFWiZQ8wa/ZV0j+YmXc/ZEur
iXa2fPSHChd9cwEjG3+Qmry5yXityOHeH7vrWg2pT5yRTnFFrGINQMNjvjivNP8MF/e2B5KYlaG/
cmCWNh2mdkAIaxIlcBVYabTIofV0yvAEgGLmg09Dl2EexhzLhwpBbIzfHMpZNKQHTHePca1ucp2+
2Khey8oEOKO6EYMvKFe1Ma/D9jIt20tPLe/9yvza1/oDY+TXxvFRcXKNo29xxyAb0qVYNLWN0k6B
kTBMmNEeF3JjnYf2txRuaH7+VV/wLqaeT9VOwVhhhxEoeMpi9RpIhboYjPKVwd9lnLkq4QjLFIvr
THEuZI89wR7pxWRJdhwcKhT0gUzjUmvWSd9csbuegTXCxgF5ks6B95Iz0p/pYlz4uromNIg8VdpI
0TgqCxfiuoxhK/JvzEr10ughVuJLBjpo1hf2yDgQIqmjROrWjIiTFZZ/A5oOkZvzMG1zS1eC2bXK
szQQ9rKHDE0s2xAth2GoN4hCN94AbqUX9bU11h2wSdnWc6TcOCassVoj1+kBc9XBpmBYIdqkWQwO
7awRvc1Lb8OEDbWvfl8QcwbaZen1EJ5hhmsLOtnzOBcnp0LQDHYNlXLslXN7mMTpVhztCAMpNjqY
T5g5kflGlNASkIDzL3hs/7kN7c/LoH/Hncxiz/nrAucsaD7UMwy1fhfPqKbzZbpc0VP6tkVNQ+Vf
xTPTH9FSQWHBuYMC4932RZrYF8eYGkNsYBgXzPcljep8UQ2UM4JahKk/R9bfKWgk7+1dQWNYjuCd
TWGcJh0xhlWfboCjEZNq78AbQeeMmY/0gtJf9hoS0NHGteCOVnFWB26KvU8O0B8b5jeztJTqGj0O
fh1ASmHBrWj0Dh0jyZYYqKR7GSLdMpGO5je+KDqQJDZDsLwS/vM4JtHx/5+h9bB9+a///PUMRS3x
18tv/0S2RxC9r6j/+Gu/ltX2FzSzEDrpcU2iSUld88sqtOwv1DqCE+wXI847k44mv0gdBReMJNRV
HKV/lNXovhA/UiFxWRJcTDnkfxOVnn45G7mZ/PUVV/t4sfz9DDU+lVuuFQKeqKY5JZmiTDpAKCgV
yLM2fo5aBiPSXLf6hAgkNzywtoE6RXOBYo+uCjrpM0+96LyBIKrWLJeucJ88CZXQgka8SO2IopYQ
kzUUE3iWidz3cYZ+IZHw19L7yJQrx7mogYUBvDlYarlmVHg96szwolGfFfEJF00/g43nI4E8x1Ew
LGkAzdEiYIoFE+G/9CZEZ8Nq+P+qmyhMvxaJtiWnKFwgXckOfK1ncJwOdQgQNbFLiEYgcXm5YuVp
1h4UPBMo7qSL0DNDZpK8GCPBuR8DMcJPgCayelXK/NKJu7Vbk6WSRwWnZLDvuvquhdpG7vmm8F8s
J4DeLeRSQCIegaLU4b3rw7tO1mNq33c+JCKrD+4C9bzQDIbMTftkuMhtRHZT6vLFIEgJ3J+8UMW4
HEgcc7IqvI5gRR1LIxK7HqIRuE9lWXlAKp0UO4o91I+g+sU2qDN1OcjuNsmNsxFJw840jfzeGsAS
90nYrusEmXwb4ibm3kS4XImUHtANFZBpmMz4PBOrcm/LZeiW/lpaBVMHdazs09ipxVljsgPxHV4n
EfJVPdRXAfH0+4aR8+uAWO4mUWRwY2ZjyCRJMHqLJ5QylCni0lb/W3vM/5ljTefu+tfbyvwpec5e
vA8n2/Q3ftlR8NJ9QXsp8U/YVObW7xuKKuQXwqC5G5PxjBpuMgT+dk/XuahPtj8V/Tadtj/2Ew5C
dUJQGP/SkfapZWbZtAMk+nEV/QOSLt7kx1ucU1TJSNOxYUxvVPu+iJuFY4HdDXqZrLiklmde6+Gk
BsSyikxGAwM10e27L+vXTe4/0iaBRJrWFTv19CJ/3Au+vQmN3jUtCcyPaNY/vYnUzoNaCft6M9nF
OoZQMdGjYanDfxnYM3LcZpcdRLBnwKXxQIhGJzYJcW/ZvKzTAKwWvLofvyX7Wzf3/XtisxYIcm1E
luz6OubKD9dbx/B6GmBQpzJIX3ggQrszZ3nOrAADfZHc913jnRquBOwoMbIlchHo1xOfiOay12WZ
bwen7wpIm9LqVpGiVAEDg9TQnzqj8N4MdZorSMKV4ZbVnkVYhlkq/lyv+/EexnVzKFGVfe3ygPZx
quf0OWpNS+1N7dnBJfkBMt6odVYVR0xDhB8pNfqsoSLEiHL6VdckPnI8m+xQLCTjQk8611sGca/5
XIVQkC/Js1dMrmCZbPFD+UW4CdTCPhMOfeuZ0xFyCJHd7r09sadmss6Mvk1XJB9wUWFqiQdbjkpe
QLyQ6osF3BA/GDwzPlI5VMGSgBYa8OxoWgGdB9AjKeFIY1dt76TF3DbqWGWGTu7NvB6i7gU5q42v
m9mUp2Vk0kiAQy6kOijOM1yiJEPXZdRg+k+yeyxmrbtwKg6PuYFf6ZFMJ4f5ZZThJ0dQwBxD8Xze
jwEoz1lzTwP1qici38rC5ORIIH8xLy/s/kkxCC+DhZROlPMuTjU+A2MEjKMAwfCD6RhZaUk5IPeJ
YH4eq1YntVaty2ATmXafH0JNTfJllVsTGNwo9W2hN2NxqgoDFoTDNg2pJ+6AkbrN8Eqibq2v+6EX
dylxjhONv0PR6Hqu2NalkiWHbvD0h64cW6a6bVsedL2MCHJJGfK09AJv08r161XpKuHF6Lba11In
QGBQ4pC4F60jM9mPfAI0nVKoc2iJgryu3lLOAkck+rwPXVnxw4xGsUoJN15mcM75/ntpkqdTEzlq
8B7ifesmAIkyfmhEmGbOERbWiaQs7dXxuZkmVKDR8G/N9YYXZbotGwI0rO46x0fLpxausjbQJJRI
q1CjLzqTKExyRcL0mgKdkb7jAoee2b0FNL9m+YGCUwCC69dA/D15CIaUkXUZRxqmT3xaIFha3Ld7
O08ZPGZdiPm+VnKUjGHRI5VJEuRulTeiEzR7GtFObEIkBRk8vDV6OR7GyCzixYBf1loKIoWzKaCk
JRiwSRxthfewxH6L+QxmDpFghxrnqHHRyxbYt96jip+r+WCXvN/MuGOWBsJb+Ld5Eq8sxvps4hZ6
gd5fNkZeP9G0vAobCcxWbCkFn/PBaLfaOIojRpivNXolsyRiWpfHyCq5Jfd07Wym0DCg3kDMYyWk
7F/2ZlKuCBOZiQwxkwsha2bwTAURXlgneRF5fyysiZ6F380IdmNd4aC2jrk6zBF8xAsz6S+suj2E
Vr0LXPU6KzGRIW9OdTHnfVD06NFKQ+fFGLyZQzbN/TxY+MG1cKrLJgISwlCqh2F4IAJ0l+UddrbU
xaKptyA41S5T32qmN/e2KPZS5RPA790Y2Y6wXH44Ogqeqiy7dqHXjIep7w6OSbKdFeoLLUU3jXRA
v7Y9F2K4kaywLs0TVFyI1i0cuqjs72x6HcsUNufcJ/s4Kso9LLV4AWntwm+VSzHhh5UCZgv4z8xG
kk1wOunvCUSxsO8fy0R9JQUxxx3K1NEfjDuSY4/Yfc6txG1mBVkC6zhrIrjEdCtIFZg4z/p5Ku+N
LqbZq27GbFiVkSpeRu+NgC1vPuhpRVKlvcNv0IM9lmG4Z75eHZuYxce0LrhVnZwUZuMMbf5KQbS1
aMKswc2b0yJxRsIXpVmBHvcRZzNh3+J7JTmr4txIquKi8pMbt9QujCrdeVb5hP185xES/eYiLiUy
JhgfXIyKc1MPSC9NVI0Ee5BsFaPAtWYkzrL0tEug7cSWm4zm2uEKC2y5iEHFKj3SHrQTay+ASqw5
BKoxwVkI9LVEA0YrRLpzJnZvHhS5haUPl4yGVwgq+nmugringU9ubq41W6cfziulp/tjJZBanYs8
GO+6ELIm5YLNtnLQNHmrmsmVy44901jIdj9q/C4eeBsAtk/jiPYqD8+lniorf/hqo6HznRWC3KNT
1ZDa82FduQ7XAVfL6k0X1tiunKpAR6Puw0zCA/SJDMjd80o22CMRErXPk217bpWBNgeudqMk/rpq
07PGyYZHFCtiSZtHO6SYwpepaMtbF3SI3oBtbeYe9MZZpsLsFAJe3xiTTYYGWqG9pXJpKB4cwtYt
+wJ7Dm5i3TzkmneIKZuLiowzf8THK8pdJFG1WPqDJvpDFekjwbIhZpUxhZpFKCvRyJPQswk3iq/c
kA1JsIl3PjReuBt1514FELcOZNnRnPRAPIqoylfK4BQXIsBWVee6BNYX1OkhhLdjEB40Zwtb95l1
48rIPxrCPEgtY7IgaB9opJbWWgK0kf/OC0Z9nRMYtS4yCSU87C8LHdcn71wpmaRU12leo37gd9Vm
me3G1/CT53no3TPDpi8bPCTS37at3TC1hIoOxb7gdAcdhd4eDLdpNvKiF9UJcVXE6IKeiEaynaWt
G+JqtfLWMfGgqIE6Yy7hL0u1XRcSYjD4eBhV2C+EB/HV8YFi3w6mGLZNUW2Yag37VqlunMyGmDU6
i6pHSJriYI4VNT+ViPvnbjfuAVyiteQGV+XUprOA816Y/THEcxftE+bOENCMa9UKSRA2seCXOvTF
0ApeBsvbkyXE7H3s1uhQkXjoWAQkGx0K0WCe+1ayBn2Bwd0hGY/bdCqPckAyDdcRtESZjN2yIHZy
pVem+pUPeG6WCWHTmhw5y42bVPMaShf7rVAgTA1aI8Wc0OVdRJAMaAgy9Mx0P+Rip4YVcyFTOacc
s+5kNLzKrtyXReOu0aQeXazdpz5rsPF3I3DgOj0FRl58dWwEuX3sntuxAWinJJnTsOZ2Vd5WilyN
fk+6vec4B2jQa406dJ61zYbDq5y3Dsk2CAVX1YBdx0jfqipe9Na90NuDaiK6smKsQhDCYAIvtKgE
2Ztfkxe8VUOTqBHSmGhrPWHOiE6IF06wJ0O5KPOOtQbhvAvFy6B2S937ipz7YIX+skuanYkYLuX4
ItUFiWyYvgxGMqxrVV93wCR56MddlajnOdGE9+lEU8IKtLDytCIJTCrIxGqm+b731Og2AQSKsRUo
8fao+o0dChkor95S0TnNuyS6sXzbuBqqSqcM5d58S4gyWk1JcKfLnl2Er0qVaSQGKLEbruokCC/Q
o/o512/FZZbnhTVndKRpa71qKGXjrACqZLQWBAP4xMW1mSX2Q0iD4MHIIq/Cx05ubVl3yhu2c4m7
u+KJl04A/qBBCWHNqHciHR1xaPQEywNen9lxYKNhgYNJvRXh24eNUI33dpon97bZcw3QlO4BFViI
rCWLn81axK/49vqbguAwLiDEZdKoj8eD1mkJWvih1I8C+ynKLIj8DdqZsGNrRN1H4KiwIWY5taU/
eY5C5W7jck/n5mhCyK4VxD7BWDmUmMQ7N+tB6/Jtmjno5Ema1IhmroGNzxRw30uLrzY/plYa87xY
vvQAX4DewIxRFVcR+THlytJToPOF2xcgWkaoX4JX4Hi14IF5ug23zy4RzaHLF9s0VKLzoXVKouMJ
BQLiGsfKWeKQkryqbW7M67Gp+6s8F85NW2PAmhMHas0l41e5H+wCW1SnoAyet5rCB4JDytfZe1Lb
UsEG+Ca8GgIEvooOagC59FAJG7vgRiPs+uREAygPHhZPzqtIsS+CBpP8KnUzuDDELNFHUcTAnkGJ
hNzXUFh3pOCwlsn/Ge/0zEWFJAheelXTHLIpyP/mYkqIBU5GEVgTY4MCl8iGxNNmat738RytUgM/
z++VqzLWnl1fSw4ic5wFWrot/AIMZbmlNKfYoEnFk97g76cOIP1LkF86F6UdPjfEQFbzIjG7dT0Q
Uz7aNs03q+ub5ow7iclOBWPHXQajEQFWV7tILvRIVcINou2OMY+MunBeQerJF42nD2da45LJ2qXd
wP00KnV1mVAMPxeO0UDvK4eQhI9Qi29TieNnptJZBL6d1ED3zLqiO6eZU0q1jcQk2biq6T4kxFeT
ANsFtPpGm/DhSKfEnnfB2JSrgPBXwnwDGo525qJGi9OIaAPR6VwaiK0w7jscp9bSDR1y1CLZtMcq
btN0QVq2KWZdLRLsSC7xKUsNLMZ4j9PAuIIm1IpFnCKQmxM+BP/L8TEcbZS26KFiUy5dI/72r4rQ
hNvWd8aDn6ulP1faLGm3HupY1JxlU7wWgR2Ayq8S97HU2oFnW/XKt9jqpnC1IGsfg3SAbUJvOH5g
hwprMO2IuuZRLHTOMr+nOmkNu/jaMnF79WJmqvNS69j3HN8HF10kupriXiuddNmSNEI+aueBgvH8
oHhiyjVcO0iiUaLi9uGE9SIjPQHJ5hI8Ejs8UxrMuqXd1vDnLZQ+eGAqur9DbRa3RmiW3coGv/3E
3CsiOKJonT36fBqLIsbtAhLHFA+8/gj3v0PP/ZNmydR6ft8qwRlL4xvjs6li8kcg9rFVomFVaZGF
VhuD+OMtZGh2B1pba/amn3nv6Ih9/1KOiS4DJQjD7E/G047k2UYSA7gJ+U8WhlpHc0s2P1O5ff8q
JLaC8KcphZkLp+3HDxR22BuTcsw3XqkRWi5LsDo2O8yPe0wfBRR4JtVJYUP1SOfLEvKzgELRIiMv
bSXfoNhBjQzWBPddRiD1qAf6TcD14RpubH/+41f9k88G547Ppll4BOE2ffxsMcUCYJw23Ywm1zpR
stRYdGnw9PdfxkT2gW9dRTepfRqVkQWN3I2w1k3gJ1hAZRoeG6OPDj9+lT/5CvHzshxs3WQq9627
+U6DokQody1ycjeN7Xfk2yTDtemq7XZAkUlAK/FgQnGj3Y9f9PvlbmAGZ9pjajbX+28Tmncv6thF
xsE6VBupWDzSlM4zv2LUMXZ6vfzxS02OzY9PlmFAdkM6hbFTRen18ccyQt3l/jLdhWIlezWjkP4T
EShQsirdUS5a4jEpZFMf76Ikbmjx41f/fqnoqHtoy6KrZLalfloqKlFUtcLRuBFjHOxCp6cXEqA0
/xdexRa2xgOt4zf69LAVY4+juSDlZShJg7Wx9ntOlPz9jwKTAU2XyUsg7/r0UTzuSU0YpOwbfcrV
nVbqHXazv78y2DWYNBMlgdxNdT5thHXVF4OllRVCf52uR1Ib54RQdCSsBdHmx9/adz1zNl0Udkwq
NZYIO++nTxRYUU5as19N05yymxVBRmco7AZ1Zpt5faXoiktGjZWZNz408WLW04t6IQMzJMqI+0aB
t5SIhp9sad+vV35DRhkTxpCrmvrptxxhD2uBFVQbjrxnm+SuuJ3cgvZXAh9eVY27bKIUP9lp1D99
UZu1w5kC5N/69KKySdTcaKxyk/O4rnQvx5mLHWhHqIW/68NKXpSVHS0l6nfCNwB9OXk87kF+yXMN
7fwOm2M+D6yiOwOORsdeJiQZU2J1qwIIzE+e6GkJfH6iYdGgjOS4tO3PUJo+pldlVDzRjtTh4Lpe
ep50JYBprXbzo+Pohv+T3+T77Qr1u0QVhhBUZab0aSfGq5pII+hh39SpXKcwDlaqIXIQFkRifVuU
f0uw+8/pWf6vCfQ4K9HU8Yz99RCQUBUaqYfXqn59ry/4/W/+OgyU1hcNZSlhFL8o8eRv8gLmTKCX
0JtiHvpNePDrNFCxv4D+m4Z+aMrBC30T9v0m23VQ+wJ9h0XP+WdrE1b0k6DgRwID/r0PK9RkGmno
LJjJ4kD9w6H68cwJOzMn9Enke7pi6YAhaXBWzLTFolfyfBXmsJCCnC5jHvJQuQTpkBlZ+ncQK6hi
xqYimBejP/Mx13/hRKyunUi6by2yLm4rph8u1ZxbJK28uKVblfj+iam/uwvMjk6jKPFIZk46HlMi
0Jm+OJV/yixr3OipZX41Qzc5axQ67ImuR0tGm/FKNoQ81mBAY8YlF4YGuUD0wdeya0CAA25Trom+
yp4I5XDf3MyHU9Fh38jmBRZxOQtMj/9nwEpcLpNBG8+7YTRfAoRIr9/eS+UCdZqVmuHb4J/jfB77
YrwYDP4XrpXgIrOQQhRVL7atE0f8q3aj6UvXaySdLsTyC2xy49GqrewwYi+eKq7WfxGklsDka1FZ
JAA07rXcjBbCzOwFF1K6kkpREYabjsUxbCdTjR4SBBr2YLlHi7t3GgfycpykiB7N5GvGM/kD3V33
AdIqPim7USj9R3NMjROeXJDTeufuYALK+ah7iAgSI6Wp53lEx3j8iPYQALvMs34HJTQBvZ2mxZ0q
aVArlXSv656KEZNaIDii8Y/N1LYJV64ookuj7SJtJpNWv3XbxD9x54xpPxI1gqJb76u7nPHZY5gL
QljZcE9+31bXquoqpKVE3gYNn7ONWi9duhTJW8wk7s6qejmXjTmNk8ZHw+z0l2AI0WUMgVadk/m5
miTvDyi+CP7DNbUaGr07B8EHZJmM+GBW2MlJF5n/YuPB3aqikw8EOUSnvm/ch66JNKjwAz4az4oB
aqpi2HtEdRuq2tI8M/yzntnBcUzb7J6+g7gvfH+4CbzEPAlMvLOSWceZHulg+EZY/g3Iy6Vtde28
AfG6JHVdIeU+wTuu2PZaj4dyC+6Sixq5O0unL9sbknXOgzCvFkNL9CtkUO0JkzGkQd+lydlW2rip
Kp4HAtNAfhXRZP13k/zBdJDGiFgZjkauYv+LGu9xtJVuTQurncuaZ1NqpAPWYxkdG82LEKOXwUWs
ju5uIJ8NqUgdrHXfYW5iaNGiMBtj79FZXldJZR9jx1cgQqRi0cX8e21npVemm+UUlo04+RyvJ18a
yjJhFr9I9ZJMUrQ0IHCHo0Z39C120v7MrAewF8KyXlwzGNbmNJiG+SkIUQmiY4wkDs+dpt/GA0UC
yUhmTLQqIaK04kv8eeBlGy7tsG42vlf1Z4XKY6q6bY9TvWsIB28rOioYqHEl2tI9ovqxzpqIYAM2
x+4YmH67U3qVIGW7ia5cV8/2aDLIi865ilwLX2b33mD5Vz6RhRcMYap9aYKcH7TU20F6y2+y0g2B
qbldvWtKQqjywFKOkSaqo4Gv/hYChIosuS4Imi318ZRxkT81Y9xgphzTyyJq1U3cRObGY5/ZJq5Q
V31OkLIhChMZEVwR0/fcG23IVTqmerSg6df9pC6UH4v2b9v3hPdCT05J5NiTfO29LD93jUpNfchT
AFzj20z37CkSaiQezQbvQePV3ZteY4KW0IwNIVvt/ZQ7yF29bu6NMOjWgVK3azeP5R0Zgmd5J/J5
qZjyKgmt8F5QNO+1iBzNMM3HbW8UKeHMuQt/k9Cv9bvz8/RLVfReF8Id7sNZhDgF+hHlLeYWcITg
A6cP++6qpUtC3Fotz/dN3w53JPWyawZQp9/6cWwe/ek7LKuiB4nx7dudvudh+sZJKFJX/vQr5CV0
ggBZ3QZrXnop8UscdBgOp6gPxQnf4UAiAclrs6FQxdrxjKCiluZnlyhPtgr2vJ1OVCBktGmBjNNS
qaZFg0K92gfTQkKi4l+p0+IqpmVGuc6Ko/jO9s20DL2BBckG1uwqte6OMhpBgkwLl4hi5ThMHA7S
lTdVUFsnBgE05wK2lxenkGzMMmdDzDy5SHtVLAwza2gADkfUf2Lp5pG/SLM58d/bsEpXZeZtDYI2
eaK9MNg2wjp3CsJG9in7vjMAKTZj0r0fI9INRqQPNJk4V0CohZehdl8O4PDzN2j1Sv+IeW9m1qSi
j1C5j4mPbv0ppQOtpcs+2crsPOyf6dXiPD3TwAwgEUiHexU5XOOoC6LXgjunbRFOz3oOVbj9+SEN
MaQq/VNvrkqPybpTrmrrGs8trNlzA8CrQMxTNO2zHy0Ddx4awZb8M7zdqdxbVnXpPedEMQHWju61
bmEnq3Z8UOK7oUGYfoow8eYEqSQr1/lqy83wbLFkuuC8cbhPHgeQEQHXnpjobLcIVhrfcawxM5Uk
hd3BYl20ZKRWcTc3BnKWoLPMSHLdBhCpZgWpfWnaniUkkoRwctoCTIEVLCNQ4V6KuJ/Uc8k56E89
AAzjpurjx7YcfWtC4SDIIpLKAkSP4HLi13ea6eZLlFJ8dbZ6UNqEGGBlQC/RMUUEjcQY3JDIXywG
9qN+Rg9qVUcOuNuBe52b9veO0R6aeFxU1Fq1B1gzY6HbgX50QJWHjNONQIGP8WASukfHV3sbu+5e
pPJrPIgFVc+LBGpMUOp10ufLpkxviiDf9EW170oxS+ps1+Eahv3u3qsMjdLsLNa5XFYB5Fyhe/gM
iIklko1+zqZPrkZvNaZ7XX8eG3U5Dh3MBvq609gPmWSjutoMU2qJfQGYpTGCaujwUUumIkO5HJPA
YC9nVGoU5cayJ/SNG2rLGuP/mbDdU0lKGMmkZyLr1wC6D+HoPEfVsOzSIp43g7Lp8OSjtLDkEvPC
FYohcq6fw2TXW09Vxs+izwf7WbOuRQkpiggX7ZB1qzb8mmn0U4lPt+heDyEZSOFREqkNddly/SXy
DwZO3nlKnhFZ7+g0Fkmy6BJ1wdwmVu5GWBakAC5q/K1deJFnZHOuRB5sZfngaHs3fjRS/c6Af6e4
k2zsrBIPnpgVhU0xm+wt98rQ0llPz5L+fFLtAoAMtdUgECja9ryhJVwg08gVbOjaNvT2gfbgD6fS
Wcs7H4Kz11pbrAorQewoI0nC9kAo8pTwpIQpnf670UE/os2lAmZYhYQSLpsCZHT5YnlbPT6SokI6
i4229gmh9NwIX2x9Pb7mJSctaPse+z7kbQJC5CmW4zEvzngCjQo3hvPoRHtJnkRKwHx3VZLzSbm5
keGlnUQHDYEGmQDkdRczLP8zXzIqhe/s50vSzyhEUF3xWDHXCMoV8cAWnf6h32p1Rsw6vTNECo66
AlhFYna1tLS7PD7TjQTbyxsh1vyhAp3v0YNhPtJUzrqpbd+hLtZ4v8Cq6gt4dYuWZTKhv4OwmdnF
ziYbySD1KYiffe/aKE+ON+xD9b4swZ7QpFaSNzoBSIWoe8OtjNNl3TaLcYxutXJk7rcM8n6hxv5F
MxTLoNgVLx4iGM/fo35TKnWTOmc6WMr4Op2YWvmmRCipuuqMUdkdHA2HgIIarkFPSa60G6h4M81C
UvOgIgQJDWU7CHtDMvFSJbCYCYvevTGvmRG6kCMIS4ul9J+K8FHUS4ITf9KG4HL4/dHKPQ/F1eT1
NCmvPx6tcJxzT1OzeN9nEyIkLLt4oeN+QErmFCoT9YyBB1PTOj2HB5TAQLBE+1gEJNYaoufmoSXH
WijDLq8DiovMpbM8ByceIbGgElC+FQXDVB9EU6VgyZrsbUg6e5EMPHejYp+bsZqd1yj2N3Va6dA2
RLfQJmFHVYbDumwx+BPX2+5zhlGLyAsv2KNRXgWskakq9hkWd/UqsJx9QWY3Sp/dIC7zeA9Bcku7
nitIgjUperWy5yxfZtoSE9pNFpF1bqXEoHFI7Dy1P6Q+bigPPKUrYBn0VbvRoHi30t/EOZPPaqzX
iZlObo1m7M4EzKHVmF9bzoBC8NwTRyVpjma2NIdHW7sPywuls7fgFmZ6DvNAUxeqfayTSyzTey63
rzJZOtptLL2NiIg5NPJmGXFLJPpd+tcN4rRiT3TlmSRFUMOFplftosHRbo54l5R43JrI51ZtelPz
61i1Ny7rYWe7F4jAXpDXaLpywgGe+PU2M9yL1LrhxuPPTXUpR/KkWnONXG6TCCaPRb0HsHGlVhrU
AmQ6fkVA5nUG/6Id3UcftJ7WX6rFmzneWszDIkfOmVrPAzJOftKh+tTLpMyzcSvSScfNTOfjOzDt
KIwyLo2i3eNxoHQYxdzI40NZNo/UQuMxIvwTfT5MCwx6NMCFpS8kPfiVl1MA/m+1sP5cu/7BhvqX
vbB/Q+MW1st31fnEO/+VY35GpM1//efVE9rtV2Xzj/+J//Hf6YcO17e/+Ut3SwE6PhmuGAcCP9Yw
mv7e3lJUHTOptOgKg/9lcGXyR7/1txDIY7XB4IXTVJP0Ktmtfutv6ZhQbcZI9KJojnGf+RvdrU9y
d5O2DTM3GL5TGuP/o+68luNGlnX9KucFMAFvbtuy6URSZMvcIGRG8CgUPPD05yuJaw4b1LBD+8S+
WOtiVsyIIoAyWVmZv/FVf+o06s1jMVLGQ+MVMQ+QQWhZqJNzDmV5UXMXAkLrOJX4GmFqjJhqTD7T
f7UMWo5bBDvj2PqzlU/ZXkk2cMNBElpV3NzFbc104Yn5AakHfjFIveKeTdO/TyuA08ieTiL5pvWN
38Y74RQ9LhLN7ATNxdgQDQjUnghLjeN+NpH+qgPvTHdNrYAXxWrVLqE7qavumkkxGAei09ECbJoH
Xk/BRLSpOc7rquikeZm1XoyzVDv1CpkV13Bj19QBQRYj8oFGz11a5mOwc0CyePdGFPn6ufc6rfi7
jlpcNgKsdI10KAsBK+nltdC0uIlooLrq0snFhKlMZ4/X6DB1brOVtMp8HBldc9bBp+hZKY/jAPjo
kBlB4vlro09DlJItaL2zh8097qob253g8RRG7n0wuOyNPTzfNIntdd0DhiAdNhQn4c8jzf9PDDmJ
NP9FLlrwWZS88VvBRlkfNP/n4stXUXxJTorp//m7z8V0G6kLnS3NpZoKAcon/xTTbecvmnC04OgH
WfTPWbrPwca2/iIAOfhm0ZrWVUj5J9bwR/gA8RtRJ4ex94eldBVLXrR62DrgIZTrKzI5gfnqVJuC
rEYoWK+f3FDuHZwCChtznMbdCFxT+cu7jFtJKqYzDX7jZ+tv+WC0P5DogdUPWEptnxdVEyIwEtGt
1T5V8bStyYxaGzxBkG01JQiko/aoDQ049rm/kZHscfEjrRYN6KfCclAldPZY5WwaGxoZ93UzLj4j
MLaNuSmWZv+Q1oBq024TwagYZHU3iK9G4ewnhIBckPNFnj2K6mvsNztEnq5tMW+bwn1Mp/4mcKHq
UYvaZiN5TukC4B73Vup+8mgDrDhVHvVW91aW1LkzDunX2AZn1WDCCQtkspMvVuR0yMT7j1GRY6lQ
faLP9gTr92DJdpMnyfe4DFdZHN279fhAbzxD27MK1mnt38J2e4RJ86B+JXqIh35QrEFtOGQ1Fqco
iZLpklfRtNtQutmMLYOVNbvOdTZjp12mpr1p6bBtAXBeI5P8DR3Y+lAO5UWppd/jmHp4lg0YlA/V
Rwjm28qaP48T6NoGmdcdbjc7c+638JefdFvcwSuhMGNBPQdVfNshyApJONsgFrABSAGJSAI0ypvL
CsBRaRfXhq9tgR6u7WTa5m53pjUeqCi+WC6m7umEVSiqLqCQ0+VCqwE3N0Orn3S/2eijcxU7zS6Q
01Ymzv0UclO13OGdmSaPwP+v4iDf2jWejbl3m/T9po2r91Xr7eQ0hmhYNR+jfDzmLeMlqn2MwbYZ
tpt0Drex0W+cxL7wCpNstdonYXCYJGjlQuS3pSvvRDgeC5Caccy0p+41SnwfjbDbWEOIP894JUvk
vQZKdWp2ZlaxEOmmpu2yHo3uQXfUAkeqLIEgxXHar/Pc2Wexu7Hj/LPnx6ssd65lQ6m+14rPA1p7
RQeY2cDPqpuqT7lTX859hgGUc0H5/D5wi7vC9K7TnCTfGt9VkhsdAt4AFa/wmnqKE3GBHsFTX0c7
o0UMLizuPLbJGNu3GNIBhxxvehSyyFXdoriLKt41Ltc5cEtpsEKMdmflxcEvu0sW6HVMmf5FyPxN
9dRQ7clXEwtXkOBHemG5zmJi+6yuCwywmqdaDx4rN3hM9Rx7EZ+WSf2x1suK+9r4LhmdbdWmN+0A
vr4WD2G/F3hyhs74LsVLqZbpdeIHW11Eu4oLi1mZNxV8O9D6d26oPaL6v0ly77qa5aGz3I2eU6XT
jBEgszw4iOLZHqqqY3mACrNuvWHbIHccEgkbisaxZe9L9lvqTVdJBvrcFfswry9DNMstdKTDGLx8
79qom6UbWQ5HgJCbqrN4oxH+UrF1mw6mLHqNk9hbEcEKTchJN3d9168lStbaqIa+uqPXcjE53U0V
9OuxctnD2dYjCom2XLdVcxNZ/bvC6jZpg7moN16Z9Uwfp9mlxnBTBLTNq5jsxijWskYUqIMiI1C8
kUfb7d8BB70Q2XfsdlazU660EYFJ/xtENFzztEsm4bJrqovGEXcpxlgY37iHyiLyh9rd2zO+uNP/
NI40QVtRLlfdYvwDTndy6uEU5uCL8cRY36iSkhEhYT5h92RTG5LTu2BwLvwwus+98K7y0L9Nq32r
dRttZBhZHFUpPtkpN1QbMdgYi9ZqdnezBRvJthWoZd0M2a2PzAa49A+NXx5giAJMTr6pXWKybyPC
fo2sYzgFB9qZt3Xw7A31rwz407rFr2+0aCFZ2KuYUBiXLYHclIhTz+1TnAJisXjmYCL7UVM6HcP0
TGw0fhcboaUCgsL1g4x1uYU0AIDVwFFqi/bSKcQOVPHGaqs1LIJWOk+hN1xNvcNdVaxHuls6/YqV
0YcoX4bl9u3pdZf7GYSU+mC07QBo2IDPTqfXcrII2ng/PA2uWKFUedACtCHVoSpL97r33TWA6Sul
WF579kVfVRcDujOVg/M0+0nPuo0r3Nu0tW5bdE2I15f09a6x0PtIU5KsPbqSRFSzL+nAdzd4Rd45
ZgDpoP5gz9FVL511mZjwyPsHt+Uz8UD4UHTpraWNR1DN17V0d1EafS8KucfYbwP+50bPHZgEyd8N
p7bpju/ADV9JUiBklt9nE8w7GVGonjzZULydjlhmUXMPq09RYd3b/MBKy4nzpvbYQHSBvHpV5cVw
ZpLVinl5/lmkgGiO6BaXHIjYhlpxL9IlaE52EiOz+ORq1kXNKW5hj/dz6v4XgDH/VSUDlW+/AYgR
ZfTlZfZuqp9/LhQYnvUX+FodvRcd+Bq3//+k7hpVoL/ARwWgtShbelgG/ZO7a4bzl/pptF5I7clY
EHT5p1AAfgZUJo5nqMdwrLpc7v+kVHC6LBDPAl8HDNjn8ASTo/9023ixLLwsSZ2Yw/Fp9EVwbcO1
PgRpgQ8J7mEPDnfECxN866MNLCFaiSwQQFTM8TCB8V5LqGaU7WbFPzQ4Sl4M429O9tMQyJuhJoDT
G2Y2ga5CwSIO0LrRo4g27VOox/UmpGi9kq407tDTzXa1Zue7t5/3aiTU85gOhQjC68dfoFARnBv6
eYr6p6gBN5IPFWck3KVztZBT4NGvzzLoNdPoVTf7JY4vpqFphGXcP1Velm1LLQC0UMe+tscGbXjw
O4y5Y4yFrgvy6E3rAX/XZN2dOUNPL228BKVImugut0rQ0SzP02CQALGFguiLo+Zo00VjmhrWTlNO
y9HvPkw1xXjB+XdnSqHf10iEn4lFiwKVer6JuoOlavIoxgRLfKBmQ2mHtzoeyzYYUOwtCpzrRv/O
0lvjVjge1WAnNa8sIEe36Wh/7ChUnJmIV9NNF09FQuqoCv5uqT9/sfDLNtPmJo/aYw2Ckr6+2Wza
2nPPPEUN5P+Luj8/9Oct3MMMjR22zFVGaEoSP+T2KF2rPphJBt057jDyweXgzKMWF2L1LCWFCaKS
j8FEV8nivfyiueoHQ9jThJV842wimm87z3WM9zq1t8sefRqwWFVsfAxa7SM9aXePXnMLaqBMPsDO
NwusinP3THp+Cm349U6c4QYuhZQBAfCdvhOu1hJKUT0cXUv73IH829ZhCTwZ7nmurbhsW+u3d/Hr
AafkCUCWPIb4iP/j6QNN2EK9W+XTUYywVzqcaDaRCUcNfP45K6JXj6JoSImV6iHUb0opixVEYjQ1
VOb6Y65a3UWi+HkBJtaj3Zhnvuq0FMgw8ijwlD5JL3Ug+AanX1VWMq3icOiOGBwXu9ELtMuwc9G6
rh3nQcArRZ+89lYoG1jbPxxP9WTSBsospNqet6iypG0X036oubOie4gWR6dtXCyLd7YzxWce9Srg
8ygQ6lAzKCqpTPT0I8coLpNgNsdjaIfXXpN9NIAirUYPKb64sb6+/V2vFiYP4/xUrqActQzq6cO8
ClAlZm3dMRuVWQDKNVz2U6+5qKCRX8+JVlx1pS82f/xUA+8FhVjiDKdZe/rUmq7rVHqxfpyzIvyK
xPs3GsXJ3kpM2l5dY228SbN+vP1MNWwnIYgEA+CsC5yWj7XsxY7gLey+D6QOsCvCM35ArHHmF1z8
8VPoaJCQoO9DMXKpglv2A90SLAGPbhMHW2oruCBb47Pm0r9ei35mqYuPYdyQwSNbwaDPWcS4cBJW
Xzm9e0wr/4a0HLNqfa231V2edNd9vTWsT/gGr4L0Is6PI6zZVJ8uRoRaQYOt5Hh8+6N/EwFUpoCK
DfkYGtiLzSG5l6GKU7hHv6ZpkWTIhY9wrMvd24/57VeDoueoNHFYpZx7umymzBtQO2jdYxxv8Fwc
8hX4nBv//WBvrXsGwTzIb9gpR98D/JWf4e7/Oua/+8iXD1/sFGF4eVCALzuWwY3dXXveLdiAtz/w
9SNohuHspHSZcbE1F4+A0ViC+UzbDxay/ft8pveMJjJmDrlzjlHyejewSNn45JUGJI6l7aA2AKmO
sy44ysEdIGDSj3Lx/T4Tr1XKv9h0pmca9G1YGWTw9uLcg5FfJ0gfBUff77F7oMjQ/h2hvROuQwCG
YhMKs6HdLWapRO6LPYTa+Icscx3khTGmWMJJ2/7EPTvIV0bowm8Wml1+B9JcJegEGDMa6HYsozUK
s0m7j9FspC6J8AKmV1Y7XSHI0YMtckuseN12k8CfFpuh04R+ESWStdLYLcAdTHmDHz4lpnOB7jfD
7HERotCKCBPHpPrzF9mVQy87mq3BQ8wnF9uqCK11XTXDmRPjVRob0GllhMnbucg4Shv85VNKdMFr
02+C4xQSO7PQAEoQtsIzL6GnD4dY2lN73Q36fJcCp5Vbo8mLM2r8KmKfBiRb3dBo5/Ia9utWK104
XMm06Ai4LTiAvm42po4TmYYPLTyc7I9vKfR66Cr71LINU6evevrJwp5lYdRtdtRBGG68GRSVW2TP
+IB/3fOvB5an8Otd7pcU45XY6MuBNUeD2qTZZMeYkxpZRatydpRJw4ts6J07UCL1VYS/IS2J0USH
IarOBITfPl9dS2HkcQVeFivqybHzGWXiI0yh5LZq+0+aBKGVCJIcFy/5zTCOdHwsoYFcR7nm7XC0
6AirdIvPd3y6ZIjIw/RdfP6YD74Wx256zLGBH3Rtz/FaX3mRLtFBnarHNI4S4PVhet1Z5A2unPML
ORn2mbX1ehOhmkz1jwSaoxUu1WIWwsp2Ko1ZgGYz78cEbWP8UM+Z/v72KRYqcOQ4xKtAzcWLrTrM
EeZsHitKUEre4oU4XlZ6ap7pZv/2KcRbPJ6p1TtLDms+FF7pIMF5dFvNWA1DXCF+6TVnZm6BC/85
c+Ryhu+i+a8yvMWJDNcfZ7ZeT4+TliFnlYnmRnMQLwJEjz58UtzNcTWYq2DCpAUWXHyTA1d8QvFP
/4YslKLohyOIpPCHYrH88PROg1M4eAFiCXM5/TAyzdzbIwyElQORfZvjQPK5CTNjjYQ+igpvr8Pf
7AI+huqj+hp1XT+dGar8ANoowx+LGQWkzmOvjyHFlkYz8MyZgH5iJfq1KM37Cr+dzdsPX8CVnoeS
ziqQFIDpr/oqomhynJHq9FiCWtoydukKQTLjUOs0dbLKSJHSGL2LQXb6TjqDcyv6cHoYQz3ZRVkY
/w/2goPZg8txaqJ1vBgLl8pPMBRlegxy3Ts0eiJ2Q2yX+7c/+nU05zghN/j5HEpsi1y5D7yxbvs5
Oc7+gM9aNuJZH0TFAc2JGQKYM5553m8GmbYVHFfsmin0Uwk5nWLXA3rT63VzDHCCrDynRoPDdFaD
4U6HebTcj0bbf+ztJsJSd0gPRqfryHv0DS6K4hxp81VVhjqMTgZGmulTtIRWdvoycVJ4eTqV7TGy
Tbi0etg2l1yUim0EP23Pqm8+MHDlzo3sIoLaFh2RdTgLk1tGCvUWnOWAmKjOcN9dzLTUmOfM8lpV
MkCELwftS3oaHQZddNtBR9+lQAhjb9P1201Oln9tO2t6DDXzb5jxd2JqH1CFD84UzDyVsL045zkL
VH0FVAAgBwAVy/YxLsN+Wfhh/xFdHO066qr0o9s0SJGFjuWYgOF9egVNDSsF8YnJuYn8XH505WS3
KyOdkTaccngEsuwAHWJuizCRlzs3rhdbeOMOfWNj7Zq76C5GvfFY2LTVV9oUAxx151ysSMH1j2aE
2AB+a0P5KANhALu2nPyuGRrjnnIb1n8JbkNI8lcWgvogMbAyE5H8HCV5/E1woj7mhUitlZybEoVd
rmnTSq8gM69MJ5QPPYLGn0tUBo+TH4zwJjqU9gEQh+CeDDeNv5g6bkJrpHaCKzG65U0t6uhbX1hA
yIlh4qs1T+JRGLH1vfU0y1phQml+tbC0r9f0O+yvRhDJeyiXwDyr0gEsThuHZHZmLV0naM58qwKv
KDDxIjm3ILnRNQmC+hExI4Qsi7RCUB+1D8RDYTemn/SyCH9dYf8X2hf/bbxetVr/vYOxrwXaSl/K
7y+7GOqv/KeJYfxlQ9ulZo0XtIIfkYc8K9Z7Ju0N0nsfiB8CDlzJ/2li+BZAyEXr4xns6KCAz+Zm
P9Hj+Ila+oMOxuKQ5BaHGIGufg+YWrCFKpy8SF+wT5iIKOlwI8dOduam80d4TDaAa6/amFDpEIud
ikQAmM+bwQ8PQ2G58hii51adOaOWtmG8C/wtLujAoAzEJH5mJy/eBdvEtFF1ghtpRq6ZbnPkAdvL
uk0G7Qlhzsq9schIomSDG5DXIWeODUX6Ab1a/7Fs/ASpyLbIxEHzA23aY5tq+fcYvSXz4cX03v2K
Wi8ZZ6+GjCoQMB4qljQEwcMskqR+1L1whEJ8o5k6nmpGgPD4DZK11vABTEQybQojiVIolyY8jd5w
ab9A1vTFhz9/DY/UlVuTWkPLmbMmyc728/ymiLKk/FpbfY+uGIEMmYDCFd6uQ8XHrTd1GVXBVar3
OXKR7Sj8r2+/x/Lco2AOdI2Kkmq2cwLqi/EIU3CfSHcFl0Xmo6aCmFuboW/VcvvWr6okms3Hlso9
yHGJ+/GqBEpfHVLTDUnHsO48kyn/7nUgNTrAG1zaX3iLnq7oEVFmcGGWd1mBzCnvsQ6MJ2hTRQyj
QIxBU9q7aB6yaFwFGj2WceP0NiL5KyND6fIeqXZr+hUZ//U6qAbgxeFHrY0yN2x5ePfctdlop2+U
W1MyjKHlHTqX6/y04VipI+QNI4c8oEFwEA6ZnucTde8AtFH6g+RYw0L87Xn6Kdpz8hqAKg3yEzif
uL9xDp++Rmtpc013ez6AuwAE99mrrSaprx29CRyJnTBOnhHG4tLOkluvS2eo3TH6qtzhJter0MjL
OgBxP3R7dDDpnUSaTutB0wT89B4x5WjamqM2wZTmAHO/xOPoN1uY0AYKcn3ryexLgbuo+kYoZtmX
sLf5Z4vsc+tv3v7S5RJASciig4FdBqhpnUrS4ks1J6XklgwhVD88SYHRFXk/4efuNBlvWZBlaMit
gWpUf5b3OVwrmA4y9zACRntLW5t13fLBb7/WYhmQEpIc/7yQUnswOBNOx79yLHRxkDLeFW3aZjt8
GmV1qRlzhFl1HLm3Y8zuReETS/k9CgFldG5nLOqEvAA4U5oEJhLuFhFsMSzOEA6eAAC7MzRp4BDr
zzkmJBOSL7Y56PkN0qBNi+GcyX/2MrpucZRV+qop89Q5tIXRDUgJFAnAOwLflG5yfZw/0QUE9P32
SC3uEVACKJ0gE0a9Flgu6eLpSHl+3ogmnFq4G5rr79CFRVAdPbSmuUFbLn9felU/ntmkrxYNPAT0
tWgSoUrDPWlp6dbm1qh5Q9ztOjHr/m2vz4n7FKaZ5ryDbTjMOwZARO+ROrXlhVeXYX4ja8fG2NQs
EGs+s1gWvngEU4oXNsL7NONceM3eIo8PMWvKBitvdsiyBe980fXGtjOgqB7mYjQ4/Ma4v3eruYap
E0tjjUVrd48efuOukbuaP3ELCN2/Ay11b8yG8vDWhkmVkUtmlr2KB7JcVOc9p0RDMGm1Pzub1MtT
XqPsAnwazOhSrsmYEJHF9QI3AIxh+/sMyrIXrjHjtvbOPLbmcZ5QWX/XV3Mifgx9jVU0PkrO328v
o+X1UL0Gu58VTx2IJuOym2m3tq5J9vkOo4Lkcsws474b6PKs06iXOKsm0eAZ25wGUHWdJy2wI8eu
I8zRx3Ac94UE5fsjrwE9n6vvLiBjP2eXLoxO1kcRUlXTT1d4HNhdSuGi2nFd7btLarsDXOFcApnG
EbkqNprTTtY+l3HZrSkHIHnQOk4S7fLUBqVsoy8JiLGIpuo9vgKZ824Eq5C9Y2XDFn17FH++y4tz
Q40iAQveDemmB/R38a4drO/JQy1hVzVe8QQN1YMAixYD0q8GLm2XhWF0m5Bs1ehWczg4a8tFF/HC
rDppfPAmC10QCtjFGv3qYdjR9I133mAon9MQrKRtyxkF/THVmgMNMO9LNrnJeDkWVf8weLoMQBhD
kV9FtK0uE/hHcMn7atTSG6rbEV2AGufH90DeEMZzK5sneCX+2lsjteb2y9tDoW7wi5HwkVrjf/yD
Taki/IsENSJ/qSsf4DMq91NyD+wcFdW8raVzZzF58oCsZnLt6Vrx9D94MMUsykiqkLW8Pre+iIoe
js2uLXFu2QROA1kgcCNg4wXmmZd2omMRkSMe0J4hCiySXTX5gGxYqop1ZVPHOv1kD25naM5ExSKe
nRF9B8f7gEQJyqIF4JNPHkrJ5gZGcGagyWF6MxBnVPnPHOi/GXdVNuDjqWcr3M/pSwgrj2wN295d
nuiy2SGhYHRrzTFSAXAR64n7ijL0JrOy6Fwt+3dPBmlExYxU8jWQ1MBfcPD9qt3B0ezcncT3IPzR
sKfXSTO4kUBjxMAXAlGx+tx5tOiBqZHnggecUzVoQBEsDgCRZV05TkGDcnNX6JvIbUZ1/zGCy7rq
kJLWtdRAP9Y0xS4yvDBH0lzDAYjDMmyuhI4w8JlT+XdjgX4iGtU2TRu6c6ezkDaiKsp4aIgDonSu
gcVUf+d+EVxLU9Oqv/t6dC9nXA7OlVKXeRPUT12niQKaT5FulifhXJV6VTuchHQ1Bh+3itJ/rCuz
eRwqiRtCBr8kX9dYVc0rNEu0dPv23lteS5kIhTEkL2ADAHpaMmWS2Uhqc66aXTa1eaBcECWGSJkH
IsZO52xt6JlOnzE1KwdvBd/R3gnUWK/E0M7DpUUcete3FUYNISYFzcqYmt7dvf2Kr2dGDQ+NXzo+
NLmXb9jVflchTs0bJsk0bjJ8R6aPM3SNQxDgRf5RQ4AJRV0fvOHbD/7d2HBVN4BaEx+oYCzWhF1g
cBBMc72rrEE+dlEbT5uUzYSHhUFFDmZKOX7IgtbCED3N3SsQReU1Pu/mvV64c4fSD2Km8TVK2VTI
uj70zxxev8nqApXS8Wbku9xPF4dXFffzjLCV3LUIg3zrrRhddGcqM5wNzEJ314ljpshi2eaDNRkp
qgl+2a8xbJnlmaF6HUgDdRcBOaxcniiDnu4es83AWkPZ3EVoNmms5YLSHurhpnYocVlLNtMAZR4x
p7QZoJxDNNqmth5ZD2dmjELU4gwjo7RBQWB1yGpZhpWgSuHbB5rcdbTPi43MOmvepj1i56shwC9p
4zVh/1VIOk4oXPfhpxIft3A35Xl5k43enO5Z8+UTWhdedy7kqTE4PV8DBcnFo5xqMQ3wRciLBdTR
wpnljmzEtbZIXuXXqGzXt1LXoytSi+Kpa9PySRM+fumO1sKziFKn3FNfLv6uEzklZ2LeQjeSRI0L
E7BABVCh9KQvgw/NAlEhACR3/tBY9WpoRP0UBo2N04gBl2Q1j0hjdLmbfMUbaLwJZ7fI12i0cn0v
qRf7pHDIo+56gjNmc6CxuOGVKX7OmUDeekbnfNd1ZhCee+9XpwcHJVgwNdOKyLisDpnT3KScByDN
kOrDaMQr8B95QlGuiDfE0sl7aMexGr+3Fgo1X+oh9eO70qrG+pOTGS2GrYWlTcPqzOJ7/Vbk4Vhz
glNjU+KTeboJ7KqsNMstkl2jC4F+zdjkHfdszZR+8s4M8ci+7LpGw1BBm8gLj7mYvf5hHrrQdbZe
gS9duxttuxTv334xU8Wpk5WnuiVUr4jvSLIGyxIN5klzT4Mw3DpaWVfWyuJGR+XTivpMcUa83rEv
hDnhFrzqvbHIvuAPOFA9mNB8gwFYOfynVK+oaKSZnt3y90bnojJap72ukmGwLycEFWtnFWpjOl7Y
QYMPArg6yaNk449acebQenUiKLQaittoPQISZjedDvSEgA/FWz3Yzj6/foeFjy6utLZEwDDzhzpB
5Ci0QvR3vFmU59AHy1PBZgwB5wEfJcyQMOiLUyFEC9simNDirOSYBu9GLMcZrGDQRv4v5Y4ltPVI
p6ofPydWb3vwrjkO8JKacIB65wIuaj8NP2tGqdVQc4rtfmCdoIeoimRdkovRX2t4vuvphV61gHX3
tMU6ZLLNjNh9HMtRpD8sD3zZY6SL2fmUSs5jpdHYu+8bG4NInxfQJf6QBjg4M3xfzMg74nJTReV8
tCaeIDZBlttMTTOnQRhsixQ5CTZ31vJr15kNCBnLASQ++JGhELqsdnreyTzY610Ke3UzTXVGcYt4
qR4dOjPC5Bu/lGHjbwovUIvJ4F7VBdskyNXSiWnNTdsq9lVNbEztiGKhFUZNk6DWhbAmKooGlNjx
oeg9dxjhCev99Lkrmqn9YAhExMpL26W4RBBHgIdfNequDK192Gs4560j0PuFuyKS43MyxKbkMwpZ
WupyGcNkxbwkQz9KbDoAj/xZlbmNe1s7WBLw37jeGRDDCtQ250Nmt7MX7TwGe8zfaYXrDta9BtjF
1PepbCeqbZVrh2EqV6DVUd5lfhJudleDZrLD7nQDmqi4fX7bRCrU3m6eR48aXDp2DgK3WF4MeHvM
nZvMx3Ci1IKByRwbiJKleIWwO8NaGHwyyygfxBXWR9QYnSTo0cIMHRp52S7qUiPqLg3RWSy8mKoo
Qz9aqc6Y65qdMrAxmgXYGdK45ov7uE3nIyWDhh2eYUP0I4jSlHmqnve+GGImPWuKgiEJsT1iTp7/
TUCVZoC8ZCr4etekyXjEPSJ3HvzGyudjX5V1exug5vvDpTXQPOX+PFRfkr7EFKgyxqLTVlwlEYuE
+znHdrdKhiBmLrsMV6B2PcYAQxB8CEvviy0dqd0bU6IqmOhJq9mqu4xIbuSl7jy5JoXXXYXj1bDp
ynjqjq6Jt4/Y5L/enNb/JL4oZYgJM640I+W4r8wBdQSYfroBvzbFE7SaNsaIbV+LA5uu4rTdRhSO
Vr4fSQy7gzkJrIM5TKpimg0RVJRL1GCDNr8xRYCuVwgrrJlWRZHn4mpqDRcLoh4yXHPXO2nvImyZ
6C1CMRFqLuO17LUWlXQqf7OExxk4Wr+PasciKsRAx7BK8EtOlsdhKmpxNGoDtTVll6pDoE7aDNsU
z5yF9XkWmnrllL1E0jsK2NjzOgXdjzcHlyW+cechhM3Wgj7n9A96jvMgp7Ujs/lY+S2o/vUw56wD
Ex42P2ZLFg+VGhtzo+rON5KZJZibbK1qZ9hJVEEndjEA15CGDkTyMFehOkKS0oVgl4ZRy2LznKxk
sTlhr/4v68eS4Wy0IEt//NplVturv2RzeWbfIsCW9sl7IIAGbhkUG6vsCyLhMe8J3WhirxBi1KQn
dlirsCZq1iq+uFb60dDCWl4Es233n3tCn1Vv4kHkwUVqj0n4UPa4FlwUGSfegOgeVJO/9bFPHdYR
Wq+86oi2SfojopGANl+StW5vounRq9NuiHyFKUipId4H2N4kx8pEPGNvSIrGPq4aVBgxxLPElL4n
AvbBg4FaLn/iZdacpgrHaYrrUHIHkuvneZqdinbMip/WCe1IcnPg//rgJEZ9vMfAyRiCm25qJf2/
3K66bx5mL92HOosSD3sHa6Ax2ORTOeroeYlqLrfGUHX48kasoe+iNqR2Y9R1mZU72oZ+fd82QZ5e
uNXoxjryLZ0Y1003a1fYU0R9rFywrOICuHcV3NaUXellhWHWpts617RBQ40pCaOjHdUmLxziQcys
/NoSVugwUc89DcavNLWVUZrR+JTMiKwjehvDAcXlDSYqkz203YxLUSBb/iUUker5dJGnjkq/943p
qvWSOvsCwFAtw7HspHOIssaZ+l0YakXw0EobuAKSqNPInFKlV32NAYg6A1o4CILl6xCXGSUxVs8t
JF3Xk+La6vokuWbBlvJQj7WBQTCaJjP1uUH4/iXsCJ8NbQ8pXd917CYqxlVNa3LMWZxFGuy2wG5y
qqi/DjaSC3w/93EFxw0WEHix+C6XYzhgTd6o8/o5V7KRPSNcP5/lWZ6GJJilNqh9FE+Txe9n76sO
0fPxCxNaJQrPh4QZOhFbszZslS79SrycFp1PpBlLqE6YMreg4zjSOqH2hD4b6ixOZaIO1XJo1PlZ
hlHCdOVtiL/TerA9tfWfTz1hmUnYrenvhon5n16dq8UqbnruWKMuN5WD6a11Rh2PUOdXkygvh5+/
uTXVjgogzvArI2dSjScEhzXGMs11khjEZCN+lVPmzNO6dlO2rOPGcRM9oPA55/VTqoVSc9eDngm5
iw2RIR5c2w2Qjq30tYhoa//KS+mPj3xwHQ1BOW0a9qBvXeL4HHEOtq0EY7YbNVvwFzxaBpwh+GHR
9FrrYaNyCuPX0Zd5hVo35DVq6yWl7WrjtscxTkWgX0/wYC/aDrwKig660vVVByi+XlmGDiouhxE3
Q1eo46mQjivbJ1QNtCo/1nWnglUQJpqefo6VOVAGdAYLvgj1UYzJBCJ+DmqQtYE5p+nD4nD6Vi1z
S2B5luybcqSusxOWwtTcIq5qMOl6FqivIKPOGciKJW1fVHpvzcadKfOiTr/MpbRq411UOhlDIZLe
0cFLAs7ht5eAf3Ryv2SVQI1RI1XGnnp+nIe0QxPNbWR+fE4LDNSI268VJmjdE6QSi81o46uqCtU5
V9K1XbQqDCcx5tu8dGWrnNBSCIl27cY2dOZbBGM59pNO4HB70U5uxnQ85x6JWQt+Xhq2+sgiDsiI
3w9wo/uH2pcRk9kHBTolrBX1C8O66Hhfp+sEmwg0gTaSWq2CpjFdOuoEDGFjTmhagVoVjl6q5mUi
LfVqz7/CK0h2xaGuWsGrOVbT8pNT3CDetNdkLPg1GH2CtNsIK5V1fyN+rWdcb9XURYGudtEzIKSK
C5fXsgqLPMBK+p+PAw3Br8wofdAucaQo0x91E9fS3JDhR7OnVoj6zDSv22beDGmHTVeeR02CDJ6e
ZDqKM4hBRbfk/SI5er1Wlx+DOPTl/yXvPJbzRrY8/yodvUcFEh6L7ogB8Fl6K5EbhChR8CaR8G80
zzEvNj+IqntVdft2Ty06YiZmpaDIjwBhMs85f/fu+hwPr9Bat/qD76q2/my1pQ6uL3NsKrGr0auu
HY9iRroW2VVpY57YWVSeUQ7UU3zKU11CY52rbIXjkkrGnE2QKeJ0brH6W5dPsm7Mqo6GLl3Rm2O0
YlCGjZI7Y16lfUHbERS+3fzQqCzaOOx4oL20fJqTxeCfCs0FBpoL3JmBGKAiRmMWyGGs5p2cAZn8
YIEwssioKHmgbvm9NqOLtMf651vWp2OPGjg1cBgLuDaFKy770Wvy9t6DlIONsk9Ck93fWH4xe8Oh
HZtYsNhlGOkIwcCqPxa+2o6vJ8TH5TuJkI2vrFK0GDIUS1FhyW0QgXHTqjHDT3KWvafWs4efc22C
x6+piTWr6gpcdaW1WlLswQbjhT2yzpscK7FG59xSWcNMIBpjXgXoT2WmtdZddXO9LXwTj/e24uUN
G3j8UTX/XLLbDD0BdRT7Z8lK7DjbGg+cQ/zYrvdIG/miVGsTQ13FSiYCt1+/rB7yivxDHH+KMrED
FFG2/yk3Co87Ow2li8fm4OPvslz1opycwNZcvaxCobV2q4eem02998lbSRwLnSzuFC67icjsK8Me
tnK1arqtbTM/Nrl8Zp8pQyNfFv4E2HPbj9R6YhH8TPS51pcRUOzWlNGAKJaMj97U7urtBy2F8+4F
NmO8vXkNz3O+hQZtqT0Prc+WzoNCMUlCF+1JjsH+dpVKPnMx4AC0HW9hLALhz9w6XcNKtt3bYVkb
sshfjLiZ9wx+4zzD6vzHcgEJo2ZHGNp2W/Up/OJOzCEev3baXeLTbvTZPX0ilOrAwfe87sJCZFu/
0rnjtrQTAL7VmLlXbRuw6yW8qaxXLit7Otk48bzGi+OUPUYQxY+aNK62y/KTL0EAAX+HmXjbgudN
g8ueoaCMr89+O2CaszPqdiOLoIJv63FfDFbeFUfHwWbKO+Ct1uLJMhBKc2f2pjS41wOXjVWDp8bW
48JgXxUtMXm/b+O1Q6QBDvM2fh5cl482RlMqEXjIOsRGR53yCPkDIepZ2fTV5ykL19Rf+ZTZQOI6
Gh/LckbdSoP0UTj3+NYx99LMjZBTIxlhPas+lrw+LX3qmZ+ba9xqGQcuPE0r0Q4lFROVzZJ45Rlu
PyqfrCfPvYnMRd9KBcPDeYo+6qNcT+Jqawcb0JqtoViwZgGvN7dRg0DezE7nDVuewtFTYiu0dGms
XQMzXvPTi6ld4sV4XTRC4teDzQWep4gnxPMfdEv2TRLVqF2S9yFRffzgj4ssjmuWavGKPaA2mmRW
8/xURDVuWp4QAUYruiMjusJ7Z0ygP8omlvNrOpkbDypNuI0HqxozUtDHBKeNNi6qacuIMNdD0vbm
ivdot0rtoBrfnrMzmg0hs6grGhxdZ5lr+osRV6LeGWNqZBrDZX9KFJKsQXV4iE/F0NxnlVydPMhK
M/OOzL21jI1sXRZCCZrZ+kJ47WyctLqX+VveGwI0YW3cQ23OvqzPfbmOzmntR218qEDk4psxybb3
UtVJzkWfJQXe93jFq9tHaOvhUGZBWXHoWcqitY9Lw4rVR6oiFsmM2CatOLvaWrP4oIu5r2tmZFw5
ikek3wrvpUwX5aWdSrW+/ey4flbZlAFb1fMxJPjoVzQz3jZc7OfpKhO/pYB3TZr3OnKbAQJdmLa1
y0OpPhr1hL+3iT6e//mjhjI+3qp5WRk3TkyPeDwyyJfFl4/+oojXrdT8Wef+fCVce9zKaqlXWxWu
mb3UXxgbtG9yXDIXhMXa7jsGPV47LaHtorY2AgMuEI5ik+HxhEVpP/4sR7bSmnTBbbVQxdrllz0j
svymMbyUtI6K2JHq7I6rQ8r4kszbksFMd+uDNBoEDu9b7czLXzRVvDUzBO3S4MpCSErQQRCqCRWA
O9xEMBdi3pkiG0TynXWpZOla20WQviTnjBAxurKpfOSVclIHV2dcFbAYt2GKnGKchqdrbmA7XSdF
4+FZm+nmSiZzj5QILXeWzOodkcKg3qklBjziPCnz5yz3dR5D1S19/tbnmkAI2rtwewr2C6ezBiLr
9a2fypZp4z2tNZqV13aqtvEXNuet855DIcnyQ6yqkZ+zFn1bBPVk3tbvph11wVP+Y3jkguU3HdQp
GI6YeGvtdjlqOesspB0VA7URxml8MSqvc657M952glkYNbfq5xrGG+cxnkjVaFLhZEKSHboUdowL
sLA7PG9uJVAkN8z52IcG3aw4nfKjnO90c+s24sXdli9frNSitmbwUpDnoipryyH+MdoytqETl70p
tmegEDZjEGcyBqc7LDYRpxNDU681Lmu72R4+JAsN9xtbNLRCgaEgsBMe7bRKcTCQvUaGs2sS/hI5
NnKb+jz/JA8yBC59Zh7VwsPTrKLE9ckY/KL1o+VjBlDpNRMTjKtoojU58/7ENSI3h5zSfulPXo/W
A2v1jIk7RMvWuXaz1uCyeSU11mNiiWF8/Lmn4lv2Y3g6QfRcCCCK2+UtthIphp0JmWu7aMkycK0n
cBH+bEru7TLFhK+yMms6b3kT8FFFrkVrbrtmJwzcTHe5aTEMDl0Nt3hW66wTSLVVMZcDsQe+GZO+
Cjxfr9PFzzEAYOxWaTCAKFgcup+zPOawVA49JqksIj+bRdylFS1FNTgVGZy0ld5sR5kcZx7gflyc
5eBKc/Qok5clZjnplL1lqUKCYSJ2zIx24r6IHo83PPFJHEyMoBjz7R+U+JwTwzxpWzXPUEpAK8FD
9TZ3SPBIpcCvMiLun4mA2b7Q0tqmBSDDYKx6GS4fEzW811zzkuvetNek/ibm+5qViU7tJeb12kqN
acxDVEHTbHz6Ac/8JWnB/48uqAi2XChbv2BZ/2C5vLmg/stDmhVN/6X+VYHwt8/+3QUVSaqAl+cC
zPxipUSIKd7JcBsA8XmbLBOs6O8uqJtqRwcc+xAoAMj+FCHgggpdEi4OoZqMSRm+/xUfJcP7I/Tr
Mrq2LIvfR7AY1Mt/MFJyAP+aBK7+E9TUT9ZinPFBvMs78bWsyirKbfNCeOANhCcYReyis2ze8Wp5
iDHhGUz7SlRk++bKuCQTPVvTe0qAfYIDG8HFB7vMnqlQnFC2c7534vxojzmDDjblUJGHAoHhgb32
zp/qZ+k5J1di0t7YF7UXPy6kngaVoxFGspoRZE3FhKd5H4ukDvK8LdEx+o9mLh6ILGQKrDE23MrD
rdnEwu+7mLyboTcvZ8M94fLyCOb5qHv+TcxIrvayoxxKUkm1YzdXL1WVvxGsXYez2eBvycgkRM3w
3hnalk3kMMObwASsGisfOyNgS4+NM8hHH47N8trUJM+mc/FCQVsy0a9adtjsDTH8A34T7DkCY0Ub
lfc0jjmC5ObZm2iu2sG7sfhfhdM/URP9vaa0Yy4Uy6L7rAQUw9SXFiaHxt6y4qPf8qtUhxn8ZE0P
yA5WdJ3GmdyY78bU3JeCq6JBJQjYe/2QNJ6KvnOQodfoe1xnOOeuZzcsmP6Cio+HMa/uDBcHVCmr
cF7kM5/FbNNzjzDO+bWkzJckcHKR+W+MM66xRqxovWc/9HIpw4rZQF5y6vAZNvCmKgP2c/r8BL5w
2XEnViWf82T9NJnxbtE10gT0CwaPzRabdq8hW2VTywNvtggsozQPatXdQ/R61P3hWrMfrWl5V613
myXZSy3QqSpVvydSkiDt7XMfZnvsbVQ40iZ0D2Ki46JCKcucrK0SUlKrcv8458snPzcvCf9+tYfk
tslcgAIWbtvUvg+pOgByPySACwHDUkJnlJbt7MU/WhoDoFaWzNtibWfn8p6oq6NgCxxL+cw+fbLd
5hnLg7t4Ha4Wo74XjZeFU1M9x+vyYPhlEmna+pCVzDqSxoyAH6kOFtLaMWv0mVJhzDoa9ufR68rA
iGOyBjhOal36TDKDWNVtxIz/vRDcYWJwtLS4G/2YIDgrdM30GHPnB9m9j15xLDyx8/Lqij6TWxB7
d7M11gyxux1sEgxXRzC7rj+Mrjw4Ulym/ZaFRvVu5j4h2ln+gnvFgdMLZnv5bgh1GHF0IUEbcJfB
pMpf4lZ/nZjpe5OBI0F5JxYC06epNAm99h/lZH2l3v7a+/ap7Qka59QmG1WQrn0vUusMqnhqNS6O
NYlLy0/fFt1+hNGHK2OVRCvwfKkXR99s79nJH3SpHe28Oi4eT4VmpW+p1t7rxvyKiPH7WGs3kzTP
8LEu8mV9zTHqLOzldaqr97k1LiYbp8VfFvTbDxbCr3qjP9GYf66Nto1T80ZNR/PzRzAfQUlmJ9O8
PtVeoUexbD/ngmhBr86jqk2+TnN9iavnfo3ry6RXn/NqJPvkv+KY/ckf6+MsbB9DdXjUCEs30/5f
ya+VL4GAuk7nLKoWJCDWgrawj8B2O1DOSxDsByzpXyuRXNC2npvOvDOS7DuM1Q9uw1+qBv6pAyKi
nK8Ak8yR0/7f/+lPbcf624+RfPnz2Nvu+ocvdnWf9cvd8I7r87sayv53pd32k/+n3/wZkfC4tEQk
fG2GGmn7/XtCNsqv+/UmAPjnIsOg6dX0pYav/P7jlE7f/u1ft098bO4GXohIlTAfMBA8bSLD3yWG
wv/NxwAQLjCb+6bU4ju/5ykI9zcMqTZiN9XARpL/++5OH/AbqdUb9Qm/FzRu9l+zSfywSfqFYAMV
iVoGSQccXjRIxp/94iavT1j8MfqyuxXn/M7sVPHGkuIWAXPKSQflKUCPXPTA3o226I3j4wKuGJZO
bZ5lDJS1RUSNoM2PEi6CfpVVGrRwP5nAIEaMKOwdkYrE7CVDUgBE9yBULOyj6p/cGYuAk0km0Cfa
TaKqnXXp4ytmE+UXfcIRhHigVPi0t6P3xTTZiHH8H25jqF1f3NxMdzBqi88EKdh7Z0KLLDEmeWGB
s2uW5urN96csXOeM6SAC8GtwmuxzTOsTuCiVIVv55ieNDILXTBEeZLHl33ZlRrKUEP3O0iET0Uiy
AmNlnN56hIxm4cItzVBdaVrIXStaxhGLFgyDhj55buVNV2lxFZWySe6GOfEuKj+zD4xp5mu476Qp
QpOCjzoodyfS0bwWU48Poidn5xv06RffSBgfAxLgn96JW8V8Gon0FDd77FHqHb4cTRNYg5wPa19U
+DHLWJx1e+jHgNrfu1FunL0xiydszC0f7bZOT3U6J49+0lIQadJLjqYzebtlybynbNT5XFepfGd7
8ffOa1+qrijChZicgFu7Jd5hGTwtpJ6aKeu35iBuqZK2eHLMaY8PTJQ2FuJBc03Eng5Vi1KntvdN
PMiLvs2qAzdMi1ZTqaeil+ImjcUVE5OnDCfcoF+8zo+MOUtQnHTxRZX0KHUaYki/dWNKxllXrkdh
kvdBVlOZXjkwlIbAcDDqdXO3hHjgWFWI+LK9UWqczwggYIOVUEpp9/30NMSdFuA8oj34DjNIXwkr
EuSw4pGMSbWfkjwq0W6EAxvOOS6NPsi9cdmbhUHodeZzPHXtJPMaDCZq8bnID4mLR4QyFzfyRvOq
7lYM4wp/ufRBWshJMi/0NN6cnRagWdUZByCE5Co2pvaxzt3qOiaE49tqrYzHFzVUp7LPRqwHlmy3
+R09O1gk3YORtaH0vfSrAjWIiAnJD3Xd2FHPrOJaOoIHUDPIIZqzWzS06qQQUoaphtlSvRQZ+VvV
JQZsGP1vM1jLG3IoHBM5aYznk1AWRstNqKgUUTIoMqxI+Ha6peadStUjvoPiXmqTcQCZkQcjW54M
PCIC2gKHaKEG/nDp1eehssUFavU2qg3xSjJHjgDNTO7j3J9w6rJKO2QeU5BD2s43Xj2ntPWwHHVt
tHFP1w/rqlc3vWbX+1Hm5lUMjeJGwey6rjVcnxLTVhdrphMZ0Fa+9a1JLBNHcDWdyInMLiSo3l64
6jMkk2THuNvDfHipr+AS9ZQ+znNieM58kSSUWOHkg6/u0ZWKc6JrJuiIXNrTkliPdSw7Fqi0c/cx
1vSfiSjbzO8RIC6SW55mxMB5swFGn/Oxvqs7np25D5s14d1iBB7Fun3jpSRXZkU6RTWsoZAscOUF
Wtflp7hz5BYOXn6anME8y0lYF8WsQUhXhXlu8I/XSXQzxuItE617K5ch3Vca4Y2q/ZFfVzfqea7y
lblCKvV4n1iuXzD2KqqjNtUJtTwmn9PwpgQ5OAdH8KDKqMNj353qmAhHv772h2kgiy6xxbEf5+ZL
YS1JiK+/H8rccq7wkiEIFvTbJHgLkte9q3wXA3muYVcQtAXQtdoJq49hEiQRJBU38m5WyewF5JIm
AfSXJqrJ4DGb4Woe0yM4VHs0uvZUlsWNtg4l9feQHw2obwdR4WGVMbROxrMkzdLhGJd6Nu782H2z
rPacW+m+da09g28DmGs56mV6nSDeo4MqH3qznzEHX8OmlJFOhc93D0ro+2qK+bo5lrhOg5h9tbKH
TWyjefaLXEUIB3EvOuzwR+PKw9K/zokYxI/arEh9y72LNicj0CovsHq4iOfm0FAhx2t3WFN5WnBW
T1V97QEGul0etiMsw8Tc1/F6s5gbaWEAnUtZPuDgYNkLXVDRDM5tG+pKnTWblkqYuEAUWnxv5jOL
g3Es2IiGOr6cyibSrOW21zrCEHTrkQWO3AgN4/GAXcwiqtLI0tCti9kO3cFZ7sxqgofCBG1nVOmd
nOp6R+jwjTQJRUzyh6LCOLjsDp2Wd5FE7XMkAdO6JkEh/aYR7LOeUXmLO9Gx2W50wogG2nlCy98x
XRTFExoC0tK6iUXQNTH6WElYDkcW0303EctpA9xAi24LaA2uvaOx/s40tDqMyMjDtRaXtZV8bUF8
YAZOK1FksRWOCwG8gCNv+G31V3Gqq3AeOvNUyDS+ceamjqRL2mRtNufZ21rrtB92mzfi3s+tM8si
NMNJEvCNAC9iOByJJj3C+7lp3G4JB9w7o0LzmkiaCdlwsSt3k7e9yf34LV4b2p355HrF8LaCJnSN
TzrAahzjieDSxGoewLMebK1SIcXLlx5H6KDqRhnYpVOE8NtD1lDSS+V+yrVrMevrVemScpiX093I
vujbYLMz+Xonxpuf8nFMIshR52FR5yRWd0gDLuVksEiO5dEbzDjwOr36BBEVpQe8v2Mvi/pK1ov7
ZWJucS7BTw5xH6OY8/2ZgFNZDhsDSbykhH23Dou4MrNkgGbNYJb5tvddCca+TlVVO1tmxed00LWX
yV2v2EmAwgav9mEt+dZ7xik5kHxOvWQKyho4hTWyrABB4Ws8Gt4OXpnY2ZNeTsHglvVhSr0Xhgt2
qJF0OZUY1OfAlJFj6lYREHndRk2HX/ZkNdWtg2dXoA/9Pmf0Tqj8+in2AaX8rrwBuQ/a0dZee6x1
JhyCA+795Tit+blUW3yL9iKybO/pckATq/bpzJQgV+advVbGNWr0y2rIcI4xhHYAnmOlMLTvqp2s
Kxhp96te3A9gblQpgue3vehLZw9ZLJpTv/ieQx4MtVVzotiEJ5dk6yEfsfcuxtGN8FQD1GJkS1HX
+wGIzPKkMoiMRUkh1i7aROym+eKJ6rsd58ZeVrl3XIijZVTuh1MlPzl5ZhM32LTMcnByHGKEI067
qXhGSyee1ku79qqN5/K8lrPAyG56NMBfcHezvsSegBkJZEVqug4bYSQRfhT3qfJucgZpodwIeJdd
6qpb5bpodPt0C2YF5Jax5hwKr2i+JaCQJcomYs2FvplMO12cfLFVjaOFV5or0tmKMVCtLZfNPPd3
zcbh8zNL6qE2689GPDPf8CYT8rOxnmBM8PUwyZUBRkEIdKAlVnGMlU3u7dC4LQRoPMSCEshKPxNW
gI6qqlKwq1QyvMghZ9zVkGhfLS3hgMbq3SDM7q5629pgxTm+hq203vYEdZpHBJHrFLYlHjtqMeSr
TgA86vFEnAqXTCVCKMaTTHUeNOgJAZWBd6lprg0ss/Jsu1phHiqvRfDhFO55Js46r/oxg3m9CiR2
lrhQIrE+q0VS8JQl2FNvyz2BcQSMphkGaYK8xnl+m6dBHIt8nuvbpO915Cpp543PYva0/ABA7rJo
a850RsCt5oM+5s11twyQAgQMZycQ86KPBA43tasOwMqr+DbbqzpqPmzsK9Gj/oiqxrsnloB4cD8r
lwrkce6eUk/nhbH7WnyBxZ0+l0BLmKCXs00Aearh5WyN/XSo3CTpvpla4ThQNzaGwyLApXb1YuVM
N4Yqc66apgERZa3utAPLOICuBkrQB8gH6C8YjzBPWsde77NAh8HWHzrHyvW94SpJam/mSP9TPUtP
3Zdpxy1J527W7meVd+2RUC6rIEezNrKBl91xsAZMlOae1wFM5zOuwtglt45HUHFnx64dDWmtXlGs
MNNzK9I9I6CNJD25bDvG7WitPYvrumA9TzNFfwYM5+TDbkXG2PLCJqmOHZltvyHxqB7RK3bjyXFY
aR7kWMXGNY0m27QrnWK6JLFCJoHvLoUc2Wa78Us9ABun7IxWdpdieNeeTTKLmtMKMNYdx6wUwbqM
iJaLsWiHiymm3Da7ir8L77Jg7RZZBWbSJ1ixaDQyeZO9L/WYkGsrircyrf0oXY3xLtZ6++QttXOb
Vp4eNsOa7bk/0AfBWXHIc9IZi2rfj9CLpLezMZaPxBhFpZuGPJYnhIdrVKSgoUip9ahwtae61G7M
atwbhXBOsancoyxIJkHJecO20QY+upeAFNLPeem1O2eQcocEi2XKH/YufIT7IYNhHUIkvC6msfrc
NN6XWCnvSKLNM0wXJrAa0ceD1UDAi2X6EOvOQwleGnRt9bQOabOrgNOKWJ79KiFka5hu+8yKIEwK
wHXtQhQdTBHNfFSGCHOrZfirymcUSxA+spkAJx9nA72x7hgFv3SVf6ZLiENkDLh3tc3BKPp3xuy7
uVmep8m/npb8UzwslgX3asYOyM6fudUvvUxv08am3dPkl7K5xZ/mZNf911xvjpWzXK5rZR/HXL04
+Fx4DJerfiUQyg1HZxJB0spTLluWoVR7JqrtXip9n46C4PBtyl/VZ9gf77rfOrgp+821oakH7Dfr
oNSJFbKm+2KVV0IakIyhtIVrO17NKHRj17jtZ41UCL3/7hsMRmRxhji2XJomMULNSDHfzLtMMyiM
5Xi3NuXnxfde6c6no1nEJ0eaS+g6dEi8ho7eHrZNsM6OlfyeMy53nPi29NjKTHNX9sOexXeEWeq8
lv16kQ4lESr+GMWrssigzg8r7UZSem9IN6jJl5NnmC/YxBCONmUv8ATnMJ6y07LGL6WXf7Ua7ESF
Xr8y/yDMQqLC21T+C0mzBvNn5u/6brDGw6C7XxCmlpG2gjZ0II37UZ8wlDGbY8cuiPnLtdtaI14U
xvqlt3gcszrnvAnemurBOg0zk3yJTnOAhBI1ilM2+E2Gql+EbqIXonGFfF1+6zJt3/TwuU0W9NAQ
+cVc6peeq0U5XovAFK0HkAPvM9BNfAXyp7qw75DIHaRtd3fZaNDx41SxbviPT0431a23DkRON2HR
Wu7Bw3YEM9Fjn5H06NbocYwHndIdDdI1VHfYL1P8hJM9zJ04QohwbfrFk6mPESD+OR31U9Nqh2wl
xHx1jl0nS2hLA8IyMuomVR90Y7oATz928XL2hp7evnhCYhA6XrkTVnKCaPZgeK1iZFOeRZdFYrSy
S18X574VBz2zTqbSnmKGj2E7ZO+wzyyIFKt5gDF5jpeaEa2PwjVWR8QgiL80B+eb1NrBKbADXnxw
ge7WW8lbHh15wxzlxMjmM/SkbzGFIQycNkIOEF9nJh7W+gS1jF38pUsX88JvyXlH+UpyGStGPtZw
dtJlivJO828nEsCCkdSgoNWVs6OPep5nYYbYHlvoW+YCfVNf3ZUpKLVntBfw3c1D15dLQNLUTVnp
D5BygRa0IHfUFXnNj3Zh79fJ9++HJGVuoRVjAE8wnIVkzuEfqtEkdqm3zmtrnYWbwDMsdlbRYxCv
Sp0cbmMHBPnQrzy3VhuytyWR1OTFKj0LgTfzJMYed7E5nBlu0YUzoTyuGrMZMJgsH492XdUHqbt7
Y6piMD77bbXSzyg5zm7R7pg38aJkrgitor42c2ybdf8kceujH8KbGlTLLdcdonmKGkywiEzD6fBo
zbp2pXXXXSMvq4lw5Wmhp+sLxiICXwPfD2sr/lZnAGitF6DSBBNKCcyLl/G5S9rIl8kn1Zg8sQri
dH3R0DMSEHDLeh3UsosmGwFoTx1fuaYGBbK4j2N/X9bODrvHsnVPnfSedGONxrW6N7jglt+dhi3b
uqZGF5SkRrF33GGAVK8zK2xMHyGPbdGbr9OeFryhhpBfvHTdJUvy2E204lmZO3uRkP5qa0UbKl0e
xwaTyUo7rmL9DuM7LIciAxdCJm7A/OMADSDnPD5m7niVCE5dSSro0rlPGfgHXu7tVG0zE9R7GYCA
fhthhE3F9FrkGNHi9tSLOXLK9VPXli9wjUI7bilWWofBTN2Egzbdeom5g8N6sdTyCt3BDjJU0DbW
87zGfQBL8lNeFTej6EJrUBe1tOBwa+6VTRBVYMcMMTpEE+Bbyc5Z7BdMwW8Ku7uuF0iLwvBxyNOB
Y7tenCgkntvG2+uEtARD88I87TQ71SFGuhgUcWKe4ni6xDJXD6XDqNfQaAnnwXhKYihhFdY0Hr8G
+uZ8la+DG3h19uDp1YtXWH6Uzfoe28olEJlehYVpn3u7FnthJCZqh+pLKbAVs0cVDPMweCeR5oxW
hfVizRSUErHTvrQYcdcZreAytt25rSwuS1qnIeO9t4FbQLz75B4mRx2pB18KpekkqXc7p5Swzxsy
AUflYzZUPtXx4E+ffdooStnMWvy1369lOZWS35o1sRPNyoXT6yEcTLRSf6hwgSkFkGA7L4MWInAx
zXAY07rYr15l4DmIae66nzQR36vUW8x9hsF6c7E5LaQHVOrW04rakO4CSbC7Q92M32dbpsSvWKWW
7rLYdr+vwh3ZOllhoW3zZHxrXOhupG/29nccZNz7Zh2ne6ljqMxUUpt5z6me3EB5sMqDpLQGJpwt
ATewhEgQncwEPmoLY7ihk4JvHVUVEXeZ04It+KPxROXsW6GReSoNEQoun2e3XWgcwcjKvVuhWg3z
lHWCc/SyJ2OOHXjFeK63QY/JuxNCIFsxB5eS2+jPec0TgXd1Jw8wq111yv3GIfBz1s15NxRqYKBf
k3g0L031auRWfzd53Xoj5iJJw1pQ836Iyf8bALf/15w9N1+mfw66/Y864X0s/wi68Ymfxp6O8Zu/
xXIDsH1AZPip/TT2dMzfcB8keMxyiLb58Pz8CbsJ7zeMnfDswsoEzg0h53/j1PAtsDF/c1jBmRqm
lPVXODXiT2J7kCHS/2BFANjaFgye7fu/uBWt1VgPCrNhFB06dgV69inxzXK3tM3Xxu/fvMy7G7Bd
P6ZG0Z7VuJlxWOx0v1yx/wi8/pOynrPAKMkhyxnXGIwz3T9pwS2UC643eVY04GJ5gRvYGSfgd5Xn
j7OmLlhfa7gcQC0Y08EArabDf3H8PynhfxwfQBTTIAd/UdriP14Ff+laoQZpRZXlaVlkGYYZtlYh
b9rKplGJ9bWnO8OGj4EADnFtlHkSfeeqimlP4gSk0mrKbEpwGL2Rx1YTOUB4AQIeFHdl2/60Bvvv
eNnG964fuvd/ufrSqn/ZD/W3Lz2g8g8w+2/g9gec/bcv/+/AusGUf7mL/8BpuxnWt//1P4tM/YnS
9uNjHy8fwYDYG7goaCGL2RYmVb+/e7YN4g2dTccvituuO/AUfqez2b/Z/IdL6jW2Hh8UBtUMffpv
/2q6v0GN28wxHeLrdELN/sqr98dnDjNUFz0yGLSDIJsz/Ae7LpU6XmqW6bGKqdlyrac21eQEuAfN
vVaG8Qh7crj95Rr9B28a68YvFhbbQR3+aNghG4QGXPanFw0Bse/mlpsdnQEvhUiOvpAREjnSShpR
xFZQ+qK8KkyUfQRmpsphhL7NDv/zs9iMJf6O83+cBcYteHVt/o04h/3xdTMnZHtNiS2DTPF9J5wv
NvQ2wAN2CnsHdoixPsJi+PqfH1R82Of88bj4xWA6sVmV4Xv+50g8Yru1RbNVc9DsfnoabHW5UDws
9xh3yJX7YM53Tj/E5UXsdPa3rGmVFSGIo+sTA8awDOqWr10/T9YrOmzj02bKOh2zfDWdpzmtc3sH
g3EAH3Dsujumdm6UD3bhDMalmMfy0ONhhwiwqq9HvxuyQ2n6eIP9b+rOZMttJM3SL9TIYzADYMCW
4Dz4QHfJ5drgSC4X5nnG0/fHiKxuSZEVOrGoRS1yEymJBAnC/uHe7xq986CVfVezjwuZNIpJrktp
l+MpwFcN4qRXL4UlKt+uZrdcoYhmlpIT1Xoocp7UfjKNLhPzcLFo8suE2TizAnb3TibZjsNwfWdb
kuP/Myw/bPFFQOc/FP0YvqN3CJgFq4xNXooJjsHETi7pQ4WswRujF0hWFunhnfE4TyqoKGm7p2aa
2EiZbG/FkirmB4X4nrG9oEYsntxmdBCpZcY+qGTnSwHybwh4EeJ4JOCGIt0hm8y27bSA71hGe42v
+tWsm691EHwyMmWDyHDkzquUWGPya1ZyTuE5dMb3bEyZJuIsb4sV3nSqMIcFMHY5h2GEewzz2FvX
EZfoLGbxXnHevLlDVa0t6lRxHULrJScuaOMZ6oR1ndS+0XA8ZxPXU+pR5Drxvgfwml/6vijvMfyi
Z86HemciKHnHI9S1hxEO27SK+uEmsPeqMHvoOZtSX6SdvE/6wf5eZnj/+NzrNDnxh8f7UXU2qRXR
zOyfADnr04S9CSc220iEi7of9X1k56jsujRFUVAxQLReG3a6aBKCPq+vErl584RuR0z7LB3Cr70H
hPhClAiFvV148oh3C5yR5RVDt+n4oQEsKeZ8QmmCu50+VOqLAeWEDjem0D+Fvdc9B17ZX6M0oQEw
jcVuSbjoo4NZqi7cRFJ4bAJlnLOMdRNZsPaNSxuJYaGvmH4dtddl5xWHicmqsU2b2nzzJt1/YJY1
i22YGx6as7JxTb8aBxDA5tBnI/vxpDaLCzsF594a3TmxVsqKPfLLbsTAtWWl8/CV+3hk8UuzbWKD
EEO7DZjdNawg7ZGKJCqra9pZlb2WTlJ81jxaE39CXmtsAqNKzB3Zu/O1x6NlHLKyMKtnps5zdqKH
IEY6z9JGr3jOF/GqHtjN+7oB3E2PAkTIB2xE5sLUJWW4QdnZlkAg0uh59AzWV+TxNXgZch4q68xy
QnmwEnADKxrctH6C4h0i1qgatS0TYq58DJsW0IQ8c/tjF4a5OIhOoWkys9C412U4MHgc8Iaslly5
KCXJgekwVDM58RviFufXpI+clrDy0vswAVHInqbF87J1nEj3GevS+JFppnrybDHVd5j8pmwNbD3l
M47glK3HoonTV37QsAjCVNrhy6DqodnGMyZ1dLmR6wF2UAgVsA2De0nknPGQT1rnCT5c7bylGNDE
RuTzpJmNSNVsrAxb6MkTVnsYCPOyVqEuxnzdz4vMiKT3zOE5aOT8Fo9tFZ2axsIrkddZsawQDMpg
Vc9dA8UGt92WveV4Um0RXe0pH+0t5N5qXFuGN0dbu2qKtyVLTbx2ImAjG+F7umke5v7DnNiNC1xH
9k9tkbodnR1d2KHoVEpM15InrCDCWrHQjpsgRQg7LVdkEmNGsitW51VXTLep64SqYsW5MbL8j5aE
Qm9u3j1MUeyqmUzdBwz6sEehHFnWQCubNzFYfbob6OKe6eTN/FvFYvjOTgd2WDVQT8C+KJD0Rlt6
+CKnpHGPTVIgZnJcTC5oqEV1wkGfzKQ65cWyNrMU0+006/xNq8x7JPmtZVctvGjyq4Kgj8jR05cs
w4KNNieLNgYOcwxAQrP8167xbJusMgxoMABPrCg6pbB2iGtQycJU054R1NRxjHVmGts9PyE2k8zU
Pec4tEwhsCvCzXnMGp4JF7NKx+XSBAEWJKsKo3jf1nE1+uhx4ns9j0WG51uXLMZnI0791lFA43FF
WdYdjs+eryAp5ofUzqp7o8NLjNipUtmBdsbjYBBsSVZy4sbBL4rWbG2UUpU7bIzj5Hc2k9ANJ29w
HyWiOTcDORcP3RwHywaTerxreCOfeW6G9xIsDLorOjBC0wWChAbxqlUuh3rK0ceAPFUMS5qu+FS5
LIRWttfVJ2dgWcRQLy6fk1BVJLGxud6WfStf8ULWX6jNaXa6DLfUht4ZoUXYm+4VMw4L5YlHe6bE
WUqzucvZ9w8os+VU+EhKjGgLZrX/kJKO8lBNoidXOOychx6cBoSMiL3aboR3iKTAaYW1M1g2yLXE
i4Pvf+5R3ccone44T2+Fz+BIfUqJDg62NdRYazMyg/J2Vjo17XqoApRHwZx9szNOinWWAVPdgU8A
dlFYbhjfQoJEcxJu0UbHCawk/2fH9N5N5Zq5qOFiBZ6nq1f3cXNy3SaNtuOAgGVrpWwejiU51LsS
gFqEmADj0aVEYr74CIzc4AQRPUPSNbH8xFtpld/6SQxnJqzztCdplgH7Ytb2hRN7hDrR9vpLxYK4
Ws/t0hrc5OYi7oYuDt5p5QQpnzEornVbm9glnaYX9TZN0GTyeDDH92QewuScCbQ8+2FwjX4tewpY
1rqmzYijDslmwRUe+qkzvhcDa7Kh7Yc3Iijvo8o0TiW0lo1UlfvZw9okZ/OlY1LlAf47iko3q1j2
2br1GgKVCK31XbM7jkEe7ZHJMPOv65R0Qp1Nwm+BzjH5R4Y5rDLyT85L1rpf3B7Q0eip/jvzm+CY
jlFxqMbS2g/u0h1xRyVrOIhkVxnEKis2n++Ozpv1PNTBB8PL0tfQdFgocP6pU1UHiOS0GNKzBQbn
Wxfl9RHWHWlgXs1JHatwK70k/qwrW3xI7Oo6NsCrVzmKrW0eUCOMJqQ7r72jIC22IE3PgVKfSyhj
myy//eKMCklD2rXrvvfkPpnDko1Z2/l13IW7TM7HGhv2vg9DvZ4dQbk/dPM+Yjl70p2ZbAzHyH3Y
Lskmdo3sDnDrPWUQ00b2sVtLuNemS6kA2tHcOWHsE9h7qclzAuycHmGH7KCCsJSbaxs+TrHvc70f
LPvEyjll/zd+ovUP7kBFdKuiDCr/FiCysm6qTwU45ZKPc781B838fKq/916Z7mzdfG5x6XZhgvNA
ex9FzVTcmZPNZA7lPZJbTHNTdOTPBMcZ//BbKNNPRCewGY0LuUvn6AQxed+APW29/JECufQLQzwG
zUDVZNh7FAoM0hyLYyoyk+Myw26VN+0X4tIYCGi+6XgTRC7EzpHNSeOT0fVQgd8GzFAaF75BaAiO
mVyjRaXFqiYCmsfVGFwMwbSOuI/G56c0MSC3rG3RAANhr/lA4T4R9QVuyjdlx8i8MuwvnRmNJ1kX
zrOSo/MlgXh9N6T1Z3shD1BFWXfuXeCDVamzo2EZD1KBkWjt4Nm0b4vnwUF24QGemfUn4m8vTePm
e7qg7gtr8uJg586OqSrhV3ZpH2FoRGvoFMvXIV12dZSx6Ite8XOaMDeCtYNo1OiMTZkF1aeuaPgV
edq79NVS7Sq2L76U3WWZCMuKpvgFYfTVNfCfDtV0CFK2jAoKxcUT31wZr1oTpUJuRJAO++eqcTjo
+LeOLeovX1v5HaQHVEWuyV6S/myVjdx9RT45n7pGf0xGTCMs6eApBdXOKUKGmwWrQTDsq5wcSIhP
J1U6kR9JbB4qy9XVyvPyhE3icV70VUVQ5fJFOncO49CvBEhSITmz3rpufeIe7Z9vAkBGQ+cKF+45
Qkowj8mlUFa+wXUKFUHk2B8xbxxaYEgHXN5qo4bwmhnDFrEzZk2WGyjkkatEaAFKPwvHI5uRHU62
qyHnXQq7bd9afXgSqtZv85xHn9xxCJ9D1TjUjR4b20LLu0hPWbUZZ23dRVEfIGJqIhyXjvmYGTrd
GMFk+n2gFj9OSHsCKF3sjGVW3wIVxx/zmFpKhLF77oshWBueSLfBMn7MhnzZVF5VHe0lO5YCnxpF
Uv9YNb0+jtGChclw96Ks9SsLt2KFgMdic1nqTTHobgvT4Wih1V0FmREfi1SqfbVE4UYDNffLMQhZ
TM9R/mWpxNOMv+a5Vxx3qN8cIkJZcSaR89xoM7wOyRjwFMsoesmERrLaTejtYuiHafAxkc2pFmiw
5jxBYlMW4w3sZzEWmMnjfQ0JgbksPMBPys1pvqoCGXzsxUQTN2gferUb+Wp8MZYTwW5KbLSDWoR0
AXQOqBrNqBQovwvzHhImj3q0zysAb8Eu9lKcacg1Wj8wVb8y56U4mnOgzFVeGMMX7YXdYxJW6t6J
yf/lvIRtp4zwZM0JpOApOdFw4jmYJ+M5gEhJok5f2F+1nh69uPO+QDQEMLEq+tBN7shidGs/pvAd
1n3dH0xHIL5ltNg2WXeYPEHCclPbL4QGmZdBG4lf6q64YCrqMR5oBC2TCvOtORs9sR/sgWo77FBz
Z+exYFMKUqbwGzO11stANbAsQXptSKY9OrkDoaN2WXcxtlgNTA7uFXjLfS5mz59tWgJsAsUpiuKX
rp6673AHKFjSXmyiJVhinnLjWQG9WqV13F4Q/Lz12DBXQykOurP2hVC7pUq2U0ZTiM4OFWfgLdUx
tkt5zApu1xbdxbKG5ZGjMssUcCREIqn3FNnD1FYrxDpqerAIDFLtwQhIQqP9FKp1rnE3YJLYVBOY
w3lHf9bM7doMG8fYCFAtrL9aqcEOo2Kz2ZKD17BRbY/57LC3WgL0htlmzCROP3cEMfrV9YJ+cFaz
kdkWKsmpi5yNZSxOxQZOMUDkMG8hNyqkv9BA5zdzNEPvwWrrD6TBtcMmljE4i1Wy8KfcyyhEj2hR
2EPTP2IroxbN4F5FM31SXA76U0i4a958SXs4lMV+qnTrdAcv6xuXAiluCsSslUM+DQaKxUZuuxsc
lbu4HHs1D8tW1mRYZfji51aR9wB4VCzVii5xUsY2CrzGvSTAZZ1taWbl57CtYIfWltyq6KbscvE1
bpcS9juKA9uHZ9X6AAd3Xi7fOHQ7H7Zd89TU8ANXAMDMjRUb81Zb07iaPALibK/8XlYD1KmMz5Tl
3AezqMDE2uxwnfK+6Y1jUgtjAwVj8a3aooFdEmuN63XhAZPwwOA7fJ1cs9nUE7dmHZMWI+y63zdY
T/NVYg4m5j413rox8SkHxXTkp4gillX6Y4xZ4zIuLT1jD4OvRJBCioXjskkXAsWnbdRrr3NOzWLF
3X6pBb+necEcmnGSdE73GPeYIxAnTRV0n6Rc/KBrQtLDJ8vZBFVN7zSZRnIPFi19hYSY+B3Ltm1t
6bLeNMDVVL2aSJFYC2lyv4ZthJ/IYGKJoDi0mEgg66P/XWywNqjSNbUEOAJ5GDEv7OxYhgg6Zq1e
otgMknVop9FR8tWuMdywrHdjjwZ6zD6AvdCrOGqgWrajs86W+W5qrfRwG+fXIFiTWaIKboatlVvd
WmTuJsL+eoClMG7cIIl81MULaX9jsCdFJbyH29t9MBCxYVih1siW6C416TpWlKvfTWMO2SeOsj2T
vmmiZjSucazUjs29DSysyVhkRJfRzY1tYyJURrhzzKIs23kDpe2qbDK9hmTDKMsoR30V9mjDoTEU
wJh2fqrV5HwxjBDYsZOpQzs48GTG0NwVjoF7J5YvlfKqg9kDDmAM+wF6wWW2WwdTyyKbnUjqRzW2
HPP9os5iGXAEolLpurA8QN+oN2mLxQR82T4pzOmxhDHpx/zU7zEMOIc49eSucqq52xA05Ux7rVAw
9G0f9OuRQcYDkUYdW0/uihdGNMFGmQgNjLzIya4Sem0k2vXZSgXP1IoJmr+Ymx5H9UM9yKtjiWED
sjJ/LMkSoeAJpmMWGKaB3yC217aDi9oInXxLMmQI8sHOECFkHfezAR2SCWekL05Uob/PhiU4ysoC
921hUEE/4bA+Z9t/htdooOlP7KdKZgiKRJtwfQM4SgrlsVtHzfAqbF19XFL+CsFVJbppk9Edeun0
Quye/ZD31MONN9RPqCZBkIMD8lGBIsaPTBOEPBM5sjcq0D2RTTcymjAkZL2pnHrbeF33tRew4UaG
tfsEre0aGsWyBs0x+iYt4reEFuOU9CHwM2FHuw5Rwp1lCrEC+JptDW/h4Z/O/Qsdu40RJspD20l8
wqyDaG0WRSv2aWo6zad4isATM0yGtlG1d4COmrPH+39mtjFtbDr8z53DUNK3w+mjXaR4ftK+o0eq
s3AbThNnYRTVG6OLJjhuNeptszkGdjEFaOVD4+MsioVPV5d4/0GpazxYu3aq66MZ5KXfWVb/Acvf
coRkZX5Dvfw9bCmSmRYX9roM8uGpCu3rLMLG7xYwNPOs+0tQLuowdiw9E4dSohgDxnpzuI0t9qRJ
Yn1i4YAackGG0qAq3CLSJ0N15gRGiaR3dTnIc952yx6roLuWRUcUylJA2SMZa5uT23E/hdialJuZ
OwZ13sc5jMlWa+z3nui7B4VkYacdkzKEWvutGrphmyl0QAMp0utEtMtGF2TD2Z0gTodtyOMYdJ+Y
RO0kNrjeo6qz3fBoIZNAIQ/qNygaRg9NcbWxGh763jbMjWlTwKwaaEJb2p6Axqfi5124XX3tkGqv
mlpDLolrzDVpjghm6V5z+N0HL3ejMzNSBKZVpA5ExVYPog9SfwHNi3up1kSYgTHwZk3Wrx1RBY6p
rkCh9o36ynLc2EFuDMncK1V5AwiW7TdGUctbmtrO0fUYqrg5x4I5S9RBUQtSz3GM+6Q0hgMuv/RO
ML5CBzN20TNjgGIr2TTA9arsA3DJc27m+Yk5IwksubWPu8K9i6Px0jioldwx2iN1ng9d3U5k18cR
MpYgfHGpN6C4lm4W+dViVsNqchz9OAf46laEHPWUvEMMRKo95DxHCWd/Ymxd4M9qPvRhrbdRwacz
yulu7kW/T/t61xQIQmmEHycxckdHhBcgZ8lEe4nMAASTRMGxSh0zIhUJTtJN5OQlW/66+MwEoR0+
zxgqsh1FSLVnxq8PGLEQiRqIjP2Zat084YRVRCoiocPvH5poo71xvWgbKQpanm8UFvMXbAqcWeK2
ZSKlA0JC52wAEb7AV6ATn84MQVqftSMOlCKpzqWysw3iBIxJrU0hjBqTkeSUZeI+KimDt9qL1jU2
cFociQC3NfA7LVJ8RQNekKnX6fdZ5S1ncYngSk8F+QyhfEYKhNWeDPFtj6GNOAn26I9B6y5+WsQm
qEZkUtMwlJRw1AJ+lg/NIXX5YdoVAn2lkvmpqGTFbbOYj4RFd5tWI9T2kREhyR9Uxpu0uuRqGcRe
ruG40rVCMcNysSDT9UZWWpPJlDQTVvkwGVn5YnK+rSTTZBJw64YivY8U8X9DuOlMcE+MmKNn5i/9
Fg1cS5ahCk7xTAvW5lH5Egge7yyUvOOcSXmd4WpfbxOjR+Y79lEmbX2csfLAeyicfq9jxIcZMJVH
sg6t55LrRloNWntPuYpCr2L9QVrUdCVf63PrFOkrQU/V5I8tfgqQF7ePJW9m8zPyHYtZcVxwrPCO
aFY68ALd0CwvZupiDBjQM1A0Nvnb7MTs3gaYvU5Je4pelbUN/pY9PbbLhBqe57FXoQGzBz1WYlrD
OU1U8IJtBGWrKsRalELTOCXp8Nz1Gsdq0iZ+wAhzz73o+WE+YsJIjTRgPKyBtLWb3FEzRpC4xB0A
gt+Ym2mDMNGjz0Cq7hiriOOJSy+VVXXMO1Gx72KM2uOL6MSUsKwRYeA3tMrfkWjT3CB+Spi9ucLt
ToSYWcQjqgqKdL1IwzzlgYHbta/FafYA8JKUCE+pOHEj5sWmN5vqae7bZU8sD9rZyCbas1EayAuD
lLt5rIvPqpIO20UGbhh3VS3v61R8ZfWmh7XjwhcB/C7vtOwp/4WmOOSx1qhXCB/Rx9FoWAywe5FQ
qxKzIe9QDySzNLsuKA2x6UCdvWOCisSVyAzGunW+PDeppIwlKcAvpOOtRwtOblk/DeIGBnHEpp2j
OzSy9FPetepZW+JoRf5fPMeN/uw1XxYoFJdurPduFPTYU7jD191knXg2+ky202MXgYWdcBEVCxNg
9rw7pGvYUr3kOOrAQb0WgBph++yENj1vf+KCsZxJe+1Y0WMj63mbiLncOsvYAVlrfde5bXNKa+Ul
xQPxF+wwAsEYBm9kVW77iSTpqZ/UfujldZrYf9UNMm2jX24GZDy70DlwjBVrQofWWWwrsL5sH5lV
7F1m/mEenbAaoD/3IJlk/M+rGHOzSj7IBoSaYe7iyKP3gPsDhCoYNyqN9JOmC9wk0XQvDDyvN+se
MT/gStJhbY3VXSz6O0jyC4dN+90rioeFTsKXVPOPBpviZugP0k4uaI/Ii4prJufRjf6T7ptZ6Idw
dE9m1qN+lxUy8uwraIV7e5ZMKJ27IMMT7Yb6OykB1aoHmHRN4zx8zGdxqfLpLQsb3EU8SRmSoPhX
epdX/QKf+WbMiIvomHE0bRamZKugoOMFex+fYgRaPp17SO0e6TUr4egSelGNCF+xwoAgjQ66zmB/
Tetw6THd8Xjzu1C9LTaj99S4pEXyiAGaQqShgg3YR69iCnofZnvuS/DvqzxvX/h89vMQncxGvSgv
qiLfsmp9aniE7Kj4As4Utk+YkuKLOzbjCz8EMAtmgSoVMmy3WqyJ/UZHtgQ2ZkLOpggf0goGTchP
eVb39K+IYxOLmA6etQPGvQpkSQjx1hR3FoUNM19AChXJN6gpCmTfMBq/GCTxbm7zCUz2w+fe6tX3
2/PL70WevoGzk80xrQyPfmqhDnuIkqjBzMlibGKwODrjobFGGruxlo51r7MZjhoAkOjJIneLNN2g
d/Daao+H17Etyjg8syOKc7Bqg/je8zxd/Z8uF1Ps9n28jyoKqVcpQZMGNuD1T3+vRJE3OdlPOhQ4
RswUkdwB4GK5d5MG/SC6S9Laa0oRgUDovOgxs7LuOpo1zZOgnZjWk1sIDW8d09Aq7ntm0DUKgBt6
1CNpqS/lPVoFi/wKI8v0brJse7wSeVhBlRuZY6y6MBbZplFA4TZDPmqTfr6Ie5QIU31WTsE/MqNe
pf8eUIeEkGE3Fd/+v9NJ/ydEatV78dQ17+8dKrX/BdI08/aN/veSULA1374U8ftPHJbbX/lTlqY8
xJ2oz4h6VxK94Q3R8qckVFn/4nZwgKm4f8jLbpCff8vSlLrRW1CMEdNzy5+FtfJflDXALvwHUJVS
4Cf1UHX9E1ma/COg8v/fnVqCbCN4CXkbSUfSBif08905TAgzWom/xIsGc0+p2J/JeSZq3aobT+87
qJKEX5Cqc7BarGRbQ4MZsTnk/baxulO4aBAJpvo40mAextidHmXdvfZYjlVljHfFAM7ByLV6xnbF
M7vsp3FH+tS07RaxQEG7rf3aqntgMVpfWvYW7RGPvxduMsDlyQYZPD5XNEK5OmokUnLrpugrrBUq
v/hmcmraSy8cfNm3UwviGdF0Qfqe2TwOsb22FnBLSAIeEIYwchkf4l8NN/MUSMaRXZI7DXhzi2aT
asZizh2DiQQyYOnTWON7OWGQdDdQSLG85AlsC/IcZAG0LM8DQrtD+y5rxvHgYn7CvOKxRDJp9wDR
ODzMoknF/aag+2QAXnXj4tzFLbWDL6amljvEHI51pbYnBWaVCLd8BLAbs3mYrPA4LjFjC9IhwCq6
61rH4aFhffCsmHOIEZ+401oE9SZRfbIhsuDhN/JXpq6TPmd1Rflds4MFn7MM91NLN5bMaODwC5jJ
xfKQBdxlXsW/Sx68RklQePYX1YcN1xDjiH4WzlzkR2dh3g6fwkzCPNxytFOYoIkq8Ki30xAM0YZ4
d2oVsCDBB4Q8EaitxA2oF6WmODl6MMgZY4rJy+DxaFu/hU7Ksq0siQw9CbiVnFPcRCSz4Phg10PC
NZgH1xxwPvCiFeOzMCm3dpuQNAtDSfi4axc2EOiyEibgwCTwyGWzeucMXVYMXvLQX8aZAwmBLkfh
mOYIdavYzvgXjeWtk0lDbMa0mLZfBJZ4nUYSdPHApLF4kk02hzv0pcFHKKvhl8xa5gWp2623JanI
A/CSROlTH47QNG13zlioTrpklk/uHUogkUDgLKuyP4ECGflK+l7fY0cGVoguWwEb0ZRVlgHVgJK9
buu1EeXxIUAJ/R31KGehBOJ5As8KbEeVIGmwWVYp+zHD0ozwKmkz/dbePiM7CB4Rgo5rvmhD4Ly2
+LDmyfIuqXAThtMLzT5Va0xuHqPaW6jgMj83dhPR8Yxpj9K7oorkC9ffMH333irTk/jULN38QVWl
DPxKAUb2I1KrLBY4ygwY/JZ5euaUFCXRKxG9jV2WrCKpPvEXhZCJuxWY+fq9DxgFbQYMJRGgIIFH
WAHZKfa2ZZsXawhxL2DPO5kGgoAtKw+Lnbq0hmU9oQsT59AVHXOLpmDEImeHgvMWkSI30AbFrSZR
FHCF4xn5Gm/Gzkxl/tFo7IWBNRTiClaJlz/jT4/XTu9ad44okO0NDsbZuChu7vPYEdGGjA2aP9Lf
ev24VCzjthBqq4+6Cdt3UO+e2tqLMX2Km5zBTslmxG4mZe49S+l8BXJwCqnsHDxfNRugexsV0B79
W2SuzdkMpo1EmMZMxg6oFYGwTXT5Sp4lAi9mniXso44Mc1YW+UoM2gr/x2ho/9vMGVLgWPjvj+KH
KM5ihqvFe/vjafzH3/rzNOYsR/DtujdDBScs4uj/Oo1NE74Z01LcGw5TXqZR/+80lua/TIlZwuUO
tZWUtzPy3yJx619AbjByudrmVEZjbP+T0xh3yA+VonZ5U4i0EbF7WqFZFr+cxakt27kZCgGJITWY
bhEqEdr47n74TB7+PNt/hAf+9VUsC9g/9SiqScwlv1D7TEigVjXly9kbbLWhF6r/yOHe/fNXsTQv
hNwdRTPq+Z+q3nno3MwbwFSBfCn9pWPM67b29KcPCRZf+I7rmgduWfx4Lb84Wm4fmcW/7eC20beP
Tt4u9ofi2mWjXTq6ms5qLLG4R0SBMC23IucDq47mfrGd8bto7fo5q03AcrCRWM3Y5N4n69hglPUb
b8t/+Gyp5lDC2AoTguNwE/34dnqrDW38yVw1cry1iEYmQoEq//yB/6OrRqTiSReqFKA+7yb8/+Gq
HQ56A/HNeI47I83WC8x0sD8LeC8fp3hl+uF4k2KSKZbdgAVu/nFZ+t5Zq5qM0TXJLuNvnAa36/qh
iuRrsKlvBaIg3DVa2L9o/Au3btAAtMM5XsqvurDSrdmU3wYAYdu/v61+bqZu37dN7h/Yl5uYFAPR
Ly9EohSEN1kP5zmMyrcwHOJNtjj0TKGa7kq39H7zev/hBoNs6VpclGPfngrq5486zPo2iQVXhlSp
8ssoK9ZJOk6vHH4tEL8gw0meD/p7wO72m2lW0fcsdjTj2nmM/unNZfGsMdmN8wTi+vGC/fSttyVq
b0hP+pTw/Fhzps4sObT1m5/UX27h229WSJu4Xcxi9AQ/v4qZVB5sMc8+GZaQZDyALC6Fs//7r/E/
vIjDU5MAXYT3+GJuX/MPN7CLQoPbsqrOtc1crNNm/QGYovny969ye17+dFfSzjDClkI7Cg3Qr8+g
pu+rkjyL7KxMaDxbsjSTetPrZqCkr5PxFXRIG6MesF3rN1/VrXf7y0tze2pX2OibMPX9fIEiiCoT
dUZ51k1VVr4RJimxJLWrTlDRopGJmG6vS1Y1cm9H2k0wV4x2v2qUo5Y1oQjRo+F2Rnf9xx8IonKC
BiyEhFC6f3koIxBq5FDo5pwwGS59VVczQW6NKL5nSVK7W5kv1vc66Vr3N0+sv/xsce+bNm0rrkML
rPUv33eklazHLIYJG0TWLtZwMvPexTksRHeuUyv8zc/2r/fX7fX+aGw57J2b4+vH+4vuqAnZtGTn
PBylD35+3Hh41Nd//3HePq6f7y/Fx6i5Hn4t3CS/fMmW1yVA9OvsXLaJknep0Ih49cJ+ZZsFYeme
wO1Mz45lJe8tAp/wNzfZf7hI6hHOcEfBBuN39PNFlkU2ZU1eluey8ThdU+gZA3kZv3ke3Aywv14l
J5lpS6jCEgjPL1eJey5H3e4WZ7kYqEVGI0udFVhQ4zNKiYpgGPZKbwOedQPxRFl/QJaYv3iYFHo/
nHX7MUd0w8nbGki26jRgVoobpYx+9zb/w6dB6jxuTu5tfu7WL195qsqKYChZnA0zkh/Gbo52siHO
XI9RvNN4ZsAAjgtWa9I6nLbSNM9LesBYEbOHKIK9Wip+eYWT/eYh9EvePEeWBsGL78+2PNfEB/fL
1zSP6OE8Ar5PGZvsuz4dEMcoyZgBIVF8zF1nOYWz6Pajkzh7BB7OJprj9Nvf36p/+XT+eBMMILld
bCqHX95ETXSRKWsPRGWk+2cNpOUITPu398rtQ/7pF8HL2FzkrSBjRvVrHTAhiU/NdpxIZo+ZTGeD
MqB/K1Wg1bJG75n8u+yVrCf1xELHCgjsi9HbSlrnLalrSQ+gYEI28/fX/pcbWPPwx3goqfwpy5xf
Hj7dLWZDTtN0MiZYZ1Hrteyu5bhVNRCDf/xSCKiwGzK9xzf6x7Hww7kmWVSNSBj6U2KraD2hT2d9
uEyngW7x+9+/1H/4Rj3FfFBbFEWKEIeff/1o8Qk0Yd1+8lDRHJXdoMhq4+o3F3T7bH7+QtX/5ey8
mqRG1jT8ixQhpVzqtkybEtBAAzNwoxhgkPcmJf36fdS7F12q2lL03JyJM0yQpbSfeQ3RnMACgjF0
Ys7zUfQ5ARILt8bv065/yIYlhq5Aj/XKqj7VjRmcbn/V1fHg2zrC0AVjmqvxkPYUs8l4utA6KjVV
ejTB/8Jaw7mvh5K9kaZchAiu7dgoYVM1WK7QdUzVKSdQdejWfoja4sGU1ad+Nr51pnweEQcJ6Nht
TOjlZnSQIeKasmH7G8JdTajRpIVHbbLxp5xojuCjDb5PsisfsIDSP92ezJfVOV+95fIhZuaJ0g2e
/vPZDJspDADMzD4WV3gjW7FRIvaWlynA76bGs7JU0wwhzDOS+NEdkRvZObUBdpWIxMzpZ83dFzxu
FMrCfeL1aM9x2e+5LosI5ENLIw7zIcM+VFnWFXvdLhzjXaOH+MtVbe3IPSEqqlfJsEjQJpqc6dKg
CQvi0F4E0OJeTPlOKwwV7qVeWd9vf/3lAeHjkRkgPYLbLZzVu6W8eWxR4dH9RLTVQx4CqmjL9s2R
xpKs68RShsM/qRycTzFIG0RRMRry6emO/+Zzb+0j/Ey+3v6Wy13DKAb4fQ4GTed1/GRRjNMqa0Zp
sMnV+yzwaAr2+XAMMkrLt4e6Nm0k1UT/tB0MUoHzD5pDJwMcNem+M43RHrx5szfxS9y4k6+8inwR
edxSUCFfXl9faNrSUzY03Y/hze4x24Tr2zn2BNx/juyjq6bsOz+l/9BpibXvKlRwKFQWH97+sZYB
H5+7hgBuHTQYjZMSBYCpcVNV3qX0jDEqk2pjSi+zATYJfzmcUUc4rP6yvK+fhQjx6YWlCqi9qx6V
HPsBFmo7PUE9pyFcd4iLgceziq/0EhEqtmYNvWcrqbNy7+Rd63wyMwB5G2twbaWpaKH3bwtDSm+1
0qLiHVddYPgVaIO9B+d5V3jB9B9G4cqzLNO0LNuSyw386tsnm75F1gnDl+FCoPTc4EnNpum/eSG5
Tam9IK3Ow7HUCV+PAtAo7K0RwIjrpMVfqISbJ1UVW2fj4nWS3COg72ijSVuntHU+iqPlssVqYvKt
Mo3+0Qth/1jEYPYpQeDnTvXlW18nyVNhCYJG+IcuR/J8vCQe1EC1RfkYTSLliGx18yWmtv933JsN
oK0p2HdNXG8cisvtKg1G48mnH2hwC6yG1d1JukPYgbWBku4XC1X14DWt/okOSX+nt4aGYrdI4k/C
C8dTY5j9N0PANkTSEg14fTbzx9ure3lbEDkTfJDJsU+X8P58IgaR0QnNMqTllOVUSBBaAJ7y2vrk
to2L0aGTv3eSOnwPVlN/nOsG3pjSNffu9s+4yPeWX2ERJBDeMjnrYKjNk4SDVJq+lkcIx7kBqubz
ApwPwiBCOE9AMYlM+6euBelbCybL0B4PAE5dHFix2t+mBzw2CAfTdwsn/RGMY/QTf6vPt7/v4kJA
JYRzSlBCn1rnDTif5dGTMVqjHQrSeQF3LAwgqgDVtH++eRhKaZKrkLfZpIJ5PkxJfgDUMhL+ECTZ
dxi/2uOC4T6+eRRaiuwXHk5iH3t1Vkeo1tEALdAHjpR9S5o6v9PJrsq3Xm9LNQNxGApzlAKYvPOP
ESjZFXRcsf4JaJUh4gJREgmpw9s/BpTfUtCgIqfbq+WPZWHgM5UIv5a0BR1dxEfQjPPGO3Vl/V2K
VkuSCLSAYOb8W1JctkXn1oySWMhsRG4H4U3qG4d5mfizoJQZQwFLLu8uUdnau8gpxg4B8d70+ySo
Pie2N6EBo9sHPaGAIYY8fJ9FyOrensDLm5v7wyYng3Wqg7Vf/vzVK9S44xwLLct9AxKB3/ep843L
SnvoinZChEcT2ca+uHKJmlQ2XQe0NmVbsovzEc3Uxj0XKV/fbRO1X8Qi3mcWNOjMGMSDJ3Fq3sGB
R6lvtizfk3X7lDfagNVaWj/C4gd4fXsGXub1fN75QVRCKQDAXaCkc/6DYOYgSAIzy6+dAccBqary
Mz6hzjvMl4d/pVDOk+xzDGmcHgeJA8iyTmIXqbd4IleQGzSgAfGxlWZU3SMHXKGvR+j2rNoxwUPA
KuDEbfzi5SJY/WIedNp3gDa4J15ehdeLFgTT3AZO7mcAsO9jOw7eiWYIn+nc2H5Yxeh4tu2o/kgD
ehuAfs049IDDt+KkJSVb/Qwy7JcytYHuxWKK9HrvpAuaoUSZ37cVwPGdnkv3rvOq4jFwMNOEKGBC
eio9HVY9JDpM0fs56jdus4sEgGsSWtqC+tFhKHirq7kPDb2v6dedakQ3HwOQzgeP0GCHjUywcT4v
b4HlPuO0cNkAkVvfaOPkZTw2lThpWdA+4sJooBZliv8wCu0r5PIgviwjrSa1hSSMgIh5Yr/Dm4iG
+jEAZ7Jxo12btuUFMHHXJddY14FVBD0vmXTzBJb2g254v7TBKnZGUI93t/fqlYFQs1uqJI5rGGI9
aahdpJHR5MHJQkHwpAocDDup5ad4CP/cHunK8pgUnOmbIBgI7WZ1r3hZjbKklXkntOuae6NHqyKO
ZLgxcddH8VhXxEYMXunz5ZkILlCT4RWIYJo/2C1MBuzL67fvaqIaWyzFMm6ldTxd2qCqEUyTp7g1
xK5GkeQhLjxtb8hAbnzQlQViKJqTyw3IS7qaNjobTaOhln2COlD9wgvhp8sUU4SwRvdwe4WuDUXE
vkD7WCeitvO560oaKMjvyFNPB/8XhEn3zkQG/52Rwlq/PdSyDOdX0wtWARlDcyl7y+XqenVD5oZe
uVaGt17eNBNybmnxnFBoJWoDYXugydb5XenGB9VirbTxmdZy710M7pIL8YzjSmuv7kWtNFNpR2Vw
UniBhHDHEHHYj7Pw/kk7NMIfjTy2/vFQi/kxVRYMhg7n83/LEmZgnCCEtNfYFM+641UaWrkxfBRz
GADhJm1a/0STIB73Vguf517Pw7CDsV007zpXDM0OESUNQQVaZfzrUKjfTWIZsM0VvT7EBTgYEIk8
7yuSzuhNTbOkL41wiNzzRET3adoj6DDaBIOHqvbaz7XQ0X0GPB5+4L+P+r0luSWOdVfpn7uxEtOx
wtbwn7ptYRRGbZ36ZajNCzG0CryNBb0MjqgkmWxSSb2a1G61d+qqCfO5CuTJRBAqq8ovXozQcV9o
H/Mk+KhF3f3tDXTlnAN68UCxgJ5gF63W0Bzp9erZDF8EP3LMc6Q65UETb1R1r41CJknx3fCQJbOW
P3+1TW0dmYpsOecqjdNDEUgbyF/uvrv9LVfOHbmya3H0DJoP7moUMdpF2A18C+Rw91GzTPXRQkxv
Zy1qEbeHurZM3PdUjV6mzlgNVTVoSKtByRO+AB00CghPFDl0dAXQU3qgKIodXVv9p2kkdHZ5MqnG
u6vNIZOwAQXOHRakskRrImox3hiHjcW6DHcWbMnyMJP+L0K254s1J3Nkzr0uT9JFLihtcX6YpqpH
B6cZPoZzaXBqTHUSoRQPXZ9MGxf1lVyfjig5vgfJlVxknYU0CHqXzVh4p24oFmUkWMk4zeBjDuQU
xb+pOuEwBApD5ceqR70Ki3XEuG+v77UNC/qP38FjQb6yik5woBGgpzCNJO4rjZ1oGzTFbRXd3R7m
2o6lHU6djWY1HYjV6cs6mArDZDEMFModpJgcaiC8sXeuZnkbFbJry2obCJ2Si2DeuZbDhO8TYKZt
eqdFD+N7ZnR4StE3hneajg+miftl1fc/oyoTT1o4O79uf+mVCaUFSrWX3GPpga4PDGRFhPI07YT9
JuoAZdWJIzQve6u9cnUcSRjGhUb2v66YmaGobROjk1NTNdMHvYfwTRBlf37719AMBzSPqCmAhtWz
G4uOv95DhUgki0VTl/WHsbffXvMBiQh+hSiMS42O2PlBRGQ099Qgg1Nv5Bi4wWBGXX+0j7e/Zdlj
q1f8BVEEGEe3oSStIj1rQvTG7rEhKGKi8dktjH/jRnofa5TGvrRmtdlSvLLp6VhSAuDb+Dhrdb8U
eu7ix9oRWo5LS4bS1kn1CGuFjrbVj76yG+BXcsBQBqZuZqy+bTCCKEpELU+DiXwJbRX5SD67VaW9
8kFItlBlWlrMlycLo4pJ5JMtT4U9y8e6rpwPdRd5flyW6dfbi3Xl3fF0EhlyeDbERbtyQpIbVDlz
J2fovlmNSGUCpP0jZCnUt4bY+ILgT/1we1Dz6gdKIJYG7CXSAXG+EbOBNj0lz8V/3SpOODRp7xcQ
05+yFca7VNZQQKC4ps9ub7j406bt4BF7BpgP0tZBNG8Uzt+090FbatOicNa2av4+diXSpzRnA2Pf
wY/+tiiFVztZ9dgiZWnQ8a5SF+h2VWePza6BvOjckxzId95kIExRDah07Yy0cL6bY1F9lFExfkNe
Lf1bcI1CEBnC/N62ynoCBxnq0+H2pFyJvHki6a3SeicZe0HNvAppEOfA6dVEjbbT+vweGk/52Fsi
x/cWayyResYpRVoGLSx0I97fHvrKrmZoYjXoQUAsXpbr1dBlPmZ1XRryNBXoQEJPlacxU93b3yZg
ImwzhLOXEufyK16Nkro8q2nNB5o2zHMs9/APxjV331lqK5q6tr+WK44uHMr5lrm+6Gr8I9Ki4gqC
W/qAIGx/NKrYRA7FtTdixGtzZ0rAo7DqKeBbq5u7z0skFAP0sGQWuE9DDadirN3q7VE1n8GcLYgJ
Yt5VsmlpZZGkJDmnEP+1h6ZJvKMl2x+3t8G1WQN1zgZYsOLktKsFar3YVUnonsrFticwcKqya5Hf
p5CqPt0e6hIFC2Ie9DtKkPSEKQqtbgCuZ0JCyEUnr8O5Ak0aE9BA/S52wgqaUyt24YRKSWMVD7no
D/M8+WNVfvsPPwJXcoJfA7wg6cT5B0PuabVKEXSDkieLqBNIamWPFasTZAcqZx4CGM6Peuzz9yys
9mgHYXofyAGlmdu/5NrMAwWmq0CpnPO3mg1pkWJrc0yCD+n03sbS9gErGXvvmKis3x7qyutMBEwF
hoYjYNyLbzYWgS0wwSeT/Qp11w6fUSPycFeaG9/KnPjx9njXzsdyzS8cw4UosXz6q1OPmG3u4Lcl
CQTs7g75eIQKDFCN/2UUi/4i8EVCjuWrX41i642Lpp/tnkg+3QcMOw00k3DKffsoyxVJoMFZp3F7
PgrE8wGjcMs6tdqwmP1ZMTmEvdVnuvYke3if0XShRHxBdNCQVIaBq6FzIWvjXgg8aFtLJnuYy9O+
sdWMvmHRPt3+tMsduLgVgCxmT/AKydWNCVbYiBHjc0548vX7wW2iAz7kaAu7xtbl/BIknQeIjMVN
ZtC0gx3jrna71ilXkyK1T1E1YFctZOihMRGgl7ATGfUDpMy9FJWDAXYTTDjAzbkZtO9siIouJpsZ
tXkM2vL70FI6WsFBXWHflRZWibRr0c27ebHo5t2vjY2M5/LsQLvm9iWsBdxBb/N8/TVTahHQfetk
i5CeaT5V75HrnR9U6tioCNvaVqPg8vAsPG8q9C+wdn3tdJDFfQWmq7ZO0wIB7BDaeMTSVm5s6ysJ
sktz1qFsSs4I0HB1DyZqVrKg6H3qZAh8PKxtDHydXhycqSEvRsscZynNO9oyd09ZmKo/Xozi1+0d
eO1bqaJS/wBRCTtqNbmIVBTw9E0sk3GmRCDH/jW1aivIujbIQqwi5oRhBYv6fAUHXa+9nizxNGSI
dpW2nA+dNUeH259ybZ8QS/FWE3zS+V6NEgD7Qb3LcE6hColvWryguSGrfU4Ifkc6udUyvnZ4pQ5Z
iboix3fd+oiMzmjRxrVPs4fKZDum9Unl+OwBfcg2QvcrE0hjmhItpb3FDmT59FcXrVU7/RhWxAh0
l/oB22FV+x30L+PNFzpdD9ISym9UM4h9zscJRFNH0xA4p5w+zHsUCMdToqWfb6/T5U3LXw6JgF4g
dSlbrLK5YsoKNn7nnMyqdY9l0dOYwF70XZcF5qGzRXSa5sbaCOUuyyZsCHIu2i2cN6gc51/mokKh
dKf2TkAuZghAg95/m5uaSsk4eIiL8sdPmkLD5WA1kfcjm4RoPt7+7muLuNBk6Cvx6TTNzn+CI4O4
gUntndQ0WM91ZHhPNkJex9ujXNmVy6VCSExsTNd1mf1XW4U0svSM3qMWpaxnqQnzSa/H8Kh30//5
Gf2/9LUr3wNpj8NmmLwpaA+cj0QrBgVIqwhONWHlHqKmcQgLV9tYuOujMG0LT4wXbLUlEfXo8jqJ
glNCOvoxhym2o8uUb0TG10YB2gcqEwkFbsFVPpHF1kwmwfZwvDL4YE4eQqVZUm5kLZfJJihvAKYu
MTgYkzWs3rBQakoGR54yt64fLHj999y2qe9A5X8wh3p8pxpd3Imhst4cDzIyBEsBWwsC3MKXfb0r
1CxnaoYpla5KGh96nC9ilOPiZuvpXP6eVZDBBexA11r4NGT95+NgIu3liN5Xvoyx9jOjwBI7DDdE
ukOi3UDcN22PNbIu4eH2rr+yfuxE3QSORDcVrtD5uBj2oAOAxaKfFYY4RpoOMBPa6sY1/KLxsv48
MkHAIC87xVnHa1a3GJ4HiY/u56yhERejpbmU+KNdJo3qHkcxU98VoSn+NBr6QvpoJni8KzX7lQ3D
dY/jThajLznh30l/C8cyR6/RAyMm69KHEPlPjGqSaf6h4Wwa7uO60s27xY1l3COPJb+Ak0As2YBZ
EuxH2aOC3mGzamBwkFfJnjaziI6qj8Q3dICRAAwiB0XmnuvwD76MUEwF1nUaakxurLMiaA98rOl4
Q6fPwjJ9RK+rSXYE2EG/T2NHPmfYEuHD3mR9+Fc8R67CIsQL8oMXGfqPdILjeaA7jmKerlUpqp+T
wkyn55ECg+9E2NuA7M7dY9VBPtibY91PR3dsg2In5jj+Edq9kR1KBAu7XRyE44+pq9yBD7UGY++O
qnwOBrvsDjJw9Se7shOYKCMiaHGKLdEudlqu7E4fUGYtjOSvNm5wDkmoT1MWz0U2HHmbHYUxUGH/
nbj5gGNyECKaDgVWj99ZGd5New0VjD+RIT+5IMxkYcKmSz3NQLlpxL3ioUQXFWkEo/KcfUeq5t1J
fTDuq7DxaJSGoDrxNMmyP2aea/7c2MGIaNGMfaw7x8Fft7f4Syi22nwLogv0g1xgHevynVQhfpOJ
0/vDIgQJPih4LwvLfE76Vs93YdR3j86cqAcXEdM7B5+jO7PXnA9mh3oxOmFhsDOrxHtGFqvfCBuu
/jTb5XmlMwE/ap3eGn3ZMfvF6Le5nX6c5l74ej3M2l5DSKMGAd0H7Z8GnMD0qKf8n12bp135FOAT
y252s+JnaTnG7yA38DUxvaHV9rcn7/J+WKgTy8tPege8Y/nzV6+iqXjFSoikfpoHerPvqfJ/sO2q
3MqIL19fxsGqDVdELlvS7/Nx9B4/LpWYvd/jvfTYFprxyaiEuKOM5Hy7/UkvCP7z/cBYDmU2wN82
JYPlt7z6pkpGLeLweuu7kZGaB9TIhi/eEGYtrs5ZlR09hPXi4xB1SAQIQT9ctYP9zmTvfhWyjKZd
PBOzHjIkOD+MKFQ5yJX1ASrK5MHFAZM12PaD7Y3HCcXD0xwmhdoB3o6fTANzAlrzOdLstZEXqImx
ZilikOn4Q/UO8gB028LmJNGt8RB7GRp7Y8ddvjN0ARYMnLs0UeHfnH+7M4994iB26CsuhIPI0+JP
FXfxvZqn4k5BWtnjdjS+ObRiULhnwHYWnvyaqGmKJk4IH3p/Sgtxcu08fgeuZ7xL4lDbyHmv7FcA
VRRRoRkAm1sXBqwi5rY0otZnSyPRNIvgsRrE8OaogGoUqCq5YFEJxFenYoakB8HdaCC9GOVBVUZ1
CKxki1575UxAVl48UZeIgND3fK16yyjjBPV0P7UHgR257Pd9V6pjifXX4faZuDoURFo+R0iXHXI+
VOaGyHbWReNrJTp+eorY8ajDTKwLpFdvD3Wllkouu0iGEFBRY1v3ltGwqGM8qSsf+qC5GzNMrG1E
gfeVhrMG1j7dJ5oaCHeHCsVUUCnDjHoetc6wKqq727/lMrmhVQpjk7gHjDREnPPP5rnVusSrGwCW
Wn2yE1t+0GCmIlNqZjDFwqlGIjifwgfsG3EJ6ztt42269gMgoi/FXO68i/KmGEqIBrhS+o0y1F3R
ug4mJ6mYikOQFz0a4wg6Im7q3RWcq7sI2P8G2OHyvCzloaWPQghIh2mVJWiVM84l3DBfVla2K3J0
G5FYzTfm+cooS6cTZRecRCGorLZXMiZa2wjg28LrDYAbdvNQoN335lO54HppQdJt4mJfAyc8ifE0
msXCL/VeOzrUvff4+23doFe+BbQabQAg3PQ81/1i+BdplEyO6Sd4Si1I1P7IO6JtRMxXR+Emo58K
FpUk7nxn0oWk8B2llh9hZvSIGJr6nBDZbT2714ZZRGpo0XD00R0/HwYfi85uvABVhiJtn5ohChej
G3ejWnttFJr47HAW3ySSOB/FLSs37UPcKKcMH+HRzoqnHovx59uH+eXtOn/XvSVvB0yytNcvILVZ
7dXkgrHlV3qR9EdLV9onHIqwh3c7fAKc1vs4jXl/kCofUZ0dqt+WphBazeu4xD0wy+/6PjeOZlIN
ZBT9dIjTxD2iZ10cCS+1vTWo8phZFtZiDaLuVOLUe6FqtasWUBByddF9jlP9IQcFvXFpXt7PdLzJ
4U26dhaQpFXJYHBNonQ3FXiVeRMMVpSIW7zVd4p60eH2NF4ZCnUVxJEorgPvWtMTUC4cuIYMeE/K
w2UscRYxNJvQJ0TJ7PZQl8EIn0Jtmvo95cALWuA8UrIfyX3YfVGBm0FlPFWw1r6k9RhRObfDP4WX
q41b4tr3gYggree6g4GxXMmvor8gU+5UxpJBqyl7mAec3XAOtXOU7gx9o27x0rk925J0PwGsLTSf
F22g1c5HalnDhcpRfh5Vzu8CrYP5sU8RX9yrvi2Co62lIUhpTAPqfeAo7pJUai5OrZh9HAY1zz4I
MfOH6Awn8VsPQQ8PKXB0dDGxUzsTed95D5wk+NNFaW0cCMNq30tTNPEqu2zro9Izkr+qENDCkomM
bteLXnj7uKvN7pA3iKfuC9XiyqrZgynuhkZNn28v8sXhJ7uhLgRKgE1FpWG1dXFPCBI31UbfdIP4
I5CQmcB2sxx/saoQE+Afw6h1FlvzdQATaHrSFhARfLu2jDs0vsL3NayFu9KxNsl4S7FitaiU7SiI
gqvhil7X7yIXeT1Ps2LfKnSUQHSBU09mxPdxbQkscftKfdQbNTwmeWIeNbsvdhEiOPsS2YSN1/uS
ZMPrDXacdvAiMXbRl47iuSkWRQ8spVzU5x0AKTsX6K+fu0aKRqImw+K+LFr7F5YY41dZotmyw1tH
/2eccDJCZJfm60aKcWUpKISDnCBwpTuyTjG6qAdTK93UbwykRrNuEHfZWCTHlPrGW6N9Ph8ECFnj
cvHTDzw/y/Ew9S7Grgw1zIsoOu7AiWXGG9fUlR0MlAEmPTO9pMLLn7+6MSC4uQRjdopGQoZScY+Y
ZutiNXb7nFzGxYs7OmsI8BM0OInw+TCAWkhY6wk75c5O4qMYzP5913YJdSjJEu8CL5vxh7a88Lun
ZjvZpzhE/5rSqXqGODBZb43Z+Dng4WivAm83MWc6/zlprnjRNS31pxr4RqW6/H7s6q32wrW5XRZu
wRIRBVurwqCORLcmgyr1g7kejqTX6rFWZb9xDy9TtzqxZBvICYOB85Zq5+pbPOQzsPesfUD18cEj
lT8C3Mfg19SKfWGX4nB7La8cAdjKAL2B1BHer6vGU2zqzeygqoHarvEYoD1xbMa5+GBponproAjH
bsmtaSUsTPZ1gUahUSvVrMPpEy7KmthdnzJkKzYu8WubE1bsgvhEcZljvbrFhcLnBYPi2teq3oPz
1Vr51zB1puzgTl74W3hldm8hVfDbNSYMJzrMedpd742YCloqNeKNO+YicqCgx8ak+QsmZCkunC9o
WXY4j2dj7uON0x4HOHlyP6Vld18bHsrnPWOCejCtreT12ri8MItcAvhaCGnn40rZAYrGdMHX28p9
lGaYHjTV63v07mGAxMZcvzM00pCN/WQu37PawBD7uRkWBbGlIXc+bjCnbY2zKzqzotF5/t0BVHYW
GMYzuzrCYky23ceBgqb2LcTf8hdyEVW2U5Hl/NLyusiOdopIrVE4+EfHDRDDPZ4C2Q++Iv0xZ33/
Ke0xuwxENLr7jo4zGAYELF3ErmLjO+j++J+mFYhD0N3DHKzU0/wBEUboQ11VzvmxxAx62oFKV/OB
+Cr91eaSclotzUwcBkxPvg5FgYVCIiHK7OQ0ySfwRcGjXimc0W6fvSs3CsmsSw2Rg0ENaDVVmRFO
olGqQKPADvYuNdVj6VpbG/ByQZAG4dkB0U3H0FpvhGwYacyLIvHjFI5TDBfoKzCR+Lktc2vxS9Qz
DCHqdP6d5pazg5RZf7v9mUtmdr4j6LaBusGyi7RaX4exyBE0RqHJBHWXkJdeOHUY7bxYFb+lnXWn
HAnDU9R2U7ibHW3r0rk8Btw2xHM4ovNSXXDLDbOE5jRnyaJpke3GKHmwRGvczbAxd9EwsXvQn3vz
urLtGYvKICIwQF/PjwD21Ty6Ns9jmuJBbeKKFO/yKIj+uj2vL3Jkq4klhWQMEHMUZNbAjtJx5qpP
o8avu9g7ymRRbdfCof8d4JlWH5pRtkvcrmPpK9FVRsK4xfpnHxVK+1mXeJBTu8da6ZihIxjuBvRI
f0ms8vo7HoqihxzrIC0w8ED8M1jAozZuisuXB90/CNeARYAIINVxPkuBR0YrKnodMfsCY6L2txeb
n4mJxEZ4cHUgQgTJSaNjuS5Omh1GGJrXUNOFiN/v8HCoDshaBn5eYR1ye00ujzTtV8AiwPIWKbO1
WqZdVVaUI7DhR4PUfZz79Ecj1rt841G5jBLg/hPT0/0H+UdkeT53qokDz8Q42Y8SrYenDkVuF2jY
SlQ5AMs40cwtfP6VSVyaPgBbIGEA01s9J02S9VUz2rmfJsiboLQ+0HwYxXG28Wd68xyeDbUKtNQ8
2NVUwiXX7bo5zBakw6l/u+4kYMPXHyTOp3CKOgxaIzf3c5LQvT7L/uBqm1qHV6eNiw87CcjN1ODP
R7H0RDlyYtrypPuao3O1r1PDou4SzPf/YdaowKOuDN4Qxsv5SCBoifEsRhK6WT+6Wt4c4UrKjUN7
eZcza69GWa2NNfVZT808993e1e8wPMToFCv4Q01V4VOKR/oBOEmLuUDxZvgGUdSCawASblPOfIk7
XqU2cQLTKx+80ne91sb4MXMOYoq+357EK8vFSqFFSwS+5Oerz4tyPLQpKfF5g6fvp6xJHtopzQ+l
jsHF7aGu3BRIFBGdoSCJDJJc7b/cbrSxAqThKxG2PzMCfV9Jag9vH8VlxSlmsyegIpzvCsU1HzQh
o0xFzysEdGOJrUr3y9uH4SLifliE+QCxnQ/j5hAAoyAESalLY6dsVx0QOMweb49yZXUAcVPMRksb
4u1awC23I1lJi45g1vTRN2Pw5mPuTdMzYtJvT6SRMCJ4XjjolITW6bpZ21prayQRZSDFfd/JBv/k
vNs4TVeucYTv+CLyU0Ci6/pDRTgUwaqvfFUW9l+YalR3UyzcdzirJc9u3ncbPIQre46ckojEgj8F
Rm2154ZGVvrkOZU/hL2FT5WY9i5uTxsp7NVR2G//299ABud8M0SFhqGumCpfM0WFGQmoTKmrfmPu
LgM7GnPsuWV342a45r5mjkQnYCT4kW0ef8Jhg3521E/7JHO7p5ZpvR+0TRG6K8nlwrMFRcZVuhDp
ly366haa8D8tndkD/MTeOTlCJfUuyKvwYPT28BQ6YfhoAGF/bwx6fR/S/Hnvqrr9ktTBFtzh2t5Z
VGpB5qP7wDVy/kvcKUCSrw0qvw0M+FylFd3XSR//yBe7ZkAWcivmuFLBYy2BpjAm8TzF4vMR4bkt
Ue9Y+npW+a7W2UfhTvFhGp3qmGpgDHbIumlPUS897GbMEXMefG11OYp+P+b/Z53x/0ITX+LDV9Ev
pSfEMySBFr+KPvq66uMYtSbGJrT9Gr3c3YgZTIuBPECnVrPCd/WMGZKLuthzEo7Ws6PM/JDWiPlF
GB99AWfm7KLZ094W/r38Jp5fOtPLvqQydj5FibAVyz/YvqGT46QxVK9WYOz4pnvwZRSE1dAHBiwM
JGc1CoZsidO4huNnlBUXrQZ5lyGNeAg609i4cl8onqtZphPKPQgClPbHGiifJzo2SVNg+TDaoyfV
F4I0jcC32Ue1FX+Ju5ZkGWlG+XMwW/DetdWYCUI7A0Z3Y4+Xi5JdFOM1OUq1a9y8/lUWehHthhwl
7t2IZdKXaRDIkBYBnmsHKjftSbOb7N9JaPqXsDHsbI+dIXj1dCrscA/0dnLvWrfM9X3Hq6f2dSW8
R+mO6LwpU4wpBDi8C3dQgXO1JwCjzlz1Od2yojWNdE+3pfyRz7LBhyIY55PK5kId0nQ2fHuImk/C
6lvn2HUm3bIYNMhWcrjmBFAH5rqnsoehDIBXaAjneyTPJRZ8OTJkVjHiravnmfe+yUSY7Mgd1HFw
MYt1qqnejxOnaxGCwlcn87awRVd/B8iixbYMoSJ26/nvoMAZInDhGX7RCMBllRXjQ6GMstLuEGHm
zIIm9PqdDlUM5f15RjRwjiy0ad3SNjZ0DFdPxsucgGugLsirDshgtaPRJ4jKGNiDH03K+piaUf2x
R7ZhowdxfRRSJtBbMAjW/XCQGV2XaDpd91FWd66A/jli9r4RiK/vyZePYVnZfPwPti2rNwLT62Qw
cyF8TU1jfO8lyrDvB2W2v8CSNH9J2RpfJzZJswumJvoHmmMDonJS8V/cn8UzeXGd7G7fGHRZWM3V
OV50tRdND/owNJ3PVztCk1CCMZ39dhjaHxqL8BvScvKsADx4VLuCFtFhD0MkB6HIHBcqGea7XLOL
4j4ocmzLdCfEfyuI3Gqm1taaw12q0cSmphCBP81Cyo17kQ5aifv8rNPg06wAd1qrnrkqTHd0740G
D92Dbo/po40h7be5xzJ0N4gue3DTUX1y+gg4YZOiV7234Xk8Vblep/tY6BDbU/Zqv3fjEYc0FeGg
fmxUEnwAWoVvSmO27VPURPMPpxlD426wkhi8TlujQAaJSYPzP899cpgwgka7tqy15wlLZOLhzKLn
pcxa/hvY1GyOTROCpmlbQ/4qPYU0VB7k4lPDZ1tHEwWPcgegIkjwY/AqdWiWztuBlUz+wq7B/jsf
Qy4qTJ8LFJnHSk1wqKzkbynrfkHpuZ1Gli7b9xi+S0C8mkPNq7K9/otGV1XsyD26uxycRYXFn1aY
x7hv0NqJgzx/NpUbqUNuNExw3VlNvze5FXGja3APPpSI8HBg445alq1jo+FlnvGhxe3tH6Ms/1Wt
EF+jKKbBqsoo+qCbqr2bJ72+y0faDLsYD5xnK3Exo0ub4UtAj/uvGk058x5ZUwMv8rxhdzhB/NA4
bf8H/x4TD1p77vCd9fBzA1DbNU9h2OPbUCQmqtSZlOROlpa2xkmOSfmY9bZI7os8otqoVD2N95Et
hl9ysppmP9Zz/Zc+zN4DFmfNbyecR7Fr4LKDZ+2K5h8s3Cp2Y9AXz1kzdI+BMNvfEf7M3d7BmRaI
oj3rv4rZ0N43VZjh7TY20/uOHuL3zkjqe3qj3HCU3kv7sGDGIyzg6vInXXRqCxpObT71ZNXdg/7V
P2LijsRhbnvdd72sk591OM1PSV/N/yiUAz5PGJnMuzaxQDTPTPDOniJcAcM8Ho5x7BSPlZUaX+q4
7UpkQgLnq+QczLuu1buM7SBsX0yTknulhux9Hjrls9eZVrqP8npIdrVlV9W+G+fqSaWJnuza/n84
O7PetnEtjn8iAaJ2vUp2nNhx0jZJm/aFaKet9n2j9OnvT3lqHCNGLnAxdzAzKE2KPDw8579Y7kMO
vWnYaloiNVLpKrKu+9yOv+L9Oj02hS5/otDmPRQTxJqr0XezZYPBnfat7wd9Dsq6rabQ0EazCtnI
xvR5prfzpbAdNwormWR1uDClbOd15qCOUQxYcVNW03Asstb6hsMk8F7VlRYJDZiVP8rBDj6oYVt1
11HWiuIhtwrRHyejMn5hJjA+2uDSko2YG2QEXBHpGMkWcdx+GntLf0DbuV+BLZr/3NE+s0PadZ4I
jVG1ODsk0xKHs1v55V1WdGL1FZzyMrBTNTfHObZ6DGYLft8wFkQplfUuEaWstOOc6yV656gOkGxM
uDoGvV3DKOF6bUOoQdNWt1N/QQ4xXzBrnJb2CYEcaoJtZj/MmF//h5QwZstJa7qP2RhVv7PGYh8k
asAtQ+T1QLt6otC676sk+Z2Ncoq+RF0tHnXlWcnWjuBTBZlA7GEvOuWQg/dNcUSZqCHTbFN9xJXZ
y+KQFmOfYFceLb8MMMtzQOgzfoJlXKLPiS2KbCvHqveDWbM68FpJkd8qAZ7w06ohrO9E0YHcb7vO
TYI6jbK/ADJ8GcSFreJtVqXeHy77qWFXjvN1N/C4DHU8omUYEcj+inEa1JU7DhrgIahS1X9K2sgT
23L6ngktTTZDajdV4DMxHjaGrH/2kMyBp8L728DI9/9kXUYjpDCTogplraYpkL3d2VgOx7AZenS6
i8CdO9/ZaHUZj0GtKu4BM9GQBDJRD7i23KZvAzYl+7EYdPPatNsam8a89J7jpVOhAcsDW0g90va5
V47P0Hbdp06flq+gUTTvbjZ87buOnXZ6pZTRx1cmuKc+1NLGX4LSaIcFRE5DoI9UJr8tuDmDPhoK
InMvMzDMM3zcJ0mZ4Ufa9MsxjxbulG5KuSBiRAB5Qqpe1o/OPBf5dRNPojyWCTCUjZFm6m5oFVSQ
odLSZzgu8msCHv1gRXYH6yVCHz8AVSy+G0nh7+tW4xrS2iX5guOLFm0TgDsHMTW6CTy9V9YGxT2E
m8OxwTD+MMRxPV1rcJPbI+cba5pRxMq+zbph9gPouyn+S4hr+EGild73JR89FVbW0pA2L9K7LhMv
+tyXZouZGtr91dbJwLFA+q+jkS9aOJg8apGD7TOkHU5w1JbeBiRByc7GpdTfeUO6OjkkXE9brSu7
5M4TMSCYyC+HdNszJ4MPWWcq9OZ0+RLZECXI6TsrDeNUNxBAT/r5No/NAqA4sNl0s+r7pKsda/p3
MMhng1QrEzhkzSJI3L3e8Tmbsv62YNze7OZJauUVGFNu+gKnbIxfzHK59iUt3buSJlMeVF4qzAdL
llpDtpE3yY1fN/p1QVX6qvHwitzwTyXSrT2t+l2n3EYHddSNvyvRpMeoHyS+jhG8lXAgJe55p0bs
1zGbsi4UlY14HTZ+9hRqrWV8ay3V+NT+6uVoAbItuYz8xdkhblrdFd3YVl/ijnIUUsIGwvhCtnhs
jnymLpDLCCqKZkB2H/sTNinuaGo8dMbkRxNH6T1MYNMJdTRi8GUoYicPx9hqH6B6tPqGZkvs8yvF
olEoHoUHD8YYrxH3tpqQlrb5F6Zqb20HF7uGnarm2gsi16quO7tiiWsylNtSDOU3n9I5Dg6ltXDe
Itc5+pmFL6xd8y7etF4T/zI1x/pruRrdHiKapn8Z+VSK9Ui0GS/3iXuJwkrahPWcySiQBCY/qMZ1
FStZ+WYIeWf8UybF+FfaVtsF9dqaD4AGTnR6HU9tEr3tPisvhXxO+Tv/UVtapLZFkroQuytfzdcF
rntfZ96KCqSZtOMf0sFT/ejONHQDDGk5bQjl1NRQeAwGkZdZj4tMJGISk6vHAQLYdbu1fHwSN7Sw
4s9T5me/ZmA/8CDi8bYCXPkzi2BuISjaYum+JOkXiTN7HJbJZNI3kQqjTznW9nNsZQAspN1rRoCZ
srgdEqx2MT5HVW3T9ckq/Z/Nww3VkXZE1iypTCxPV8nDhpSlC6xyzEAU6CKyNw6WYV/zzs/6m7ks
5//IjTCIHXH125dpJHgjr4gMnIX69B59haEPVJ2bWQA7d8IYXK/mPwtyBUmg0datNskw5yRqdBr6
oOyc6AFvyDhFUijSdoOjTG9LKdE+2GXHlYr0lKpDlfbqJtdbzEN0J8PXY2jidjtiXlRiE1201UaX
crrLIn/Otvxp09cJGmnz2U8LEruqR/opnFKN7Wz1BdKyXqUkyVs+rjhAza4AoHvye2z5RoLZMup6
gcTe9nM3+ONtpOqkC+DoUZThSu0srFhFRhN+LNI/0PGLdpO2htjHA4CljcxNyXGZexIG3HMRiIQt
PP4At9JbPOf18pNhjfz5EyJXyOiUGQetTIwpeTALWpoh1hqTFgAJaZE3idRUXNe5F+PR5ifeD8dM
bDdALX1G32Gak5/C0aoOIEDjYwBi4YIUWC2K9KFrjkV3sAtr/JSpmfd4xlVCfSVq/Ye8WZb2KufZ
127R8St/l4qG98acEr+6Qe6o/TaLtKo3eYyx0K+5XyprZ3Yxl2jUeHkdtjHSY4GvvGIKSs3BUgod
ClrQpeJ5HnDl2gbhtyv/FGY5fEYLaZbbPK7jR5v8p94V+aiph15k/s+y96M/uKJm34VdcOJmNaNy
H0XuU5xO8j+nHf1d6sMW2saxx2u9UHyQoxqzGbeqGGXoTdc4FgqkcUKcA+kk9VBl3QKlqGSRN4s5
TvY2gp8FGoFqX7OtEYKINmM+O/X9YFDKDHkPjkeqnqtC5ODMTxYuWPWNRC18ul2mcbwfJ3eF+DQm
R9jhpvtke507BWrWRATYoI3lH8vLmHmqL+ou0rIG53ISTxGYKTIkWBbY8RMRnJ41pwEPnFHkZh84
Sji/BymKHVm/nDbRPGtf3cn00lukWbBYyJtuuDfkRBjUKFt9MeLO9XcdaPL4urYq4wkfOOvObH27
++OC5TI2mdYhPFemSflUah27K4YWaG6nWKaSFEnWf7SyorQ5tRUkqAoUMj8JsK6z1ZA8am+QO3Cq
DSJzsfkpdwvnO7z9eQxrsmEZ8Pzxvs05yx5EFDO/ulXnPtpphEW5X3rztzjyFhHGGY2FyVcZxRZt
IefXGtkWCHTozU8wNPpt7el9sllmof90u7L5r56yFmlkY7bv7NaBYOob80rPJp+TYeM65S+Pp8Md
GB+SRGg7YxQ4ZSOj6wXCxnXXG14XVsbS/1Wr4xnGMYVMb7RemtHWxLJC39hIcfQQRsvevND1Oukf
rrURkF9QCAEnrpiMtar9T/1cw8lADm1tHhb+u31Zj/VaP58px0zFkqmtb+WNTbaGKzQbJ5kvSeid
tJDW8fGXXNUiKWULOgivx6cAg4JeBVjZcdo6TBEYDotI739PS51/UDziZSyg/dw0K6IYUYzXY0Vd
UWIRV+kHvbXNL6gk2Kir2M41Z+qSOuVJM2AdCrFzZgXIF9/GN6jBtSqTA24+9LX5qTVUeUvtIsGI
Wxc/MMm+UOU+OxoUyBUOYFMnPKkcWkCvuzqyxUHWxn2uVhOqmTppTe1l19bzt/drV+LtcCgCAYfU
qULT+Dt1/umb3mlUn6gDVrpGtrGHItKuVDNmV/Cl9XSj9VFEG1rrcpIJ1xnaUCPmfotzy3wWpLFT
MEgn14+tF0eg8JplehYODk1BXEbyElHg7QYDALLusdXuF7DoydoU3qywIhsXPjrs+JlHW6ikogQ9
asbH+mx8dITSKfNTzgNYQL/hZH95mhmvDakDgn5iqzRVbWxvMD+9v/wnfbaXUfB+cNjFTAnnjNej
xNJNq1lr54MD43Q/A5S7Hy1s723NaB8xYBKbvpsuaSu/rdSiy451C5QE4E3gDV4PCoVAdEVdz4du
1kUoxTiEPmWPzftTOzcKsDiKojbdPLhYr0fxZOktlJrnw+h6FSmkb10X8fIxSMHL+pk6Gj9r1AOC
cTKVYVVqs5JuPnAZ6AcUGuLtCGniGwYTw9X78zmz92jNYRi+KoOgdHgyVDPrXVrwyjqgFBpf29Uy
PXoO/jqDSXfwQkX53FirqBB7kH4/smav124ZGjdBVGg59Lw4NzgAUuKql3LLUOmFaZ05/7B2CHBw
iuBAnzp1y8oVQ+TgcdRQJjD6nnovJs9SE5LqkCUubIpz+x0MCABsThYf7mRiLVdv6ZYoXHFjzlgT
KYQbwejKu1pPqY4vXY7kghov7JJzW/HfUU/uCt1LXZ7aBe5maEQ9lkbz6HdR8+vj+4PeCptwNYt7
0/6n5yV7UniBh8k8XRt2U+xkp8kfs1qGv+8PdXY+q0iTjwfGW6+duUvMkoqKOBiaGEmTbTuUclwu
RMBzOwN8Bihj3QFvfPqtwHNn5ezi3NmOerFdeju6Sal8J+FqmDEGjTGjMv/BidF1pucKyAX+Jl3R
kw9lZJLcJMIHRiRFt8t7ypV+24gLQffN8q2jwPcFmg9aA8Lv69PVWSoGRO3Tdc2L+EoUYxOSwGcf
w6m+9JHXT8Q5JnmA//V6FPx1yipbR5lirHViUbdB0abD/zOK5QEc4GYE8LkeuH9SPi/yereubOvQ
CdVs87zWsX5xqpsPfxcUngG/wagHDnEq22KTx2fmItxDAqp742RZEY65n1+Yyyn+Y10y4MSgjwB3
6sAOTu5cq/CUT9PIPYylbXwx2wJHzXrxSc6tamd76MjHC2yNcrKMrZ8n3q5ppdzNKbD0D86XwAuu
HwQtnWT6pic/ZCrStu/QmzwIB9Pyph+/Gm4nL8TCN9twHWRNlbn8X8gLrz9dJouqifA3PDQI9oeU
Q7UgdnFHf38q564S0E/0S0mcLE7z61Hmssppgwhx0BqdFzSNhQ1ZZ7R1Eru6cJWcC+74ZhGY8Bbm
Oj4ZyrAonwJXIQIKg9on6OobXZrzPoMJd89MPSq7xazGC0FjvTNeNV+ZHR3/te/K35HEvp6hURH6
uwlzVy8TDkpo7bSjOurzxGpzOQT2lORfS2MpjbAUPJEujH5m0kB2SXR8EzV39ERej44lYJxI6JwH
EaXdjwihZ+vKUEN0pYOiSMK2LfQ8rC2nuTDuS75xMm3cATgyBBkDatbJHq1bgfeC6MaDES/5Y9LG
aOgltUySrRJmo+/KoWu+F0iWKF5icQYNwR+qz5ZdoqKkzSvbNXUiKHmxXxbXCAzadO5Nq0aQx/bn
Z/RWkPAaPdHHm86yuoccOOqPNDGcXwgl0Euby7lKgzYdI3lsqhiBqsijvbixBj1HvqeZ56+G1uT7
IaXMsVngsM6hWUjrlx5N9nQEG1FHgYnB2hyYo95+o4SrJZtcH6fvwOh5oFIfNqxNG82UxZYoRmNO
ZuBSQ72d+9uiUrMCV+zG39E2ojRkezFCyeVoooVnNZQSc96nakNPK/ruirzPryTGN+hD4lD/FI/V
QIWb6TrBOE1INppW96MbrfjaK1bCDAJpJUpfSrqbhSb4MWfjaAeEN4zs2Iya/5/SpHmsEYlxw05q
4xNCFa1zlSxk0dDY7HpPQowb2IwaboKfQG09+01CLcgYMvHNNIqivzFo0slwKkX9uci8Ig10XFR+
ZZ3pFjtRWRSxPB1LkqCuxfTETeV9wRKlT4/eXNaCcnox3U9zVovtoEFz39IhN82gp0V4yYjiTJwi
p7F5kULkxDHoJPFN+pw2qQlROmVLXCXd1D5Oc8cWeD9QnTtIrKW/+gkQRE5xV16kIWtGfDjUaqQ8
Bwlgh0hU/qmoxvaoly5gBhTXL+Q4556/7GcXFhmAL9DXJ8fXzAXd1XhUhxx+7s08+flVnbbNf+Zk
1Ntu6LIQco2+9VpzPtLt9K5QQYyufbO0P5ddMSGoVaMS4OmiRtl6qTaWM2q/31+YF93Nk5NOdAGb
DdmGTuCpJpKrR3VuZY06gM6qv+vabNzNcxT90oy+DZcx+S81lRZKmh4Htl60VZM13PmF9G8G7Ido
83gOPTa9DKOoMnbv/7h1fd78NsiU/CxwrwD7Xoe/LnG5tBMesIBHxH021caXSDdWKQS9f45Nv37+
8HgrlAmfHhIe9EpOot6kQK5ptUEqX+eYjhqlb4LbmOQtHfSxAn8WRRdA3mcuUIppJPaIRa2CEicj
ElHsjseyOFiy/51lXgl8LW82hVumH678GGxEEPIrlWvlTL9eS90oOj6zsA7GIDxoQhlPsEqpfbFU
feCCkrkw3luQJ0k2hZ+1usWLFrDa6wHtIeJRS/vgYBvAHGr0Xn7WtU7lV6PqE1idJq5qEVkubaDU
vcWWLt/rtVn+ihvVfgM0V9GZ0C7S6leI3smWAg8JoQ29Wyq+p6TZSQcyYo+udaCow2LHfbZ1sIP6
66ed+m66tfiqQEvSkS6Le5yveoT5Oxu4SGWWN95ktneNXNLs42kUXx9o4WobCTThZKmqsWkxaYvt
QzbyZG1LyuiuSFRAC/kSAfzMhlt1fpFfggmG1/kaj/9J6Zm5OXDHWYdGmv/pdu5cD779zepUdyGr
P3N20Zlcy1xMDZvjkzn5KvLSDAXSw5IsxnNaz+XRMLJtArp2u+RCXji6Z+b1gsdfS3frA+xkXjVK
3eYIg+7gKep2cUH3DZmUhU6m3l14SZwbit3DDlrhl2j0vF7CSFoFBNNyOgwzPfeiUzY9qzHedkJe
qp+sv/r1bjXJdnkqmFSJV+z/66GSYV23CI8PJB7tQ0s7YpM0Q3shzL69HPlKOi9JylxQTU/Nw9Vo
pyhRJfMBeIb/SadO8hjBsv0Kkdb6Huu681h7I+3W94Pt2VHhDjrrDiGzX0/qPztRLGVsRro7HXIE
/TGaW/Tu64Dm8A+7LYsfqVuX18ucwkB+f9gzS4rGK2RuTtuLrcPrYbEPj+1uGgdK0p23FX2NyE3R
XsKrvt39wHO581e5gZU5b5yM4k14bske9T8I49uGBjgtVVrFj0QT68sk5SWl8Leb0kTVlRhCnY2v
eapBHY1i5iJR48EFQbWreuVfwxTprnxVVN8/vILobMHpQk6H6+Q0Wvn2YFtaa/SHbin0nY0FTTgp
x7p+f5QzK0gRhWGA4b64cb9eQVWBlGzLbDkscSe+2Jbyr3JjTHaphQHtstRA1T8+4Kp8tDIyKBOc
sv3nCkZKWnnzAWPkuA0ofeg7abVyo825c1PHICLeH/DMTsQmmTo5Zbb1fycHAL0ooSWIzR7qYooe
RTrO+zGpvQtx+AxYfBV0YhSYFhy3Ux6ZquyBBrA502Ca4MnzKvqsD3DJ/LgUYaQWa2cksXG1GuLu
IwPmV6fLD1qQrlFlBYdT8qCXhlX4yWUwogXp5JpaDiPh4GZ2XX0zF4hRx0DXP76qvBd8TO2EBYb7
NDqbfiTcCVTqQfaV9qUcxwcS0/bCbfPiCnYSmGGwrEpgBBEahCfZlD8lEU81Zz5E3VjtZr1OHnLA
E/vO87JPdgtob1GoA7ie0kA7S3ujqtpAViUfrhXd5zGI0erc1yBr0cQ1/WejzqbrydTbz7Kmkz+n
Ocorq3t1XhnRBSrZmcwMcQ0IheS6CCVDb319tIo6WdDyzSaoLoruPS70UxUCGk5/wyCHZQ6HCDRG
lUp9uh9bMGg7aGHir2ijyLuh5CO7Qz2lQEcMb3LGh/dPxZlzb2OdJ8iKedggF/f6x40O/h/pYs2Q
YR3UqZyk2ZkjoKfERSYxla5xIQM/8wBaGy6rmB+bkyFPBkRVGG6imc+HogGfhuAQKkog2em8u7Wq
PxtpB+C6zfzm0+wlbgQVaap2psym6raLpfilgTT5QwceOOWsJv+5dydKAR9fFLIpmPAERPRNT0IF
UCqLO8uf0e1N/MAYoyQQan6ch6zdGrGowg8Pt3Y0PIyIqD4hYfb6G2A1pDsxyKeDsVgNUvWIaTeR
TI6mn+pfRGlMF8Y7c3lRRUQLARX0Vcps/ff/pALR1A7Ao9L5IJQqQsNV86aMkioEpXjJeufMUCvt
EAolrQeS3ZOpualmqS6erQPmiDWJqNsAmG7HG62c4guzOhPfaekT2CE2wXk9pTlOujTqVhrWwWuy
n92CVAKdV9/49f63OjvKC++ZCjcKVSfbFw6XI2OLZ5aojeHapJRx7NvWfHx/lLfLxh/trY3kFQNr
vRyif74QlIAiBQZrHnAByoCrRHCwVqyyKXPvQtXk7YRwCwJrAtnlRYjwZEJ63dsDFmjGoawSWAw0
YdEjb5sLtCWfLfU6gNOOXA/+KmSxkvFebzln1kdrUJ6A3V9/8+L4CKP2Dq+ajtogAl/57NZBb1wi
qZ+ZG5kFxUFu+zX/PHk62OWiqRx95kOZy2rTqm7eTKOjb97/WOtvP5mbg2I2j++VqMYt+HpuFmis
pBS0rKWyUmoJ9T5xzAl1LSOnoiO2qed9tLdGn4vYCbCEK5HAfQqYmVKSBiPL/Js68acjVd9hUyAn
eOFEnX60dRSf+gWgEnATfLjXE4uAqKfCwP6xUNkC3tJJ258GxMT70jA6asva4txXRlreWMAvKVr2
lziVb65OfgHb313rB0g1GKcfEAtuqyy1XN64lZMOYLNMeKnRXFg3CLCDfO0itfPgTR37YSofBd6b
GSVU4XwF6zuF0zS49y18nwsfnLz45JO//C6yu1XF1aHicpKPVI6WoDgp5I2sB+3Bhu/VByNvPhmk
YhnM0EVJpd27hYUAU45nHryOLsMy3RuGBspYKaB45l2EKSTQXyve9L2VoHOlhjrjlu/tPow0o3A2
JfolPzM/9h+0dFL+bkGJdy9ymy7nAD68DtKYzgDcJF87xiv6JbSBWzYB7A4dbsbg/Mxt4eTIkyee
A03RGuQ1+YR+AzHF8q/0yE0NOKkAF66l6WpH1UUSeK1L+gSadq6ecBHwjWBIFwkIWI8huYyoUm10
pYkYcGO65GEmPXcjzLSrNqbm2/DS9LkWN0Vq59dJY8Zf2mYQn2urHu6M3IEbpKzMC7uqzv7UgooV
VfsFo4UkR/xnK2sttza531U2NavWhmCRDD64gjrJHmpLAm1cmr7yg8JIiI4wZ4a1xttPexcF4gwH
EYGgPiQQV390ijQZb70lMZPQ6KzpKU4aOwuL2jKQe4/q5LvWJUMSuLkhfnp2Vx7NCKYLEH8Da7XR
K1rBW7VxFMT5efljR7l5LOOsRjYGN5S/DcQBMOOVPR4bYxF5WDl1eehyrcyA2WKfEvZpjzEXLmNe
6Jdz+gx0sn5a7Fn+qOUQQ92LtPzKgHAhr/Ka90goO7OMcXiIPDPIPIhvtRWJAclqoAgbtJzn7+5i
2r9xi5oJl3JUVujkE+jkxDXUlT+WcgwgWMAVoJmSf85jwI9Zb/qfugw/9K2yDe1XpUt/DOC5mBBB
xjh/6nrI3oE59HMXqioSXeABics2AvLTfdvX6W8FHOLZ8ge4eqacWntTKR2b7t7XBnnVLxYCit7Q
N2MoBn35gfwN4pngu9tfAmokUrx1op4KgGBonK0dsI1U7vJjRpYuDfy8ywsyLFJn3NJ8KpVNPBrT
FQ9OM6dIoUWfyBUX+pwCA8ptWxV5HA5mVh0HL6selaVsuI5yXiBJSC0ZQy0uu5/RoCD/ddmYf2rm
doG12Yr4t10Nwt6CDjdlaLZT+ztHPkVs3Mky/4Azr9ROCK08xLjfldvE79o/WVFEf7soWx0AMA2u
ApFq4ltqyeqHXfvFQ8ntHIddmRt3qiinZ5hi/WM/0vyBvZhmK10PDBKRIUtrEnxbQXxrOROcHFW0
QVJN00NvecZtCoCiDey5g89az662bF2+xBh6RZSaV6JrtCUwVQXwUoMl8NVKkvzvlFlq2ALt1u8a
v5jLsPOs6jmSTdkEFMi89gY7ae+X17jenWXl8oEuIKQbyl4mvE+lhm5jmk02hFGtphT36iaLaHkA
87rFLBHTiQgk8p2uT0rb6LVv3OPQQphL4tb97kptHreFJrL7oRVy2VajOWZ4WMW12vA1odhrfukc
JT2i78to/jeBIK9ZsjJYMntVsWNf/aTmpNJwNsqoCzoU/j8lehE98TwfgZjrlaEFOBtU0ZUGfL68
tZso+QTjIIJxMMiiCQArU7VukGF9bnPd+DOOftpuW1lFD3Oycn16sxgiuE1z9A1yAu+ZuYqBQsWW
plnBMPhsl0J46b0Wa4gZJk4fPdl1YtfQSxML4G/eRt8iK+4+iYxNsykTHwvEwh/y50Em/k1PAO63
Y0FQC4QD7bJylAsRRUvqKsjtvHl6P884fapxBsiiqSusbwUKryeXTgvNq8CiF5qot9zOfu587Zy4
uopNY7gpRexeqAidpjUvw2FrviqkrtoJJ7e/GibDjCSsVAHi9x7fZ3mbt5Z8zHihb5B9taC3J+al
0sVpyvYyKlxgf2X9A7U5eZukYp54kZti7y6i3zdQvK4GiL4XHnjnRkEbh9xprdHQCn2d2aimqjpd
y8VeqyX04rRkP4gsv5Ban2bx61yAPznrAxs53xf6+z9ZfJpbHgoOig8GvPkQ+8YSEk/BT/ZgXj66
NzjMqOaCDOFZjQHK6wnFMYKMq/rHjdPa827S4uFHnxTlfw0F+bs2ztK/74/3dnPQIgQVQiIE25Nu
2uvxpsIaoDYL5CTglP4q3L7bQUGojjaUGTOY+xZxxglE8YVnxNvvBtRwRQ2vJScMPI3Xw/rGtCCN
2fs3dkp0MLVU/YizObnwxnv73RgF9CSxmZcKX/H1KIWEXaX0FClLXKYgXrh+EI9wJfU0vfT0Pzuh
f4Y6WUfav0WRUby+capl3uQrjkeY+SVv3zdgrDVfRY5mFTSgqEHL9fWMojoTRYLX1I2TA18JdJBf
R8XCDQGxb9VcrHU7CauZAlWQWy3XhJdBFQoRprfuQYvXxYWnxZl5u4C+ORtUZAFlnbyZuOP1yvMj
/yaBwX3jzZ74nFelduGYv2zDf59mzJu2Mi2B1TEVWOxJNKFoKDCR790bf+nBs0i8JJKrfE7whEoa
kWyU7Uyf276EmGIXDtrqZJHmvakDZqUukkW/KtCmMtQtG4dovKlNdFIa1AgAIsGGuRG5pT6+w1ff
XR5dL+XOl5fHPzEDkrEZ41rk3WhNYW3ENLubuYcB+P7xfbv8tKR51qEjwouVbf56PySUQ7l8a/tm
qZIpxKcuCZPakBc+8pta+BoAuTgQlIRqAQTw5ApBhkDaXpsZ+xzS9p2pa8mhAdj2lNUuT+MkivaR
b0O8Ive+NqKx2Yxo3l5ojL89zBRdQSDxLsfYnmD/eqoZXijtWv7cDyUMmtSf5e8uKaJwsrXi+f1V
PfNcBcnAVcljeW01nGoYZnqKLOs863s70zlDuMnOd5glW8HkStBT/SivtTpJrwzhFvsM7e9b5Rhl
iM5Jee83WXXnmpX35/0ftR7t10eAugu3AmsATeDNU7XEX0SL3VbfG82gbvQmB2Tktv7GlzW1aAN+
6vvjnVlvaJbU/IidHD/75GQ7qA8OGkxuhGoLNPT9wgr6eUm3BLpLZdo3gB92FrwcmpmUymwu2pPo
iZ/KYGEjqvZCa7OD3zSIqEnD3xmKnQaSNgnnOS22ADTmozOC8pJ4rSM70U2PEUYRm3axeVNPUfpY
DZ0VQkz0Lx2BdYufLD/RB34GxU/KhqeSvn0aazl8kH7PexOuqrK2Y50/aIP4q6EX4mHQYrfqqYrh
PGq9OGqYA27f/yBvzzruCfR9EX7HqhGQ9OsDUMbABPvYnvZ1DrHfdWH8KQmi8v1Rzmyzl1olmq4U
Rd+QAcC6qnQxG7VfLDl8ssyl/kx2LMJWVclVNi/qQm51blZrZQg7MGu9Rk4+PcC6CJyjqfZVmmmP
BsxDmLbZR1XK1tBFdATCTBuE8tO62f+JxotI69pWFtUFZxluersZr9q6Gx7eX7szc0FflTYyj1+Q
a6dfaEBByFAonu5tv7Q3cCvdsIJ7/PF9wCgrugEc+1o4fD0X3cSzMZV8oaJyhtDJ+vqqE9VHsTUI
dFOpow/ormcSOOvrUarO1lIch4Z9g7rOBg0efecmVhkO1EwuRJq3ywa0aOUJrV01/nKysYu8SlfZ
CGMvh6jcz7BPg2Kw4wsb7W08A8AFMpc2BnVy6xQyhnrMlGTuYO5r8tHjKJpop6xm2DXYbO0+ug8Y
ClNwqq5U/6G5vl47bFs7H3kSc2+MsbMZjaoMkQC/hMh4e1IZxTAoxK/wBcTxXo9iWkp648woeSsc
hXiQSu4TV5QhBm5NMLRVcnx/WmeuRUZ0Ed9G7m9tM57sPMto5k7OfCiXKtx9M3X5oYyr+SaqgF/N
Fap/aLxo+GJkyX2D3vifsZipGEL6/6FPQ3awpzz9cuE3rdf+67jMMiOEAW0Eyfc312I6ExHnuTP2
XRnbn0o6e7ex3vY7O1rLY27tOdu2adRmMlrnM549dWiVRhpvctNEG0rvxXRXa239HI2xcZeUZvZg
msoNkNztNq2eX2Ljnv25wPrstQvOSp5kMa6W+Uoh2bjP7CjaDL3Zfue28z7Br3R2Rmo7Yaet2HSt
ugSZPLddwCLQegeqRCHgZFN2lj1VPfqke/Jj1wvI9tJ9mhttgCKHdcybsfr8/qc5P+BqCU43lCbx
yW6pvQXQeeIZ+yma9Jtc07RA56L/llE5uzKRjHt6f7xzYYQGESUO8iMcBk4m2MzY1A/maOxnFBTv
R+mLK8tPLh2CM2GEKEX+SbrNXXz6pkQaELkkpzD3acxVVfRtfAUWilLy5H/4NllDFVCD9f/Ad5wk
3Q52FgVCvcYeDaJ8n2sUzot0vIQ3PbNqK52MYSBSwxA52ZB2XdS9/B9n59Ect9Gt4V+EKuSwxSQO
SIqiLIuyNiibn4xGzvHX36e58mCmBsW70UYq9aDROH3CG1R0Kazazo8iLpPAQ2nq4f67uXEWaCKA
FWCETAC5ImR4pQgLZmgB7SbzkRI2Q3Oksh8K1OdQTqu7Dd3DG2/pYr3V7TXWxRJZHS22Mu+6QxKZ
805T0DHoeywy7j/arQ2UVDx8LSiBEWu+DMNomydY1AktoME47YSrDzvIAFumDrceiPQYHy0w3YCt
Vq9pomlKSplrwZTnMTjyYSA364ZTkVSfHbZy8+NlApGbup4cY52MJ0hzzDHEpWDsumavIlziJyVK
Y/e37QOcsArcfEOSxM2BgNJlXO5bA8c9dVtVDVSsse29ihT93zT62nZHoK+PdodB965B2uSvvK5S
i76eraC8heunvqO5rX6h42dJpZoxmn1dy2bEJWEETDsk+NxzH2V1ve9iN383l1x5l9wo5EbCSkKE
R4P/CENRZU9BwzQAX+2l/3xSI7MmsiiYc9Rtq2g0Vr2AIm25QWr27r6bB8H4Z9wSXLjxXfHFyGMn
KxMaQ5ebaJqVsaip4QWKMqPqyByK8O7Vuxmn1mNehclGCnDjGMIEpAAnIjDKWKPE7FIxK8DfTjAR
VI5qqwyn0RbqbmxtYyNk3FpKYsXI2wENk01fPlrMfH+0zNgNRNMax5Fxhm8y5TuGVv7v/aN4YyXe
kykVDLg46HFcrgRnYBrGzjMCdLigDvWI8nInK0+L5vbnzy+Fcrccg9P8pLxaLRUlc+Ux+wvUseh+
Fa3q+SHEqF9JGTufP4AfQhzQCKSWwZqUESmOrSoic4K+zRLmqbp36CiTN2BgN6KfS9bF1A50AYyT
1Vc8dBgHNlGtBkVbOEcb7UqEJlG/+/S2yUGJI7NcxvRr+Y2uHe3FVFs1SIF0BaampIcsrsxTVC3d
4f5SN74oPM7pr8qmhwsC8/INeRl8OGjKatBlefrgMVM8eEgkHAptQNQ9tf++v5y8iC6joEsVJx0s
CBF8VaskvtNzXSmdtqStUAxHMAfpedTV6FAqKsNfgvSELBedkPurXp94iDPAaIBZgamBt3P5kKk0
fUiYLwaFaZeHUDXrH0Vu5G8OUmUbS10fEOk6QtnFUzIBXdf33qi3jAWrPOgoWkl4K4ahLUK79x/o
ahUSGJQZpKgztyMn8fKBLH2x2n62l6AKlx46WNY9Wm2z1RK7XoWUj0kT2hk8k7v+evGVLxhv1mEQ
OhAdofkXqKDN5sYJlDHg4khINRsAYySXOBfwUJfPYugJPrVJ4wV1CYUw9uYm9t3EtvYQ/7NDg8Zn
5htqkT/bsWFvFMlXp5+1gd1RJ4Mho0pZ5eyhVCy0yjwM5hi9tjzyGt/Wmjddt75Pnfbt/ku7OoUf
C0HccRC74EFXL22e2rqfjckNHFSkXlSExb6itp4cUVBsNu6tG28OhTqSDHQ76Ojq+uWe4vSK+yfc
tSAEOe03sdLtTChxG2/u1gORCDIgZPguNUIuV0H4mVAcWl6QpuF0boj0T0hqNvvRKoaNBPfjZl+d
EtgtJlgg+cKuprrjktjjgAh9oM1ieqgjhED7WcueOt2O/kVw3X5AqSFDTUG3n5AmkzKvnvfNEX2y
c/U0fwk7zzoXVioCxouL5SO4hQ4hAtcCgEPRHD/9qpll0uSRvWSmjatzBWaowKTZcQLFVeYHS6ur
wOD3/HSbcfl/LMWU1uIE23L0srpip7ZBra+peQnQ+PdRPjoPgHbwO3TFFhMBFsDVtyq9r2T3gb61
4a7PFc4iAoyESUQYnQGX5KZUO5DOy4iWpCqxB8VkhRoVDmjwI/cojOKxahoH5b5Sf5/SZnyzpyEz
/Mqei+SUhKEodh2GhZ6/KLH1LUzanAkWVO7RV8ANvQlk4p7g1RsFOeUchoEmlBREeSjCbo/0trXs
rI7rGnFZ4fw5QYl7tSdMuSRpsXwhrs0IfE91/ofeuTTPi1LE/gSA/osiIg0Qk1rZQKb0vCFdRfbj
X4B41c+wauJmT/PHAuQ1RfoXTQzFi7ko3ZOZe+lfXa9pqa8heYJsclFb0V6Jo+GHPdICQNewG9+Y
H1WvtuIUvyq3MXOiWuT8G0d5nRxG5jr698rTymIPt1gtd1kydw/M+tvfhed2HphmT8HnC2BLdp6K
2ewCOQd5GUurdfYZWg6Rn2OFUe3auupZ0BwK1YczIKKHCVwMHCncFf51YkOBOpAlE+DYMqZDNkN6
8MtxcIejrc7Ng2mnrY48cmsYuzielNdFB6/v66Zi7cG1xuPRqHvrzVCz/rtgTAVONDLeDBTVYhBO
TZcf7STW6n3UWCg1u4nezVDXPfU5B/jCULjwOt33MD5ofa8rF3cfJRZyo3YRpd+Qfg3bg9nzQSKG
Z7TIlqst/s99jenLDm+ZcHlyaiP9y+4WcIBKupTf7cSM/0wo536PJlwsEGOF/j8Hma96LxS8AaFB
287RMeruS4kjoMQr1rYbdEZVAwIcDK8+RIVdeQdQu4b6qliZVLsYhfo+6QoHzrNC5MZTcgTjVBeI
Yu+cwoTUaWUGpAxDaMXw6QBKYwWBJUoLiZFZN50tJEqhzWnFI7rVSNXaHPvMTysXszzdwPjjflC6
nqaDeSDrhwAGg56Eb5UGTcAI6eXnzePSVfp3dV60CTGOMHR8hYT6fzpYsd/6wiW4dxc2HERXMcPC
TBsXuFKZo8Ww9YOu44kkLiJNA4uaO3F9JQIZAJQ+I6TcuKll73smkfO+D137n9Kz03LnTqryqPQZ
9J85tZXwTNfXUZ/MCP1EZM81Y/D1fCimA+NBimOnzVAxUblkk6Phxvrf8YSHMTIRhfi7wS6mOenC
7X8AJ+3/SbPRgLA+l6k46HGT/VMPXYIyY9RGX5ETRU4L4fzU/VaUqKC3C2LW3KOLlgcDoNK3moIz
fMyiUE2ooKz6d256NXhVgBfKKVZLIzkgH6qmh2F0wSakTY7GRK2kpRsYSZp8dXAnHHyaifYpH9o2
2Wdh5L2r9Lsiv1+c8mdta3kPn7jW+n1qOfXXWCvqX5mYYT8a8P9PqPHO1S7D8gThc8fIvMNioDLr
z1nWpr5RqEp4st2UfRoTr5ke8Cww4UrXaIb6mpu7T20ZYtbgdrNxQngWbJsowwRJz5R6Y0de2SVn
xHuLH1U/YTJNGobEay8y9K4LLJ4dkL5tX+4Q20djms6v8rXRcjvaV+5YTvtyLl2xo1Nkvg90ECPk
5Se0KPj9SvEQTdwvfmtljefXYVKXz1Si2HPnjQLk1E68KT15iIh8naSV1W7S3AIOtlErf04TlpV7
r1Pct443+QtzAyF2kR0vLa89ab5Hs0PoplbqAzqnff0cRc3A8DqKauwZDPWf1BvGOfDiMOpOhVtU
vSRWdcV50JQFFGxKX3qjsL8qeeie0qkgx0SBDu37VX7bxSjoj1ZZPrZdZAKYjdofJGzmQwOedzfh
cHDM+aPY+LauM0BWxRXYxcmKicl6Njd1bTWknlViURIPx4Lz8Q094WojgF3nz3IVWceRDTigMi4z
QMYPRlhYbQlNXsqE0EtQX6bY6Y8gY4anXuu2EEE3AgbWlKRWFOCGaq19ybOin2pbFfUjYmrzI1jg
/DEyFu+lTXt1473dXEoqTlEbS2zEKoc21AnpCLTHH8fBcmjBYRKwJCqT6A6L0fuB8OZSTGo9Tza1
LGu1VJNXyLrYS/0IlQ9bJKvcLWqJg+4MEuD+SjeOBXADuFOMtBhrGfKw/ncwbMB9z6a4eqwtazjn
9uJgj2Qrn237cNHIoYSs8z9MeS9XQch3ciDLcSwSJG8bupe+hhvLPoWuu7F1tx5IjsIQKTBs8P6r
9FfT1SYcQrd6nHtNCabYdJ9L1f55f9c+2jqX1QdUSInYIA1jmLTWHuvKjOGf2YrHIlTa3C/KXOYF
hrb8YQtsEoD508zxp8VKHuu0DZHuNRrxPTU6rWJQV4zqw+R5BcospTmoB4zU4FHoeOOA2xqrLKix
xUb0G7sog/TLTt6z0B5/WZEaBSKnP8mwUccy5/5D3fh2LRB1ckDBmPNKNaVB3qLVx1k84lTTvRuq
MHxnyfJvBrjm8xwDKru/3o03hZSZtIBCppYu+OqQT4vXLvZgCZQeks7vxl776eWet9FgurUKOp8e
7RHKeSqiy6Pn4lkmeSHxY5Eo4jCPGdZaKhrV95/lRkxHsQeOJdEPO7F1H1rrOnVIRccqmIcEi0Za
oNupicL2PFRHnbH0D0YKWzJqN55NsqbARDJSIiKtmo9YrsbKREfwUXMKF9skY4FdEdPW2zgZHyIv
l8edOZxH+0r2RTjzqyjRm7MZNm4XPeJnUJu+NnTR8mCGdT/uIs0S0d5K48T8Y7T16Gc4tpHhu0ib
of69NP2P0sqGtwgjKMw2+nF5Rk6+cXfxGE2mXyAqNT94WkauVNRu9b3L5tDD5IO5nN8PNg5SCKj7
vZpLWPoyTe8ITvRi546L+xeS3sbPhPpq2OnCHP9gxJc829AAf5ca1ajfo4X0HaNQbLk1BrGT36VK
B+TRw8PW19JqrJ4i0S7dvuii5NcSDXa7t6j3BlKRycu/RJUVj/uy7vE9MQvXjnZ2SN9wNzlRl+2T
Mh3+Kft8sfd4JOhfGr12/5hF3bp7de7n75OawgWcSGqQ/J+0KN+ZsLyxcAlTPLAM2DLdoQYGXexz
+u/ec+/UWUzy52mvZaTEb6OVa1/VcfDsI+4ByYOKKdtTWkWV9+DhkeL4XRdbsT+ofWYcCq9Yup3h
lTxNb2rZu9piag+VxLWax3jG4s0npStGHPD66IVas/ynn0sFFoQX65qPWQJW6bOZ2cSbIl6Eb5dN
30ts4fzVnrLoizV15hd+UovBVeVB9C+KxCRGCbYf+5QUyZT7X9RVNKKnRiyi2WgjycoE6fK7rRkf
YKQ8JYFieskpFkblj4VuYgUwh6ch24JKX0M8peK0nAIDctMlGu9yPVHWpdqiVBe4yeI8mpXXvIGt
GN7DGsJRbmT6wWjKFMuCUFFSnzcQ/U3jOt9oa11/0YxGJEBBynEYyGtd/opFLO6SVFHyiFBxf0yG
enmicNtiGF+nFzQDEc2UyGVkb9fd4tgSLR9erQde5UWHNsS6qAvNkZzesT/7GoHomEgGcU3CKb2W
80miCBW61ghaEZnvuTOrXzqLLwy+cY47uz3+uH9sPlAOq1DFYUGTjCISIMR6HJ2U2FwoKFUHBpno
Az1+WjJQas9qxWm1cq886q1Wn2rMOb4osT1/86wi3OdYqLxooUmllObl96QvNzGe8sBe/jA55QWs
TKYFdm2dqYZ0DSSlMXmcEkP7sYShrXEdkYL7mWEa2a4fkRw8xEuCVWZi9+bBcQbq7ElT+q8beyTv
vNVPocMAsI30iO/LWZ2ynDnC4tRF9Ghksc0Ti3D+wUzc/dfqpvw9z039Dbx48YxZoTnAFRtxS3JU
rDh8R+2Nf6gwCQMezIWHcHCW9yxB+G8PF2Tu90Pe431TqFrnog62DM77/d9+/YEA0lDpa0rME8rG
q5sIp8KFDtwSBmmRcIpUu97DfzE2Lrwbq7A9puT7wxm6KpaQ1s/RGSnCwA1zZP/y8F2N7E/a+dK1
BpPJWA9IA2mXt/4KXdD7MbYrbuAK7P8qI3zpW1icS+y9ZUW5Mae8sqik5yx5+CxD+5mRwyovTvk5
KpIU4XnOy4x6PGySXdnk+UsS9cm/aNlmPkPO8FDSsDh3kOn3bW+pL7o3l5Gf4XuTHj/5JhkyEuXI
gyHSs8WrgAsHO5y8ubfOIpsgRJpE3WYswo34c/UmeV7GpiSAkjeBvMtlQO0VEdpeD2g9hw93aAb0
tuNB2RIJvrUKWHGpeCrVNtaNtLGuoqVjNwMjdGc06cJoF45avzGcukoyiR0SwktvENOMK1nlyugi
tXeriGfp9NOYubq0lIm4g/N6H0dzdogLs92YHH0cw4tgIVel2JFNOWK4utrBSdALtfQmCmJQ6Xo3
/Skmb2eO1Ve4vEHnIQNUjU9lMp6yqfrfgHa/E6VYyrRfRL98aSxztxjpueutI0J156aNxkOZYsFY
ORvlhDzAq99JgAW0w0/kp64pMl6ON4vVDEmAnlssaHgN1q9qsrN/JqQTjgaEgV8dmRGGVbh6bmzS
1YUq98gBvI1GOOPXNdYABID82Plw6FJ4x2qJ04Op0NpuSj18vf/Z3MiL+JLhdDFP0ul4rAJga8GB
WvowCgaB8KmDqRYsjCQH0GvGP2ITa8GNfb116hAdQ3iCepoKYHVZhKHOIC9kTtYjrgjEyPR8dVaP
8LVTH2+VIK/Dz7oafEAp/rPk6sjZJULJI+rAQRznP5tc0w9zCqkndaOt9OT6w0XUFRlTyhtqUGD4
l+Fh9noORjGxm4u2nLMw/DW0Vb/B3LnGDUsddBIh8gxuFW7cy1X6uhlV16rTIBmJsX5tCqY8o3Br
wqvW/w41LxsPTIOF7etdnIw+lEeTIl/JWt2PtRBRYlJh+1nNADzt75+nG0cXYwAJCSeokAqs9rrT
VGlEzWdDMREdwKB4z5R0zNU6O/t9f6kbm00RLi9tg2EDf15uw2zCm8qMJQmKIkeLDbr9oauTrY7g
zVVsiEJgLkj/1o1OxpEGX7yTBFabzntznIqXyO60z9LbkKhEs4YOk0nTjPr78lnGytbC3CqSgIoM
n2CnHRioj9ZGHnLjY2fGDd+VG5JkRF0VQcT5XjSKnQbCtOvnUKj2kzpFysOkY+XrC9UcN66YWwvK
isCFX8G6a6Yvw1aYvmqaBwDdUIMeVItIjRImyPMezHIyHD99JJg8MRYnJYHDvJ73tOi8enGpi6Dk
3O/iBbG8OUnNz28jcBVJSKEBKcdLly+rKts6n2N5cY5afFRa/ZyaujiEZf06JMyN7z/TB3JzdRNZ
ErsCBcImrKwJKmJQBttAHDsQlZ6Jh6gZ6xc8/8IfkViGYOmlOAIYJ+3dapSs9xm4jv/DdR4hDa+I
SkRkvazQj7LXkD8Wy4zQCravrfbASu2rdJJDC6C11XjHoL3Gwn6o612YVj0zU0vS9UoMfMDWz910
6tVJzR4hl6nWjpn1ZO+hNtV7A9tL+9DOmtP7IgnzXwOivN8sPcvmjdvj+kDJrhFoEPDv6Fmvv0ZG
1nGXOKEWjGnv7BSnBX9agAWlJkRBHW32jQN1TaWj+mNoSVYtdbvhGFy+6yUWHa6Z3hLEpVKZu26w
819xHdblroqMcfJ1Z6wsv1XKQdvHhlmZmAmnunHsu96LgN4KR04Z9fqrXiVGeExVHFYdPWHinQp6
UPePynWs4sfKYgYgCw1le9WcjNO+ojjlxzZ4aj31bvLcFuH02Z6C3BFucDqgEma3Lpl0vevQg1GW
IKUdvbcNnN213pk2vrHre0SCfCWTjZYNAWsVqkK9RLGmtvQgTXpzj8Np9YCW7/AioTif9YqSdAqC
IYkwzQWy7lUOFGsl0iJzbwYjjkR+bNn5XkcvaOOJblzbkOdJDZBwAApG4Lg8Si5wiIG5ZRuQbu9y
pU9PSSP2Q1oEsGr8KhVHOU3tW+uZbtDTErXnWH5ci5dvgcVvnBP6UpSLqAZLUOtqcytFA/4bezUw
GxJsVNQRDcmNz5rDsK1QK2XMoiyTo6fL5yVnT7W51xuEMmz3rSET2k1R8mmaCqsQCgjHQB1ApOmX
q6DMPttNajcB7GXvGClNd4DMGn3+0DNdRQeWtNxGX2wVBsBWiMZQwjqwXeEcC1crzmVNT+L+93uj
a4juK7MmILnA6viGLx/G00Vn5UrRBF1khWfsD8pn7KltnO6z7IuSt/FJm3o78VHZiY4L5fCzMk7h
w/1fcePTc+gZAh8gSSDJXJ0OZ2jmGqOKOsAawtrZusjPim2HT5o+JBuDvGvICF+b/BwQKCZBJ427
fODa0EudHa2DyJpRzyryPWgWc2eEyRdsWBWo4gkYTUVjEFGbGbTpqUJfbez+vP/I1x8EtZ7E/8nm
jMObvvwZ5Mp1Xs5GA07EiE5Z09d7Be70RgS4vrw+RNskEIcpH9/E5SpOjS+2Y3ORW02k0Pa33aMh
dBVpHl08R0sbb1xet56K4TIFLAKTjH9XAceIR0WNhhFIiYjjfYHcyX4aTGf/6b0jPKMZL7VpoH2s
ziyDcbpOipIHfZ6FO3epUDrrQEvdX+X6UELcgrDNhy4F79b9e21QnFzL9CKwekQB4iXWD4mNuafA
a3WjvrpeClQDlxy1NxGSyHX5muLM7ZEuUoko02QowMBia+d2Y3igD7CpWHjdZiBGSuMLSYCjylgt
thjuYJngqwM1Doev4EU0rMewerDLmnMydMb3KqzBAXqNa3+9v6XXx4NBpmxtSBlDubWXzxkWDhJT
ou45HoOBoXaZv+aFbZ3ur3JrN6WeEEhvbgIu88tVRjKouMzsPvA6r3uuJnPZm+4Mu8Yx66365oN3
fpkqW4x4TJI1ps6wuVfhhKZTZlpDPgBWrfR9hmvMY5+Ch0C/WHWepUHAmS6yi9jW0AsfnT6k2+AE
KH9GCEX9LtIJv2orJcB2tDKLo4nw+0YMuLEdH/hiLNMINXyZl9sxT1K4Mh2GoOkmACZmmp8GG/Q7
1lHZt/s7f+P9QqKjwwfmnWRw3Wkxy76c9EntA8Qqi0O1uJXvABA+3F/lOqh9jMGxBTAIoDSkLh+o
x61s0SNCJ2KqryEGz0nRhv7SGMcsR9Ht/mK3Hon2NjMtrguux9ViZuX2LtpeTYBbmvnSKaF7qkS+
FadvroJdBFwOmVysVWCyOkbDUteawF3m+dtil/gPmn23EZ1vnQQSCioZpCZpzKw66LG5LB3YJlap
vWmXOtMbaorJvnHmP+5v2vVCNrHMoMUL/YZ8erUQ/EdM0JF5C8CpZ+dkXoYT4s7qEaf2LZLU9WHg
SJPaImMNix7t18vDoDCHlLjwJoimqDii4zj5tpECmNOW7OD1YguFduvR/rveKvlDMa9BOZ49xEa2
+WEifOH3dRJ+H2w735h4GDLtuYwtWEQgJCYdhC0AEqu0KKFFMutT0sKXKtXmVwoC4IttZLV3RunP
K0BY40IOErklRUlFtvyvgIlsIma4hOkppagWuKQnGIH3pqIu9EFC0TFR19LkySlRtD5w8A13Z6i5
Yx5FZ84/Inoq0r689141dJXAsOfW/FOvCxFkMD0zf7Ht8a8wLlRu974q3nB21ifpCia0T394XL8u
Vbu0IyKuGpcvthZttjDXywNeu3sqMjHuBWFrf/+kXveGwQHT6qDPxnTlihBUj3qUFaIqglybjT9m
2m5fpYV35IeDrZ56V83eK9DdP+6veuPQQjXG8BHWIq3wtWYbbgutscRKETBaxlZ9QAByAaI9kJv6
bbnF8LuR8oJAYIZESwyBMy6By62MMr3y6tIuqGyj7IlqEWdiUDdfLU/JTn0GLS5uUP1UEqhyXSf6
IMWnnd54mRUbL/Xmg1PQIHTtUHGsiZrcDkVHMV8wlqzVyE/N2PhGjVoc+kyUDnhdRd1IrWRKsfqG
DBlVGaBJiOA6fisDVhpWaKR0U9jcOC3+Qk3ttSksAMH9Xy0yH77umcfRWD7fs5OILdJHOamWDYzL
XQ/VLtatRWSBbQ3iVCzY0qWKVux7lPkOiMBGG/nqdV5H2UtmQd4joQNr5xVKMyYb+Ceg7aEVya5h
2oH84Gz/CukjlzutSAUKwxgTfZu0Ods40dcXGItzQVLFUWYQjC8fdpqSENajkQUGsixvEUj3Jy3P
Pi2WRt5o0UWg5qbIR9zocpVCcRZhNkkeKIMe75umrJ4bc5w3Wsi3noW4Y2KkATfoClxSuWXmjnB6
ghbA+qELNeMpFmb98PkYAEEAQiy5MOjB1Y5F9uBOQ5vQGccK7KSaU37WGqEdE/rMD16XehuR7sbF
xcGQwGn6TjpCB5d71xntIvBZA470IS5jD1nl5w5YrzmM7O+ffzbIGMwSpVgTq12uNZYhlxmUn6Cu
FRwXK1AixygPi4noZs1nBNsQar2/5I2XJmmIFGw0IUkmVtvp0b3oFsi4AehZb+8arbcXaOB+fhUS
TroyTEjlUVw1mGLgaXUCHj9IY732Id+NXwdDWButnxuX0keCBoxLKoiuEUCRs6hj0pBzqkabvwhD
U8692s3PC/5QX/RajZ9UpD7O9zfwxvngcEi8mskJow69fGdYEHMNDmUdALMYHsjdrT2ct2ZfhObn
y10yaQNLagDOvLK1EGDrxJbeqVYZDIYa7lqzeMeKz4DgJsrPH3pZItCpo8dFb3B1KhJ9yhBuj6oA
AfL8MKATcMrglZ3ypNtiPt16aRw/lXyNeRoWB5f7NxVCzN5kQosU3biPO2d4cVCmgnSTlmnkL1o1
HPNebDVWby0LhxSrKPaTq2a1rOZFOtS5rgzkN79XmizaxU7ztRsThmyeOh9Vrfw0IxyVN24anpSV
UTNd7Wo5IeSspnMZlHr6mqHguhP97G68uhupApcZwH56rdLOYRVDrLlDJC9lP5Wxyc9NPDMFchX1
CZuv7Hcad2JjHnqjE8pcW1oa0Z1GnnVtBgeTmzK6bKrAHots9gnc2qsRD+oL5J4o2yvVrMQPaTNC
CSWg6efBjafSx4t8CzxwI5R9oKkgIYMDucLiwAezpni0q6CvDe0JtXfnCZn5T1PhpRqydF2UYgmS
0nB5XvUymZUBSw6+99Z7qI2+eLCbrjzcjyq3jud/V5HP+h92xlxWRuxVehU4c2TPPiDi9mCrCT2Q
IjPPYobMPEJ43qqnbwUzci5I/nB7ZUC7XHZg9B/q4CiDSJYWiDyBnS4GRtyVOYmtGditk+rQVJb+
MPTV1lmJimyvGqtMHeIEyv1kwMVOxVj5osb0syax30iib5wPPgfmYSB1iKDryqiBK4jDZDkGxeSZ
PNtc710l3hoC33gqenVUKewietbG6j7QjcZpxFANAYlS85AIQJ123Yf7RFXyXblsgglvvDLpG0gZ
T1MeGJo8Sf85KVYHGDupmoERN4n6gGPAQ2vG+dHtbOt4/1BebaC86HAN5BZCJoSS9nIp1x2SzsgV
85yh85fxpRvWUahQqT+bLazWWR3+DIx1Ozcu57yu00c7BxYQJl248Yld5f2sIrlqVMkgx66UMQuj
wEaVJPKsOkVuPVWprb529tTidK0V7dNgdga44ahp/pytNtk4i7cWlyrJUt4HcYB1+xO+Rj4sQ2qe
3Ugtflr9hBFj3diZtu+TwfMehkTXHqZh8vqHvMn76o/Pv0lODFpXUkmByuDyTaoIRg+oJxln0Qs0
LtVZ8S0j+v+8R2hS5CzUHXSVV0ezdmGsE0aNM/We2Jlxah1QKDU2TstVqOQ7gwUoEWrwhoGurJ/F
Ch2vcsKzVaniNEeJ82K4EzzvvPmwqxG7IUv6b/c38Oqrk4vKpjwGVzAQ15hDPdKNkEZwePYsMf2h
lHzbiDWKMwTlrbb8NbCdcEyiQpMF7Di58+oB28bIGmMqnPNgV8bfOAkOJ5A66Z9aYSnPShTlX8Im
Fc+o3JenrGqUUyJs+5R5eXVMPVX5MQxa3J/G2G43vqDreMAP4wTx+2hXISN1ufNhP8fOQMZ2rjCZ
P2Yiqb4us70ldHljq8HTyIG/BPPSIL1cZdTNtneH2DkLOkJ/iUXrnnra/7+XtNc3cpmP4HzR9fi4
+VD3Qr9acghWJ9YYHHfpKp21BP7hdpYQ5jqAI91urHDV9Uel0DtfBWHyq4zU5sXC3HzaIZcVWjua
6brDv0iiZ/xe6mGPQ7X4wTL5C1OsCg707MXveIq09Y7/E125RWnQYPMKfcKdr6Zj2MIaMtLE5+ia
4a7gtrBgAerhG10eqFUiz/vGxwCEPlACqcDvgHNsNYav8zn2QKL1YMOQlwM7WO235XFSUsM+L0qP
prNDb+TPvpurxO8tozu6Xpo/cKuZz5oYp38WTa8XNEb1aH//C7t1uCgIwNZKID6Z1uXPSIwekluO
QZjABEhqaSQw3Eaxsco11IOnlXNXZKF0dJrW1+eUxf0Ywdc+LxrfB90oo/fLvG7wVYmLo8ja6XsI
6xw4UeW9IBCdzvjWNxi8L7ru6xR6ASgf8b/PP7tUQEIYWAbPdeMxyxJVGzOcXfUYxLpeNvqhGT/f
kufRXUIXtSS68gCnLnd4yDIRe9aMQydA2J2x1Ojo1W63S3pvK2m+eai46tCKYeLH8G7V1JutBY5N
gRtokw1O6+clDMl5nK2gG1S8vNrI2mnDXMDOcT2/T100EpzeaR/u7+uNUCKF8sk5IUTQ6lv9CgVE
ZVWHBXMApzZ/4h8wfHNmD6kD0GDx2/21rvJASfaRys6siEXBeq05C3EFY9RDstR06Ju52gF5ZDP1
RWdYO3PJhk9rxbGiNGqBAYV+GxCby/dp6GPUeohCAlJC9iay6v6hS8Of+BR9WqGQlSC8AhlCxBLs
yWolBCQiFw8z5TxOHX7bSEEocNQHQ8FhaNH+Hy9Ndr4BLlCm841ePhbZkDMvma6cUXMzXrqwGA+F
MZivKVotGxfarfMhbxgudiDveJdfLmXmtlBq04uCCbPHR0cx49NIEXsIMebeCDw3liL5I77SfeBq
X7f6OjnxzvMsChIp7zIpSDTpqILum7KvNxKkW0tRdONnAOKQDpX8+/9UCMY4wkX2FhGos1Y9zO5i
Prli8Z5dAKQbaa3coNX9SXtPpkRwk4mqq4MRu1alJ3YUB/2Ad7PbCOeEykit+5WqjH90aln+DRxU
DLtw6oc/hfC2WizXeTVtYdg+1sfEhrB2+ay9tExYQjsO5qULj44k8AoTgTBEuPazwnJkGDsSGvvw
6a/dkc0k9MiRsQFcc7muVZDG90oZnqusTf5OosZ8UhIt+5Jli/vVQLFgI1O58U4dQOjM+TBFYFa7
fk5t6JWw65UzFLhfelzH2JJ2ghw0UU73n0xe9+tXSoUgaZV8hWgQXT4ZVVAESw1uu9a6i7c3jc6r
HxbPy1HByQz9e+k1C+w/bsa/7i/8kWhcrQy4Tu6nHPitEhHRdE44krsGk53q+xHE9GHReiQAyyHc
Z4n+nvXhK/Ebeaj5BQWGg+MqByQjweVoojguVlzgtxkNx0hHf9krvHjjJdw67TRHNcnN4qh9XHr/
+bAoH0vTGA0CrtdoQRYJ8+9iNLI3ux/UUzR4te+iePMIUyt8rWJEfO5v0I0bBsgT4ynwKXIQskqM
cz4DQ605c22rVju+iuwbbnvtE8o16Vtp5eLHp9dzmH/wfdPo49CtomPuYphFsReecxV/pwIZ8ANM
//Qlccdi49DJmL569f9dag1sbPGDTdGOCM9jhtGRW83Ih6Hn9/kYzCqU4VRW9NTXuA6vnAjACas4
Whe9Trnq7hdFKb/OE5639/fuGp1OTxb/DUhAvDMSkNVhLmjeF51ehOdkUaqzPoXlbyh02Kp2dd2B
f0rQBZ+T5USLv6TAaOqHMneXE1b0HXamvSPOcarrj2GVmn4C+viHEzXe6/0feSN4AptADJIukrz/
VgdKFfbYqMoUnvk5R7ME0TCW5aszjYGKqxHz3vCl7MTG0OZWJIO393+cnVdv3Ei757/K4twTyxwW
57wXJLsVWsGSHHVD2LLNHKuK6dPvj34PFqNuQb0+GGAGHtsqkpWe8A/wdYhdQIMdrSrFt0p7tHSv
lgwHUmU17mMOLOLGKwb7fzIU9RZQziQUTMfro0xQJgugsmhX9Fw/uU4J0Qoo316ayblr6K14lyNr
Q1mh8EnN/yhoWSd9lJiRJZzP5rrLp3q9NRogiY1XQw60U3mv+628TLJ+3vtTsVyKCT7f+9P51iba
ZFY2EhH2Isfc1DlIu65H9+uq91Cz41pOYsj354yc3ziFoHRBito4bqAzjm4iva2gX5Z+cFV5C8AX
ut3dpaDJuWst9lGMAGh7Zhrfei+kxcFCbCEh19/raVTJWIAl7+FcAoCO8SfEBSrTznFu33ovpGC3
RBgtDhhKr0eBttMsKxDvqymBAU3XubzRvbG8mus+fyrcUfv7MJdrHGYZftF8zGNJF1Qs56IDGHaF
juH0NS2p8rQkmQ8TQkFnTte3thxcZaoO6GYZfMfXr5b37eBrrqdd9fbS3rhd2Xz1sBKJcY44N9Rb
c8VtAcGQm4MU82h1CNRK0f4sU1j7uXutslxcO1VzDo305ihcw0S30LzIZl+/EJ5DndUgAHE9YdwT
tcrKvsOmKT++v5+2I/roUoJbyBA6kTuyRUfBrd6gxodBhHtlN956I7Qg2HmDylDUb+3pQVaIuBEP
1Oc22Mlska1yP0Ei3cY+IVIlvcxKu55RcylGL5771LostM7fNW69nlkYJ99xS4xZF2xSmBOcXa+/
I2lKkbSZNhz8avZurQABm76bzlENTw/HzfeAdgW5MThHIO+vh3EnVIjLMR0OSWUYOOkiwNNFS2b2
OdZRdTXTxeisO4xyi5EC/GgCvrdFGje2r/3+yynlSYjdNiYWZ/VJ7VhSmg8wTuZJXGdSMVHwjHOV
UXr3xTJk84VVeAFQ/NxFW/D9kU9iR9r3GwMZqJ5HVHCMJg/ajhhg1cUBWDz6j3mhm4g8epOx8xfT
vBS+SPaOXru/7VJo3l7Uvn0GJnk62TQvAxgUnNnErsflny5XQzLYbXMwmi54AaFvP5UwOc4ca6dA
b6prWxGL2i16D8igvJ7snMu9S/u5OVitHD4EbWLtBn3qvwC5sUK3zoqAIGcZCS+o4X9fXJ/kMDBw
j1qUJ/euaiESlNpwAw68hmZVeWc+wxurkRSDIJ64lmMKqYzXD2hNlSF0J20PGVxIRAwwjY8hhZdP
XcZTOOAPvo20Me9mfAVuFjObLgBy/XXA65E6bgiITVyOW3S7jf6RSpQ+BvJ+1rUHKeR675TKv1ZD
7vwtQuvPKH/c7f4QAo/vNHTU20XK9lBoXh8PQqtvh8wq4veX9iluchuGXiSFlD/eBUcpIxVVZUzZ
1B5Kx1ge/azIomXMteuundjKazteVKNI750AgaXetqePdaqmy5Es86/Ps03uiKyVKxw2mHt00MjO
MOtldMoDxXsXfWREHJ8Np5Nf3n/hN3YSPH9AHeDRADmdcsHIMNA0qQ5eJanqu32ANM1ZL9LTe4Ao
6w8eE2wkzeOj66dI/LLz86Y6lA3uqiGkS+O+mhcH2m9Tzc/vv9Jbg6F4yURunoscEK/XY1Xq0llW
xGiaxfQ+gWvVbonGgsupW8czG/Ctr8fJQCOECBLi9NH+S8BqT90UtIcAwW1rkX2k+VAD33+fk2hu
E+igkQBXYKsmHIM8R78pvdatu4OgOvxip66xl3Mz/y7WNY11myX5/nh/mKivggUGBBdNTYgQnAq+
9/oDLqnvYReTVYcE9zENLH9gzEiYEaVE5WKVTYhSHWKYdt54N11iBri3VysWQPU0CYSrskx4uCkh
WpPaaAqG60IPEG4Tkt/RMJXOz6UYFVAJ2Qdfeyru1/0wOZfjMMk8Nox+QKovTbwytPs5uaaV0iMa
IKbiXvmK1miV2ZRtl3a1vhftCNsEc6+E0mCl93dmRXMRjYYyQAxaq/M0HtCMLMJydAo7TqVqr/qp
lz1I77yD7CdXtcTt1M9PrrDM9MKaRvFsbeJwYQa2bAh1NfklLsmZPl2pKQDcWqHc2iGyPUwq9Ee9
M8K5z3KoP8nUp5y9dfOjnsakfhDK67KrMzPDhz+aGIiJWNuidcCnOxaftAdk3LMcmdCOSwtFeGjz
nlfWtNXOKtm9sYkolG8M+E3GF8zQ6zWgkVxkE6zzg64Kbxd0kA4cqUMWtc/xB09lST1OHxosyGcT
bZ9AA2ke6tMqGMohLY0F/NfLca7cXTIo/Ro1b/+619b0xVeZ8egEybAzW9t+TNG4e+58YUR1O5oC
FYIivUQVtrxHxauOmqL2QtXKiuB2zW4gL6jrFeXbne2V1k+EDuwP78/NG7uUBj69KHyd+WrudlT8
4xZ0MbcNmk3CNdUci7DAKOOlk8giJ4kddUX19f3h3pof4P1MDU11j/Xwerih0gwoyTqHnInO2WxV
Y9j2vr7XkvYccf20mOmBSUNJDaoiJxCc7tdjWWStqzMM4mB33P+hn3pLGQvZBI/puhpi57edbK98
zkEVdsHsX+hBtkwh2akemz0ITyzPk9KLpKeSxwANnhcBQ51K0moMO+UUvTpzi78xF8gDw7TfBEi4
zo9ugDapvbGTw3AoWn/+TdPOQqNmRLiPk0tfb9PGOxc3nIbENpgUdiQFCzojx8TRlfUllr7RD+k8
GDvUh3AEmMZl/GXMdL/jGjT0TYV62FW+eNO14Sai37+/ILZD+ehs2ChDXHpMEy2Eo3dO4F5uMnb6
wZFebFlC3/uZ+FDY5W+nqco9CIBzEBkcrE/H5DqC0wEJkk7Qce6K+uLQNC5jZlmF90Qvc/BUHPrm
epNWmdXHnYsh7UXJSrjwmixhoaa+kyAJbWFSV/eSwGYFw83uFfPkhCOYtgAOipP/RHyuvKqbfplD
282SO80t5uJCb9zly4r9UhUmMzW23sUxgzIKOgrhotfNA0f6+piWtXpEQ13B0xJIAVhO3tFHwTyO
ZTB52shN5YuPtlMvoM7m7dErcxof3DEYf3ZWuuL9Aaf5ycmoOIb92k5fK7Mqnr0iydbHydWKklsn
KZ8acOlfl8nO7uBU+R97Ycofbmp3RdSVU3HbGGmh7QaVBD/WsnPzyBrTFH3xZh5/DaknprBGM+Vx
KWtgOK6dPMH9F+j/O6v9I4VKyxWrG9pBL/Lke6arRoVjtgBTNZK0RrC/mMY6nCtqVSGtb+dTF+Rd
HXdDOn60MoVWPgiNKlR5xseBlQAIYshhPAHX4FOhSztgbLEansAPqQ6o5vq00s0oH4b1Xtae+kWe
6wF4Hxp57+lamuxcp53URTklmdirZvZVNJS1YNpaEUzhCGNNxl6WGBfcq6iO1LOHjmVRWHTKezGt
UcEDTejlTHgJJGKcfmr1SDeLa6webp20Lud7LAfa4SJRyP9HSi8qLt/E9teI3Fo3udNV0FxkI5BS
gIl9yqpCObuO4MxVz/6E/nholYZ3V5UTujJgz3h/Y3YFyvyrn+8KpzSeCU/qhXy8cGXELS7bSPVd
3kWG35XGrh79oo9na3TqSE5NfSMqy23jBEcGlHhNqf0msedlRZ5oLuT61syjLJntF5iBdR1qiakn
N9k6aX408h8VNsIVPzYiUBZ2qjDVDuRTZYZJXjRuSE1Ou/Xmcsn3iIaNyb7QjPQHQHlXbsysRY+Y
PJSEdSvhhyMKI/GE85c+xzTQHj8XyHNNkSLaZcEaI6YReYtefph0S1JcAYORj+hHV8+l75U/x3Vy
xpDASlVn4tM3gmAqAcQKyDTC/TjuW/YbyEk3lH4YYLhFfZAVN0l79oR948KDgmGjSAeRnRNuO/P/
cb+iqzkFy2ivB4o/7Y68d40r1C7jzjPEmaP0zaHAwVLkIfsB5vh6qNay1kWstX7wubtu6xaxpaAU
y2Ua4H/w96f2ppRFKRgEwImUG3qlmSCCXw+mWffXFS2EOPH1cZc01fjDK304XIvTf39/0DfeD+wM
pVr6YO4GlHr9fl1LfX/lcDsUut49NBqQ35ASVvslXYZzQOlTkJJHQY4y1VYg4Jo4ZuZ73BGyFvpy
wOAnEaHNjcERh+uGF65rPSwRnCjtfjWcHIFsf03XMIeN9RsvF2MJRy7VJ8kR8NuuRKOdmefThQsS
coMPAUzcCPFHMVQt01SsxJZc2n371UE/+xotQncM3//c2+d8fTPD59lenhW1wSCPqkiL71Vpmvrq
IDCAj2ybTnTb1k3YMb9xl3GIvz/eG6/FeMTRKElt/cGjSEAvEcYYKMkd9IQrps+sbFfgj7h7fxQK
+2+9Fxpo1MeQlCDsOFpGyCsu9FSHQ0cfeYlMc9KuKcXjn2VoRdXuFi51Ot5TUIjb0szSa+nNBaoI
buKo2BmSvI4ACVddHDhynvfObJgH25nHYg8w1fvY2LX5SaBP6sV61Yk1dIoioXEvpCniFHQo3jmi
9T559tAhR97ldHDm0pj1ONX7pIvywG5f3LTv9HCclF/u+lbLfiTJSJVOWH730fSWxIw0vQuWfe95
mhF2Us1d5GLwKaJy1vx5JzHDflZlqmeEErVZh0XugmOcmxG/BGk4w6NXGdNjQ4pLmrkoy9o3wywK
3rK07mqu2hknHIDZsamp6ruf5uK5MjNR7tSKUVI4FraPH5AdlFUsadQskSRKaUJn9t3HHjurMpJ1
PslDumgU+JIq98tw5MlyaJ14kt6XwTqYT3x0iA5a6cqfcxaY2oXIsv5lqWX+Pe0G1YbukA609Oda
EoMlvaeHIBQQcfa2vB1tlXTCAM1q2wjlluZh6kD4RLREVBWVWKMguKI67ZAZ9vJJAwnzYzKc6dLu
ljQNuY3Ut5l4ydxnCkdA1Uit2ge5wxRkw4pWmjbpukLKOkAn2FhloO8yFpR3kU+jRPkn1Yz1MJfl
ljxIpJnjCQzjS1KZuUC5eUVY0q0rcalbSg0x4M32Z+MM+RhWriQZUbldPXKvqmGno3v1sctd6zur
qjdjZDo0M4JfXDaRa60kywba2fy7HANkVrSRiOj9PbEdGMc7nYYHXXnQ3JtGwesdoezZkEaQTYch
y+c4o2xyRTZV9GE6pm2cVcn6YUqGHL/L/0ERFqAeYFMDBgwTcyy2NXjVZOBBNB2mpjdCIK9ppPfy
HPT/jaMMdj+x/naUnda7RhTzg9L05aGxkvwGasLwYG01kKJeqhicszxzPb5xlFHBA3TAjQ9O/rhu
qK/+ZGRlriBSFM7dOk1aHeZ+0v11bZnSAqgBgBSgQ3i11/Omlek4dlahDuuSVIfV2mALNvrO76+O
P5p1R8tj67/RDdvue0DKr4fpfW8Qos3UAQX72YoC6BJ3yAHaQ4jCrzeEMI7ng6+p4Vlvm4GoczYJ
ANgBdRpqXuV+E5WXfAWvZavQ1voBdsCS2Z+NmpA2Wh2EZcKVjKSJbL31cpj1a/FiJkMmrmysFZ8b
sy/yHa4baxVPUiMbFslCPtJMakrCAp+EIk4E6G7KY2pQu8qbcI+QRY9Yujam96ld+/eTXsoXVa3J
b1v15Z6F2IsQdnG+7LMRF5gwzfOgin0dvdjQVCsGQFxxKsBBgnJARAipMNCAhXaOpnuai244GPAK
f7hLRDVHHxfTLVFlujxkfSCw8lCawKgmL65EZpo7FKXq3409+E/vz+lpKMWooLyJbzYQ1bFM4dA3
VT8OFhvCLpOP2eKJG3zknVuYlPOZaOXNF9wIyDRT6Qgcd93wNyrdYJ3lgTTTLfYmqf2DjcjfAxrS
ASXOoN2ymnPVubdeED4dmGO+K6C9owp3UVpTmSSaPHSUaeYw0bvkdjWt6pOWOubF+x/zrYiChI0S
IPxn8lv7eB+mQ0Ubl9vOtzpnjmY/scOROn+k3FqL+rRZulCzlAgLPe33XB/6B7nM5a0igo7MQg/2
ST/2l6XK9WfKWRq1iKq+xwhgvvRKM/hhVyq97bHne/DcrL5hbxjXfWfXZ2bqjW9GDWgTx4SIjJjA
UQBmuWPuq1WOBxvnmAN5aXlJSjZfD22aXb7/yd5YFBsKdwMXE2BTD3y96vUBR8jJVOPBNDrxmSJE
VcWkg1QHdOp1bplocW0baJu/P+wb9wDlHkRpkSoExHIM8s8CVy6FnMaD0sEtOgOlAD8R9cFt9fFT
ObX+mdc8JbewhoPg38czOLTjip6k+5D7lT0e0lboP8zCWTnrtNYtIqOd7JsB3P/33JbiserWNZpw
ZR2X0n/ZCg4UOVr0o0JsP5tvpR2Mn1SSi3QHK0J9Htyxu8PaHdfpHuzv5zpLVLebE7e/nlajvZe5
pn0cpEjupJHJz8hXVi+56w1maAzaZzenUkDGa9TtfmngU0bvf+bT648zcWucbfqFpClHZ5rvzVll
r+V0aLXAw361yegvm+cMmU4nc0NzA+DZUOPgarbf/0dmnbpK6lbtl4eqHvf09juIDZP4nErHvGpp
Q5x5qdMliw4VDSZA3UCGEG84Gq6pOge8fXFQSTZzvcz7Qk86kLFVFRaJ8QngwDkYyhtJKGEE+vNb
nRLS0XHjJC1xtWpdrzp0iENXkauyudguXQiEMDnWcm+SE3/v06n+1ZMU9qGN+PBX+FRInpvNBIcK
u0tN7WiWqL/2foMnBIYe5jed+M3O5/X38EsAdxTQJR6HIzUNSFlbyfHcjj396q9HOeprGxUmS/rC
0col7l+oWlsKcrC0PJjkCyD91LifAlVfvL+A30BQcFPRSwcZwKRzVrx+OZyp83Fwc3lQCkHdgpj9
wRjcNR61tr7yabbfuHbWgBwtpitLesZl7+fLF10ZbjSOurwQunIOVVAGH5Iur8483ek5vT0ceTmA
qD+UkNcPF/C+s+dl8lCCUwJwbzpoDOtqF1TDX0v2M8nMMMHzVgbA5Of1UJ421+vidfLQEhjhMyZn
yrzqrI70dty/jjAZhhbxHwjstsFeD9M0linShvjcJvGMqUYmXxo6nff5OLdoRBRo4yaB3NEVMems
jcVOE9P8aRBueQHWrf8ffF+M/ph7qj8UCrbv/4+DRaSaJJc1SF6zVTvASRs/YKg47Gf0qc9cuacn
JR1ywL+wGHAzIUZ6PdQwkP3jJcImEpYM+VMi8tq52L2/nE9PSpgEAEZpVG7x3nGXx/SLoU4MLnbq
3fklab4KLepZ8QAqcdeLVZzJJ8+Nd7RpW+SUMkVuclicSn6GaKNie1HIx3ba7Wwu50QG3gC/sHQA
5VOv4kag/f/6K464CIvOC9QBOg7SKXjktaGXmfVlJ7rsc9KImdJHNnsXYnKbGzV7zQEV8iHSpVLn
aHdvbE4g1XTUNkXkU0VPkSa54bUOVTNaP2GqVesNcqooTKrhnBHOKUuZEAr4thNA1nRgam2r6x8L
VQ7B2Eo/kYdE672PJXT6PBJiwKLdG6RLY6vIlye/xpA80tRSf9Y8f/yMPAnKk6VFWSmaO86z3ULO
gw0fxf5zPlzbMXm0r1FQQ0wLzj8N5mNyV1N7s6VWSohu6ng3ZrUUTtjDAbyurX6MjMoYLrBSGiJn
NNan99f8GzsL/yVoGtjMYXP954T/x7exUb02uBHHg1aTWaZJbV2YvTyX3Lw5Ci0ESJ30a6Ecvp4B
t62X0hDJeMhQT4irYWwvnDkpz+zfN9YUaGjatBs2EobJ0Tzjwlc1ybafnAqhTSstvtnL4MUOrZ8z
Qc4b78NIpDDoRkGUO5YrTrzUmGwaaIdpxSKqmboxlrhWnxnl9FL3KVuQffIvTE6OD9iFB9f9hlOP
449TaLaNGOoAjlHWskY0UuRFvmrnNJLfGhRSOx+RHI26zFG8IinRF11BHqqBftoLtWRATdsuzudl
uram2n0cSk0/g5s/nTlYO+hdgBHhXOJOeb0+ANn1BVQmHJO1+Ul2CLX1ZvsVb4j8zEAnjXwOPwaB
BcfboZ9/dAS23bIsVW06WD8M47dEdhbqUTV6MmYltI85RvPlvqsr765AKuUmE1ofv7/fTt4Ucu9W
SACCCHDhpFvQaxRQIZD3B9GXfjiU1hoPprCigoD6zPI5WaQMZW4wCQtMEWMevWuia4HSvLQ/yGCq
onT2jGidcGr/6xcCj4AoDwJSEIr/WHX94wCZaFhOgdbkB0+X7h5q2aOHu/pOZunH9wc6xanQGmTO
qB5s3UhEL18vkrHGEyixi/RglqCGsFfNvA43qxnZg3Ze2ibCV7SifL4uZbpfLH+5D5Z++Yx2V36f
W+NYYc/eYhxn97VX47ah0p9OOy4bBbP1bLjsCGRcvv/MJ5tpW9Z0LAHWsIehL71+5BKrx9xOfe16
AZHwHQ0qoeFi6uaHzJbTPY52uRt1ej/+rfUXRzoY5Y32wtD0bF8P6wYTsiRtmh8qy2lQSRpU1OVN
v8OvuzqHizqp6myIGMhElHU4ezeg1+vB5iSds8leLeKWovqeQ7V4WJuZjNxMHbzcg8qoistlXdLr
BF7RGIGvXeuvYlz7R0MMpvZgoaljf1B5ml+VuVZ3oW4ubhM7du1MKOBovUWpNNCCqEDvUyKrqnsy
TEpd/EL5MrmfnAI0gF5DzAsLbVmAKNYIigEVEIVD/8dLMfYt60KP127s3BsZtMaGWxjIxLzE7spr
6aTlQzp4XhOVY5vgteIW1rAXqOqi4N+uYzynU+8cgkUsnwOiaSPWejf5LUZzecRwG/tdQ5LmCLng
rxYkxozkEeaBz003avpVViN/woYo7CHy8tSpwtFQuYoy062cCFP49nJK9ATrnLSP2TfWj9ou6k3X
oxxuErNKzSit6i6JoAQ5M9KLmGPtRxhMONasORiOeh79a5w60x+0YgJnn7pTl5PSwu+KKrE4yWW5
amA1ckpFd42X02wj3uhF3Dure+8k/SovA3uVa+TYIAp2bq6KL35bduISHLar7xej6nCDFEo2j7Yq
OrEDBJd+1nQFOnHAj4BXKnWlx7pFL4xvPogc6Erm/EiCKWGDQQBGNaGyCyP0Rdv2XM5m9lLBJMB1
CN8U9Ly0FVvPpJbTt6quBZYmgcCNZ5kd7YtVl/7eXIXxtUdaZNovWALf64NWa/sqr6snbNLEfskd
f18utZ7FE0K0H/jS9rORC/O6V713ZQZTsBuVMTwE09R8Iku294Eo6odGzoDqPe/TsnYNj4dqzOfF
NUcRIbzH0oFWg7L7Yv9C7IiDRl/lNw/ZsefOA4I8YN5X7nFNpxjZmo361phutu41f8I7vcvy7Eud
yeKFwvkchGbBARc3nTdAUlYddQpUtAEJZb41R4s5ZDb+pTUI7R6ZijY2G+HXGBhargjLyRx+9VuJ
Cj6t/N2xwckV1rL9tvpZ9oUWbMtfLiEb7aw2SfJQw9T+gwiGEQu3tf9GT9X8buOY940Plpa05lfn
ySpyv9mVZjuBh61qq47B6BRulPWGfRjXIg2iPDHNC2NJjRaZk2FumKxpSUJbBLS1UeWXxUNHgYUQ
urR1GXY+fK1eLN2l63V6tauRpv9eB9027W1bzjAYBuWHbqH1zHULBD+qfL9ZrhJYcmB+lD5819y+
+jKsgWxjEj4ylEWj4HlhQVH8UMm8GsJ+AUET9UMiaOmuRT1HhTFv33uWqrhqQOSZkd/46Ute5obc
rRgYpxHxzvjJ4DCpMWhNxrtUs5tvjuqHZg8vKn3K87XxoxS0YnDXgQ6+C9J+OZi1ZUxhBl7JxLwx
mN2wCbBUD32nWOadg+/9gVQSuQyRpOXtRGS0wgae6IuPdgump7fH8nM2o0+JV08uy2uyWJEXBPcO
0grOYtm7jk2oImlU6qo0hVvAoJrNx8FHgTySlSlf8AN0FIpmGRI+6UBMtBe8UnARaLKfd+RMlYyN
zsue2IhKv1xpVd8JN685E1MEDULswNUHe0mWKa55qSAUYhF21C+JH85FNo37juwoC52+8PvdXDh4
l3SQTsK2nLp550lr7UM5zQVizomfmqEPUNvdLZyOyGlL4dtIA2XGCPSp6NgGitM39IMBICBk5fTj
1BWlGRYKeEy0zhywkb7WfrtLawvUcVYgplZnpWFHgeY6P1K78J96boHkdhyL8WViCT3Yq7YiguzQ
A40Sqxjuym7BPMce8vlOH7yWOZWW+1R2o+xjBEBK6tWuVi0X5gBqNvYWL1G3XYXozK0sFkDlWmJw
8wKC7+6Cxmi+TkaHZXqRd903qZnA0KkDIB0wgJwTocQLAnYN5GgIFInAZT0xljqy6qKT9PMH72CX
VpLtJOdznJprmkXKDMDEe/itfR19AwSvNjvUwrqtg+bWcLsv6irXH12O1YOFHVkTS6qld+Dr7Rqd
e2ot1+1i6iXnjd1/dZO1vcrZ7TTY8WmoQi1rF+wlKlS2IkBj7Hdlpsm97WMEE+rS0y/0hbAjyqbF
YKOJyXpom5ZpyaoukzHGqZUbgrWTj31XWmpPnG0KDO0H5xfXd/eBGu5qXxqcPUPIp5l+Ajcqhr1K
KJXe2yro7NANCpnGQZWwnwffW9t40IX4TfPd5Te12e82v1UgAblaq4nrFmDsja88uuWOg+d9DBi/
9S+KwsP91Ftm7beXLPxvs+CfPVKhRh83K37vtE2rPPuQFehn7qcE/6CLpTHWYjMzUb+Qw9OLfa+C
1onQPZTOJdwxrqN07HVvh+NdM+wGYvvnwdHLx1zZ029DA1ayX0FmLJGVayASPAmzvk/n7rsyq/YF
4kWB3XUD3x4KvFnua5Prjm+XWu7OcLKl2Zl1W+RxYXTkfEFva1aoo74F8rWb53tbT/NlRx0iMS4t
fH7JQKt+uMCgYeGIpFfRhyPSFXbYtR2a2sZa3muupejsWLX3ItYi+FqgtfXcTmvvxgZtqGYvoSV8
xG0L0FTdISOR6f0EFRLx912Ae8G+s0bKGaWWghatigUbVLXWiRZhEGDJmNZt/QF6ZmFGaw7O1hT9
YkfYOFoimkAMZpHbWQhqVc5gOYgfdd5Xy2zsOzA6RfEwgI8p454oEGVPW1vnuHb6BECAW3Sgc+H9
30EJ4WrD6omjsOuMHqxHRis3WpMeqn7ec647kz82MD364IOOgOhXKQPtk1MJpw87TRgzqCDbLELN
cLvfCjWkL7rwKwtIrDvd5I7Bx52F1O56pSOzXgWL9t0oTf3esGpjiq1ZLUmE0sx6cIe1fDIXE4kL
oSzwsIHsVjOmJZn+LsfB+Lgqvfyh6bkf7KwB275Q+kP726WkaoUtCWEVDl6pLyHwXlyIsmq0fuWA
dCpOs3zJwyZRfRrh+todwJgu9Q7/EN+KG4fMJJqUxQK3WmML8iqO4ljUeTJDq6+ooI2LWX5tRqN9
0pZBpZFXbVqVaWtoP+q0AoxTjYl7KRJP/KgL1/u2cMmw/oWiT2pTAugjNThGwo5Yhi5Es8qFoEjl
i4ootfZf2Ti09eVEC+03JJKKxZvI0bwc8gCnCGcJJEAEIK5PWj0tOxwQ+Bmrnjdd5NUpSIBgalr4
rbWFDrvRtTbBTjXk9wGUA9pnU1qC+Srmcb2G/oJ8CSXS+mbMLOOrry0masjr6FzpSy+9iGqm9rHR
Qd2FQk7VS51MuCu3elC3FwOZ0KMjhW5FXdVwCSbSAyY0Ffg+XVa9UA+2MpUVKVFmXx3ZTjLEbKEb
whL5wGs6pcVLo9bMi3OkPb4VmT8eBqcoqY2tlPVCDzKq86EZJ3wO5qRzyjBFyPXZF1b9MAPk1cJ5
ppEYCTPttUh4hOfFsmg4hmEMaFwiXqtFhWPOdmz7ojAvXOzEfrQeKh87BU/iucRJPoi4fpNDPbZu
+dAnNmdAJlYpIh2e4PNM/eHjktXKf67cXPxum0bmkZEgygiYFYBNtFQojYUeqzNHfCh3Pg9j4H0z
pVf1l1kykYqCn3fWnV2V4k4U/uKjr8vNCZZqFT+gRKDT4Mkgg64FuuyDt/gaUK+xc9pwwhHgo5nm
hQZKuCgeK4WTaWiPRTcy17rxkSK79VMhBNLte9NLnZ2XLdDCKYgH5yRMTsquW2KI/IuxKYzR5zzW
sS41SvQ698t1nk3ZhZ6k8jNVUOPWHobqw1RjVxJOttdjKJSn6+Y9Ml8mley+e3YxRr6XOA8DXVO6
ho2znAEe/alK/LPi+u9ngzXOhUmP8tgqt63Hcc3d0bqmlJBG6egoDE1nbvhElsTyjpE6+yHxMQwv
7f6il4Dkq85I9+W6BJE+F8YDbQo/Elln7RxhrER0crou7Hy4SHUURX2dhDdc+2He99QH/l3o/N8v
8/9Jf7Uf/v2g4l//ya9fKEkNeZrJo1/+6zZ/GVrR/pb/uf21//fHXv+lf913v5onOfz6JW+/d8d/
8tVf5Of/9/jxd/n91S92rFC5PKhfw/L4S6hK/hmEJ93+5P/vb/6vX39+ysel+/Vf//HSUubaflqa
t81//PdvXf38r/8gvPhHhWX7+f+XsytZrhtHtr/yovfsACcAXPSG91KyRg+S5XJtEB5BEgQBzsPX
v3Mr+lVZKKvuM8I7OwxByUwgkXnynP/+4/0njf/35pOqhvHT3//Lt0/D+J9/MfZvfM5TLw59bpCu
nnAGy7fTv1Dyb7zoIjSJgaEDbvYEr2lNP5b/+VfM/o3+4ElEhQB6fuJE+df/DGY6/VMU//tUPTvR
4qCijDZ68q//+9WffaS/Ptr/tJN+Y8CXM/znX8/rccBvgs0R+Be3zR/WUGmgewvaERLxQ5OVAk+n
5uIHO/z3h/1/FneqL5Q20woMJxKTQD+hf/Y+Svozfb6X9n0qZf5Q2RtNnKg602mBBGTCU0EEeJ/u
1HP100/9YXWFDHyBuBgtOF1f2yS7iStchn5GiZ+vvW2gByxnSYtpDn7Xa3qQGFnzXNtpRZZLPSgx
BWlhouQB84ifhuXX2OL/chSnYCsB+kv2VdOC7RU5YBAnPS5p82v48b9Wdwr78TwESxLBU4QdUQ5m
5kpv5Nyh/4KvuA1w4LnYhtIZ7pNen9Kg9Dvo5+0vFbT/3LmLG8tQsZlUA5PLIQkOuw7W4/SL0wJ/
LX4q4f7ghyzqJ4xXiQTKYiZ4C8wZv0r0hBFhL1dMnPgcZAnY9zqlRaqnj+DdzJFpv/db2olPPA/6
QVsszTReg+nY3eqku/Jb24lOZChts0dDWlgrkSZGIs37fvzmt7gTnqKeVtGj/FPIsP1aN91tpbsz
ZemX/NCJTngJcJynM0tuXSEaflwGcSZ3OJn1r9ThL0dxonNPLB0iUqeYthiDfIzL/bWswBSD4/dM
+f6lzTsRikkOEDOijllgJvMKM3k3cvnqZXF3knNP+gwwpDItwoVe9+n8ycrR7xx3RVLmuexS2SCT
zDSm6DUX6mYKozOSXy9YxEX90q3GQ5OItZjj5Jbu+hWGSgs/kziBCbB5Sswp7lGiK4AhvlZkOdP9
eWnXTmCGAgDVKOBp0QWUX0tMQ33HzNuvaVb/6YdulxvD9jOxmA0sIrF9SKb+Ho05T5s4gRlRjWc0
QfEC4x5f9yWTkEkOP/rZ24nMUgFBuU5yKxa+bhcpOKuPQEKfI5R9yeROcLbc0k7Ow1o0KX0jsvRy
r7pHv407URm0496BLy4pKhu9X9LkayX4ufnyF7btEvw0KBxKtILWokJ7KWnSe4hknOl4v7S003rU
O52CpsJLf6pQRgFH+X2zZF+9TOKOhm2xBqKGLEnR4uWClsl8mcbTJ7+1nbhEn7nsALxdcZ5g1Kxj
2fdA7542cQJz6BdU3MZ5K0Dz9A1VpycZ/+6369NX+CGL0BgN2rMa1u5DfT+Z6Z7I4Jwa4Etf0onK
sI4Tm6l+LTo16huQ1U2PU/SLClB/HicusybtMXmmLAr9S8y/NGnyoJtzapUvbdwJyt6k3YZR7a2I
KFQ8SBlet6Lkfkmhy1INGqwqDmezFmJaLsMheoe5+6PXx3RHMZRYMaWTWdRwgwjdaajkiNLPu91R
pEakqAmAc6yY2bTlVVrdQubk1/QJ/vyUfwAofnBCUDuDK872W2Er1BlpcxPqyu9mcAk7Jc9kw09e
otqgOWYzHrIcc3p+SbILQgOtihgEPLHgoNTLJ+jeomEw+4XmH2WqH6wStxHA7x0cBbzUV1Ub/yZr
zxziD1z6D0tDqndOghAOju7nXPRAPRziRvmlsqFzYdYqbbsgHnGl2fE38NqnaNCQX5qM+8tTnMhs
ur3sE4YjxYBz6NCy+LhXADv4hY9zYXaGkbCzuNToZt+NsvxtUuc4zV84UVxgSx32syhh5yJGMvsu
GKr5Q930ZxL8lxZ3bswujlFPHfVWlKJ9TFf6DkqvfoeVOxq41oYNTOrTPQ/ExDbzb8mvEej9+Snd
8Y6kXek4DA0atUt8raEeFjbxo9eHdPVM0QXnZIrUWgxpm+ar1Y+l2j3XPn2EH0NHpTYIK1jE8Gov
mhEUF405N6n10pd0bkxkggBBZwq5T8++A8sY5s04txd+VnHichlnpmRcwQejWeZUtp8APH3rt7YT
l+AZLQFegcXLcLwD1wlqy5Vf/u0KY2QTpHxLXsMF9+DbumRfErL7BM4JcPb8W5YmHViZDFtRs5kc
BSbm8i6o3nmYBIs7UTmHoNlK8XoogBN5pzJUUJhSZ9jyf+onWNup/fRAgtoqxNWQJFF3saZ0uYr0
EvgEPVZ3MlngIUGcKeDi4JfLCrmgw7sBKOlzPWB1J5dlGFiKMbS5F8u+ko9NOGafBPrzPvUfrO6E
Z03XUHMwZhS7Sd8TCGeB8NTvezqxOcbhVK8yRVU5GC+qpQLlQxx4VduwbSc2h75Bq3mHUSKbvG23
6qj79szb4fTV/lb+wdJOaAZRPdOKdFtBpqrAnFlBxuXzovUxrKqjn2mcizOp0PDbJrMX4By8CFN5
gakbP19053xpKrJJBti9jGybB3Z6D4ioTzIBERcnQuUaSWZ3sxUMLBJFojC7OafBNy+buBKuivQb
lMf7HZzt41PdL7931qdwhW074SlYU0ZzFOMcX5qvzci+4S17jjHihYPF1bUpoerQ1+u+FkSbjyYS
b0j52c8eTmBue72SbBe42urxzVC3H07gNr+lnchsQCjWtTvOq0GCbWTNhvS49V41MVjbicx4jzHV
siAyd8zayNY+kJH7vE2wtBOZrOz4zGwATIPVr5KWPgyJ9TusXGrERFvKcaJERTcGyLAEXYrId9+u
aMkMjgaRzojJrouuiSCPkLPzO0nc1nu5g6cEiKetSPf5A5Lmazomfl7CnDvTNARMkMTiQ2r2UEv6
aTcYLPDyQJe5ilaos7GKrkUfAPiCOfE/SDPe+y3uXJgYa0mUIjYqUrverBwo9WzyKdwD9eAGZdXb
iiTwQB3bx6AD/Y+c5tTTKE5YQjugSyzGAYvNVHc8jF4FcvTLrdy5aTryyhCNpcM2+q1K1gee6HPz
RC8cgcyJyqrMEhWlCJ01AhMURf2R8emD36d0LsqZgPEz2YDANdX2BVjFjzxozg3qvLBvdxQJaVw1
rAp16mxTr43Uc77h4eO1b3c2viFh0kbCRLgpm4tWzK9sXJ45qU7h95P0hDphSYG83i3dkZ5AfvNz
NUOjsw9fsdOEJ0IfUheJXxi53BBRvzUAUKLSyeLmI7gpjs0ovvqZx4lQMUaK7DvckeDhTdfk/U75
b35Ln772D89NRoZ1g3oJ8p9yfKfW9hCYzHNpJz4lJLVAnopqoSTTa0Dyjk3beS7tXJqAE23DUGHX
YLBcDiYFW31sfMpioB534rMfGeYrVA0FoNqux7rZ1qvWBNuZbPmlKHIitBnkzBvW40QMtvFjvfbD
nQYtxxlnf2H11HlwrhvIepnEg7Ol4Rc51pjpmuknL09xKQ1OQ0d2PGXKVuu306oBUuszv3PLRQKt
oFJcaYZ2JuqcIKVVmIIAt23ut3EnnwU4toaIIZp3bGZ3kZ0PMo797jeXLTxuIkFLkPUWSyNutxkM
6f1wTsLmpW/pRObSUPCoglC6mJqHlnef9Jj5VDxCkIw9j3nc94DSgu63ANMrv9RTW0NLZdzP2OR0
KP3kwHUl7qJkaUlsYe6xKgdzlGWzvm7SfXwHhbiyPHp9U7dvXy8QrppT/Aop727Af/shtPzSb2nn
1QbgIkjGhxLW2cJPkJ+9r7dzmtUvfVLnaNmsadnI0YwVXdjmMzFfIMftdyS6HA0jAVtgt6AqHoE+
BDPDF1F8rrD3whd1MUxtCamy3eDmB/LXXKVpBY5fjAjSQPgdii6OaTI9bSqAuovSqIcyCt7vG//q
9TVdojLIBKwhmFbQsmqn9CrBLOAhqOTq5ysuiGkiIpG2QWW8KYdv4H7sD83eerXuwZ/i3PrJgslr
keF5RUoL4ui9fS9JfSZIX/DE5PT3P1z7AE/HYNQ+eWKVvV0aUE+v1KtphX07x8sayNZsFIdiBi2K
HLJAXxaqq4Pf93RufszANCBlxsZ1uZWY3a4v9OAHYcTOnfgEm4cJ5YayuwB5N6bExssOk7R+15DL
6VgG2TiXCr7SgkDsMGgw4UJ92c8RXTzQMISjmSmifyHga251ofvZr57qIsIXUnebZvicERRLu2y6
nlX95PUxY8fDaTNHVQUZ2mIPIIQLlbj6uEelX/HdhQONYPBbY7Ssi16o12wc7jF453deuXRD4PiH
IB7mY4uO1p9DJCohSd/6mcTxbyDpeJV12LUtxeWKj9nwwK90/QfX3A8xH6p2M4YtaxFuQENv0w0Q
Dp4GcbJaSueV1W0I3072CzGo+6nO/FJaFwlkxFBNfGuhFBzE0Aau4puZNX7bdlkIgt4AFFmlG+rK
0EZYxcNQmgev7+gigYQewOoaIosQAM6+YmIvT7Rffodg5GS0ZgvYaLMMh2AaXNote9UFsvDbtxOS
nTVrBhZfdE+S1d7PSxVdNd3qd5REzq1T7nEdJgC5FtMG8flBb2XeYljcb+fOtYMHRNCVjCPN78I7
EETeYDzL0yhOUK4QoYi6PkYCFK9jDvz8d9Z6vk5cmhBeY4J07OCDdknvx2q4yQBo+GeL/AH5+Ukq
7kKBQE5W0tGibAhRERDMZ5hgMRjfq7JrkiTDw5w05I7tK38bYOCcbs1yF4LA80OZRMtNN534ANMG
7B0X8xon0+U6t/ZuiZbhNfiSMFnVj9DKRXG8fLstJDA+yNYwc7E6kE4eVgj/wdYs/pBE4ia17at/
tscLSY+L1YnETHsg3eYCKu9PUT9eCYXZTr+1nbjZStvaJtZzsWefbUffjrvnO9CF6Swh+ruYw7XF
psOiwrA66Ng8DeKETLNCzQvM8bZgrbq1HSa2LPW72l2QTjBXLRUrKr9LQDXUkCoM4bLF73D9g8/t
h5usZCP8bdhtgYlQKAsIiDRjaMZrAAce6FxmGMqToxphlY5ofbFjPJFwdY7z93RE/yQkXaBO1AgS
Co2vuQLB/S4z8wc+bgcVsQvd9Jlf45E4T9iBiQ4kJeCY2aEtR4pFjNk9Coh96nceujjAjC3K7qDZ
Lugibpt0vpbZOfH1U7z8xD4uDhAoD9uNBMchD4b6qQ+QsuRDxyE5G7WwmlewuqgjsWVVO0SdxRDH
CAllcHdB2W7zQhtibs+9nUE6kqi0t8UgMHresPHSNNWj387dY2bfwDSlsHMyBZcK2gNt3f3ut7Rz
OYNxJazWboDTYLTUTMN10Fk/OAlxzhkdyCrsAFEpaoy1Y6i2z0CSvgJW67dz53oWfRoYbDwB0JAl
xwWVbJCKRPGF3+rOo7CrJB01BaY73pYPUb3mZR96tsNd7NGuduiCorJa7KS/DcseKiEk8fqeYKx+
/sTfpE1B9qIwqaSmupgh431o1tRzceeESYjqtrFv06JMMVw+VvtdnxqvdwokiJ9vXLJknRlYJ4ul
378Mc3vFqnP09T/PACDn8HzpLok7Bd1eTEEFwZA3y7Dky7B5DRJC2dwJTqZj8AIMWL2KVAGi4esq
Xrze99Cde75xU4md1dOWYiiUfygpveWr16Asdu0EZzgwtiYC86ZlBob5UmbfBEOm4RM8YF97vu8a
02wh77FvMskrNrK7GUoxfks7cdmLcFAQZaUgq4iCoqv1oQTJwdFvcScHSJpunDRI0QpQCvFXpIoe
lmT7NQGx/yJTQ4hsPzeK2qMVsIwai1v7NM3hh72dvTI6cOw9X3ruohpcOgCR7Uv12NHwIDO/XgdI
KZ8vXYEVAPwk8BPa6uoISbKLJG38imNg1n++eLKDBVYPmN3CDPF+iAf1PjK09/uYLugo3aWSVDA4
oST3vCUXIAf182/uxOWCyyFNu50WkG/ar0YoUAGZWkZ+p6yraIWPSeZEYuOrAO8ubT7Ynr73cnAX
dgTd9A1SPhGWXhg4N0wPAUTmdR9zF3cEMQa7bgmUbCsDHd2tu2k65mlvJy5BqlnXEIDEADsLZTH3
CjK3Uej1hgPj8HMnlGoFHbyBTcAKeFOBzC63CfF61oLR9fnaJUkBRZ+wccJ3dSSoXW8GrBpeH9OF
HoEmRCfgL0oL0OIcKGvvU228SjagIXm+73FKqZbVnBbBYm7FHhSK+QGYQcfzfOkyUILuwDAXHaLz
8nSgyBCULn4mcQJzlFDShKwQxsuX/klMBIxn2qtEizLE831TO0HsLV7SAuM5bT6CBXu25zRmT9v7
+/OHu8AjNpFILZAHK/gGoC64OZ/mUtvf/Gzi3JhiGXjZMHzLfm0gjaoaqKHZ0dPBncjkYdDOq8LQ
fdDxO71lj4sfE8Hf1bcIBvDAGTjTAsKmIEar3lT813j0/7yKXeBRUDESAGV9ogoAbyXobWiGcVNT
XntZ3AUfSVlOI8jwEJjJCKE/MD8GMpR+OaELOFoDaNiaDXtPgqdobMs8g4SW31HoqleGANBXY4OC
wSaSTyvo04pZZ34YepAxPw+glI9kyU6uMgXL/lhVKb0kRNqjn83d8Ixg5zQAQ0MYrvdx0tztfg0U
7gpahivwGAgiWgQ9RNW35RVosv3yNhd0NHTEDBBio+C2iu7mSBbApXnawwlMgi5bxU+1H5B/m1dR
PFQX/XpO8uKF88oFHJ04pqNhL2kB6t0bMdWPamv8TOLijbRsIYQAHugiToPXsVJbXis5+N2YLuAo
PA0+QmsWjDLVXl1mg7zaejDie3mgS/w8G7YGkYXFW7qC39Ss1eetCrIvfqu716bpcYwnIH2xtgSl
XDzoN+i9Cb9DJT196B9Kq9aEawlmONAm1Vt6IVCufD0pk37227sTm2Kak2UCIgCUAXF0GLgCW982
+NUNXOCR2CDRMUxYXBnxBaTuU64hvu23cefqtBH6VJXEkw2kwGsOMcAWY4XpuVfb6dP95NZ3sTtg
32Noo+BA1Elc3u1VDTLZScfxnK/Q6fLL5FwUD/TeOvwOmDhVorwvuz4fyeDVeoNYwXOnobXSuCxO
pwBoGA8aSuyHBRzOfqmcC+GJInBL79A3BcgG6aESXXOY1j3xKyO4EB7bYvExpEj6+/S6Gunj2rKP
Xk7jAniUlmzrU5glBvfrfUm1fRrVUj74re5Eao0xq6wBLXUR8/Tj3O6Xth286rWQ2Hv+PaGdjqQF
LJrFCA3dQ1NFyBat8St6gnzu+epstUzCz2mB4dn1xCs45QvdPW3uBGpvmhm85fick5jSo41WQGD5
Xvqdji6GJ+jbiFUByitlnd4ij3lFUz9EFncRjc1SBUvcYOPpqaoC9dcBnf3Qr+PBXTKiZZX9kFnU
VCHVBbr7HbzTqxR+yaILPkqgiqpaiUQ0k4k8iij81Bi/PuLf+CjrFbTxdMWbXGzzDYSRrsR2bnDx
hdzFRR+VQTr911UyfbHO8Xcyz++8YtPFHoHUXkKEDLtWVOgLVlZfWl7/mrban28WF33UydjOKQQs
inTcr7IKUMwwMd//eeMv3ESxE5tpsGkNSDM4lNayfLJ7K25xO1UXZp69+EnAMupE6Brhuc9b2GZI
MDwfKTZeZ/3Y+2WNsZPtclDRV21LYPlJ3IOi9Gql3C+/cJFIZQfNr2DH0hwM2t3IP9f6nD7JC67o
ApFCBhhcxWCTdCB3Mwp9DOTRfqmLi0QiEPJoJ4auRDBs6npZd36RqtaL/wRKRE59qAQTB1RRYZQm
4E9ri0JIBmERv4MlclLdVqY6xegOGirN1lyZCChSvGUGP1dx0UgZNHN0dDpasir+JNXSY4Qx6jwX
d67QJSm5qUYsXvLxWI3xDVfnoGUvxKhLTGSrSUpQsyaFVHHM8jaJhi9rG3CTQ8AbLNj/fBK85JJO
mG6r6EQ04Kcssq5ve0hXH5K18SKIgds4YWpM3Xd1BKdc4207TDNdIBCQnsl0XzCQC08wAH0TDcJ2
YE/m9t1WfmE1PTYDTc6s/4JpXIxCAwmPORGnzcvpgdruioR+oxkQG3ueGyWJCLScT7VFG/W56aKr
mkNpweuTuvinXoYC8gEyLUbb3mVmf1XG/K3f0k6kAi6t7Uqx76qtYwA2xi5HHdCvtOgioDoDqOPW
opYrAFgrdEuu22D3A4Vxl6qoDrtxXAw+5mTM3Ri2r2mT+Y16YgT1+dckUQK91yQAHVxW3dNEvmJe
RHMhdxFQezPsZCSnQ50n76ZU3/GWnVOifMm9ndiMQsmHJEGZeC0tgz5J92EF/bufD7r4pzXoe4zq
wyTzsj1AZ+QqM+Cw93JCF/aUJoHttgAbH9Y9F71+CIzy828XMQQud1BzLDgNWRudsLGQMgKNoN8N
7QKG4kS0coawesE5SKcoCYrJDrunUZzIDMsOcvItPKUX5dtZT69tGb73s/fJgX6oFeHlnJi0R1wC
jPBuI2SADEJ4rmz5wiHuYoaU0oAjALCCInH0QUQlZFnKS93vfvezK5wLdDZUIXoQhNJy3MC5AMkX
Gy/KL1UkzuU5dt1sxYgvOjZQTJhlBsAW9GT9yi0uaiigpFXkZBqtundpHF9R4tewYC5oKGiHpVMC
IaSUFXldpm8gXMi9XJG5jEWZRAJdLXg9z11zXbfN0176gdegPfrcFYMVmGUFoZRigqpWXu0LFJ/Z
7BX8kG54vnibzE0f9sjl7BIcu9HcbG3s9SmZCxmigcFrjiFVic3e5vFQK6hsbN984pO5oKGmFoxk
MfYdZepOdr+1Sfzgt7KT3SpKIIN2esPxajxCrXgHzHHxQ8RD9/e5uQmPAxaiTlHYMLjT7dOa2Ee/
bTthiTMWarLspC2W0c91z74tO/vst7Rzac5hkyw9CEkLjHllkFgc52L2oygLmQsYang8xdIkp1yc
vUMX6mKoei/afqzNn1t7mmdamiHCQTi3BNgeSJIB3OsFYIHY9PPFy2yeVzrBKhKaRwm0QtqJeh3g
0Cd/vvQYVb2MtjApdroDWz72b4d19GrbYp7w+dqkhAAUj2Fv6Pht0G2K8y022uu2h7Tv88UTPikI
gpxuHtX1b2sVN498G4Xv8k5oBrOCJJSFXWodQ94zutOZXyGeuZihfpaTDoF9wHmymTAPIGlwwxfA
Bv3uBxc3NGQBqOASkhTbvtxDPvSYldzvnHX5ikKIjioe92jJTRAvM3v5pYy3J6/Qd2FDewqhsS6G
xXVU3s+EkhseGurnii5uaO5CkpEVG58oux8D/gDy8cJv305wpo2ISD8B2DxDsJvko+ymq5pB59Dv
c7rQoZRuMqUC0C82zE9NpEt0oLWnr7jgoZ0COq1LoBFXwYsulvdi8aNtYy5pEYhfgzbp0Bu23Rxd
00mQQ5jo7Uz4/zyvxW3zPPzHgKpxsT1wglEJacfaxt9kVEHBMBvL0vPLOjdoOfUgdIImCObpFw4F
piWfoTl15hf4+fOQufxFpNx2vDWBgiBNl9yZAJzEGJjxG/dkzLlHDd/AMzLBPCif3Wwq/px1uvXb
uctgNIS0rqoBHdAu7fmBKH7V12Y+ekWTiyQi6H/qrEFyuw30OJeiPiSKzn6h5OKIUshp8JKcJhxU
WNm8HirMU01y8TsdXSSRHoZZd1EHyYepuiBSP+y73ygS1KSeu7udw2ABmw5aiYJDc67SJhebH78q
XsjPF1fQpw1x6AKQk23jgTf7cBx45ftFnUilK1nnBULYBWUQAeyz14T6NcyBbX6+8bBDeVipEOUy
2sgcjvkVcn5+fujkuLpblJIL4CG6htLj3tSqaGTg1wBFvvx845ukUOvkDCdLspR5TKqbYJz8CC+Y
CyZqG8WgqExo0YJo+h4yjlPRU9n7Rb+LJwoj6Aqma4jVo7HPSTXfm65/52V0F04EWffagkmZAiW3
rddsH3lerVXvlwO4eKIuhZB6DK30gvZfIoigNtxLeyRkLn9Rt7ZUdt0JlbyJTw0tB5TOSj8yKuZC
ifD21N1uGtTMJBTEIWa49bcBXbP3fjZ3wjOzgVY9+kMYbwSY5aRwC1Yg6xdFLpbIUui7taI7tRDi
SxCWFtPZCdAX7s/UCVBheduga4ZH6JSKu12Pn3kslN+ryEUSjUguVDghF4WMfVAQM30fzLhfeln8
bwiieZCj6BWKLFDPLGraQXR6zPyYXZgLIlLdqvqMY/VWD0dVJ1u+GM/xbMgNPj+3ohHC0PiD0tMe
jnkdxh/jcvZCywBF+XxtYyaV0QkPOjuSG9VFn7hUnhZ3bs8QkkBZeqojhkK8OS1N0+XC72M6d2cm
s5aMHU7ycc2O3NZ3MrFe1U/mwoeauKUBVI3xNBfzCLXZ+pA1pPM7xl30kBn01O0d5mxaVb8RbXe3
nHvHnYz6dxQec9l/pBwyutc7MvMqJgXk6dLP0xCgmrOXS/boZ3X3/jSCBAGeWBCnBv3AEKu8Qh3U
a20XQRSQRVulS3zRUo1vG7WHl4BDtcd/Xv1UD/qJdVwEUau7NBYtHueNWOvb1vbiMe1nACwxaBE0
edZE7LaBUb+vlsaexSkXWTRqMdfdLPG0HvTtfqrBCLCcnTnjsxd+IyduexpDo63CtYrhYfKo+1RH
RZ3xHjOhK3jZim5Z0yBv+30wByEgvpsvcTD4OYILPjKbzoaKBzHYgiU7QGT1qRvT+My3Sl74zU5/
/0NjhlQYKZ41vpWN6AeIvapDGAo/6mfmwo/iqW+STIq4WIdF5TtLomOTTcwvvF0AEhrrQbVtcOK0
Jq8TCJS/oluX+B1MLvQI7MyryEZsvdv6K+hCX1dQov/n8HjJ5E5gr2ubtEFYnzo+KDDBXZe3wAs3
ZwgdXgg+F3pEIcOb2XrgxYrBhraoeMjfE2XQ8p1PCsU5rkzSXbC22dD3mDTv/a42F5dEBrNCKxIl
nGxKUoiFJEF2K8J2IH6O+jdsEvqREPJAFNB6tnlrwwU698rvPHShSXs2jISJhhWx1dHjnEz162ru
69rPU11wUlwRqYIKzsRoeRgk3/PBhp6tMhebFNkxWqSEYZplqY9bGV9bWXpWEyInc6Y0yBq+YfEw
q7sLEuhP47754YaYi07CGyvo5+B0sJVcXDbt0xCb1i8dcrmSZsBKbLnhOhDZ8NYorV+HioRelIjM
hSQNp8O9kg1kTMmM3JPy309zOP98OryQWriIpNWEW6NIBnxf2U2fIURUkxyJeRcfR9tsD//8Q144
glxY0qBsqUgA66hgfUICPeZhG/o9cF1cEhkwRrTNOJYJ7dVBVwAmt03q6e0uMIkSnZl1wOFJ01jm
BgySF32k6zPGf8kup4/yw224xrqiIySskLksnyOhbsGS7nd+uVRBYJSKAw76hGJewwPYl++NTPwe
/S5QhoXoOZsYNtl3guJwJSNQEQ1+I0rMhcqMyWCYaVDbavZ4yTle5uHmpdYbMhcrY3ZCNKmBlQnG
4RF8hq8NC6ozOdsL39KFymioxffdpE/lYRVgFpQXlZjOFSz+AJT9JMd1db32ahzrak6AftA9168m
SRaWB1kZJJe6GZo3LRF6y02GE/TAy4q9D4AgnY9hCiaEvNOqnI4TQHCn/w8FpYvFiugch0EY/nFY
/GR3LgxOZnwnckbLAzNIXNzKgQ5jXvE6CvJpnCTLq17Td5WcVHkIqUnNq9bEq7GX0TxO857bbQcb
LoBR9Rbi71ZMddRJWF5VE9u+b1XLshzoaXWUMpuuZjNG20WZBmo82q0FGnmDxP0EmvUJdHHpErTg
2Jkqlgtq9ZPZa8qLbKlWfaz3WahDNLXiczpvtj1WSi3vV2KVvAP8kE254F3ZHbZtnt4t27yz75HS
ogQBVq3669bo5fUGWb/kvi4Vp7cg49rl7Z5ClOFGBW0pIWO79+0Tuo9sudmW2hidL2E6ij3nfW9X
CKETCAKyddSgjYQAFF8vIK29K+BjTQgAYdyI8RVkWlV1aRYUwD4MW7Rll9vGm+jQD72Q76Hj2L3R
Bg+/1ztPmyZXMW2r64wkNblv6z6MD5lFNfs2MKVe3qR9165xXoIWJ8UBFpoMRdEGaq360Kgmnm+n
Plur35cwCu2V3BSdQgyR0b56G8RQ2bkto30C61I4EWbeTskkLdq2IWDaeTQtc/i2n0g7XCGjlzzX
q+EDFH+abb+AuixEt49pL5qhSEpp0t/HNlg6lvf1FDXbcSBs4ByM52pYoHgwaZV9WWwnwu9QWui7
x5gB+XRrm3RpXwcJC7Kbfgky/Xri+4wPwGclphyqzXObHjCuv+2nTaKNpw8MUw3l41xPqXkt65TX
ySHpILllcz2GZryFlgDlTyrq0XiaBrWL8lVNYGXMiFTygpe7MDanQHm9k1MaLq9HrVGEYG0514dF
L+3wNTOL6Kdi7Fpw+8d9N9wA6czHGNl1yinBuPM6P7SiRl8BJE1N+NiIMo6O1kh+7AdL6mOw6xBf
PU0IVPraxJQHsi/1jvaMHu87FnX3cq4SUCJKnX0UCbfymnLW46U3CNnv+IWCusHbr0vMgXJ9Mo69
NLBCeIzDpR+Oo0qrD2Q3ZriMMx1coyLZByjTlpoUW2+TN2Gnw6uRz3F3aLWpozzc9MQuTCwVz7ME
ctI57xpoZIL+WZh8nhvUphvIO3zUVbtsOZdchrkO0K9SA+kvOUQyLkAhxz5i9Bs9W9vv5tCWY9Uc
E7H0Wx5ybS97u8S/LT3d0nxIrVUAKld8OULrWE6XNk3ir9U4B1BCrekD6zNjoApd7+KYskSaV6az
6NLM/S5zMqfZY7ylw7HN6LJeDKA7Ke9XmQUXAZQd2ivAC4ePXRfK62oqy0+RCrErpUBXeGgWusRX
YyYq884GkPA6lCE4dY57o7ssD63O+rfdxtXbxmBOPu8XEb5ZheLlcagJ4Ufa8BrKbdpcmWy3b4UN
8Fjb0kDMx7Ed3jVDR19tDApbxzVmS38R6HazF2P/v9R92XLdOJbtr1TUO7MJguDQ0VUPJM+s4Wi0
5BeGLMsgSHAEAZD8iP6p/rG7jjPr3sxju3VD0S8dkeEMWxLFQ2LYWHsNZLYrVM+sSmC1od8G3lD3
0i2qtkjAQOnLA681emgtBGJ215RVmw65I5stXfJGrbDnzuoSrOBdE9nhjSwcT6fmZaYcwznWmZ7u
qpaMj03h49vRsejHtESf6KaAGj9KPHdmx8n0YbVH/hIDF4CXiq2pP0V3VU8qffBVBylQ0Xa2Wmu9
COeilaVWW+TNTIdGIi45iTq4MqWGU88ePVrC45D2i1zXwzxNSH525+Wha6JpE6JHciH8omwyQiEw
Zj5AjYt4CaSbTsHcQi3ZVupCBjZovg1WNuGaMx1OSVxFg5c4bSOmmz4u0AvhdKnxpw/FMjqAVURW
xLK8yua6MWAETbFYbltWWJrBRhjKOlcPy63PsGQgYiLuqmcdj7DKRiKeoZloCnuZg92LBnc0TnJl
Z4/OaSRgBZVUOqj0RkiJbNuEUSMTCqX3gdCCrk1dDo/xjCxDOw/RsO0rMHr3wzzPw9HWTZej5wSS
b3DTtXOpL7EX5exSjfH8MMcdEWtngfB6U0YOPBfSqqeIRUNITfCNh4GCfjx2aQ45oKjivdQw59s1
cOetqqTkPe0yPcIF63I0IhaIhSJuecCI6i+LSAjI2m3N0X1FVM9q7gtib5pTSto1ZWVLU1115LMf
wnkOcF7NYTF/8k15iLqwL+SBcnifZLDBdHMB142RZMKP3NXY8m9l54yPAOyXDGIUDPQijvvUCeFl
h+OBH95I9Kw+Bao1r/Eipz4hpQ7jNI9ztusE7eDBb6dLX7n6VpR+FKTtAEvArirpQRljmsS3bX0A
YsPTETK6lHTS3fmqiQ9Tu4xuZqMASYYRvql87lTRffah3z1WbVdMZeLnXdBmfotxfwuCmPK3A13c
JplC5RbrUlZxmZZWGpb1ng6eSR4HQNadcVpSzGrfSVpP9+QRk0rn2RRXTn/B5VLAQq9c2nWlcuFv
QLMquwRDTx2kr+CI7i6k3BUUAcKpE2m/T2C9F27bolzGFFYUQ7GNqji8RIpcr5NWOHLasKIU/p4K
QzqdDtMwjzYZ3FnR664qQj+1DQKLsriS/Eb2XdBnnXLFPfcGJRM3t3RMVSnHpNGIA0uGIKjslVPG
oU6Fiqtd28i6PkxhuMjNGFaOuvU8sugUdBy0+yhHCcKjWdB1FHVOuxVlGQL50X6dwOfna01M06wH
xkqVxYyTfTW1pdhEyK/pV611RSaDSKXUNyinVMXaTwbpxiYZFfaAZCbyWUZDfBBQhCfwwj2WVY8g
W0FLDys9JDRVVkwkUmsPFUcyYTLmCZ0JNmnjRuXVJIs6EW5lXWSBm+1Y4QwRWhImtCU0wW9qsyHO
ryctnuYOscF0YnQ7CRMBhekC9LzpiH1M+yXcPZ0JvPSb0dU12+e6YDw1U6f05bgMuUkDxRGo1PWF
E6xp10NeyiHx83SCIobbHXGbsE/lWJdVMnnLVK27KBj7K2oKrdNxrCnftksFT+FJxEW4H0PUI0nf
d0Z/mz3J4sRfJKL9DIpwm6ncRjLre+65qSCoHeC/PrnDp6jIHZX1JMp11nIEdeKGJnUPnKwT6QLz
6QsU9dDsU5abr1ZH8Kdp/dwVqa0wmg5B2MdXQGSXfOMwFFcb2So238fDIBnGsmfdtOHjXB/7wtCn
jnUe5sjstKhQ4tzp0wgWtDX64l4rMqVg8bahDlwI1jRH0MAOWZAyzmjkcn7LoX1yr+qYLWGCcoBv
64Y4Hp5A7Y1X0ErldVZYm8dpJ2PySYfOVAF7E0HVbB2NlM2kEahb05iJml5JMBSKtBIKuhszqera
eCPaoIUPE4ckWEDV27K4qOShLyJyD2zehCnWzWYTeiS6LqfZHbMy6IS6Xchgb3Hf7hca5TBFbGF6
IHbugiyUBCa1kXldzBx5K6R5A6eb6tHOWRkKFT5CXBwM2wBvvwrTISQx/6LrEcmoi0CXNuFTE9+z
qJ1KmDoXgbtyEIor0tkZ3WbNG7jrZnoY9XyAx5QeUp83Xp9JDSe7FEW/eyF4MxlUv0o2hxo+V5/g
lBK5SdtpeE/23TjBWDTsppfYayZSgGRibbNVBgv0VsmxaVdqqKCOw72aGPnyJStAjsTWu9K0d+Q1
1vFqums1NEaHZS5wVvWmuap308RiLxtCZDZl+USWKCOj5/vpQoLe3wrrRVhvjFfAsnsc53FLlgDH
QFsi/fgR75yyA5LE6+Gta7CFbljgL/1L5UFelNKA8Ok4s2ImN9Q4uljBJiiPsqZ063Xgh+Sp9ch4
VVDs/ZlHes1wWqhH6B8oRMWZ9Pt8yeKm1XrbqamkWeSXjbOLC7DtblCIUp0iaFMMD1G9dN1lBbc3
VFymmQB9FOOwdnHlqyZfUGDWdUHlQ+mxWl+UDQvjJ0cyv30yXu0G12QabbSdoeK9N5TRDuNMdtet
GZjYDsj3YRnKalKlPfz+m9Wk48ZLIX5w4zdKwS1sE0EWC9rfrJ0LJwzyce93aHuki+xlhxnTtUvS
lywGgzcE5S7cY9THeP4w8HGuhZvnzhG5UCgHytzBDMLLLotAQk6F97SmsztbtE5gfpaQYNQu9Ar+
cO+PMsCgg258ap+7Vpf2NYYJZf46VjlZvsYGI1d98zxMVPeU1SgHHFGRgpqnWnquTuawnehK9aeI
OCFie9CVGspMTti9kmrgONxyMYoXvw6CpwkBXidUvuNugLj4EDMAXSLL17rGnjln1MH/c4QAVNpO
h9y3fTsfCRIuizmNDa1Ml2EtKBq8VB3BEqXEoanNvFLh9DIWswdbPvQg4xVsflWVUVHNKkUOgucm
YOLwDqvCBJcQg8P2o6kgOgcIDWliHWYoG12YvQdhDjJwEhk5+0/EK2mISqMlTuoXUvBrQyzlb1hm
+yazMcbSutB9GO0iZjqkLbB4GuLnuBg8dasLIAS3TRt2MlUsaDhOGVwjSFhSLH4h1tF8xQjhIgbB
a6TLJV5rIA4Lck/uvCYQ5YYYavprR1HiZQYrTLlv297eIQAVia1dowv/phOVQXUKrMB904z6ZBW6
kBZuQWoySzqg5DZ3alauSdhS13I/K5ubTaEIRZtr8b6B2WPdxLZ8enEhIriLNNeQgzidGuBsqmmT
yVb73SG0Vrw1zZyrLlEevMVQwrcVRiFBxGG1ttINS3zKCF7/qruqu6jdYhLqp8KVeZRQo6OtFyzR
t9INcVwNXBmydEazRK1oJUJ5OeKtdGVS9RoodTKPdSuTpbQUb0Iv7Ij0a4je5sWfEhevN7Nq9E3m
sd47BvHoNQeKdh1F7YPtLeGyYQMInFJ7sB5W2PSQfBnTtdfDU3UVdx6tXifCG72Cr6jyEW9YkBhz
CwV22nUD+iqj40JcMjHJrr0Y8XZHhsSsNqWAoZt0wSFZZmIZVXFYJsEU1jdZ0ARkaYjEBc6f447C
gP5y1pqXCVKlbHSh/HnAGcppqVAJUmWDT0yq6CudHHd8dolS03URQom3BqgLU1mvZTk+wtQwJIGB
nVakAYLob3CJnl2YyIlGrEOEaDxyuMjBT7juy2rrBrZGYLqO2oCm8K4gj8QF8pRMsJq4q0gIVAaR
LjlOmlPQRjvsN5AT+iBL7YCstwGCzSoaA8+BBUPqOv0gQBXAMgejFzPhGBB0rp/1eQsem655nx8G
0ixIIidh7qU44kW3tujjMHFjGzVpFynxFMAUbTe2+eCl3Kujh1xHYEv3XVzc97wPPlU6rFhK3Eq8
QP613EWIicBNWmzoOPn4cWIKGh8Dk4vPoaslyRxbNTv8kvlIZ+qssLBWNxUvRw/F0mTrVOeR2jA+
je6uLmcwqH34KeRpVzEElpQmYmq9oAzga5hpdxz7nEb6lM2xZO6dwbbFHT8Rfz93VYcyx0Mnxv8G
WS4v7mrQ69GiIdilgNfAjzUVOYC2qyoe5YWambsqtQMbH4HH0a+GoayiW5jiujYNHQ+rbo5dq9EZ
2ucszwaN4r7HAHMIoDRHDgmbgCKly1TUMJ0GOpIwMa2quL3yWDg/WK/SWy4jdz6MvG2GVzW5OTaL
ehz53plVDRWkGwkam6SEpOY4uZTKNK76uk/8kDrOkfZzcTnSInJTPnbhbokmJ9+pZoL/d1vlXDzU
HOl5xzwSvocalZgp1YLzGzf0kMAUK11fMWUoAkhk3s6XEw7VO9rb/jDnnq9TnJ3gMsRybKQjjmTV
sfH96AuppRRZFaIySVom4juKdNE9WuEdbKy0GVBlGjE9AqNpUEE7ELriaFO248EZwgCN2cHOn9zW
2l3uDAtNZJyXV51p62+ShGHfAIcgWC3yWS71oTY48B3MEMVloheip3SuJpzzWSMdmEMxvLNNVEqj
igQ2OiK/CxnvooNTOmIvu0radPCrydl7udYdnmY4viFEsOIJ02MRJmTx537jw2TqWUfTZFLUcfm1
8Kx34efxjdYFyKMwvIumDMvmcqmo6LwLiSb3G4T04Q2MIOLnOcLhYt8URObbgUiXbVw/mPUGMS/D
mIy9FbcM8sQbf8yLPhnycH6GbDF88hrb7KuRNiu3Meu5ANbCmldLMSUSXyn7hP6Bn4Adg2oN3Xqs
nK17xXG+vKbAv5GdpUARWBmUT48FWaZdj73zBhoa5ezqYAJEKoPc3vixt+yNCplI5jyWe95tXrvF
JuOMpLPJd20WbsYY1hJpcEKCC1LyO0/y4olEGFwiEg24Sz7TG2RHQpY3gL7YpWNd4VWUiCG6mrn0
rgK+zC85QL6HmuXqeu7ikWzjhjzG7pzMdvjGuLlfpCQAlkfO9yVb4HkWgdJ5YH1R7PBinKRTCFkB
j8bWczaqwdYJHj97yJ1lMlmA4nlItSMFuELA2L7RBQZzmA0UGDSSHOPbGIfmaxHr6NqhZa2w68xc
JQTDFvNUzfKmdO1k1ktH/WpViBm4q3H9/hkpLq6HnZtSoPO1c0NiZ9wR6o6Idslt8+qzZX6LZtO5
ACBn1mNLqKNvDZzQvvrMlPjRoDdVmmPdzYF7AJoHEll4dx4HQA2JndXPvdfUXmIbCjMDOQxjnrVx
WA6Jx1k+oTicpws9TaJMGfD5e7Bg6AQnHqfhOJQq+xkQYdesTdBHb5hY3jYIlqvGofVVXJLqki6D
qZKgo/q6D2J+ieU6/FLVCCN/h3Xxi2bTuTUAfJ1H1TEBWnxovB20q3NKafwxH5zw3BxAuoA2vKoB
YwRD3DEot6TnPH+sFXzGMeWiE70pT81DUm5Lg+WIePZjUTehe3pcf+qn9sYXrUJo8GqaTuOnQ3K4
WLTzMS3Cue6b0HYucmyjK3htkmgrAnfZewqd0I/xHs+F32CrlwC8Qam0Nrh18wsvLp8+9NDPRd/z
XAJqKRawrnyVLDw4OoH3sZF4rvhGcwmCjwZjhfP8S2frZzJE7xH7fj7Kg3PJt25CmdMC12Y8/6Si
JS3Dj0XwBeeCb6GEZOWEbm3hNJ9ZjT4WN58/8rCDc8E3xfpK4QwAQ7MGSQ7MBhRN0LePXfuMGEjH
vohxKoQou/beFjRY4p5MH2pgg7j118mD1hEEMf1Jnhk6XxASN2aES/9DJDRYAP314jjZTDVlEGjC
/abMShygH9FC6z/ESAjiM9oQ9WcAiOo0CDXJLwigio4uH72499dbL7CK27pqQcbU6iqYy9Tr1Ifs
Y4L4bDGEVySA9wDiKX+cHgEtIkG9+PSxkXLG+otG9MocqHlW+TDTo6gKP7EL1x9aUIJz2TfaokG8
FAVU9g5aObZ3dmFZfMyBKTjXfTPrunHgdjDuosBm0bsAdQHn6g89l3Pdt+FTHi6w7wL1Ln40PXpS
AOg+eO2z2VlPcOYH0g16yeBtZahXsiEf2nuCc923CZY+DyPcNrDctW3Kz3HVvnzsiZxNzQH2mQE7
GeuFVC+ppdW8FUot2ceufjY1oxnEAp7D3rHUsUJg+JARhFK8s2OeNBI/8k6Cc9k3A44Dy15oYaTV
qB05zRGkOrgTaBe0Q18YsFZZdds6INMfEVr/9jr9O39rj79fXf3zP/D317YDZoBsprO//vO+rfHf
f5x+5v9+z19/4p+bt/bqpX5T59/0l5/Bdf/4vdnL+PKXvyByFyzZGzSD59s3hRTE79fHHZ6+8//3
i397+36V+7l7+8ffX1vdjKercdE2f//jS7uv//g74l7+9EpP1//ji6cP8I+//9d/yjf1t+PL8PL6
Jn/4ubcXNeISxPsNqWKxF7skQBTiiZVr337/CvntFBQdQTcbst+T3Rvwuwv8UPgb8dyQRjEQAuZ7
pw1TtTjr4UvsN+xDLo1DPyY+YyCD/evz/+UN/b839rdG18cWByB1uvDPhgkw6rNl1sGpG0dvo/Zs
KK/gCJx6eY1TnnuFVT1bpnAHrtxThXCKienEG6ARiD2eCbR+SB7AApZ2r82Up05H39kNvyv7fhi4
uKOz1XliI5hSCIrfl527j5yeZ+i682SEtOsQFXqN3PHo5BO1cgBwXUSshFYazdSkXvRXuNM99hGA
mMlf9sSQFz/seULA9stC5bFU1GG9Jo28D4GoreU4t+m04JgYtOWtB+j4lvgAAPPaRadZPPt02aOQ
uF/q8gp3/jgviqPLMNgt8r/Q/xmg11yidlyVPW5Q+8sbi/Idr1uwqfjRbdt7II/3fa2vwroKk0LB
9NOy8olaIdLeIa92cB8BEgSbRrp3M2tBQjL4Q4/B9QJV7J+G5B+v/M+v+Hvk808e6DknkYxd4Iz9
ZPZxKZ3E9FGqCT4zR4sc5C/022IK2kaRaUESkXcXc1c+I/J+1/LKT+CglRmlNi2z3gaoy7bmwRsa
CUltPiPNJWmc6TiWzMkitGrXUWPrneVdlYGHBgERuiqrYa7BwFiMzipYEaZLP0tQ0oP7EDzXxITm
pu/Dd5QC31ncP/uomGN/PuQEgNxM5QBHm3N7lLI4DE15Ewz0Eg95O8IqJTGwBUoLloefcorxO4f2
2RcSSWsLHxM29lsblGvR8Ts0yTfoJL3qaMw3i0IbI+TyibaeQZuVNjdgNB81798z/PpO4/7ZrZ8m
6J/OZ1Ubm7l03H4PItsWVhobtGyF62UxwJyQegBp8ttoWANnLJIwls8mcB+hG0zjusiqwWZdqCRo
axi+pO9lZjFoE7DRLmKq0jhsb/lk32Esfyf4/uxWz/byokHbuQqLYa/RByaiyRoeryqTZ+AGBtk4
8deBYfhE7T2w6rtlUCbNYU+/9U2QDm13UWOqJNMQvlPhnorwn93OWXEelJjojNXDHoY7YL1VAMsw
s94r/b9T4H92+bMaoIFRasndYdj7c3fRy/5CjbNN+mABg894cWpCQE6FixbS4JMN1mCeFIXIgQvU
dxySkgSdomvAtAet0M/gstpQkB+SUArgatUdFM7btgzfOQT9Yjk/P4eHVTVMCN8c9lMDbhl/i+sh
qUr0hND6l+F7POTva/HPnslZ3Q84U4la6H5PWrvzAnSs+hrPh2/AwEx80mbh0F1pcNkR0Jn+98vY
d7nAz37n2U4Ftz0gxbLp9zZe7vw5OgDdNmDjFTJRNvhWiQaY9jw5DxUHC2QGghKw9eQ5S+YM44iB
MZbJZNiYSO4+leh9JmowX0BXxFoGKnXKkF743r3+6jWc7WEBm50gn6NuP1rz3InZSzwBh7Pe12jK
n3y8RS83AY8fPE+BrrtMaIjWnwavQKuJM/RGFF+hxf9UayfLOb8aic3qOM+sD4JUERzsJF574YGI
2y0Jag43g+vWStXuO6qKX6xGP8ALS6R6WyB3cb+AopBUfpOpJkAbKbh3F+8Ts+OJPrSp/Qp8tyGb
u2CtwwYAt3PdxepylgKYW3DjTIBUPPCFW/dQq/AVC+02rwVPKO/fc+v8rmD7cVz8AFc0jSPnOo/7
fakcP3W0F10sY2eTpQJBLrZLsOKwxU0LqAMTY8F05aS6bdFHumaEB0ktoQEKDTotFfeTuPa6hOUj
Is7zmq7GSqmt9PIHx5aPNCcPc0s/xwRdD1vJjVbixVWkQCUi4No0uW1GwvkQ1aHOAubf0+Y935zv
4OXPPuTZ7pD31Ri1Pun2Xok2XCMOQZDv6yB+M4xs20ZfVcMTXteBLXTtD+PBbYJ1IxvnnRrie6LN
z37/2ZLfRMgUAPzb7asWLEW5zHVqahQ9AVHFsUNJEfuVzUhTkxSK1i8V9V87BxxLsNRBYI7psAl8
Bmon4nrlzDBt9depBjVuYgj8GFXJU78mmqcdSDZJMfV11i3jDUiw/hZtpbAOMtoNh1qagw+cGZTQ
wmZNEUGRG/XxutHeRQRm5iZ2+BYGSS+L50QozUybgt+fowBENeW6y8MSyR1VdEqwKckk793bdvDs
2hTDZ5aDitOz/MigYwTXyrkyzfhQyfBTQatng0U8QcTURc3ptis4AviCYd0X/jvQ789D3/0fEKbQ
VaD1GU/v3QkFreL9PSgBYL0Zv0s0dcGxKrxxTQfaJo4Gm1raxlsFWBTR2SqqNVrmfTpW/ktcdCjP
O79eFzkvQGEY94OdxgRmV+/6e5+qqZ8NhrMdESID3huqzR4cpqvBXIbmCkfKo0/lQQ1coKvG9syG
XgYi1WpAXRCRokniwaQxCgbF5QaAV9IWy7eyGa6r6Xnh8jJ0og2oY2jZ9ttuClMLIpQKQV9c6Eb6
HJ813+foqcgqyED8Akf2cx7FW3BrSDqHw20VhIeWmk1ganAOQX3zbmRwgbUXPb2L2nydENbN0bAR
xXuBoL98Z2fn93zBOldYM+yZE/ubUQt5XzVVmI1kEDsEqIYpOplR0rogV7ZBlJ6su8BujzeasOVF
OAPf+uXSJ6Ju5ApS0DCjfVSviGdwRvcLf6tmeFi8s32etuafvbSzLduZIwIWWz3uy7piXtrGM9+J
oJwvc/i2oFaOrrnsbdaeJqBLoQz223JEEGl74YP3dKsagSZVwQpxjESp72wdOemy+MNlbEAfipp2
TJvFdUBeqMpVoN6pZ4LTs/zZbZ/t+vPEwRdlcbtXDJS3BVZHcA2sgm2lBFmDwrysaNGNKyCnNpv9
1mambqIExg5VAnrARbmI27DPrzsNQh3pirQDlRcMvbIA7ynwU+PmDMkaPthddTmupAzlOoDKMPE8
0L27sHaTvgqnVBEBrjQ/jm3NU497/rZxqmpLvd5LesegD1jgCz18jUDdnOE+CHpkMszlLfqLQ3Kq
GnMl2wz5IFszy+doKI7Ckk3ny/oSs2jX5xwsxmYF888Tq0oX3YpTtwHnzFcIz6gqzKNTVe8200aZ
4BOi7lFUhy0S3iK8Jg9tSEQbRe+l9P6i6A3iswIGud+BxuG12+fOiOfV4TCBFi9yAmydTyms53jK
eV+lYavfJh99wtHplpRMCCKPG21XLVVIiGzJJ6LYvlrojSnpBYVzLE4nlF1PnrnwmyaFJSt5Z4v6
xankB9y1tV3jhzD02SMr+lNhxs8jpEQJc4GRtl5xhEHsJ88LP8F56nqSagRRdMBKGThNsjTgH/ae
OKqavMyluP3vp9wv7+jsNEqx5BZT2ADJ6Im4Jug0YfkB0fMup80WtEv7yLy4z7wOWQkF8cEwLxu7
hc3MfoDqJdxggWEdtPqMXPIcgWeDzvk78+oXuA/0MZhvfzpuemYORyituz0v0F13KcQdCCXjm+9h
Niiipl3V0ATMuOsRXM9kiUc3CQIwTJAybVIkUfrXhW7dNcwfPeAJbouFu3zPDesX54vg3CaULI2I
Ok3MvvGrnbeQDchhmetEl2HU7gJMdRCy1oxFaU2Kmw++LfbXJ1KDOkkgvrL7XJANWIcbt2ZQBojo
UIDkmfvuRsVx1rMwqyaT5GX+oFS+8cAJB4LCg2yhyzEqxndA7e/6358sfOeGo3jpDB0nAl8qYx5o
KYOUjlA4t9V0zMsJpzpwBKBLaN5qJzw0WCVo0d75OPWDXgDfcDo65Wom/LUVvk6coXwJIucdf4Hv
evaf3duPG5/baWfSe+S2FScMh3/OUTN/IzOJ94Np1dbjPUl6FKOISDlACXiUSn12WXuBqHWTGvAV
tiYy3RqIgdijurQ3Iw8E9FnylhlQnILyOQxxoGvcedX04zs9pV/t2OegeC4dcGXHSO9Jbx7YGEcr
VU7JBIfOpBvQn63Gz5Zjg/Bnf+/740uI9TnhJwEL08VVHTiXEJu3KHBCuuYLxjsegpcWvXjjDara
d0Zi/PM979xRNegc8C8t03uPgFUSu+Ulgc1SKtzmK+01Tk8tv0YbEeqrpb+I/PaCtNjuIBfGndW4
Payw90uEDavPP4UDijNtM6fzxs33+/ufhvkvxevQqvbb+L8B5z/VHf/2Lxz9B5z/8kWeutG/twy+
9wVO3/8Hvu//xsIACWC+H7oe8U8T9g983/8NVGsfYGFEYo/Q01r7B75Pg9/cyKNuDMeF2AWYj/Lm
D3yfst8iF1He0FowD+7WsO75130df5+Dv7dcfo7v41f9ZTDh+i56CCgXwsgPmcvOW+/YBmsH1hcA
OamA/jhcedbP4GWWNoG+aVB4i/llpPRI5MtSHCP9gNTeEWKJYC5uXF1uaAkuXHlRj9VKqTubVwmm
OfBr6ntbWrkoYsmK95DllTLLl21EbhZvTAP2tHSX4BGnp19tu3tv2oygnpuD07228Ap2VmTe8odg
unHlJhzQU8pqaB2KqdnhlIFW1UmQlOQtOEjtdjmhJt0myAFmAX5s8U+hdLNA7KK6zgZgtC6qVzG8
ybrMhpOWUB07XiWj/+a3x6DGct4Pd6Yps6r7tliW5DE0NHVC6v4LUlauR3feORR0torCHXU7MHqJ
TJo1KnUIJ56i6kuIylm0OJDicIJNMglEkIHZ2doYMDeFOemr13UXLbtzc29TmJeJto8swmkxt2uG
9kFCLRD0/BE185p0fA2t8oH3sNilfE0msnNag4c4ri0xa3jMr0bnxFzstradMzJ9A7l0YwqUpTez
+IyULIOGgt8+a37AEpQwkNLcakjn4aoWEB/CchircmrzV1SlcDhMGDqvLsSRr9Fy78QvBMLwcYCf
SK3TYv7CAEuNXBzjvLjXUQGR5JYNJ/VctXHVDGP+J1csuxm0cd3ZlQOpGPiMl2gdpZJs8rZAul6q
JgKFg0z5Um3gO309Id9Y+D1IrNMa1LdUFxSR4X3aBTCJ7MwKqYJXKHPB5s6I18Kb1q6KQiXW8VIS
9auif2kkdHlYaK3wU/dgTbEXhdqUi0qVLjMzi0OHqmpp7yjAhPJr40dpDzShCW3mj7sp8v8Pe2eS
HDmSZdsNfYQAin4KwADrSGNPOicQutOJvu+xqVrE39g/8IiqdGdWhktOSqREfg5ykJEMM0Ojqu++
e89z2vZVnhNPVLlb6ouTp60roWVNkRpAr3BIf+xKUKEb/qrkX6VG3cHoAqmSib+VgTaZZ6MYT2ak
Iglpbl0mwWpdtqSiau4IrTilwKVoPI0IfSsx6vwq7wglxHwH3oTtEyP9VaHurcrULcov2aJwmXhS
1UOafDPnaVe3izeqM4paSoZUdWkqeKPcAjDL8EAKlwkpfteg6yTrntAwqj5BS+KKqzJ7ST97pfqt
yJJ9WUwReenFy8stOLj4zaw4xjR7mkl5Yt4YLT9cPo/KfZ3NlyL8zbnb/LWw/GuB0WUhhIq7jE7m
r+cnFfK4TaSZLmH+kWDT7IrHbOJeMkqPOVGruIlUlfS34q2tddaa9LCY1LpjvKvX2ZfCKYBs4c9G
7Y8qlR3KXKTdbIABrCH8menWytdyviMlR6Sn/x6L1E34G6VxFZvI5JJ7cuVPKcbtzHbEeKriu7Xx
gVi4nPjJNirEKtkk1deFpAoKkCU/2VIFlYFbP8buaPGON8T/zob2TjbRIZpzghzb0M3Lu0Mav6m2
0+E8HrNAmh5yvkRJBtDSiWsZly6+K/rF1ec/t9hfGuk/9+w+6X3/fFE/6W6DuWz2Gi7qmj/KfXZD
Ue7FNQCvmfq2JCaruKX8YphclEBZWlKuxW/u6w+81j8OeX9+BU0V+CpMTWjsUr/e13KUJGvqGPeJ
eX+nGqmzEFzDYNzd0DNMja94ovGLr7G509udbLm6uNOMQym90NabQ3SaC0uFLJ7k5MxbLy2HWSd8
GZCrywiCyca+Jr4jDb854m0X5tO3tmUh8yxu39z6zMDCFWsmip0PTmt/HfrcG0j6rOZ5yX5n3vhV
BPtxefgg1aAHx+VRPo8ZIaqSDzD8Boe3TOSelaM7uKS8E2sfNb+5F9YP+vovP0vhkCAbnCNkBFPl
M2FqsmSGVIfxgOhwtkrjzgyVQ9JNe5rO+9EYvVJbCf3HxExBCZD5Ac0TKDrZ952OlJFNVzSBnL4k
WJIt6aNF21zJcj+iQ7TkxbMcSV7EPr9FAh252OdldZ9GhTepT2TPWIP7d4ap7lj/YUM2h2SUXXlb
zUnr1NH11H1TtCTo9eUG1EJnTVezQSPqosm3DQHszU0cLbfkXBxT0T3b+Fh01W0Je0S8mBJUNAuP
MewR4sS2a4f161gQCpHn80zQV1NYSqZ5Z7Y5xcUTAVzW2OZQU8NLsUQuYZeuH4V0E2XdsY0DiyQ+
TwUJtNnrx2tlJM3SOVEhvEShy82GaDWt24cPcn6g1KTzuzfLWygCrOq1P5GPUcyOXDErxhc6HEBh
niX9aduGzTYL9OU51gyHPANkw3VP1ModtfvaXNwkmZ1FvgJF6MzLuyKfM6vxDCrsWHpAWXCb/H2x
iqNcwE7Tj8swOpn9YSnvJpcAfKXUkGst34YscWPzYip3aXEZ+/0gH7L+bmTnMCDCNNJzlI2e3PzY
AYrquR+oSy3dlZXEG6Ta7cR5gnVBj59YhlNUkpNbWDXiBY//4hlx7Rq8rRqHtt46ZtHskYFi9UQp
NSZX686NJvPTbadf562GO/Rr8WDlfRCTmSa7pnvaOHlQI/ezRmi2p+KsYDpw6TDJ22xt6zDwSH0T
De99rpxWZUdy2bWTfdwG2O/dNFQCc/mWxo2XcuChGYRCw3rP3keQVI/OeWR7lUZuhrMZH1fCCrdb
7ZCOISryU2aux8nAXhyUatDFulNWGUCbJyVEDRuavWnc9IPGUm7uty1VnWiEz6lXc5CRynYvA8HJ
Kadt41pP3sMhvJ2zXUhaWEn7gEfPlzO/EC+WsjpC589I+qqzFkSoDaN+Qm7zsiU+6ql90AvTQbV3
Mp2eBbJdG5YOjItV6Pe5+jjq45VK7a2ZxlGpA/A0Fip4YzFoL1LdjjQreehM0H0M79BaAku6iUPF
VYbbhv71rHL6mtAniSvLx3HhSACHYDL9yeqOnY3jhlOsKD6GyeA8YkBWEnel1u7ymuB2EWLE/Kjk
vcF8LPLxZE0n3q2QJNukKZA+oJhELwkJzYXEYm6T+q/EIbZvOP5N1vfVKAAlca6zXXNli1Tw1Fzw
NXr6ulc5cRWIdmths1FLD5BUhvlBVuWDZHF3pvg+y4WzjpGr0BZvxQV06s6s2/3QfSN4FnTayzRo
bmzH3jJNR5oU99uRckoxwBFGLbrRYcaXH2Mr6p5JQO0FZ80lu2iG7PfDFzmJH7U589ZOdolS7jjf
qd1eCq86exdZTyOcorWN3ST6EDVHTbrPcmK6kuJaFMccuhcOpAtSVrUFIwrDnWa6AulNnvG+QE9Q
l7sNlmANz6a4ilhmu/E5VAxHS3guFc3ttXWn0UQA4+Et4qWSj520q3XeeewtcXUgM+ygmPqquFH2
G1iKaTQifmqk+Ej32lmq7MmeRtjXOVgNOPIcPgYlv5gm/Y1m8VXmgTcFomXZ79SlJCGqeUWce8RI
nDlfAB90l0YBDGTMe1DXJGYOasu5xSA4a/Aat69Ru/h20Ry4W848PQ3po1J+lJyVJFgEupF7sJDQ
kzk7pU+dSZK2Urz0Pp/fdcqephr2c1Hz0XeSZAT9sh7jwqAdShQpbm+hKDTZeggFZ14zdoxWc41k
z9QuTzFABwy9I8rFWVXYFOU9WwOdUSfv8wd5OsUtT2l+GK1TI71t0f/tq/QVNmrpJptyz6ReiaIF
Bg/ftGo5VnWOpn+bJp1IJK+t3HoqT2svu8tc7wQf1+iSz4Pkx5xqI6VkGGnjZlS2VpsztogJxeaz
vhCYKz0LX8yaVcfUelf6dVvyhlA5sbEHURLT0SgcjLRfLVJH9v5Hf12/0oQ4hTT/5P1A/mJsg2zc
j/KXaWDb7M9N0lKClQddu0h6MBM7nG5byUvGfSQHdXjU+rM63y/wjUKcrvRGlDN2CE/0hWvL9r5r
ZK+TvnfzCxRKhbOPredelwnWghMRQSc1gql5XcunevucIr8u2vRVChtn1JtXZG83HEo3fWqqDs/V
yvIi/G5+aE2YMguFBA8to2ccORUAkmR3mC+ZvnjTNJD5iNylNq9hdbr91PjAFRzEulcr2Wej8KS5
OfVTClvO16hhs10kzw8KeBPjeqQBar6ijj4qreFCCy5UjoGrX6fVRrl0tnF5xerHceisMoVJLLz1
dR5bN1v9sCTORPs9OWChdaSQcYmdM7QIqoW3QHhaTBbwjJWopkV4u3LD6Nm4hmJ6s8auzaNKqAgX
wT6vDScdvVlhkxG8o23vkwN1ER+9WDm2LKZ6HRS9uh+Vx9XWbgXc8NmKeVmygPCoP1s2Qq303LDU
T9WWYMucuL6fu/MwNPSoR0KF9VnJ7zt25V6CrzfFO9t8obi/Bq3gls1jOH+XpOW6U4uDpE0uaXRn
6bIPOSFO2qPUx4fS3qFKcGO+SJiRSCHuSuwOej67UBOu7CJ0QrTbMBs8PaScf9hAJkUB54qEa6dS
r/BY1wwgaWcdD+MI44/6KMbCqJWOIfdu1UTBUKYPSdWwmmybXHZcW15r8CnFGDLKEZCV7Eil8Cwb
GySAEq6PvIa7loc9LVhHuLr0bnmrRzb38kqImmmK8Q52hgcWhkwT+3mdw8srUF/3cZEee3J9Wb14
WZzslpyTXHUaSzbfimasxuFkcpdEdwt5vpZ4l2N0lT78aIDKdSLfx6i4unkz28eaBJ+1sbMBpJEN
LrQ1iDSJQXQFj77OlEjML5XurMV6Vqn4pTD9Pso6qU7LyTY8llrvtQ6ekmxdx9spRe0uaTI/qrUM
mmcPostfutGr8Z7gkL+CieVVoUbRXnnZ8DQTJx46OpMhT2rqjBKex3S+zuEIWVlxVfeXIuP4UbS7
eata5/JNpM01DJ6DaHEQFHHvZSMHieG9Y8lk2PdxGJVDZOB51DAQRK07Nzcr/OmuSP3UYMQ7B9F4
g0JFoGaLd9WM/ZFlvykVRJfXbp59MZP64z5Wue6FuGcWzBOZ4PTJNbJ0DBaSz2IMnV6VV2+WZidi
pLtmfCms+6GndRmx/ZUvPM1a6ALwCjQatGmPG1AyvCyKvTx87RROJlKx1xZK5Wr1puqpFatfqtzv
6nEtHykKiGz4zKT1tXxlDfPb+i3KzaAcr4pVeona7DhoyqlJXyLrpcg4Uk5jMC1XIArhW3b5RZra
60ntDmvfBCRRA0Q4XcuPI0enovyrlfY/Jjn/4kb/X+Q/F9uMj3+tSwM1Sqv2/a1MflGnf/zVn+o0
arJuIsGgUFM6Yif/L3Va1f6wLFneSuQfFf4GrvxPdVr8gfas6MSrDRUJexvt8p/qtPIHwi5TzAwL
bB3WOOXfUaeRyT+V6xjZEciJJGgG4pH6OcNhZKNax4k1IuZkxzHUnnrcuTd1wsYygKDcGw01FLw2
xdGrfD1Z63wj8rbyy0I2gaaBbIGWEQ2oOsZ5kFstoFkYAUyjJ0dqcN6TVm0w8MxCC3Rt9lSU3tMo
D7KfFPCvurwJna6fk53oGmWrFKodcA7S64Zk8jirp3bJe49ufwUULu6l62k1n6SB/pE0JpLfj0b6
ES6VchHMon7OpEW5qQZVuhWr0d4MUyIfYX4VZ53GOYSechkph8Y2flaKuHuFhcdUi2XdpW3QWcNV
OFcsGRg17PF7o/IH8WDeRUwgoHZd31UxSA6KJBaRCdyP1r6K5EUMyT013TnW24PICwrU7oCrIHsL
FXGlY9HWq/ItNJrXcm2+tm15RFTf5aZ9mtjyKnP2k6m+MQk/QqS4KcofXYJ1D9vvYcaxJf3Q3HeT
eVNa6X3c1vcliBxOe+a1iApEUFp9iwLHIDpl+UwF8ZImeFmS0IXCFDAM42x083mcGm8qkQqMSnpt
eszXMDxu+y66txcOsaae0rFv7vS+eDaQ4eLMPC1j+CWr1uepyw+h0gdL1T3iuSXKZgKsKm8XKnP4
NCSYI0CqZvWlK3ZUTjwkUngZRyraQoL/L39R83PUfJ/Z4qomPWdNdSeqFPRVEZ3MyvZhyySuFYkT
TVe+SWJdxUrx0ajEE3MUYsm+rluwdp11EQ2fCOtlNTGYRlZ6WFPd1Uf87ukFBI5sKZeBJFLThm9F
Vr6XJu7T/lYS6QUsKhMST9mE817Z6+JmKDucqf66fhnLgxXPWyqenVNtUbWl+0IWb3Ul9pl60ZQF
RoHWBradB51EfSKZPcAfyW+lFbhj9aiHD5RWmpbftUrozMMcDCINJMlNseskUnTY/EmtSLH7i2u1
16/70boWpeU31dPaPYflcNCQyVcz9OpC32uwJ0FxXUF5PZqF9srMTkrTLJjl/LJIiqDnwCc1RstY
3Q5KaX6QstduVI5hPe51oLOwDuEq83QqW3sYX5cQV7ZmYXGZlWNRx6+6eOMJOuHC8xUO1pn4klp3
Ssx9avYl5E7OMtMHnLhbsrn3JWzCyYqDKGsceVYPZvlSSvhuSkM/aZa0s2oO3JN9TM36MQFy2PV0
qkzgBxQP2eC3yp09jM9KavradGWpV4N+EgZuXEImgb1l2ePs1BpPlpQe5Sj3ga7usDI7JjW5SHq6
XdGrnUMR0svwdsmne3N7+WLLflDGfTPcac33YtGQW/y2UBD8U3/Gm6OzsU/WAe6xb8ndWa1S36jt
q8qwZyfbt1VJyTvDwotdxjk5bWUygoBYvFpcILG/QKbZL9hOzRJXLx0lKStw10j2LeMPTpJxO0YN
l0EElc35ZIp20xqUHF2Wctx3egev/HXR9Juu7zp02jyYZvkpbGgE2/KzJWvfFIsWSZ1Mu7VsKYv7
3dxc6QYbugkgiPT85NBz0qIjxkJtlJ7g3DiDYGOP0tnC5W4/Mt3yRt3MeBLwBwDsUDCSvsMNmvuz
8nWxlmA2Vi+yTX9tg4bHt2U+mJmNTwIPGqtC+BGHK9XQGrp9lZ3sNDsMamqiIoYnwFvvNYICCzpn
NmvQ97LQju06+kY83cMXRXuylHEnIza6GbC1Z6usO1b++pXWVXsGrFlftX3euBS4J1u3L6q0nqEr
wKObpPTErHnUjJC3lTGPcaAl6Xs8jJdQyc+GTbln0Vg6hUV8qxuc6ytF4eEw9wV/6tSGCSFDEV+y
cr3v9fxtqMbrbsuZNDEE2b7nwKxnynjua8JGxqIV1xo7z51edOJmWlTlWsgvYbrTuzD3UK5RZUCh
JI/x5n2oMUby7DZKYCWm39lXk5285Xlrc/YuSNMrSIRRt4fHcdsXHbzMpXqUinWX5XWQZ0V/KgMp
s/RLWmaHfs5IGER4MeEi654IpxPDfOy9Pcu+XTXVromSZ9b83C2WexF6K0y2IJerk0itF0h5jyD2
JLhF5mObNNjOuVmZmS3e0AznorxJCj3H0U47TNVxA4F+OY6iep9GYHOD+hC346lMp8YNo2xvlUwE
kQCeKIr8Uht1+Fa3YBo3YFuf8HbMxxItkwKwi+LSrXKxuvGAhzW3OW73JS8IgyWf2wEWr1yQ6piY
BSfL6bNM2IdmbRodLGW+Stc3U8Qv08L/S5AtSYOisByrQO4vU+ldzsSuGG2YUmtgl9gcs0hd/KUH
lqvo+XVZLxw8MMga+VZvrC/yoH5ICwPKVsXunD7N6K6qUegYc0vEZNbIUavnLA8flDV8zabw1q4Z
IlvaL5M2vU22uNF1diitf4/hnIi7CGikF9vSuWdTepgarQyA5Uqeqo/ycYpxn0A1SzA5GSUlqQGf
OpUUJ82Giqp8Ulm+83s1j2a2fARieIq4bldAMJ3e+OF2xSBf2a6waaBVuQLeMbZ4pxdwt42meqOW
h+cipU5nwhYqQZxdJQb792hF9Yse5mzwWjN+1yQicfAfwX4OreHlNSCtzE76o9nH76Uxoe5ldMdM
LAPMbga/qhQjKFY9O8edkWGOoQRJNKX3LchCdN6ZprekuO2Hdi+KFhezwlUGnOL3K7W2Yc2uZmtd
AOQ2AEZG83x4qecvTaKd8ZnTtbPDGwjBBQ1Z+cjxQmedsh4Y7HTp8vYws4yo8rRvgalXc9/ilwU2
kxHnsLENAw3bCX25tqbmfoMV01AG5SVn0m1WIhIzWQS+ZHlclNQDP4l434wxsfjyvpnj81qmCgtb
D6gqbeujoQ/WqexTwNK9pJrXtdXNV8DJ8xur3VZPnJIQXXpb8xkXUd4WCbg5m8Efsn5rRYt1mOL6
pZeYjaAme/hw0t2Kh+QRQ8jGGWI8jMyeNg1epEXhbs6541PTF6iAeRfEjfpc1qa5Gzvp4/8Ula0q
EEdmN1HNe2nsD4tc0MeUetQHaTg0P8o+LXfmerkSrfiadIUnRvE+cNDUaiTh5K+JHv9WOfYv7T2/
1FqX+nt537ffv/dXb/X/BiMQHp1/XW85b3H7/f/+x68RYf7iz1pLl/+wwMmaTGU3bENYm6nnTycQ
/4QajMMFIV9dN4xtWNlftZYw/lC3+sxWLDZPcKFUSH/VWmKr3XgosB8S9N2KpH+n1vpBqPmphaji
JdIUVcdwZBP3tT6PX9UlnZ02X2hLxdbgL6bUsETm6kMK1ei8gtbkKDMgpqY0PcLYXl9F3EY+oyZH
B+r9b4c6fWrU/vg6gm+hCCpQQ3weIKjX5cRstaTBoUbfCF16sI92O/QzCgUyVTQn4du2PsUUaFj7
15pJYk2d1PS9wxRc4cBpclG1G6upvxqJvSAsTuo902rB/Wb1pD0pxSK7DFiRvqiYD+nSQEuGd5pp
uezMdm0+iQh2WGeOUoAnNkFixu9jI8NutV8PwAp1iRduWXWQpGE6uax2CbYSVi/NQQGlvtqQ2a1p
jt9zzqJgLWWthblnTMuHoprRpm8WM5xXezFel7a3qUpk3vufnsC/HF8/WwV+dLQ/31dVME6XvrAM
NvpTn97qmRorxTWHcugKGNExeAnkcgYUTH2JoBlejcW7UivBmNNz617LwgrM+A4YFL6XCKfEfUht
YxJ+XRw7/cHncgYYpjX/M9ADF/I2QY7OaTRrD1/6N0kz9Ief+/U/HgNeAFuHxQrj6/OgupWAUwVz
nW+fjYkX9SARFSJ9v/FTfGrW//gUw5BtgE8YaC3tk51CwVwfFy2gBXOBiCLp3FIO9UPBDLyC8mda
nbxJfjdy+1NiEdmFRwFGsIy3FOed8SO59pPXOlLbLq2Nnh5G2RRwhgr5PBULGbMxkec3Hb7nd17a
NIW7HFW3WqEaOpMg5PhbXRWIBrC/zjlqzM2ggVhDioylM/J++oytPHuMl1z1mpbw08zkAOGlFjG2
3zxavxpR//wBrGa2allCEfoP9eanH8BCsupLlLVenI+z16pT7+oZppmVoJ0jUqPyOZ/hrxhD0zfg
wfnJovLOyTXQYsWaD3oXT64ukbyB+QgdHMlxv6pS5hWTbgVLToLG6G4LZvG6RYPDpQA4eKVU0nSZ
yI5h+ZPv+nUpL1kalXgW8UD9/Q9kqf714dNlGSqLAWhBMyE0bL//p9+nowbztdEn0lHjtNK2h2bT
ooh5fCjC8Cxz/V3M+59WPT4RtwiWKGFbpvV5kk/OrIVwLPhEhIWHpUnBjQ4TLSDpWBWduvv7n6d8
8n6qGD5lDROpCcdiU/S2l++n31cxV77ttLbxdFwwea/3PmRJ0y21RPLSQkUHWJgdUd3QMIYB7yXz
x99/gR+L+C9rky6zdSn8WpnHSHxemwbQicugRY0XgXwjeVFoABaK8JCbVIBhB40Sam6D5taaztA0
tlupDSuNbsLu63OEmmztzvKI/76CTw3h/GEds2WnpbHtMutG9gSQWQ/UNpMGCiLPpRVP/NsM1bO7
BokCyuFDMd9qVkprZ6LpWJSICbGhMyp4tEk3pZL1QOuMo2iI+AHsriDywBqqzzEyRk/48pFnknYa
IbZ2poeeEG0/zXy3pyRu8JNX9egkJrduztb5zwzA/z9mwVXBRfivz1nXyTeYKtHw9ovnevubP09a
kiX+YJQl+rOs0LgWtsGb++dRC6THH6RahAYOEXFbZ+36r7MW6BQcW5ix2Wc0hpKY/9C1FfmPDcKi
cj6zNGXzWP07Z63N8viPx54jno7cLhuqjcqAg87c1p2f3ju8ycKGv9r5Lbqr0zW6fm9qK/aAsMx+
w5j7dQn78VG2rGvo5xqsH163Xz8K2G6tp4mNU8msDk3R36Z1FsSWeNDa8NSb0v6n+/DfnDb++eO4
5NjPhKHJNt2E7Zf/9MuymijvlOitb1Dva6G1U7f5BYmC/7Jc8qs1BQby95/4z9eST+QO44nnkPzP
lKe201lD+MSYsV3u1DU75rXg2ynt32wGn8Ih26XEwE+nxFB4EvjvrVfx02/T66pNS4gAfhOF3V7F
AL1LlJ4Rd2MdLcdKQS7Uza5/0ClvfRwfh3hBFNSN11GrX4oFmktldMIx4RQ4UEsvkDtosYrwUOpN
dqcPRfO7jNB2tPvlOTNAjRIi4HaYJlfo0/6V4oNUchvtMpX6K3bY81J0yPn2ci4YGzPG8uiNuqqh
qirlbp266XcbzK/b2fac8wVsMgaGrPESfsYzzlhl8FdbmZ8qQIfdckbUQ0ISvj33XmKSsYtRKm0I
5tZAbLQwzyK0j3Okv8m4QwB/S/TH12+iYkTB3z8220//dGlM2xKmzKHe5LX+9AomVpzGulkUfigy
Hdh2aADYiVS9O/RDiYeoIkFakC0PnUnoJCKKWlNv/v4r/BlX+/lLsBCB+N9qPiIYvDQsYD8/Uelq
4uFlQI1fTEP0IaWL/rouDBIA3gLBWBIrW1zcrgCLk7z4IoXtQzitqxcSdcdRJnAMjfXKdROWfsef
1UdZX2VfsxAdVHN8YCYSjvMxoofBG+LZdfVQrdVh0aPsZQ59MarWg9aFsbSLjElLdjPj76Ygl1KT
0cm4EutdZUvrcBbVhjgMtVH+atS9Od4h7StfGXyfMnagahgitkj2lxac9nPHf545w8hfl5Xk5XW3
tquJEx2/GMbHZr5JyQsL/Bbh4jM5yQ7GoQXhHBko0kollye9KMprkw4WiPeqG78nqzrEzO8cQtw4
TH5466Q+fGoZW3RgGcoY/jvPiNx9vvhZ2UgB55dqfu4GNJxgCeXF4Ag52sEM1OxgQvzZJGyjvLa6
otqBBKq/M3ZueVD13DA4HVgMb2uoZSDW9x9imdMGd7MVXpMLrZ7h8LbnOhO4HrR6aXSHYpn3ORlB
+AYoNPlZbc3+IxbTsjekyn4u7RBvnjlLxUtJO+q6XO3pSjGJCIxKLg55n3DYkGpg8WWt0i/qM4vh
zq1u68cYshpKnFYtMKVo1vldMo6SA/Bcn/HfNSH5Y1TpIBbzOAQwAjSxQ7YbXfQHg5lRXYZKlYvu
a53E0iUaYMQf4ho9c5dGJjcTHywDpVvU+NUNVTiEPtdyqrxCk9P+WDRye7DhzvIjdSsbDW+Y+mY5
NJTIGbOKbGw6SR/rbhUjSce6TnCnYV4MW1lW0AxLkiXai4XZJwQYMvWEjFytoOwNpXU0tX/UIuZB
e6HazW8Cx/+AxbIem2PWYqOGuNQv0RVILSn1ZKi3Dgz/9DbMtNp2h6WQHgAS43Jvmy3igG1C3Q3Z
KCXkVCy6dbORG6tfmLWo/LA19dtZWsL4YEXDdF1BMP1ozUX7DruJUAQ93ZI5eGayX5H9rhrd6q+4
cOlHO471Tl+sm3CZZsj60aNt2QzeKMz31S7vawoxWjBFdpKYlb1PVJTEUG431dxqtUsIt9MBsrE4
CcEkfxrV2KuG0Lhd7DE+KOvC8ZHpDngAY3W/1jIw8FxLT7EJQiofND2w1JGSSoMmQjWX7+LVrh67
JqrewrR8ljaJU6hLvhmfEnT60PSG0fwqw/bHOpLMDCFaQizAjC/r2l66jaDOMxvSmjZWBIkBZdFu
q3GGilSbp0lrlL0U40jME8qblKa4W+mtcCqaEpVE1EgSw2VRhjM5nPpY2Da2yGI+pHKrMBO4X/er
Yt1j0kaq7jp6RlLhM2RJusiVSqRMATUxd71ymAazgLVv1Vf5nJS+OnVl5gh7eBHGCCyMUQliSj9S
RRYHhel/uKAk/UGSma+YrnZymtPsawMD/kou1fVjThWQ8KybL61ZxAfUm8Ib+/I2inPM12bBSl60
dgGCCtQ/s3vooZh9eyTJj4UuHeimA9LnxWVGlVOOw3o7h9DAvRqgQeJNRf6sYUvwjSi5iDmuva6u
bFLQyGI0crOCU5vombVUK3fw2giTWdZkPwiz0byNhF5mChW8HkU5T1XRXuetFN9lxG9NDXJcJjSO
RlV5MiBlla6crvpzkynZNSMts1NC/36n6GZzHOOesUeJKBym6JgHdZnO9RTNflnlyXVZJLdTouBL
NRiduaIctC1vdD1dMxhk+KBvoB7nPukCWUwWXYq5fh7w04eAuteUqlnJvTbKD4z8iVx9A95Fdfee
alTllmgbpjDD6WZUmCwFTRUPH33EtXZyO5XIlyz47M2JY4VTzyDyK+2JLFdEvmNez9ps2LdlYS9H
xehRD20tPZqpSUiAxSJgppQIpBbwvNLD8QCR/y3TVeMyMeRwMyGt11q33kFqifaWRD5jqLACkMhZ
VRfbXnJmcKTmRAgir4zBWV5ytS+PeTnbX422n18BVay48nQq5gQ/8ZmeG6VrjEDlWXW+BDUo3Zum
4lSYpkn/UBH48JUhnC5WnvdM4VNBvTH5cIfevqDN2zABhVzNYA8r/JsIOH4/d9VOSYm1AFj+0sbk
xLJuYL6f1i7dNVuy9o15VxXZ67Y5y+j0OyvBxW3MZO2Aw69BkhSZC4zn61hiKq3Wt6zePI4hQylr
fkLlWOHXjuVpZxXlnd2payDn6o1KkDiP4/atGKY0iJptYkhddVvCYaeMSXuzxsalpgNadrM4NbX4
FqkWXgGxkpMrU2b7hdnsRwrpMmmR3Gasca4w742Br81X2tbtpQ1n+xDKuUf/5agl4JiYHhyUzLjZ
GQn7NgMHS5fL+VoscYyXrZwAP/TSd2Gmd1HJSBObcW61hYpTK+xt0tQl342mZlIm3kI/sWP7dmhz
EomJNQ9ujjvGi6peI/RVZa0j1yxUcP8GP10Gxwht+sTi/1F3ZsuRG9mW/SKUYXQHXmOeGIzgTL7A
mMwkHPMMB/BH/R39Y72iqrpvKW+11PehH66ZJJOUmQwSg/vxc/Zeu+4/la0Q6BJWOZ6B7AcbNfKs
LyK7cd+oNsR55u3CnmXzyuzGPsmeY2CGCB794QniD8NkvyXmCIMDWV4B2REIS6q1St2G0BgR3MOj
mRfYGbPHrIyHj6Ax4vvCalLSIkgIIOmGzKaTnlTwPqezoHcb3vrCnWGbL7wJ8Z5QFcQpmVHUv1IP
E8QyUF73Nk9wB0BCY/OpwkiuyrxgUaz6FDMojy+a15jkJYPABloHq2n0a2qJ2KGmi+m80DNTvrTo
pgbYNe00qvMlmFX73lNeeSE/gFAkxvnlSyiMEbSXN9r1bsaNiOazJtaQZIN5IPSGEN1lWwnIVDkA
ACQJTfvd9j2IK22MKCmd1I/LReO11VNWz9R6qsk+ypoEEG/OWIWAIJ9yp3bPcT2X7iElFy+k/5SM
7VbkjXfnQ3r5ycA9i9ZRQEBLSyD3KW+Uv6sit3sIptznLWR/fk1YA5at2xWPY18C4HbHY6Vct7lp
VguWLDN8n1LmCXnOJJrgPr3TVVTdxVPn/kjVrcJceAQc4mfT/jdJo+OWp3y+ahmFuyJyEjRZOCC3
9iisRct7j0EwHKYArx8o4UVWzOhP+2xGEDml0yWxIzE8kA413aCWZs4WKLxVJDuHL9sm4Ct6GWCC
CQiHnKlyqmVvs8iUzHlPZEUm49asivHN0nlwZ5IgpAJCWDvToSmrKGqVU6j8GVLM+CU5Wv2qen96
tNKhDVZdVjXMo+vAW3ljlCL6bkyTQdzIGk6ZVD7WEQmUl6G5LQbEDU83rHXILjyVAfcSCdlDnfFA
bKcaAFVXE24GwYoozsTWBUYM1b4Zyg7eWr62WtO/yFeiy4arxRnhEJeqeyji2dhmqNVOUtctZHgC
vyio5xvVxxzGl4q8ZGTfdc84x4hmZMbkfpXl3gUq4FJ3QrFYgngZxAtGHwqxZvbuGFaZ2RJ+HjaT
oEXYzq1NNvmUWOF5KNUULiTCs+oXK3yDwj52LEYLTuX6/hPpbyp76TwDu+dAFhUHwsCA/wnllbD7
PLrkUPeQKogxfajtWwyUOyXdTtcOrWCzLLgQhI+SaUMCbdJhOh9jW0EZNNgDmyrGsZEF2AmLlp+S
o3j9OFu6fU+g74wrS8eEVAep3qVTv6tvMcbDaLbPY86GI4Nkfu1IXMBgkmGAFlk3b22/UKsB5tFe
aPK/qpH0CmXMuNL6Wd2lzYS7g8nCIioQLuBJR8ISyvonyNwOj/oQFbwyvfmEF7K//v0M+V9qAeJ9
56/fh6d/GLP+vw1j/xsJXy1J2+5PGoT/839Un38kLt/+wD+6g77/t78bQKVjMfD5RwfwH81B3/wb
XTmGQPbtHz7Dmf/TG3TMvwFwoE3tmi7tNMYC/zGHZURLUpOJp9ex/3GM/68QGUz7j000gz48ggtT
3j7iD+0AI58inBYN8AKvubZ53d9jncj3TWDNa883jKtJNwV5NQNPOs3gr4Kt3bTGljNd/1ACuOWl
LWl+NXm4ixWic7qP/XeeQyPA7JH+0Aj8iVyVVG9RkjCWVJiNSC5hzdG9vQJ0rDk6BUBlhase6zBp
z6pkDuiqAqYT0+NySYL5eOfn2LNmltd1NFvmr1SXwSohRKxZNCZ4AKeM02tg5vGhHDSPPcNQVCtx
6FMH+9aeUDT/DQW/vU+IYPoxe2Pyjo94JAXUqOuNKB2x0l1O/JFlMQ6NzNS/s2uqKLaClOgtozhg
z5J7V8YxLU0lH8I8ms6O0vVrbfP20coPqAAYdxeSlEfX2Yx1Xf6CokQ+MhMBIsx7ZbxL3eKIZc2t
zjW0njuA+SDX0TBdOp9SuDSjYxun1rnLvXFXh3p6GDBAvDGEip45uTOMs5NA7+rAxIzCWW7+gIDX
HfPcuBmcsjx+I/mkHtcmndltmmH/6WO7+hg9rRfeJNpvp6+Nc+LiHUjnzjwlbTC2WNTQ1xijMrMF
51prXyez/zoKjGhNOzsHfE6ot2w4AhkWmcQm9IyYxNeQLPl2yYjO+qoY2nyVdl4gvW+rn6lXoZlL
EIgs5gHLYwE6Z9Vawtm0Dr7AZmgfrYIKnNlJRRAdjj/W+zotX8fM2gH5KNbCRSIXpzRg5qqn5DOL
a+UGe8t7Ksi+XiUg/dYTicpbmeIKM/BoClL3YFy5O0XupYPXoJ9nHMTSDh5KMsh2TMudlVF+4/y3
trFDaFOP2XOBNYZoxPmHmNqdFeRbDElMZAGQY64nRvFmuepdiHMuOaF5Nu/C1FjTP1zrOPjUCZK5
xL/Yk/DAB+Lsk9aInZ8mkflT24QWF771XVWDfjEJ6V3XPmy3OouwFfI3+tNPZ9TxLsjUqw5yfd/S
3z02vr8a2x/CbuDJMuHpjGArNeiACouGaX94EG3tNJ3X9ND2cZpspREUH/SNvI2fP1guICNwcM8p
CrPMfELJSEGo7qgLxD7DPEK44LIlxwt5JVu16SNEz/VFO2xnBKhuUWjubFV81UCvFhyS1rkVvopi
3BNTrTBOEQFdTHiBOt/cN2Z979akhSnJlLz03v04+imt5L5vGmxDtvcrxv6axiF2IF1V8Ei7ZOVO
gqizUfkLxm3+SmfG0eiiU05KxaJN6dUE+iJVsFYS+69p44RtAIW7efzATnbNQ9k814FR3QR7KRCy
ZNtaTnj2BrowVrHKRUXq5S2qUAZIMxGEkgmGkJlCaldZPIkoFopVF2MvN/Ml3ilcTj1OXgRm7j53
s0e7Lr777Fn7s7kMPRKiG4fSzuH9tDOcjXFHH8u0uvIwplRfxuTQSMbCSTJZ+iQBDl803MG1Gn8J
/DcHX0Jr7bLi0o80llx/XFSx9DeBka861thUYi7Ne3o2vfNII3EJBe5KzloF5WU0r1MTye+im8MF
Zc26HygjvCZ1zoxtPmVYmckyrHL/ExQ0bDlVBhyN6S8LkmbdHNB403/SgVSA8ABbYiaMtkZXJWfT
rpCbRiBNj5XlmquhskJIqmZCaTPP1nM5mHgAWGKPgeL+err6mvTsfBrAib9mFRS/nNx0LhFD3H1c
13oTBiXZo75brQime/E6A0C7CL0dWX4v2a1TG1gVj1tieDiJer2ghdgcOF5ZEEXGsl6K1BXf/oiv
ISqRrrQR+bi+ib6l7z7Irl51U1GtXE4iBLzn0aGoTLnG5Nctra49+050i1Qb3KcqqPqrTbFfFLK6
xOPw2RPxdSkccirlQGotmvzwPpQi/6Jakl9ZHubTwukLlywwXtU0tEmP7hSxSDRxJoyjRlJeKXoZ
I0W3Y2LYPuE3QkweWdc8sr7m2/RMeaAfPSXsp8GohlVeArbEaD5jVk/T8ZTZvjqGapZv2Ake69zU
1oKpcfjJtIdszQS38ZDo7Rglp6RUyBrZPlhSo5zcy9lnzwmsbJen44QpT2/9EDq+FbWuZizeehZ+
R0Y98MxF84MGM4ycrNTHbnDnfYE0+SxLjNnECTcuD9+srWrNMgaKO+5pSaS6d3Cj8Zw1zZ0Vdx1f
aNi7dmZuesbQqyChETsVnE1T9+TknTj33RtHivxH2WCOT1KiVc0aqMZoknPUiYL3O+8WCun4hluR
sxlzaE8MIJZuYuy4idx65uSlso3729iaqPabC9OSyc2IXnwQXTgXK2guc7ocdfCKScFBNjtLtobg
xrYh5bNZNkELuQix49LthmA1Vw0WW3WJPHzsPhFuBQa0jsBTIl2Nng6dhyWHjNJakHPpN29N2q30
6H7DrpAAmkZrrUQbcnWGZ11qNum5lnex4QxM5BmobggCJoKhOVQoRLD/C+foC0jfkFDspWjnic45
G8d8+6pGjj+kRvVq/8QTMazzKPgcJd+nKLx9SawhZgj9I0/BpJVSLnMHdduY6V/DqJGMN0DWWF40
SilWv4HsbTArAzgrwysX6YiPUE4Hnzy+ADs7YQfGyq0F8i+brNmQLrXjRM3C8MzDDMxExdkejNaL
ORkfo6iL84xvahlTM2Bj0SOAAOdb2s49QUNggRx9cAx3F6RI2LBD0nPKF3BwakwN5pdMQyhW09xx
SnGXsce/WNqpoUS135MpzuN4L7zmHTzGZaSNtS3J8j0MprUAiLtQss5/kam6qCN/xVpE7y6qPyhy
ANB3AT9HRWxi4FdY+B191w9eeo36I/I+Y8G5G2KGImh3egpRyqLnbzkZ1Xct+ePgAnpACA9WnyOD
CL9UHdqnCDF2N8LjyTpC7QEruG1H1h9WR2xZUTZs2q54VUUPCLrIXyxMjTMDr8m++L17R/zG3myF
ecNjBvjb9cpT6pPzun92XbEsuxy4sTOjw49OU1witJeXgRCHhcrd3cAajYsme52NNNj4aMG9tL3z
Y4EpI+4ieXAH/K1ur/bDzfRKBXCQhXppM8N9LMgAtjEHZc2j8lW9LLoU6TEAh0iFX2id5rWZn1I9
Yj3Ohh+Ina+ODomxznlYDZTqvZt/+DpOTnUNjt0Ezjxb81WF3lkCEkDV5eCcHd9oj8SAZ+lE3S4T
Mi/QsrlX37mu4Z5T8VhnyYsP58wz9Lqu4+zB6UF8iRBSUVmSVNEa856BT/PTiL1jGyVkpYXFM5qx
Jy0hdJh5e+KZTSm68jc/iBOWAO0zY+B8b9Y4N1JouF0450vhQaYUpG14pUeQSgbtJcAqsGzy7F1m
KO9xakeAZjcgJ23mBrxpwIWMcOvlCBsn0k3WaZGcdQH+uqKo7cfioY/ErurUckQ4A1+QSgOvz2Nv
pbtEq5EaA2J8jNZLlRMZrj8T37v0jrnVgDIVUFNLQzZM6ik4WdWMcwk1qtVfRJQd08C7U6g8b+dp
wE8xlpbqBj9fRTxv00z6RRRhFY/w4i0NYeBox2k6aJKlvDGVm2D4SnirNkiH4HfQs956ot83Puhf
fFS/WPgNTF8Ttei+n6aDHVnUVPMupzaN2VZaOxghPZjVI4I3YylTUzwbqcPAVXonWpjHQBL5kZEW
w1dbWS7TmYB5mCaNwDCfGkoeu3Z+1AMcA7fz7oeWRbTC7WcT9olUngo3KU/sSSczLF+Mcb7ZFfxD
xCIOoGJbmtZOYSdZglK9N4kH9W2abtMVCwMcl0KEOOdtXlYbB7Ocq2MojUfXJA61bdWH0ebYIJDJ
M/ECcokHLmadbqon0WoieM0mKM4DKcPvIQ1C5nIcwwb9gweWfXgCmRPjPzJU327YQL89D40f2+Mp
meKOix2djdGVmGzeKKbAYaIzI6mOtI8wMCEPN8WjjOW5LGyGqg2Ui4G5B+8JrJ2QfhppJJmL78/e
F8PE3Mio90HzsyHvleBmbnWsZoQxN6Jx+GJAfZWCcL08e3LGisI1M0rSmdlZRHVToWY0YVJbrXTk
MWtEVPxVpPH40YvgHBsHusPYOwWNvdw52YRaI94aKppvPk7zCMHkonPxqDMm28gOS12KiYZsGC3s
n2lvIF3ohnnvpAQJ1O62qKLnor2VIUG9Cdqu22NQT5Yd+h1gG91jrhn5dWHtcz17G9u3uBYpaAQ7
7u4ZQn5JxnLSmneD9PKtsCHMTcHBauxoW/fmUgv/5p7SltqoGCgqBI44H852Yr01NUWaY5cnGNy/
RlSrZ2IVIMHYxY+J39KFkKaGAWFuajBrCay3wTaLFQ9z+0CW+7gnGZbf3XJGiDOIXSyRHzFS9XU5
RsOFru189RWPlIXaWTSeS6VIk0vCcC/r7iG2XBdlQp8sq6E4OZVo9kMFscEoyD7s1c+5Vp/STYm0
1/gfTIJrFo5o3mRZNW+Flve5zySOc0SFjDfgx0CIhDHsZEpN6LqHsz/PXf/BC4wnxObTLgkrDAye
fyTK/lejOr1i6DgekX3ljKwZvIehFcENqhdeNR4cbT5w5+EneV68JkSbrIwOLG5Pn91swQXweOZ3
XUfrIwUdQz/jBsOjPyDi2yQeaeBQw0bIw8fWHTea6R4+SabxSTcc6zDfkfXyZDXgBkZkDlscqiYg
BXnF73lIBverZbAaBfdJBISl97+ihCUu6JJfReIzGW3cNRp+tTCjYndzAUHqY5RNSU3W0QI6OV+K
wCkMm0NZWQtM1dtIxccasdSiUcS95glwl3GwllqTtm5HBrztiRSVLjF5UW25rpJpmTSMAdDlo6vx
+tXMgHY3Gw0/qeTYyWQkFFOJWKHDDmgwfBmG2DpVhvjuccPl3jxgWY5gcpWbudXzstYwHbirtIRf
G1bpvba8YaWESFZwb99Zas9uED5mNoZJ0rVWkpBqflAN7KVR92VovxX2eOlrna6F1u0JVvKhquh5
wxHqyxgZJQqNZW8yL6Y4v1oFmcoy8Sk2wM0t2Fc3OFkAkDr1qzU4IJLYdXF2beuwX6uebGqETasO
T2mX5TSP3SdarWu7AsOp246XVO2NOL64KCAIeX5O0nrpJuWFblm/jFIfcEgRP9EOvzZ2/R2G0e1J
CYECzWXJIhvjCzCMjeEVp1ql36kUJXZW48ExkotZzTzpubWsvRLYTc/GM7P3pTw9rgp5b2fjhzZY
a+cpmVmNMyxxPQi01tIgJjx3E9mKetSDJzW7d8Tj4rlrNqGrmH4TU9iRhmGNw3PUDFvkKUhRaK8s
+pLTCZqTFye2fzB4YfBVtfzOloQq6OH3uSfktqpNc58xNugXpmuoq8jmfjUF1A8cnFYR9jW+46Uz
5A95XhNhgtC9zpv7EF3Iweni+pXR1G18BImq7KAE+/NlwlkNQ188kvn1nMw2dCOGmIypvBea4Bw8
JrnK9I15mtaPCRNAFcZvBQANqB3iqbHkXcHQPonp0lf5XeY9w6D1V2levMaNvccP/6v1glNrNPcK
fmzPJrpxfGPmfNF3a8Nw3xlgrQyJQznmeoikXVYs9OuMR1HCwCAVbW97xi5IYKQVtbPOPQewSxYx
6YrCg6hqDGdIl1edxBnY3BYXRnmh573GKKusIVUbaVQkzc+nFtVI48cPg1+Bnw/VS9qrTW6ZyaZ3
02ONSdbqLfir9RWy3x1H2PKcRvq+9FFAYPRbVm6UnugLcF2LY+Nm7SYg8QE6wcbMgsuQse6wdy6l
fWPGVsm48Mzy3Bv+fQCLjPo5vQ9dIHkJwpmwKDaZS7OW/Sk11UM2F6/uiENTDFYFMwUIZQfWZUI2
QL6CeY04I9wy2on9hJZZGSw9wxCZEGxee1EgT9lgsGFk4wEjyen9TLg94fV/0RBbt4nZrXtlyYv2
UiBNpbclenKb2KGPX49ChUd9Pzj3wZwcDdc/yaC85+B5yDvvZ1j1C5VaTyPGQxCtxosqaWG1xJnH
xfTaR4xQPJsaoHoUNzORLF+DlErbZDrTQsXd6fHRDKh8EIBRwYJPZe68Scy+/cgs68Mw2yPClLWD
7O1A97RdlqbAwdk7K/7j0gUkV81qesr0BAoPzVLkESSQPg8DTj8t9UsRk3k2NeRCTOXRK/xzCQtT
CDwv4VxZ16mE09uNwDmH7shLAeMExYjlYIhm2XUNY+ck1SXRzVtSUbVZsum3OLhg7jhhdUQncUwV
bT5gT7HnPJp2tvfJbK/BsTR2uhqT7JdkYI/QE3GURY+MEI2DY9/Oys1HBbIo6+HxML7b5hE6jens
TQWrQFsc7CSfV7XNEbqxKe0j6Jmyzmq0UM7CFRSfs47PEnUNBqYGxGYLZ7xeJjo9+IU7MYiCp5VY
X6YyXpBImMu6Qq0CPfJXDJgf7CXPtzmw1g1pNj30bR+vjbKrXuktOgk4ZaU5yURU58qJVvXkvcuh
e884LK0yU6encCRWwpwbPPtBg6lZH0BwkIxnQ21qSsqsYSayp3V2ZfPoet3BQnKly149C5NgHNeT
zW6euSlDGgzXYrYpfWImh01bN2vR+Xob5BxW/aSHxIWp2sjSE/lKu0K+pRw/1tNNZDRnX9jB1rNL
8yxXw2Ich60hqJSa6tn3wveMfLsV/RciNz6DLHpivnnCNL7J54eMGCe3RhQx+N8RlbrLZAKR5gfQ
kK/CrDbg+tYjTvnUM169Ru6FLRDGZjt/HF7mVO0xgf6cuLeTR7nSqUfDvmJnoXaUR1NkV9tE59AJ
59T70SlMqnUl211iQjvoLLj7OCDKRZvQTo3FMB3NOHKx3MZ62UBQMgIaU9NLYtf2koa1ZucNLuWc
PMFxujAfobz1GQqEtI4ajnebISGqbNTRk2hoQ/tYs6gDcbPywK1q1wYHpT47M6WMDTcEAyJoctxn
ETY4blrrko5obAy3QhCpWg3nA5BB2fYlxj9YdvV0Z8f+11g9NL2rJE1RdJNT8cXuzZGwi7BL9Dem
j4rOXWcAOpSf2Cc68GHeRprpWls0R2RLXUIGiZHD3XRheqrSPLc8Wa0YHznA3XusE/yyECeP+IYA
o0cQU7t6rh2BRMnkqhmNj75J74aYVrcR/6SkfPEZSK3TimcmpX7bg1SRULFsgLK2CZbu1gNtBLPm
UKyigi6ixYAgDn7ZPmuTVMkODdxVjDgK7QHaaGmYO5vuN23i5ruj1wG/mlGvGxdHhFz0hPpVnJf2
tZzjeMeJvzoGMSUajWgqXPbLBTrPaj3YAXqTIAZtZ4otM7ty0Q9i1/pqg4rqUvWkiJVtSH91hJwV
2mKTkIHVxPYH6p6chosBvDc5ehgBlqMZ49696cpXmV1St0zCMO8Gz2t3uZvQz0lm8VTUQVcu49mv
LqDEvf1Eh+dD2tZ0B2uy/PRammgsblGQL1rLIhtV5B0FaatciHKjvwA7caRFdNWTDsxV7zFnp9k/
iqesModuZYR5dacR1TAYNMOh2xSWW+9Zd2ge2P0GfecPzJP1MvDaS9CDa7dE8mVO2am05GZMIBXi
drmzDMQnsK1WrS+q80y74EddhcVlzJKI1zPxr5E70LjvJ1ppGVIYBK9RlmyrLuNeofT5TMyh4BWn
BraXZoPyLrRie1Va6KdIt4ALYaQjBUglaqjirrovpt58VMpxt6KezE0BxZCYhsQJflZWYjC6oXHd
dIlPIFQUrzMOXutQ9rAG7CS+lRlIGrs+PqWYcc8Kx9Kq0n1HI9i7AV2Lqvk1xYxAJ6/p1hLt0CIt
ehNd86y7HVAI+6CzKD1LGZsPMhlkutS+BxdxLjj6UdmHYCn69gY0jftuP8yi/xGJOtsLmXJoDup5
aUbtOvQqDv8GJWVVg2Qrc6R/XFHs8+zH9sZI5mJcjtzbXUedYy9DuwGIQLs+HzezFIhDi6xBqeLF
+f3kjP4pNKRPYFNlNd8jTPmc8xyvTKBl8jwPbR4v3X6gW2Rahnztk1qv27Qqd409cbyesazv8zoY
jm1DbbVJQoOdyFNFTDpO61qnOtLUTUPeUTPhM7B7P/5I59z4aVi3CELV9GLjNFYEpievNh4fV1Bp
BzWbqB98RuPIV0uT+exVat4wqQV3RtfNfh9zC1vWXNmrcMC80vGKQBYIw3Y7ia46RjSCdumYv/u1
np8syyi3TsApg/0qPM3ozLH4e+mFHsaEpnXMN451k8tlLl0Gr3L3AlH5g6aLRVgNlFczpQWFVgxt
VKFKV99z1mEs53dFQ/Hexs28t/ouoqPO2/+jUYk8t1N/oycZwYPvcGBfEqxngHXtPNQhMXoQIwni
9w4C8J2r/AyRY+keLR0070FAuvwhJbYq2ZVUxSd67G24MGVstO8ylR12yZGqsjSr/DsiUnZbRUaI
gg+tc7zzo8gamTUlA02RaGL8WBwzskUXODDJBMhTmLycR/qKabk9ehcWEEGPJq3h+og6Vrss74Bo
yIppth5KYW9s+hfb2TXCB7MyHkLm93CEfJbFkNS+w9wF48tsDO2rTy93XUORgBk/RPsaWPxd44MX
sv2P3K+9rYDrGSyGzgoeEe3nq9F2qvVsmxIpdRera5sisETz17lkNzR5uu1Z4h9CrZzL1MWiBH0x
hNEJhjBHQR2P9Np9rQWq5WII9pkTzsfaUYI2Y9/UEI99OjIbv+0utshQ1yW9uvM5RqIohMW4HvJa
Lp0wCbKf/L/K+UpMWnnuoMpm2+QF/GM2hg5dtM4QOJi6e4owUTvMZLX30nO4eq2F1DQ3JMk/vduP
J7psHRJmzzyV5EZ+9Ebr0RKhfw7Bf54ARljhXYMtdV2ipCclRlBFmEn0mbt9+hCICXE+1bd/jILM
fatRcSPvzyEhFwVkX9TDO8eHtpcW4/jS1uoR37C6JtFAAAScJWvB+infEQxEeqMxezERLAAXDaIw
L0Yz98bj1GiJc0K+4ywzf/X0ihcQwJn0eS4TFKQAnNcwp3tLLfNgn44gVwj1KMTT7Kj5OWdTEu14
67lNz8wrg8chxiOHoJuucDXdxnwT/Mh4ZFUYgbjMq3ZEDBFgH3qYutJ4jcnGWesMmjYy+luXKgn6
FZbl6ZXLnZ+0G9DQM4wwPRK46C4zKP9EjADbhn2mTlM7g/TvXdd5N5UfvM6MGbbeLa0woT0VDTJa
FXTLXnucMVckGqbcB4priiB7sNbx2OmnPNHeYUDxsk5FyVmmR8yIddpNnhzi3RcBerkVEjROjoqL
miSMh9q8w+FhyLFfSZwLKxQv7OHkpdxn9tAeJ0gu19bW7dOkIrqhWUcomwKNjCeIENHVWOGmyTqk
MYK4Fs5UKSMCUof9My6RTPHgliAbK+LvhuWM7hVSI8/LXUMQZ7ObmDECdjLzAUktrLJFKCv3bpqd
kKq3mMh1NSWE7KKqOG0IR8BwtAHMcM7riAIprrS2sfBnAd3XoLdJXXFCOoHtFDqsfUxQZFPrH6Fx
y9xV43BfAn5CXSuqe68cCijRHnRZVubJhx5XyaehzJjSB1LEJtqVqPoUoOyQbLrURliP6bcaEYYV
yom6gJzGfuQMcRxv7KxMXye/CUg3Rq9yNzXD8AnryL4mmcXcCvsMincemLfk76M2xyP2JPJTTvyM
fvN72+0FsVBBY64cHrEtfgh0NUagzrKFxUmTGB5Lp5tvwYAKPqucL7YHOMsdnWhvUp2uHc8BtPz/
RVb330gwJ/EG/t/1cmv8S79BIm9/4B96ORu9nIUt3eTo4JgSxO7/NtPa1t8kEAO4JaYJocG6+bv/
yS3xAmy2nnBxsWPm5c/gbfsnt8STf/NALfBLN9YIXDH5X/HSWr8RIkwolDeIAi46XgNs+jcT5L/Y
MmeafgjNkQJTjNlHObdvFXYyxEOzd4IOEBxiKy+OAWbcrW9BMHUIngffL7O6Yvgqg5VXhv2hKKLk
+V8u4b/xwv7R/Chv35jvYj72ePnJWvZ/+8ZkmBjsLsg66rGqQQXdEsDtFgJ/kTbh0jOIhPjzD/zP
V8LhQy2BYMHCrPq7+dY1dYOkOKMZW4U9BbPfHBrH6F7+/FO4p//inJRoej1skzfvtM8RPHB/My26
PWo7v2pYN5zePI3hTCsCOgZDcsOxnwt4cM9RX9uXaqJX/ecf/XvsCZ+Ny1e4nofM8vaT/mYvDn2n
HsBSgmqaRfpBuEV2aAvqTNf1GOs2mVNsUUfoTSDwgRitX3TAl3t7i61NnDPZivvOKfz3v/iu/mhB
vl0RwV1mnbF8dKGu/ZsxmHUb4VzIDhGOjrHB7Sl3tVW23aJgIV9UwaweklHfx3XfHtlK0UljE9gJ
MZiv5MLyAFrB1QB7oEBoSIyPf/Ht3W7If7hM//ntCQdSEG8Kc4bfbpg/S3+OGnDLnAf9TUdJTy/J
bT7Hsh93kjbiK3UIkD8Rl+YWySVehsZT2xAmxxH43F8lF/7+WnC1QKywZvCuQpf93UYtZjFOqm3U
2kt8XkSk8/26wjxAGoBpvCkvmP4i8uXfPTWeBMhh4ejHmP77e4E1K0tiVSOHrctsg41C2gCWG/Ox
aSa95DBDz7jQ+rvmFixUglSB4TGoS5tcbQNp37Opx78CffxR4/v3m8KjbN88+awMjv3bkzy2MNqQ
scUcQIW8Nl04rhvTHlbgvsZdEZOeJZs8+AtD+O8LhAN+jpfWY1Xi/WHB/ONSafeV0wdhnKxLGUbY
DNthO9Mn+4vr/W8+BVaPHVgeAGEsV7/JmDkINQFy0RTkBebihcAfgOvHyR/+/Ln+T1cQ4gwrLO5t
GQC/8m6//i/rfhGzTKQJAtRUQBYgytXdMwkn2SflzL6d+1hsEyMXlz//1L975v/wNvGx7Hf8aOid
Hcf97afr3CLwajN2kXLORoh30jO+XWtUxaacakYG2mrB6TuZZyJDaoheoiFDDlIza1uTNmE0sPvY
Gxm0BEyKUyZVCqGORnA8lXiAWw/R0aJBSPjQyEIi1nPn8SFJSD/hUXLuE51Y15pIVg6aTDV8CLth
e4pmh2Nh0ntkf1a5Gd4pPyyhvbIcbIHL2SVdCcdDA0Ay3LornGpTG/ZAq3qEd8vgsuUEKRDrvqhq
FGeGcrrYDMouDzwnBETcFJztMkXjDP8rRj+CAFkCxPdjPFHYWiIb6+P/ou7MliNF0m39RGwDd3Dg
NuaQlFIOUqYqb7AcmeeZp98fqn22KQidiKO+O9ZtXWZdVekBOI77/6/1rbbojmybVfZp6DL/UCiM
/3tpjBZlj6lLvjeWxV7Sxbn6dXCBRAJh1bRuY0QBrktPbyRIP623fwLFrTh3pWyzVVsea7ziX/rQ
K79ikqW1kFbwcS8/07dmEsuRRPTMboXF6XQmJTWdLU8Ja2OLVMN1mXD00MlOUWWbbiTSr/sgcbLt
5UHPPhrzPBImZDOcA4CvFx+NnqYjoufC4oxUUWMWqbst2exvxBxCd3moN66PPQGDSYP/iKWvAFBt
zNYJ71HKW3FLHJi+84IgXhd4cW6Y5+NOKS258q1+a1DaJQqdCgSlc5KR73feMBHKbuRu8yEeBxqN
NoJHw6s2us3+RDWV/v57qhAhsBFkJ4i5Y7Go5qYMNJ+DziYNQxMckKGg2TrYjUvfPly+p2dfMYPV
G3ASIzEiG6HTOVMj28+NFrUtxewU6ZJbHfUsDOnGulQ+03S4Mt68yT79ihtkd9oOahCISWyBFvMF
8i8xLHFgo6tu2ODQJfnrTH3yE41M+NiigH42HRK293peGdMmrcrps+6Ro7jXY0vaSPfREak+7igZ
RZX+sfRJPd+YWT3S/tSc5sor9cbsdlgbXTaJiru0zCNDGFP0WpODfigzlyCNMKUP5aEqKerhPxiK
/Sg4RegvfEoXC3LXYbArM8yWRpByNHW08BgRTbdOWJWvPIS3ngFRnryx4FRY+xc7+jEQNaSoyN7U
E3XGdkJ3NbE7LGADE/zZo6C7labsroz6xr2ED0fCHigjCgn6/L199aHDfB4OuM2w+dtxto0D8MaV
qClw+IPYv3dWc4KQNiG1rmtAdVsAY/DYQoCs4T0g1Tax9HiU/CYM82ZEnCopyMn76H46yxEAMNuU
ysBUJWe45etL8wIw9q5K1SZXJTJrbWzuXL6wV2bI+bvKnyyVyUis7pA3T0dBsKMVIGUtUt1HuGBG
2O5lGrT3UiG7UdRGr4zHH3n2srK2zIig+XkJdrunIyax63IOy/RNo2DIoYgbCL2iidK5O6PBsEs0
mQy8DbmRxU09lOCG275RE4Iyg9qx4xQRCX40WLe0ThDkDUphAQy7KNuMGvaQdZ9YJR2lgW2EniJ4
jenIfWXXTm3GGwvao14+7oNQ9n+puOfwP5pE7Eq75cud4JNqdzlEFchTDpwC+NtleD9MafV9iHS2
LZptph8RbVHSyaw6+aeMhoGoK90nYjqi5PInwCGN97Hw8aL1UlBmIiYMaI2HnJ4jdVTeckjTf5nV
rBHh0adPuI/Lp5in/TcOau/eEwOtW4DKOF2whuolbmEtS9dxCc+Bl8kw8f3qQ/7Tys3Gu3HtxJpv
ojd+RLwINsFUCUjjOp47x2MaVPemVlG6jDTE2Ksmngjn1prQvpVtTAQc0XPDH9GUNud9X6U/YNiA
WxzaQjxyWOi+JfE4+mv0S4Z/1yaSoDp3HIefXlepZFUXBGnDWpliEwVl1nwLOjsr5oYE57gBm1Wy
i8OyhsIejITbhoNtsXUaZEOzXqPyiWIhSX9NY619LmI3mqVYFPpWdCe4hW01KhNSs8//w5bQ+pVW
XvBXiY7K4BiHPpD6sPc/o1MiakuUffFQKa34ytatmXNwUIDP9JkM0EdaCgIAU632qUJqMKnCXETD
2jeNjvsy1TRpu2aQc8BOptt3mCK89thSQ38CuqdwE6EUQa5XjtlNI+Z+VTw57mcXMKW7LwfV36K3
yrJVapjBuC5ct+a2wlYIV5jq4IjN6n0EJmOfr8aJgIMVIlmbpKSq4R+k3xROhPvJ9r518qZdu1pl
g5WlO7sJ89hxPvROmh9RWwW/RY4xdx9RzMS91qtxG0dldgxlluHOkLr/qVOTgLDVYzweaqzw/ZBN
n5nXGNoRMnV/yrxy232cD/xagTUESavjlQ+qCu3kym7jFCHFEY7dFEwr2IlUDxxzuVjSoTAQqhgC
B55u7ctM5diKMvGhVQi32XagytF7Am+9Hl9kcg2Qe36qZXgX+qZBZY6GpL0guyGpLUtBb3pTIKzP
UINM5aYC+r1x0M6uEegU1NPp9dRKyzZFXbkPrpnbDxRs081s/rkrDG28stM8/1TxOiuOtexS2IlZ
i09Vo6UO3gtDbUqH0wUGzPij5pTuqgzc5F/nM7blt5PLz+p+3H62XfPFu4ZtQ/Q7XWNR6MrWxLu/
ofzYH4e8GzdjlGd39twdGdVQ/wDwlW065JkY10Iw/GBdCfy1PV5nskHsdmShcsxsd/kber5JAMZs
vRx/dbZAS6gXwtqeeCWUpXqVN3fgQ4lllqrQdtBvGiTKKvuqNd1V1Nr5J8fke8OZmzULtvTyIzdF
ACSsoFebFIH8fRGy4FMGLI6YLCjtePA1CPmEr67F9kc7bOwj6kCEY54e1t9BLKfPl++CtOb5d3JQ
pmAMwdSGlWNQA16ez41qGPDuSJ8dRNfemEEyd7cUx8JViYIqXOvDGIo9zP/23vcxGBFNyfRBnKXL
G585/LsbqZmu3SkjLzhGer9Ok4DUGzlZpr4tK/aX2AJh1Rw5MrPWQdsabvwC2MemMsoESxc4N2R8
OgoPFcM8zowSI2ZaG9VBRIFfrPhKIhLCmsZn1BMskut+tNS3wPIztdbH0ahpTgvp8TK14X0iIJKs
OmHMeCEn1mt0Tpr6BRGCRaZJyx5jpkrQnthW1T/Rrc8l2l4cc2gDe39uIIfPspCgQmTv5/WmKlNi
U20LetEv4E5msk2RLzg3yUikIwYnDajysLYHI8nBuYU2GBBZ1E+ExuJ1MyZZPrSsu3IN2cTw8XWN
pIGFg6oea5tSwrYV9NAPvSO0adNY+oc0r1T2sWNNaRBM2YSu53iMv5YtZq1ggBu9b4aMgldQ1HWG
Ext3PDEkTem/JLaQat6WzcchR/cX5U6m7fkuJumftBv15jHEvSOfJhAo4lDS2EJ0MQIq3koo9e0N
H25iwHqvvB/qQnV3CJKxL8U0dOPNmAw5Aa7Qxar9iAY03NlWVxmfRAyDXAtMWW7aytEJrwkdPJVW
W5QFYRB18BB2JUK/oon6R90f8EyrgIYDTxNNxWZsK7KKcqQ65QYKmS52ldTrX4Hn9Z/4UPu/ABfj
Ip7i0PrJplfBonGzEd6GqRF9YNh8KLNAr//hPNlSvIrgcqBeCkvv6IC3bFZYJyBPmGlMpcBtEDSG
cY3TpC+D5rGu1bz0D2Oyb8Ycq3GfpfZjXvY2KKkqGXZFGObROrdli1C39sBINhpol92UMU3p2caF
hKTR2Q94LBxSJGEajbham2DOlG/qr+waalqxkes7NNLDdNxMvH3GrkrC9KmRuZZuPRIy2d5pHfAN
pErBoTCLtidm3hCg1FVMhkECk4cMliSw7hD500pEjeaIOzebx7FHrT5kg0lopJWPYmQprxUZlvTx
Sf/tCTVlEg7F3VB7+lNA1x30mGtpP1Uf2fYqc9Ma8dZUW/EhN+Pg2beG/qClLq2/0EN9uoFAIJ+n
bFT/tE07aqsGPJoJ8YZmwmYkmgQ3xhBiQuDUivB5HPWxZEplw/deo5C4kUMyPE/aJEgHJSSKQpFu
5vuyGuadDXl0Wg45HuFG7GJidE2sw8il9ae2bnwM9kyqm2Eyoz8WLUbUs3pHkT4Ju584lSrsF+BZ
/4kxNj92Q2gT+K612qe0kb2E5ybSL7zqHhZD1SX/xJGjsFi47aNlRPHfvlPdh8oviNjU6mIcVilE
qycU8v7PpLFtbdXqbZuimm5MzERVQHIO71mbks/T56iaiXBl/1wMqI04WONJcNQw5JhfRjhRvT0k
LsFJLgB3tMbxRniJMUc2JsZDwqaaCMGwzNN9xrb/e5cSk0UKY4lPsesLXgvLj8RR08qOmO4mi+lE
OQj86sHy+20fN/Fwaye22e0mTpYfvaHsnweMRSa0+sx5ilGh3tTgseRGQPrGJBpM/gej85CkGuAk
Rpz0PUGbRV+Lmc+eQjCrs1FaBz4sxO5i5xTZ0U/Qth2L1i61bYyg9D4Fl4L2seEEuJYO4T3bSvkT
8ZKG8j4VRZ5/NYIA0W8I/mvaClryv6WmsZ45fqQ9wDqLfUr6WYsxnxvbrssKthfshFj/2mPVR+bG
W4mXZ6LACc7LDL7qnpCkt0GSctc5eRj7PASYsen1mPaV7wDEfsBvlIH2dtFi7ifX9f/KkSiPAxpW
7RtPuirpC8gU00PQs822/AThadAZYbzq4DY9t5wRUG75UbyNnIjSQAJ1jrzQuFVPnUeCGv6QPPlN
YpueUe+042+N7pefSp1Gw8ZoMxwHI/IZdO4TDfu6NQc8tJACQ9y4DXaOXmYpnS4nHxCPiRxrP/vm
Z88oJ3RJmtcdghyA/6qBu5hteJjt3WCW4Dnwqc38qlxDyuHRZ+jtak7FbebdWZu3xnNaNUVFKice
qY0uyAzdRF7Y43dKNDyOQ0rz4N8K4bvYNf9vYJr/71JCFJvC/3u3/cOP5AeJEn9O6NXzv/Jvv90w
3P+iMeTQxYWcO58z/k+/3aWpDn+GXiPtePdfrPX/9Nvt/5JKQK4mEIRmksE/8r/9dv2/WP5p09Nr
txRxag5/7x2AmsUefwYgS0pRbLj5q80febrvjpGWclYs6r3ZTsXBma1Wkw+JMvG86H2Vr5ehuAOW
yc836PIvhiKlKFO1FdX7hq3+wc7CZ2PQ9e0okO2/egAf/92Wvk7JWJzl/h1JslWltTxTgRaVvSBO
8gFmDMhEc3KJYW7GvdMBwLU1uybApxOfAeGWdwkS82cYnfHT5eGXJP5/x6ebRUOGUxHyiNObOqX0
fYper/csjsOXycVu2WGQ2tlsk57QSUf7ySujX10sQCryYbst9VGuhJjya7WruRj2atv+P7/Enacd
p0qAq6e/pOzaotUIYsCbZ3F4b6ai+eSo+dQfKOKN6xQiINyQ4JZQ+ureZXPzIaObgJCPNXjdjQFR
u43XPHLOyfBTNsVGb4iXHeFdHjpAQVcqiPPPWfxcWldw1OfetsvvPf251oA9NRqmZs8+wFtL0eXE
KztNs8aEZN/khJM9Xn5Ub0x/GxA8/QU6AFKIxf0JY5zAjc+A7eR6u0zMcibPVLfEuxtXnsXLEXZ5
cQ5HSfbaikLfcv6PbiZcva2YFbo34PRtsuiY6zoKbbZ56TOnYug8kUO1TLqc/6k1Tc4XwJgh/+wk
ycUQTjetUjdtiNwmk/jblJWQCQzPcLdW0OG9NWRj3ih2JDsqqJPc6uPQZqRFhxyQgyiexKqTNKKv
XNj5PZyb0IpKOsIJB8/V6UPL2Gz5I6cCAJqhtyLkq8Odp4Vrb0IJe/lxLU7jTGeGogWhkx5Doebl
lPqqeM4W2EWXljM/wk6753Nq6SuD/jqlVsd+IOkhWLVZZ11ZTt64QISPFIVYSRRyh/mw/mrUAEGr
FWDW3osJgkaUKASGNk4d02jD3eULnO/VyRxBk8e6xUps2JRC5o/F66GyChdA03Qcnwa9p5hsudjP
c3nlib01iuLzojPpX4J9T0cpshoJLKiiPa4q8eh6lnNAuTteC1xZFnUQaNhcCIkF1DJQZC3bahVs
RZSZerl3aseLjrLS4t8jbEFcKrLqvltjV/z2YvCQG2BCqlrLOFIdtjUAMXi5TSf+ELU4ATCHWy2V
B2rrxZUJZZw92/kzatPTcpi7jrWscbljV7IGGtm+1QAgIJLKjux7zZ8R2CW8TZ2N5GhQG6k0f5N2
NqFJfEwPsSP6jWpbck6NwbyZsry8JdnIuaLwWC6HCOEUXHvdQvcp2dPNP/7VxDNSrNda0BP5aEJN
iqr6c94Vdw4yNFZyoV2Z5mefrXk4GsTMOhQl4jwAqG2MtNKtjIjCcGsbBWRz2T6ZXQqhfdxRivFX
sGmCVSqqXTUZt0NlXSkDLp/Gyy+w6bPQAHRYjhdLibI4JpYlWYFdk6fbGvboPg4mBVeqNvaX37Q3
7i0fGd6xmaHObmqxRyAMOiwQ86T7UIHnNMG4BoIyU9hVt6JEbX55tOV3eJaSOWzZuK30Z0lSOH2S
edVl4N0oIgDlIcDd1ICKN60h6lXupCWIutE56ABYJAxQpOXvH9ydVUl8fWxaWIvBHQeqfAM3eS/N
WNtw3SMBUjC1bgSK7q1jSNyYojV+9GrCP3R57OWKzYXbfFYRKDG3UEfNf//VFPbHOWiAAt5+Kh3r
A2dyrG6O1j1Ap8PaAD/uaxiJ6so0OhtUoBYgfk/woUWzIBfTKEO07ZdyEvuoBxTTMal3E9OKNyf7
48W0Vwics8bt5Ss9e8QMikSHgjQyShrXi5fVSxrXiANd7Ac8SXcV9uNDZbXiMOLxPUCJMfZRksW/
+kxLr6TCLJdzli4gl3PZnNIs5fPFVO7LyJ2K2hH7eMDQmvIG31FvEO8TgjmMQquc6q9O/ohjLZV+
HCLpozmB3Dt+DVx39htrciiv3MVlI+RlGIduK++kzbbVXdzG2pki+L+R3GtY7Ha9g+1eo5I54yyT
am1atX7TUlQ9jHCvjnarGbe1SNDHwlzcp3qToI3yAG5cfrbzoK8/y87cA1AcJ0yMrZzGFrMY1Daq
Y3SjmE1KwkyhKm6KodpQmyiPl0c6e5bz3pfFnm+/bvC6zLPs1ftCC7FVzRQIsiDs/DYRenCU0djt
Lo9ytvgpfd70ynneoKR8+Sq+GiVMOfXhHxJ7WVLdrN3QJmoj9MH+CfPQdHZ1Zbyzq0IyLjn2sf5x
CLaWmk32O2U4TWayL2zYQcoo7Q2Gsuy96xyjmNw1pByoHjgdn967CKFaCxOASu2UD7/zyVB3Jckg
GLMdFd6o2q9uTF/o6NMMXLWX7+j8Z5/MEMZmseHMR7cGMfNij8i2usPeNCR7q+68ctU2YA42kQGN
0kMPeIwxtKMUljU+T5HgPQMzmH68/BPOH+r8JZsXPpZs1JqLqdNQnmTRMRL6pb7zyWmque7UpHhZ
cb/1bS9uLo93tspyyTZbBUwElmJCzQ/99SQqlEOLJ0/2adhh1KWVsiqNQH1xYgLCkyh2DwOgl8Pl
Qc/exJdBUY3LuV5hLkU7pl1NIyr4ZD86SEB0WXQWX7SWRGdK5eWVO2rMK+fyqbKo/u9oi+04InF+
Rk62egmLsVwPU238buHKr9GgFF9zZafGTR0M4z9sgKtxjQyjiI6xDOIrV33+aDEfSHS4swCP2s/8
91/d6i5IBfGpgAoLmABp7LhrkLNQX4w62GpxfmUNPn9b59eI9Q7mDarcpSiWzjwA2Kbo917Y2rsM
G+O+TY2rupq3huGFNYSLZMgQ+uKVyUQUa5GpdfuG4AjKrlTSdmYxdj8H4qPKVVTYM7/fiopD0mYO
WR5OH/yAZOjdmrWpPQkjBHCYy4nwq1SPOT5cnmnnP4/DLJ9VYp1cFpPl9K7apAqCoE73CLslMpbJ
waTfa1e+LGcvEWdZ7A9sfHF6zJrf0ydrltCh9IJRGkehG8qLAIGHAGUw2uW6qdRXQ2uNK2OeXZnN
ik+nBIsPPgdUj6djDmVDtEmBbsphJ/8celZ2T4DQtdPfm6OgpWRPgpybV/V0lLimY66Jsd1DFnGP
lu15OMdMdWXvc37/jHnTw6pPWRSRwmLRYyUI9KHU2z2a136tyaTkJDeK+woL9w27i+aB0Nn0vVOD
9V2nH851UeFDOHp6aR7fF8AsVI0ag+pNSjjQxs3Rab5zAtrzqVkANUcLiTxisRPCTqBp/LfZF7oi
WBCXZIFlPrI/Xx7mbEVlgZtDFZmHvIdkUp9eTN/5oFlxEbIXgJ42RiatFxfmFME75e7yUOdTgjgt
wRXBBUJK4S4eljOABRew9PdjbUGgCyxU2bn26z8YxEUgzaTQWbkX19NVU+LQ8i/3fScdoiIC7871
ve7K0fytS2F5YMvvUsF31eId6pE3BZPWl/vUjdxD4FDsHThvXjnInD8bNOzYoyzWh9lptJhoQWR1
JUF+c2Ap+fQU1eN1y8ntvu2q8so0OL+gWSHK7pb9LRWAZWnN0CS2WCfL96FRjbdJFQ+PozbpV7a3
8205+aDOnQuOZZzvkVi5y08L9MySQprd7RN/SA9UZbRfMV6pG+Bv/WdUVuOV5WGeUafj8VqwtpKr
PmuZlltCkkVsWIoBH069S/cVGWKfMQiaRJbkRn2jDY57k9oqWvf4lq5sj86f3cnQZ6cyMVoZcBlS
3WpSPBD9zcBl0L4Bpr4rK8X5XQVW6bDxxX9FWW85GZUVZ1bqzysFbLM7UafGdz9phz+gNUwQdX53
LYb8fNW1DCTMs8h31gItD9ikWImxTJqG4smkblRlRFDHOdBtIXE0txF017vESsPt5Tf7ZSk6eZqU
aUzLId9RuiZW48X6UXqVN45JWh1kSOt7BfEyeU7irLutYrgS68hHnTCFMRJKXbGuHYZGkpZEJ2YA
156VcExdf/psaRYaAnzcmdp6oZP7B5lqafpxLLXR2ZlJXtVAMTvrRxaQZnLl23tWE2XWMyPnzh66
bAoji0NKLvHgk5FQHhrNAqo0FoSqySSGgZbmqbjBY+ej13QDGgBoP+toFzQEulhR52kb5McAO/OW
P/emmaJ2JudHZXtlNr18/1/dZvxQs5+MrR+bPzadSy3ioPWFMiFiH1VX0K4DaQspGIb4H4XH5bf0
oYytCKMSkHOQQ8SbiUSkcYUvluSExoj6EkVVrgGxFsL7ZAY+MhNYWDMWntwKceWGSueNFw3H/LwM
Uzdw5HKjFnpmpotMZHvBd9RckbYEXd8UcfO7xO2MtLbIIQsiDzMJhNAG8VyGSIiBJcG9yRrZrUCE
QjvI9N5EcJ1FWbklxtCn4Mr6FcH078Z7iiod7JqxthvgaKRZrZC4aO7a7y3CtywCLW8LyYZ2rTdm
aKwr1Gkgr504B82A+TBuDdPHy6XZX+E8BSvhW990r7aRhtTwk9Pa0XZwIfx0hQ5rxsKFPZSBKta1
ZOt2pnyMnYLkXQtwUboGkQsJKQRXYKxGgAotM8KeOc7W1Jt3o0VI6oF8dQLgxkJATaz19nNrSjxf
mj5lv+qs7I/Ik+2IJDYy62+HzgIqTmaRPmwz1UOxRrLhfETSZJNaB0z4o2mkYbrVELzI22asCD+L
Y9QaRlekz/1IbX9VdaML1aLrqmGXQ5S9T0i9QouAT4tQ1iT09l0dyzJcBcaQauusDxNtk+mQ9TbK
nkR0NxdIq02Ewwyqyayk/1B1pgfo03XjkF1J6fxoi0pPV6mdNAl6dcxWwdas4e2t/KpxzHVv+sk/
rZk1t6XTU4YzKwKvDv5kVw+kGjr1ru0t6e9cMZmPNt4PkrNInvwqo1b7oZWJ/CMpb6VYZv0OAlPT
+PsJ+Xi7reiUoqHys+IJcFqEdr60smQL/dWJNh7O82QnVaCewbqM6V+7m5PB1iKcWn1vE/+xtpq8
L3/oGIdRxksggb9UZNB3HgpD7jDepSVaPSfR79TYOfaRhdyFv0MFo1mnVYf+EfpQbPC+E3V1IPIx
r35744SqqJSNZu79ITObVdWrRG78oWkeKjSR3S6Go/5hiuVoruJI2sRjGmXlH/QpSL27roGTgjWu
0GMSVVpYYyFdcXQmRgtKJdHRnq4GNcovemSBQh1zaXzSfWWAA43SkKzhMhyfxRiDSyIybLjHRa5/
GY0kmLahILmL+Z92X3y+HhhGgex7K68FcrhDqhYShVaE880N2UKtO8fNANNmfvXb91zte6Hn2u8g
yfD0eh5iK+Rn5uBE64p6JNElXdyx6gfTp9bBar0qMR3neBlydZdVU7ZTph33G2TUrTx4mCqejKon
skK2oIpArYfqc2uwl6PgZXh707KHaafpvUuKYOBwsGYnMtorSQP1S0VgBkJ8sEd3E+wTGGh5EI1b
NpIeJoDMQx7Vh+1sFIARd4zZ1aoV0p+xWI8tanl6+UQgrgA0JQShyeiRmRZ9jEG91rD0LaSCRZdT
iMo5Wv6IqwjSMB7QDBW8AyxxyHub1LPcGD82rNHGGoUgrlvD7kOWJqD8t7nngFj2wyQgeDSuAMkN
hhOQVjj5AtK3U5JZ7Qax9RQIgaZaRxz+XHui+FVPIm/Xtl6ZR9NPSdPrMWWkGy9PUVO3fD+pTFWm
t4evaxN7o88fwFKJ8aGZqVp7jeMkkVu6HR/KMouzL8SzgtUpRWgyTbrGd7fCDV2171Slqi3OuVFt
Iwwm2RfVpyiZYlv608bOQN+s+qkynnIbIz14ZLS0K9/ENplklugAfMeQcifkMfWmtqkecneHCXsq
GY3UXf2h+8D0FTboeL0vVpSAPQtAP8matwMN8m8i15pfkq+bvaoDy/5phzHCbZeE3C+Jnpbpyo26
6puJKgsPTQmPb2UMKJxXnZLpH93jN/BK+FG1c3ma2jqBzr+JifVN6bRb1a+QqyDlgAD0FGFiSpUP
zLiVbGO3hC5dhlFdrgbZTY9jGALKEUw9tOuBXgLakWmFajBoCQOpeE9mvOukPyeIyOU9MaCxv9HG
3jc3gd0pe8t3X0Cua2t+qGcg56XBLZOPRdClYt0NeXjfTFqhNgMuI/j7IKU1unZS3fZOxtYs8zQ+
YcKJSvVhCLE4wlSPGgEZMVBcgBOW8lABxPcecnJXCJ/rMySfDVJAYy2LnuK7ndb4kHDAiBu30I3P
yhjtX0QhSPiAkWigLbF5ISqhDppx1WeGXT+lKpWkMKdQEbeO9JlTLRzav6l0/a+s7FKHZuG1CI3I
EvlcU39h69ZgLqfD68luE8EZkWtKW8adSbJdtwbt5ZOkPLC0rH3f4YMb+wNrXBo24q/pl920kb4b
H9le2NG20IvE2BGyVVdoDTsN+bJfp+YWuJxjrF0V5L/JGIjbbV0Q3nWLJYkv5TB4GjN9CsyfkOYx
zxjk1oUf9UbXv9EQAc7kJolmrIc4T+VtjlAmOmBPy9pdwVe+I7O3lvoH6cyBe46vteYd2rt0OuAa
1sWVM9SL52C5P6MMiikDszE9vfko96oa2I52k+koCo8j0+cDq1tq08qrUPoWJY5cjFdUZFe0uRqX
16YiKKZgSTwKqAiPdUM5Y2OSO0VaLtV4InJQXRhbu8G5MxYheU9Q8UwDRXdi/6w0EgV2aeQO0PiK
Il2TkcVX7PK2fnHyfNluvnR7ZmMxvubFjtgdojDPSoTjjeW1gPyr4UZrenml9rDYJb6MQgOWrTea
Ozwti0KbhdE/MMtCHfWELYLZk/Jggww+Om5/rZH+xlCcxyza15ykFeqC0+fTaQPy3tBXR6+n7bEy
HEmhsqbzdWOZbOgv3703B6McBTNhRhgsVUVd2RnQ21J15PQsgAb0oM6Bh8FFjq71ON4ciqtCfYPt
EirN6XWNOr3cMW/U0RFDxX4L6XdiRTniY8KQLl/V4kQ7Py0IRA6tKVtS8l4q6IpSVkTe2uaxJf/p
CWuucQAWicPJ1/wAKwHhW5cHXBQK/h2QwD9a8yiMAFGcXhufwdjWqLccsWs8s3mC/Fw/aTRy6yb6
2xMjhI0QZ8B/MqhlA9eYayHLmktfuU6CLM8ir5c0o3Kqu23QSHcb4fzZtj7sBKC3en9oPfOapumN
l85iklIRsSiSGUtKgjsZ9ZhZBST4mHmimrraJ5Z9jYtyPmPm6qWaVarm7OoWp3e16zSs1xlZCxnO
pE1ul/o/czVmHfD9uPIenF+QZCU0Z8Us4joe4ulQvllkcU+6F6JGDk0mSJwdTMFvlx/YG9ejLLpr
GNQIiOR/TwcZpzApRG1CDoxB5geFK6hiFu5D3cjyihRy2QhnRkrboUGLjIEmG0OejuXpZlyMhdPC
f26CG8/PjZssKc3v+NC0m6HWho/26NtrYXc5ga2+e0hMrAtuGrfHZlDNgdaf9e6XhHs7m8CQdACC
WJaKffRvHWnS1TFVsbYmZ8kAD6+1HworEatksqcbmtfJbRI71pU35fzG05Gizg+DgB8glw1k3yAf
uAG6eGRjOaxggrY3bJIAJU96sb/8jM8nEppdBnnpLiJDnZemV1/XIssB3jmtedQHwb4ficKGbfa1
tfQFI3X6EQd/SNMU3fWsG1nWsmqXnFuI9tbRTRDGkHZDEJXC5kR5dNhR5hJHCvYOcFBb/FJVB2vF
w0NiTm1+o7stpnEYqHsO7mRxwhOAWdGHT0NPrq8ax2BnyRpqToGXLVNhSYSOpW0NnVjz9z8XIP9Q
qNiT0cVSi4ocxegw0GVoHutK6U8FtjjCDiM3wDUEgvryg5kn/Ks7NkvoZwETazPNX4vi0emDMWQp
DGvoSmSYJDhAHjS+lDXo/IQuN+FCE+6/IOn7+8ujLqYDNXGEL/TTaaibSAWXOrEhzTmYaW504Ntn
48PT7bXleuaVa3tjlBeHAMsXPVcYK6fXZlvBMMQCvDjRbgaaZ05VkKwdkV0ZZ1l+ZFVBOgurC4mJ
zqpvLrZBfZnUhCJb8hgg1A/3VulhfZwqKZobjCTBjy5ste+zrRY2ucyTB8kZx1ib08jdzeyOuJiR
4iQFVj7Pf+kQedc+xIs7Mf/A2XRMv5BiNofbxVMefCeKJkoHRxN88QaHpZxzMbPDu57qyygOvcnZ
7o3Acqn7LsCLokfj8wfBwMe36MmNlbbXNIbn14J5lfWSNRwJJz3K06caDYVTIRKWx6pzvqMgoMOb
ZRIhyOWLOV8c2fpB3pgNuuBMzszClWtgpPflMY9q/ZHzC1bVwgoPZZuL7eWh3roimsczeAN5Fs2i
0ysytWSg+MmRBn1Ad7QiMh4QK4nN5VHeuiBwSiwsuqKxsUTwVUXnkN/QiWNqpNY9AeTAmceawFhV
tlckHuf7PjRd7JsR7dHOYLjTC2qIOsBT6RkodPrA2WDFgsM7yOGAS6u5jwsAHNSPCljHTZ29k6vD
LJwNKsx19PPswpZ7d3Q6jQC/QdwnEUp3WQeN27H08Ua1oOPffUvZrzjzkZGix9mGWo9rE6OLyXVO
lNOkUXmrLjApd8a58f45wpYWlBsrNiPp89N99QG1S9FXU+GLIxL06GB0lb8uNKBi774gRfedbG30
TihVFm3exCtNSR6rPPpZSxBmS9F16PRuI0KwKJeHemPSM5TLz6XBYJjL9prQWsdu2a4RaZhRvrQd
LPg5EO/Lo7wx6Wf+BEdTLomj3OK2makPpCVLmPR4HEh/BFLY9EX7mbX8Wr9w8SWd5x1DzfAcBCDi
zJ+UBe6AMbkRMEP6CABzPSfG6lYvj4NK/QPpyMNTmHeafmUSvjkubCB0nTw3Rj+dGaS3EhmekxWU
FcE/FdXxldZFe3dwf5om6SfEeDz+B/dUinm3gNgRVMTpgINlkkLk4ZXlrzSy3JA2FVr2bdHH7x+J
2TifpeZ5T4D86Uhd3wKeS0J5FEFrfCotoPhk57QPVAXfKc9yOezD26SDiGQI6OYLW+z1+9V7DqoU
vpCi9wdExVP9oXYn7crCePas5lEQ+vJuMQ4KrNMLIpi9bMaESU9cA+RneyyLj42taVvLxFW6gu6c
WpzGg+Sfy49s6UJgr8VLQPF9PvxzJF5SpAyR2GkG2f3YdJ3dgZxWwaNjZd0T+SZVS5ZLTUxs2xnR
odEtH0KGnsvm1gEDTuGS+Nr0vcsZBQhckjhlOHZQOVq8lzmLHBS4Njt2ZTKtc7j9j/0g9Stqgfl2
vtrczldNNwPRL1ZMzsxQlE8WTWJdLOVD3AGN73rb/2bvPHojZ7I1/VcGdz1s0JvF3STJNPKmVJJq
Q6gkFb0JuiD56+/D6sHgU0qjRO8HaHR/3Y2qSJJhTpzznudVSG3u8XCOthog4yLDLur7t7xO/KPh
OAboSaXDnEvVsfbOnacRZsJSHvCQpUOyMYZtISLtP13vSDQJ5FAkmKQB4Gt+eKjvf7H2by3X0Y+m
m4gp4a3aK87ND3/d/3btUsuiIUr2oreMn11UUiVJVHV4H8ZcvJNMX2qkSzYtjVRKAPaWUJg6v6Qg
cNPFUnmSRDYPgEbmP9YEx8pXsylv/SqVeC1zVDndLsEUGAJPhXlJUsG7CTz4Fe6mSbQBXDksk8tu
rucqyNOqu/NGClVY6xVJ5S+RCuVDhfl4ZtTgpfymMUnt58kMFqBIk5Y/PulJgl1GTg7ei5NS3cV2
XUdhuwg92szKNL9MTkdaPe0UaBt1NWAx08qipVBJ9fGl6Zs5OneiJTJC+JfjgHd7gurBUyLtzcqc
IQ+7IWl+xgWtLX6WUeJf/VqMp7qXO+juAP+r1ujdbVrgRxtI6Ch3DQJMUAPdhM85YnYLPYKGebIo
yzKUmbHMdxMqD7SY+O2Y1DhwRNnoQ0wBYwQvcE9TLaY4auoI3OQttTT8GcnhARpDnwAAaZM72vkV
oEmWnlxNEInBIkjIA/wdlfFa5pjp5aPL/z3QDhPnHe5PURHR2NiTmMauZBb3C945GJOlDQ3wlO0d
StSDMC6FoxS4AaHtExs1w5QMzAktPIqWTY9LUve3VqKYTqhkmY4AOp4tb9OYdvNWx+bq4VvjmsMa
G7SwdCbqJq1V1WtPfo68guIjufFlXopo04/5DBRWkyP226bn9xAC/DRRpksjW9I4yAZ+dOAS4rdc
lyzn2YudkeI0XT7TWe6VWO7CbsQgh9CiuFAwvUq2TRM595Oj6A9G45Kiybt+ePSkNWeh20v9OQfP
9w4GxjXw1rXiX7E5FTbF/Ux2vKPIZoKOjrJ2PNT82pFmY8Zmx8w2iQQERBubhofTmOQ/MQnU3vRC
csNDpOaaIVKP8ZqbSs+ctJnSPsAVok+aguu3up6yJMBXI+MjcNPbK3PmvlrGMpwnOkKQYMJT3N6Q
vkd9rCeeKcMRC7FoI3ERwfe0dTHLypspIkfrKTFpCU/FvWQyxVxgwtjqv7lGT2nYUnXu+EO94E3O
2qhRwmvEGRbGEPNmqynPJ6Otdb+GaPjiLp247T0qMfVYpBBT7Cm3SHjQpxx2M/Jz0IZV8qjG3nKh
6RW1D5Ch/e1sJ+IRPQEqRlmkiDXiYZj4RTBQmk284BCMFaqXnM9N3ZnUzuP8QFFslBvuWTZltdGY
PF8tZfycpKr1WsNmoeioq/KPBg6nDLqe4hxV5ARgT2krHao8TqwnxfOW33oWibcKl5nbVM/Gh5Jz
XG5hx1fP0Ov6y0nQ9gxtTUzQTuDL4aK3mlslI4Ijv4Ax1/pun2TvTh7H5q421VI/hx6xPMZFooB4
iE1EJvDQUELgu+q+lguIrtAGrXKwa8rE+2VSl9e0aCkmq2ICmGeQnrmZ4XS/SVBw06oqEq9D3pPF
S6SZb0wtFXj6WksemkarXs+6rSbgS7rl3kqFiqeJTjkp1GSL66GIl+qto7cB4pal5M3OkjF156pH
JOQ3NmlHhGFtuVFbmWCn1aFPOjgF2CL8ye3WCMy+dPjl0dwDrxo9PP16s8PeBiRTpUPJ6xzKfbR7
Tvzz7F7rzOiW/dPqWp8CSo+XpGbO13Ol1Xtj8fpibVEvrGCiR/aW4q6W0MAnUmu7KDzPeexARdFr
lbOA8hzphNl0SwO+TMFM0S3hlOEYD+ADlxHvD0/O9RLk2Oto+9o2eYoFE9y3GMc6bwM8k8WsWcQc
Ptl6uEVumdBQrRuV/lNvBH951FvureUBOfTToY0BvqgR6ztJqmWL9oWt2hJT8iK6VH2Vbg7HZfHS
+NKLVSvbzYqyfhtFzquOzewM3CZjXKrrrhMRRVjAfGGDglP/GTd5x+5lLvajkAgU9pRlhLrx1NF+
VFyWxsYjh0T9eXGrP21XwCK3ONISVEKtlW5nXMwXHCbL6tmlfesc89OxCIbaIhgwgR52YGRtrEYV
LJurfVu39WuhOylTD5LEcy2rIvbtoUNSCGmrt3ZOWWjWBnXHcpXZs/Myj22d7sZJM8Oi8IY0GK2F
ymRC2dverBbXLy2Skxp7Ost6aHDm+5XROoh5e2zZewyvwLfPMsvee1VhEVItiKsAgzzh7FHmxO/T
kIqnqVsqa5OgpKOIB0QBtlVWUwrN86LFK1ytxmcUBTxEj2AtDkhcapqfCl0Zz0dnWo3Jk7FrfhQi
sfU9+VYc20xwZWPQzfxATOwkXmlm1bbOTplGWn3RhCwI71xTXJM3KzS68O3O28RyHtVD204onPx6
xE7twO2n93zbEa7h17M2qD9sqaXjvssXKD+5GbtvMMCiYZNWCR9WjY2Rm3ivKI9ZmXXGTi2gQfoZ
lBqytm5HyRnFT3SXWsgX5ql33s2xmt4jSJ9IeoQFJ7PCCUGHN+7gbbYg2sHIje/lbgaUhY8kNfRb
vXGmJ37E/ETjxHyXmyL/g6DAex9lwUTrKdSfj8CEIvzvXFhj9oRn5FAkzwqCiT+ahExM9mOtKcs0
VZxAmbLoXUZd/gC1z7pFvejeLsMUE91ktdqfFSDS9g5wHdzJDItMg9fCtghqDKopaCWGlQYoLhHb
gcCBeU52xPgF+GdOLwFvtffsUqqDG6w9oEtqKNSGAkugPOjGYXnryad1O/TSI5avFeSfTdlVqHEi
MxfRbrAhOeOemTTDVhNeZe/MOdevWMKYkFNfyLKQou/85o2VneykRvuJv9BX86Digggew12wZc5M
p7kRVpH+yqKYX1loRoRQTxd5u2kovAC7NmVqb2YO/5+KhwwwcCcSb/YAoQrjZ6OUft8i4dmyuRR3
WVfKi8o0htcWMBOIaaRykFbLlveJw0cJVNWbpgRXcDdSOecbF2NoHWhQJKsOuD/YPNwJbTIOYUWa
GJfztKu6jVt08a0QOCtu9L6wb1zmPh52LeAAH00ioaY6ojELCAnTcasPhjcGszNkTKNuVfWs6pv7
XsqcNiLbqt0NKqL0z8CVQT0QuspzVyRi2rtj96pOMRadZpxuCFK4+w1qNu86As4fHbTRPogsRDub
ybVw0TVStIlMM+dSWGbMS8r01AnIvakDPM3eFj6NpED4Fm1Kr2BFGCQQhwFkLgZFzeCbuojkT3of
k19qW6iXi5rVv0fI8lcKYeubhvOlth+xKekCrIoqCT1Om1pqs0sE/Jdlm/kZToWKn5Zl0QZGpgh7
3xU6v93xGvPNjgCOxmjF260wm/Esy2b7auScm0NnwVYNkKqGjjHHuRdePY6rvkCpE20H7FZxpi4y
72nRijI9a/Oar2W4nKDBOCijwJ9y0OS5tyyqHkB0ZpOVSqK8zbGMcc8k6WvVZWGcCS6+YyCyqpEP
CoCse2OIexQapg4JOtEW091IPsgrwYJDv2TcYVDZGTrfcLLj7jpVjfE1UpMaTDVu8dR3lr65NHss
enxzFI7t9wKzwBC3WhdvL9ES6/VZ1qDFzDCcDJsiW1azFy/ZT1qUXSBd1BH+paiW/RJf5dfc0pVn
E0EVIS9xHbPypa60+6HyQJDN+rlS9M/CkHuRzYAZWv4tbqYgnhWmewJC23Lam8ZatpbphjZy+7lX
tjMdTg+RMOg7X4Y5AXAiWs5kMGMvNKVctp4cnvOhbUMYhljIWvxT0Xn3FpHAdYbhwTMSVeC7S0zd
dztALLxVEChtahG7V5ACrLAdsWdz6mDJ+1tDcgQiRLWQSo0ZnlsG1HoO/7NGOvepWdiBhYWgBCTn
lxFrzkcJziVKsS4Q/pxNbRqq1WorHJVXhkOnM/y6wrcQ5ZpIw31Nph7mXua13glEoLk9/tKgTYbO
VMU/SiVxuLI58qxKW/Umiz3vRhucHldaPT0D3XeWOX0XKqnp3AzKMARGbuDrhjXIo2uih2qiHwaJ
gAA04XKBtWB+NycVdr/iBTfAtJ/krdTtqwwRGGaS+5H9ce03pwYKBUV9wQEQgtlwLZf8JdIRhdIA
E6Ju9YWt+A6OvAgRN25iH5RE3w+lvHacJbDr4Q4XMzSkQZbFv2NuiXl+ULVB0M0pfxSqE4xL0SCI
GnV/cX60hImKvvjEfv4AJkGSH4flh7+wsUGpQUo5yOz0aVnOHZiK3FTwMlOKeKuga9hw/QgANIZF
cjGokJl6I61CyqNLEHn0qDZ8AnKjWAAjZL1xnYmspBY727nU4YRW+blilF3Ya82bA5d4o1A8unDg
3zxy4rMSEGTrYqtlDfdmGy7kziqmYLFt4E9Rv6+SJTA500av5hAQxU2WY/5o5KEbDanvjb15kwrr
okzmt7TAs3lWnDG0ae3aeb24K904/aE2qX4+Dp36exBzf0Ak5wb2kvR+Lr0AcGgdpqs5pyWtWzxp
p6BU6C7JirvENpTzNsOq2SiNZ42A1U9QZm9g4rXYh044DFTdtSpa79Vx6heDZF6g2YUVLtzJQQsW
l6Icdy7nrF9oywxoOv1FPaE9j8VU+qXb7m21vteN7G5mZ0CsKDeTsA+ghH7PevrDED9LTby5A56c
hnbWuCqSzj7wZm1npu6doK29UOMH1V0iZHz0QYw2txh2BQ/AR9Ao3r7Ez2/boAsAjTq7v0B/P3um
+SspjEeDrKeO3j8C25jEcAEG7o+IMh/miXY8CsNW2TyAOHx1uiZ+j7NtwdYLwZXzK49wm5+fp6Wo
biksIn2vn7DInK+Qa0/3ZpU451puAbnuNJ/1u8tth9R0TrBudYdWawjjSsD50diIO6NGlqw7ZX/W
OBW2mCkKhCJXF9+KTYULo/vOlY79xdID1yjjoM76rUXgszGbZNv3zbZO+l9Z6jX+KpqzuDlGF0TK
9ZuZ2t7bGLnZPStfbIDZUJ3VxqeIK/h28ozLwojvcwxQNgrg0qvIrmG5m0sO0ZrkaJhCDswJ888n
xbmawCkaSAknp/5VmV267ZNSZL5wlxuOta1RuldmKvctIf2AaC/tYozlq0o/4PknAs+dtD+Tt6S4
vXp0vIhtIiVW7srvuX5oK/IgQvkBxZ3IvzUfemwPcRp10E41GMRja31uTocJEwBOS5UCw6AN9plm
1MaZZ/5inuNS7oIj9Gk2hIUKe+lA98QtXku4OuFBgbOr12tnuuhsL2jSzPOx70IcJUAhYCE2j4FX
GsPOK+oYrGSaiWmrd9U+w+DF4aTRPCJgtSffopJz8M1iIDsWj4RQW47a4uAAxrN9IRRVPbgRezCo
qyS789SpKC/VLtOVe7No6RLbIIW11We2tc7xtdYxlENbgJC9TgrRP9ZIcXmhU9PZV6QLM2Ury0rv
fswYwZIfWRpxGMhgFCENQ3QU1xHq/x3luRgtLv8DnhqKk8jXluIJbQWdysQssKbnStQ0QOSaCOeY
B8mXaH8bbjMbHLBFFpiDTH+bejMrW/44GznpsmjL/atUwixHmBFiQ4Vu3K1GiUZzmGSy6xKjqbZ5
3tbvtMfiM49OSt+j5dHIoqCxf6+kzZHX92AcdmPV9D/1UqS/vcpIHw3sUZ1NJkZJ9oXs9NMSS+eO
Y4B+CTma9Qt5Fd3wSalM9iYnvf+jVxHu+7IS8XjBi2o4LwqjMH3cV6obPFv5ZsiqzBnLH9qrAnWo
s/iaZCgc0lzmLS7Mbg/XJElCbv6yOOgd7MyNK2oAZLDZzdEHIpdL/CMt+Ro5neCvXiaF5g5tsjQW
Wdfc6xJI6GDbVhirDZtYmU1XgnTG1lMb8azTyNTsTXyMx23SKcjDUfWT11d64swN3gJr1dKal/M2
QQ9FancZ5Q1O9OkrSmw6SuZUBbebuFrSceKnHcHuMFTPIPSJ2hdzXQPz4jZPfEc7D/p+8Gg7MFIQ
0sD/xW+njVSD/iTXyfk0JTGsJwqVdHKnoIul2EDaifnPKZlrQ/OTI6F4d+YUzXCrC1TvWqHnl4sD
5C9I+sLo3s2ptUmcWYbiJ0DwUzrlhum1wB1V2+RzQSoF84LmJsEotYbsVDUD51eFDzneM9GPoi3k
szZXURToo62/lSZpihW6P8PPrQtZBli9qto+VXtX0qNT5Hfd4lzGpFxfsgH3pmujWMSZZ9nRxDnp
AtwVHX4jSK5JpbL7pRBOZWQo770ni2cjn40LLTEmJVQnlfjMbfMGfmsT2R39EPZyB5dYuR/b1Cv9
QZoNGXYNaMimcVLt0R4W596L8IbZ6lox3hYR2udNmWnds57YzUPTLuW9FdmQlsnTE5wZfdzA8++W
VVUZFbRYqHRw7WqBb/2JssrnOodrIpReG+106irHpVt4RlYn8qg/mJMSBTBjhuvFtLsTo3yuWXEr
QqcHK4H2Ph2E4cfKRJHO8xirrXqYlUYbd4Tu9q2X1U8t0oWQFjktnCc72uuNZ9yj9SvOJJm4rVFZ
0Ym6zqciMr3iqIcMamgo16ijffwhWeXWRMYFEt02ye3NmE0kDbFmkBeLlTgnHvtzzcpeNaQoo6j3
6+6xSHdKCi3Poe8dGtJ5u55r3IPkCAln22LlN5Z9osZ6jOOgSMbX5GOimVvBnsd6WW1gfnGdHQ5u
7kXdq9aZ9gvAPORvVVP0pCEHzauxizJnEsNjZsmdx8rBTh1c4u77ctSniUU9C0bfqkeDrknB9eOL
HoQcHZFF1kEfzYZhpm5X6ye9vr4YxcIMdXWFQKtFt+LHUTA6ANhtaQtvGHc/r8oLkN6Upb5/lk+l
XvQ8SKC44oGvskFxfBwF1rMwwLpjbi9s7crh2rcXtjE+2MiJuG5hXGJE+L59P+gXM5VORAS7jovo
jY3w46AIuywaN53l0KUehTJONIpHAD+QjiwnFsVXbxEdFp6ZKEVW7dLHofJUaVtjcJfDpJfLu9Y3
xlXsmt2JGfHVWwT2CuCNpbfqyj6O4oJCt9tFXQ62mRvX9FRidl5g0bcd+rbelgZXSTWmO+f71/hX
jvqhKMoDrQQR9Hyr2dOxVspKxNwqrb0cqFglgBSjmQjT7nP9jWzs6jwDBGNYy1nTg2XI+XEma2qv
1yIvJ3XWGRMlCbmG0WpuXuhtjMV4L1RqlJ22tl19/2u/eEcIaBBjQITkunCskphcp1W9SaIHl2S8
TAFTtu4L4PJKH6jphICzQQL7/ZifdimK3CsVDe0on189bvzA/6+waqrCh4QKW6enOR59GXW5JHvC
uvfE5/jqAdmkVnQzO5TtHk014QqZEnGph8qYAdzV8QiRTShpH0onUe8qOu9+LHOqvXz/jF8sJkT8
4CvpggYDcKzqTExvopvYIXPXF/l5ZKGeqEpuB7V1soH9i6EQukCcA9yzShvXN/AP9QnunIg2hT4d
TK9qQ+GN9EUbsTMcyqrKT2hBvhqLNeu4bPhIUY6VZG4yGy6NvssBG7HmWbdmCqkGySQ8zWfvhM73
i2kCABjODwJ/QEve0SZIDJ+YnTWwCda2HXPRLuDnYmmLewnbJkEcabzvP9oX2xIt1HAZOdBWtOzR
iB3H9KSuO2Ae1WJbmZiyUc017r4f5asNAoAVUkqdnQ99yZFEe1RqZOYaD5YDWnxdmL3XdElRau+T
Wn9U7BE3kZQ2YRSx1a3HYXpOcdd+mUpUiBvdSKeLKEqncEgjxBSkDOMddef5xJf+6l3AvSP6t/7K
X45+ZJdWWJSZynIwEaZhyNfVQT/0w4mt4KtRVrAuL2GVyR6jYWQ8e9PYevMhWlxspFOqJEKLT2mL
v5q1HtAjFIM2TCL3SMudlFofjVG7HGZnUfZ6acrtTEWGaz/ikr8f9/9D9/8L6dc/5nnw0r/8r/eq
T/v56qV8/+//Arr/lo7v3UfoPn/k39B9x/gXrx5F/aofXo98Vrt87/r//i9H/xeBjg1xHwUdwsDV
7O//QvdJkhuolbgnsCZthz/0f0zuFfVfzBqEkn+77GA0o5r6T6j7R6pjgh5YmgbNLCsIxAUv9nET
TWfckuyuV4N0vPPsO+LTyle5U3ItR+/utC3Grt4JFM7R5DcR/xLaEWppdBWtQNaPYxKekEum2Bz0
dG4HGrVZf8aBJvzHZ7j5d+DxT/T+3xvGP+KRfw9jWnQXIPBkERgfh9HgGlIAS9QAWgcZOSM0oj0K
lakLB4xn0uc6f8wLHGz8rjgTCweInzY+HAKFC3p8EA9UPBXnzC6uGoW2dJ9iKOlz/qXGvmtimUOW
PBCT3yHtqP2yZqPmX2GpbNwL7WpyfKcO5XhOggEdjg2hBDdwKoIv+Zvx4tU7i8w1l1ydLWablcH8
Or8KipsyyDBdYk+09SAlde1dVPH9opBtkqHZBE1O2XCfk6Y+cQR8mgd8E3Y90LiQzdmj10PpH4ep
BFGhghBT6aCnxqrmS5iA6znPsvEOcVTm088/wYKwb7//SF9NBS5Sa2sZWy7dNB+HLarGmtGeqwF1
pGmrLhDmKmpJJ05UY93ojqcCnWI8GBdvpt7RATd2+jwJM1poZT+MUALoO66gIV1K0hz1+Gpi+ESH
o92+lNXPrrjSrGsQOJsm27pMf/RfmY+ntXnQfsBScaeb1nvMHelX6rWjn2nOedpiG4VmYokOk3ye
jQcbsK8zPseop/PfY3Vi/Xz5OC7Y/pWIo6+r6ONbo9TlTKWTqUHs+pp9XUOddQr4PPGFnFW/Tms/
hxFv2YXvjFMw1eSR5U1m8V+Zyeq+dndDc12q20ScF8uLlf5REjSlZlA4k992D3Z8UbQd0uRDLsJk
xX5ceWYAwI+i7hTI/BbTt9RTNoRa38+Go5j174p1bUdlL2QSau7RxhCT3J9kbi9BMVo1pbllm07u
FORrTj8aRlYL6bzvhzxOmPwdE90+WF02ae7zR+/SQG2CrthagtjUL730pcBi/iqxzAuJAmxD0Tby
03zY19R7/aExEopczr/Pzv+n5eA6yY9mJ161gIYtxPA899FGhSll47QIygLgOaa/6BdG14blVL3K
GZTw98/71VgEVcbamMpy944e11ScgRIVG4iL7Sk0B8gLjrPF1T3he6un6L7r33b8ZFzmCUCYqEDw
1uX/j11lbox60S0Ggv1xUWfkaOts5YaieNrMRfszdxxsq7rQzdwTS/6LjYXzE8YbxzeHrHV0rtG0
gG6lt3jEDBNLafYIm0Y7PnHGfDEKBzuiYkcj7YbW4+PzmQNABpNnJNWKymogqx1GpjGfmB/H2aZ1
jkJw8zzOMpp0aAf9OEwOB6EyqFMG3ljAEcwh4wywusgxscv07qbIrislt3xlamlk6OWJTfqLs4Hk
2toH53JYs998HH4hMdubNmwLaM18KvWFytQUQGSZQreb57MYGQ0z+MSoX2wGf/tCSDehyeCi/nFU
r0C6YRUwWupqyoFQa4vfeVmopi92hDbGzqJTFgxfjsiuCkaDpmpYfR9HzDWRx3JqliADbIYaEXyY
k0QO1pGlRuNQjrEf5ngnPu4XCxJ2LwBPEgLo31e7pn8ukSairROu2hyU2rXVohiP7dkKqA3/mV3j
xHT9cizq1uu6X7sb1///H8sxMmWi5DljRU2zlRQNQthO9QZJGVoeRTuxBL8ajZFU+vrJ6enH8DZM
/Yq4YIIE+fAwztCATCj7vk5+erNo5onXuC6Bo52G+zLvUadBYt1IPz4aFr6TPqPVpuInpa9DjkN7
hFL8P909dTJbdESxX3Nd9o526iFeZIxpLi8wH83QKn6NY/57XuusXE9PnEyf9k6P3DLXfxNiAbdm
92hipMIzBtk5auCZHH+IaKAvDDGmd9jQzUj+VGqhgGZiv7OTE+n0v3nWD2+TsekCpN2E7gY27qO1
l8xzMxhSXwOM9BVXu4cuK0FCmbIIulr6wOaDctZDAAol0rKuXU0ZH0Rqnlocn1Ykv4PCCK0utPER
mR591WiK7aqTrbraQr7prI6wUc3dHOW7HBEcXqbLcOKtf/nohKMEAoD8LBKaHydSRg28xKVCRREz
RBswOoEU3q0taO8WHg4wTqrfIoQE4QRAdEPx7k81emEv5vzUL1lHOvoIa6cutz8a/mwglx9/iYpR
K50nKVezfBnCtOz7TawrZwgQlJ/Cta7nGM1lQbKZumXxY5qkgg7ePbO85Eoxx+RE0PnpEODCySVx
dQ2hcRsSytGvyeYhXbQMOQq+kz6qvnU39gXAYSHR0856clY2yZ/v19tfNPPHdwCQYO3nX8nnqyPR
x1H12J70InXnQIXpPpR/Ri4IcfxUN++sGeQHdKRE26gKETh09tZbfpb2lZlfqd2vYvw5QBpSfiXe
VYpbD3r72/TaOivkPkYkU+a+g9UOChHrXTcDNPCmiz78HrfEWQsb/VDHP7P5eUz+lO6tzC+n7oSJ
BZrOT9+XSHcN/LCXIXg+rjssik2PSMMbzdq9qZ4p3D4d6212b5D7b9vuWVSOP9rX0fyjLs4jl1vr
Dzc/l80WZ/pAWFet/AmrFrTbrTngdN8/2cOud57cZl9xra13FO1nbyvEzjrAO2vRQBW+UnKQ+TgY
2TcYdLb9oe62Fsj8jG6vC2Z2NdwqMZ0al6N+bjTo7S7JGT1P+d5QQ8cOBvvWgAGWBMbT9IwT9NA/
jsl9UVzp/d4aLhDV2tam/m0lT1P6NEKAUP7EyT18KCPbIiqkvEKrnozC+W7W/HjZQJSpQHjO1k2P
2Q3SLvFQe3sAcKL6IV+zzC/TO+Tm+EGgfKPBX3/AOLVSKVZfEY4XcLrsbbdQ1wxWjWu7sYzzJr51
LVCZ2wrEhCYfnOheDL7rXID6JXxR3MMairYAS51zd1XG78fnToSrPiGhsB6A8hhftQsrQlt+jcFv
mR9ISTbWplTOMu8qm19t7SaJ8m3aH5bxd5n8nqgzQgdsLtVlD+vFKZtNLbPVUnXjGi+qfSkOuQua
iMtYGE3not9rFirhw5T6lXvihP+8YTKnqGJReV1b047JFC6nU0nXEAFpbbgbTYOp2cZZGCvl44g8
ynfZ10+ciZ9OXqqONCUT/ZLSQb9+dKPII61u0Z1z8vIPfjmOJooqEKvf7wTUZr5YLkRmNOGDKOEu
cbQVoLy2BFK4OZDjNR1XZMJt/daIwDJultfO5kv+atof83A3mW+G+d6JbDN2e5fGDl09JF2grd7L
G0phC5A0N1SafZ+Glof2eufoCZS3wHafskHfVkM4jk/JrZFvojvlHJOkJtrUYXLLpcXE8pYw8Ly/
iM+cS9SAib1NzvvL3goA0CGFXRC976zL9krc686mLXx7pq8vQN9V35JSqD1faLv4aiwummFfGltK
MwcDABri7tex/+Gm95UHNOHPso3VsMJlmv6HOmDRN9ziZ3Ts8Ep91Xpslte+3lvReWf5aBnd+Srt
AA5tvfipba+aZK9roWcE03hPRsClHxWO1IS3YDBKOsYCHE+6apOIremedd2z5c/9bbQ81sVDaU4b
k1U2ar/cEnevUp712rKCNvF4fzHdvdlcr+YhPRzBVtyM5Vk97B3jFi3791/8U/jInVHlqCFFidkE
//lx6+8pxzlCmHxvm5YWKx1fEcNxvbHM8yWao+A/H41GT4OeMVLy5AM+joYdsTl2ppyDShro7sni
SaEXG6eLtKACr/r9aJ9vdKR8yUX9dWhhxXpHV4027xCcx/Nqse3G/lyOVRAbmN3Qm3FpDsw8O3em
rStyH+DYvdea1onjZ317RwcrYTKxrEVVC+7E0Q/InKbGv5DnnRaP47xIswBTyO7Eqv1qFHQo5JcJ
lgmZj0ZpVbwqcldMAbL+t1Su1tXeeOoS/sVE4S+nt351dOXLrXHUP241euGNhtnF3KAca1ssreMP
IyLEXsNf2HGXU7iHz4HQOhbJIhPVAImNo7Asw/W4HEYxB21ti32mnMEhPC+47Wx6qwoAdnKMu0lz
YmM/fsi1kZ6M+drATLaUf/r4kC6dd/TYIGQ2Kvnc1LL1VfdSX37Tw6WcmJzHFw+GYhiduJs+Ue+T
71U2IiC38aUOpOYNlxyvTe7Sqia8ByMhkR6djWkboFibt98viuOza60KuDwatYGVtHcs/tCUxdCn
JuowiGanFSVC3FJDOuRUlvQdGaiL4pwY8tM6JLEC2szitkOYzdX/aIIaCfpyd3RIrFuNfTYo7aU6
poEjZ+i5CgJf2lsoVuq7YRAH2hlPtaV//qqYbDEweR2iWy56H78q6Gl0GDlKIQ/gipPNFr4rhE3t
TK6hX7y771/w8czlYVmLHNIkq4ilj4MD0kt2VCgZzrnTdSfriDZjpKA4JW2a3kEd4rq/+urP92N+
+qiADFkoDhIlolyQlx+fsLHHfiGQrQIVqaovkChiOGXVgVD6xG+b4U9e0u/8/Zh/U0P/3Nzg9BD6
kHTgEkD50zpaLDRpKlo9RGVQuzdLuvVyL1SjC7d9cIRxPbQoOhsiRhlv2mrrelgQNwd8Avgvo3Kz
yF95TtfmPkGtqf5KxgcY2Vul3qYqtuzNxVBf8u8z0n3pceWF2d7SFY6UubkZNNTPW6eib2FrQXsl
ti7y9Y/C9N9o0cVSP3z/oJ+mzwrjA0JH4EVmjlLgx5frjrVpzS796HPT3keSjkPRYJrSTPi3W3Zj
nNjNP20M5HCYOWsZBUikeSy4mGQz21NSpgEBAaLWMiaA8Oheb3QaLIs/i4GAtFPTm7Eyb75/0C9H
BrFD1EefHumyjw+6aKmt9agywa/n78mkydCRgInEmCg7TyWKgn/tqqG+eCcG/vyGeWQSgmTMCQ4A
gX0ceECk0xkiS6lSqrtZjQfy5g6XrZnWyqY8dZJ9Kka4vFveq2auuRdyrkerBc1y0Vj9MoHj7ihU
dXCZbZumh+lgSXu+qrtpW9ExeEWhLA7sAm2CS1fp9+/6b2r84+oBiUM9lGwzv4VizMdnNhqHtqT2
f9g7k+W4lWzL/kvNkYbWAZiV1SAQfTBIBhuR4gRGdYCjBxyO7uvfCuWrqqSUJlnWuCYy0828F2SE
w93POXuvPU1rB5F7WRyuzutkeLZwltm2sdIuvqTxudybVvI0GExPmbDKg5uqXVUcWPBLrbdouE69
sZnz97K+MUIbO9CwMtIEHvu2ekyZTAVEQ4v7sD1Q2FOHlvlWY4Vu6nbdZ9u4fWf4QiYpLxN/8hJa
Qx11NDia5LAUn0YcC+HAnbhYOUQRmTcx/+m05y76H8+H+Eq867f/U0YBJPmXTwPfVpCUMaEYdXWF
YierwCv7U0EhsuobCyW7CUmj9tZd4l3qXkGU8NL0L1/Jbxv3dViOjIBGqsNd7dc8PdT0sm8XSgEM
0sZqkeZmCoxVM3zyJz8BtT1vlsTY/nkZ/L7yOYmvmMOfc2H20Y+roECKmfUdkR5Lv6y1xvm5ZDKJ
Epe2iPu3FBeGGPznPiw6dMIcD1eJBI/llPr4uLHSHfyAEfHdxflaP7C3mJ88h+ppkyeX2F/H84a/
Gl+rMmLq4XXrWt8MNH0UtJDIzlfQE8zn5ZQcAIpY5bqM71rvG3/q6UWHd8UcYdsJrK1hX7Hy06p3
3id967OEjMj2aLEeiDuTOHW6TWU/1HiB3D3IFAAStMhZeFFpRhRG/IkJUohIQCIBe9JGCpdZug5b
GjJ0HzaeHfmg06q1r8l8WasQpsTekDtFKyPdFsa+9XYx/oEW8EqUA8iGw3fv3C33/ciUeVU8+S9k
G6BASPNoNvZWtXfBUrk7N/lWBdup2dF7Xm5xSAYDQM5rU8t+FJiIBF6dqAhvG2/bEYlM+km3ysxD
o7a9tavM/bzcNksEF70NdyrZ8Q/deRtWO5Jp8Y/l1dbDSw8d4k1ld05ytD43coWBK72xb6fX8Ud5
Em/2zripvrf0WXKME95dgj10voF4hLkRqsBzPH/tWnz0X2V5wQZBG8C6bwixt6CErnENCryN39Lz
8pcd+rej4bpwbMZToIOuU41fdmijsGa3jIHimwrujQoxLSN12w8OlD5rctLjUmIvkb6drE2muYc/
vyW/XyB/Ph59yXXIgZjmuq7/pfhAFT0Ftrb6tWdWm7ojLZxmJWZ8QmOzgG/LY5Yz5FgZY9JMxgGa
zZ9/gN9eU55PhhWaREBmAc36j8+3+IUz0SUsNUMdyxQPtGj1I5YLuiLV9JeH/bYPcS+n0eNxNpnX
7eiXPSGQqd9fwUBrmMbJXs3xmQ79tkEXvnLm4j3pWQwAA4bVn3/Hn8rhXzYHnotYCJwZ8+hf09rK
XLZdN+IULDMv3uH/vOo3bBvgQObukJaUJ+k5Vw0EWPwxn+5woXsbYyD+hhnpssauNGzqIj0tI32g
Stvfy6UKjtzbQPIsCFO3vTToL8o+xqpUjf/p7o0Im4Y5lRTyUTD51xX8L0sEF7Y9GOHYriEbnPDz
7RnBRXLkzqgV+THTWL+M2V/K+9+u3ddnAi7nSs/BAS3w4zMx9AQqVD2cEd0uu8WbdkLo49DaJwY5
Bttq+Te51e8LEQ0FvWwY0RgRGFd8fOIQ9+SnDEiiaHwAXjC+FFiXglEbt+PcPv15Qfy+Dq+zoJ9T
cbhspFh9fJas60H5sqvXBmfRrjXpxvkTk5EQlxtJQRVu5yPX4mr758f+/qGy9qCbXhVEglan9/Gx
IWxMMVZ1xTVoAKpnqQ1yG5NEPHveFJb5inWg/MvS//1G+DMLj56nBeQaDPcvzY3KU5bXpnm9tqYB
K1NPl3EkC2sFGCU+VLYhacQV4zFvSmS0GtdxRTZpNFj5f7zNhhzN3P2pVcnr/LWO003uiLx1yrWZ
26uJMBg6OXCVXVKg4nb0cWhnd5NI15O3XP78qf++sD4++ZdPPRsXfOtYZdcYwP0piDcDuS6RUJ6/
wbX152f9fph8fNYvr01D/9lnO4Or1F7Zw9T7qXaQQSY4xW6X/sa1M3zdHmPAPz/XZeV83OB4Ltsq
WwFdMhSfH1dWKSsvbHRKEzCxcLPPSkcZiOy/1G//7pPkWk+JwUGBKvKXVzRZvAwnsF0BGLaqSJpi
PTtk9HSJjAIv/ZvY4N8sXUjDV+UlVSqz+V+PpmwG7LLURbXOpuKrFPmPGqLNPFjxeeTkqON2U3On
TgufqKnATJiK/O10/omB/+Vz5Ufw2AAdQtlQNn78XJOOYSWHY7Wuh7cmvbbTKz9lbp9VN3FDXoTZ
DfJUA9lZQXN5d0EfEW0D0AMz5CrvrfEGW28QXR3uG60xr3QZd84gLRvoXhVJGmn1H5+wfGa+fZWg
UHrxsX38gbUDMtlCFrtOM+OuGdrIStxmK7p8XYh5S7sKMpjsrL+cUL8tDGBiLi0hxLi03HHEfHxq
YMQlKhTSF3oB3aNusjdjnKLQ9V8cIp7/Xx4G+xcfAJU8PZqPDyMwyu0HlUI0JGeO0ztnppFbn3XT
7BRz2z+/WL//ZugjQV4j/2UB/iY1Rrdkjt01o2NKui9diw+8CcKdLv01uXjiL1/ev3vYVXHGXRQM
MGOqj79ZDPSwN4ogBUPT7oFU7fCVDUQuwXCcpPjx59/st8OI+Fo8L9f7GOctFpiPD4PSiKjNYrQE
kYGmUyZK7vbBO/Q3YAT+cEWqib/sUtbfnvnLYWSUDGsGSTckiNE+DCLf1Q2xhnmlzVetrA2dC8bY
rbUFlTpFVtrtEyzH4AdNO6qKl2WhOBOT4cKODMBFOX+zgf52L+AzQSxAn4aBEa7jX4rIaSajhXak
XFMFGGuNsfzO7r+0dbwDLkIycp7eB8XYHP78TVy/1g+bDOIeDJHu1dt7rWF/eWqJ2c5JbNz3NS/S
oTCWL1b41/7/zzHq/30KedwWxiOU+vSrrwv5VzVVgPYoIcVSrnOMp5Aua4S9Ke1p4IAXxT/6UvXi
EuaJtZ/hJa51aH0jTOx1dpdTms6IzcelOcD9fGfjbQ4EkdYrYv8eVedkf3kNPh6i//xJA95rwgpw
5KK3/rgyde12IxlWGV1JcXbC8rZvQQ5olWSHhho3dGAZJjdSzO7fZEsfvwmeTBYQvUnuKDACfm+n
p1XiasZBvBNAazMoRYDK5j2xU8V2Bva8M1FFKw9FMfgGiREaKsZ8KnGoeV33lozLpz8vjF+Kw58/
D3xk5+exjnbS++XAnTJj9M0uz9YSG+LagdHoBmsj8btNqMCaJnW9W/rwFeWNuSpz+st/fv7H1/W/
H0/TCBAmnnDyaj9+ETLW5jBkPH5QqBrmeXoyJoWZwLxvIUauFPFQf3nixxfwfz/xGk/B0Nb5rVBr
Ji1mhgq8ClWGQs1b/HvpREsdlGsPC92+HfyDE/veP1fc/zcf/Q/ukv/ynf9uPqqrpC7k9w/mo+u/
8k/zETCTfzB55aAlJJ5j0OFV/Kf5KPD/wRfEFRATjn0N2+b4+G/zkWf/w+KyRBcapvd1zvl/vEeu
9Q8uYozmeL2u91V6gv/rf35Quatf/v6v/pzrSfVx57xCppkMEzd1vR1S4/xyPYt7o752dspz6qZ2
lPhuH5jR1NloDVtyAsazystMOjj423LUnyY2fzhKMscrQooZ2bPPGQF45neR0jO9Ewyb5ogVOH6x
W87Ad6z5tbknPg8TYd6o0YLTRRTiNsNosBwVOXL6vsiIrN7mgObXyu7SAvl0Ee/MNjNH+F+0lAnL
bTrLup9zBzpo7ixCgfc35FOhaEhmXjuWT0r1zXgversqaXa7xcPQD8IElrMUcpNUubr0NKE+5fQr
DOBbJJUR+Jhd6T8E0au9YcSem21yowSsq+G0QhSr4B/Js5V03l6I3O238RTOGlDZJACIdMCNsAWh
kAZ1OPZt8E00RnBjZ9YwRWPhIPKJBz0wlkahuUEuXXB3rYCJnVVR6voatFs7HW4jWNH7ZURWeypT
y1w2HfTK/rUcSYC5TdJQpge782q1pyyx1bc8dOi/pwbIzpWhx+ItAdiLhE4a451VO5K2ZJ368nnx
W+AHiPKbyAZO8xVKodoRfTrtrLIfYX9ktvs0mr3fbgPSwplDFowZ0sQLoiDxiP5bpVN+zZCLAdet
cy9OjO/EVw7zqqjcalpXee8hhgQGVa3kMtowPAScJWJSg44G5aKy5TbpdbysSgen3Y0YxmyQ0ZRa
tM4b5c2TBH1CVDLejhkh+cpYuqHb1mC74/Wk+EkvpSOa+MhNlXjaHF7nHjpzsHHG2n9gJRtwVIuk
7Z9s0GBuuwEDa+hHYkXzeacDX+JoFzBcu3svaJL6tvdKnElESw4NCJ/UKbULeTcpl6TmR1Zjf1sE
jLpfWsetvChoY3RoOJHtYA8kLQ3NfewynP02JHHuHsYwm2ZvGwz51Vo2zk4BacyK9VYYpQcjLZz7
8aHsg/5msYbR/WyxEpyXkYTddDNUXYnCaZh02YqVY5F8u6mG3Hae3VGb+REpeinWYeyTp+sNVVwe
EpTU6b1vlQ7YUSBBxggPs/QQVFaJNb25Thqkq6WZRv3YawD4+7kKQOCFIonBMQ0uDYrRXCZ/H8Yy
z1Zwj+diM3m2VARCVlLuY62aMRqmbIDo7SwdSV5doLnYxBqPIAUQvzkqlUI14VX/WrjZ2fQ7UJkb
g4Qe8Bpcypr0KMxsNEi+bcCIp2vw+VPnA0JEXokxL9fKhfgrJraCVQrvNXwJBzOkI0u7UMJgTqfa
+9L77tixR5C6ZYJo5txOvJXZDl4PPKtuvE9NsKAfiow5DHJaH7mI/TOcH98IaL3Hdr1tShdI+VFq
O69r1AS+KOVKF1PpPYpFBtNumsfOeWvIdyY5nv4cmkBTOeIpBotmogzrBU16JDLF8wA9DNBP5Si5
IVYKtFuw9PFDTNBAgAotdsu9DMzlCvt2y/oU2vDJonT2ZH5sHcMP75N6JqQU2XjzLZlUsDH72TX2
QMKRgOomM7A9VkveQp5y3afSqALenkpm1VZK0wN67CvpvIqgntkYKTnbnZ4x4b+OoUCPlg+m2yLk
bOZXIQ0td+0kzRZ33DwThJs7YHaJ/HFfS2DZeCQtPPo5hPhTnJf6Rk0qO88OJiQ8VnypXQa5nuVE
RDX39MGixUU+jsGIBFLswyKH+rVNkuUWslq1ssI2PHmFO9ypECIwr39u3rmlXJj/qamOZCUnEWmC
8yA4NDXDSGl8TqA6fM5V6xyktKD/1QV1/X4cRfDNLHPyPmr+3ZU5o/NyQ1UdxWgNh6AhfDWwGiZJ
SwjETZVD8gm4bQInvbDEPp6RjcppyS+jNZbfMaktr7ElnavG1Z2brTbqyTsQEjxhCmIRO3eqtZsm
ctMpcVfzPKJgLHXnnd0srb8Ae6aBOIFpjrRqk7Mtp3x+JPClPAsr4ZqPwrwhZjVj4s5LYM5nys38
SsWSQ9AfgpFeBF1AQnbPsQE16070Uj/WdPSKQz0qk/+U5zzA5E23sT3OSPfx8m2Cqimr3VyXNsYa
A3aruRRPea75SJBaPplJb5GUHJcmyw/88bTKaDkTmtgZ6hktemcjC5JZ/zK3Y/4p8YZrKsYUm1Ec
FtInIddtzm1jzZ/Lam4Po5+3d4kZsC8kCLfLxEofpr4wjoXUyU1b2+w/7lCfWnjH8aPrDsZpTmDD
ojvkA0m8To4RxW5xGGPLVjuyCUDu5+DCT+bsGJ/NvOputHbD+/gKlFNFH5zHMZ0BpBZIHRUmqdJi
TQa9HxPeDhz8FChz4TdQCn8KCEvRzcY5WIw0skfPPgm3f1RuZ7PIbIJ1yzmwyOdSAThKDrENZG2T
tYzvawRL/k0gKJUZPe8F0Nel81X2mI8ZZkvSkA+uY0Da1V2mVrUZB6+JnorP8MkFYAeXtaNqeSTf
KflsLsqBSLaMtzbxn6eYXm9U0p86uAUHyOgn8hj4SEskcgUg9bZZ0BYtNLd72Y0rsqr8B7Es2oW0
2Q7r0YeTrzptbmNfs2/k7pS9u9AYmRzW6GPNsjNCyMaaFVqY4aNZL9mdiSZ91U5OcCJ0ud3ras52
Zb/kz9JgBh+XsdjmPkpoGLcsS21b73EGj3AM7fYxxno0gvzPw1c7yegKpwkYHzvLD23O7cmFcLYO
aye8jds0eE/E/D0vUHETm+df+sR1d9qS+tSUtrVPyTq5wGjJH2LppdGCyIjYLdsAaOPU5W0h25R8
jOIe18m84ibroNunOo65TFHYDtVRV364J1e3OrEZG+Qyz+kOwYy5neeEnO44nU8ZBJNqlZVtcArr
VO4nf/CflIVNOzeVuJnc0ofvGpcvdh5XRygjMdslyrt6ye/dymo2TQlfVtSu+5IsPQ1Bs0zw4+i2
jRikPdX1cjtPLmkE2eIU1ERBdRYhV9JeLztURQUlofvZ64evaTxfQzjwMuDjzfbKYnzXdngdKAq/
9kNPbHtHzLTkWAVkmBXst9hvVOPwkqXtseiledP03VaHDtTMZZQH5StkXTK79Z2y37cGUctLENNi
88f6xtXVsuIDhMhltW0i71kTTr31pBMWOz8muuu+zvLu1tVx8h0/WfbmoHF48Eu/3aga3fEg0vkm
i6fGWCGSnCY2u8BnxE0mwbdqsbpPrVu0O9wPIR++eQ9RO+E3pviEPmtEFTvNuq/crQiWFGi8bAAN
0icmQcCPyios35zFGQWY7liPkezd7D4J4vQ6d3D7S8Od8IakAu9Ug/Ddclgn26xbuo3XklASGWk6
BFGTduHJoY97qMKxJg1cPHPvze57kPecXrpI9/BtuQYqFManstH2xu6H+gx3HqxlxoqNHANA1Spu
B+e27yfQ6BNozaT2qygZ0x+GIfrd4licOwn5JY99ptIm8gbDeNfoYE9xofRt59Q+XoYFBjjn6xL5
Iq+/pqAm6QOgkC9aBuYs64BE8QD/wQyXrpotzCl9GlMOKcDNk2/fKvBXEFizdNVPSX2G6ylQooX9
DjNt8t1OqQEkQHPkbDZuZYeqZZc2XMuoh7gVeuW0StKC/zXV6XZMZXBSTS5fBoVRLovDeAvesDpP
vHMdXNA1HmSU5KkRoyWfFckJEPoJmPemterBPLYFhcXKYOr4lgwtnFY716fZZY9BnWp/Dgp7OJiq
4uwQVblObL/6kfbmbY7vdys4WM5lVfT48Lv5ZLuQrINWTSeonnd04K2HxtPkWxa5T/bYEryKVD1D
pw8wKOtwIVQzJXI1MGPkg9VNzdXrkDhVsQVcVu3qsKswnMTuYwqIbQcWf3i03PZV53hOFpubvVZd
hhYP62wz/exRdNVapZOzotbqHpIkK/bM2sjhUTnFQpGp27YtAz4kUFbrLsSWMk5hdbA9gdQsCYej
atCJ93E5veqxf2vDtDh5uRTHNCkFL3n1uZ8kMSvlYl5xpKJYBc64wPCfcPX1ztJsMzEEN/1UWqdU
yod+sDApNHUsDhZUUCLO7cc8DJqnSiLUTBo3f2X7fat8r90lEly7K7jbGFawbttujARTsq0W6p0F
Nu8xuC4bemz1w1w3PoIyPuvOiSvg3XF+b4VlepVJl6jNYXVxGehwDzePWG4DlOjufPT6EkxYd61/
afv+AC5rYtucUmIbfBWZM7aLclDWShsc40xfXwfuw2DI2cCwJHnZqSKmft8T3YP4ZJo3iiBISg5C
DiOGlfEtbOyhiKwyi7fB4ukjvEaag90C4LmYaU2stI97wuuTd9OfmnNAUNqhUmLcOEXYPlLlYyDi
mnFd1mNJaQS+ekrni5NhAEroxD72NbzShSSUU28qGLixU2lS3mC+FnH3rIw0fA/12FxkTZ1IhUqJ
HC5gPILZMz73BoK0rGDwp8w+fWz8OI+mstCPrpq/KjfEd2U3+UAroa31qpaCBlcy4jhqOjO/K7o6
v/B/mh6KpfH3bK7ZYUnL6plid/iMQsS8j+PWO+Vu42wqIynvVCqy41xzCSkIilizO5Q7VV0lSgyc
TyAaX1zqgpewlulbYBc50hbL3/BqYhHjiNkkAojJ4izupa71U231F6vLXUbF2XQCXdu+gwdfjhwz
em+ZjftZ6qraFFCG75Khnj41vCwvzYAWnIQEbnVpqvWJy8GntrasDXra4gzCNr3pqKPfRcqFIKDH
nBRGex58d9jVs0hOYplq7FwU2lWQ5kekq/OGaLZLCesXQHGfb6fSnrcJFLStIpvqlQoF5ttgCVgP
yul2PfvwsTGD+dynwMnCHhC5Z7N3JsqM5ETERtinp0kY7k0fd8lBE/ITIVQP1mQ16XVDuMIaKOHt
YKl4k/rLc+NU7aavEptdinaC7Po7Nuzx+9IJuOoW7M+dTJzg4EByjBpovCswtNbBh/kNF/jqC3KH
T3BKy41FECipMtjesxhuugx0uyPqqH6C53bJnJ5BcWUnB3vmjpx2Cg0SE+utbOwQ9XxsnUOra3GF
UdfDFdb3ne9jX80yT1KigWcDt98hKeuTtjsEuih2c+jc+rV3fWUbXmOY6q0ZJ3vsuPDx+CZWdjaI
fdbJbr/4ubMuWpw5Op2qA+e5PtWTmi9L6MtLHOTdqTUWak/L6bhopN6RX746lqoJUKwReBTP9pPX
KGcTmvoordwnL9DUT2FPcE9AkPnTolT5YJoT4tc8jZFykv095swUYF22a1nFxslwbeVjwRJkvSJJ
vSPsZdh1fvOtIwnnFBvVvLG8xl/ZlLvfc+YctOBrIpvAVIRHQL9jv5Jc2ghmTxN8S3YItJiy1l3U
yG1Tu692sDTvyJrw+QV0Gtf0bdRuzkR733VNdsu2Owyrys8Negz4kPd+khebhMbnF9NfyDOaDI/Q
CmI4fOJz1kKS27SCVzgcTS7REQCybG3OIowoXatjYSr9UmZI6hzuIfcqxbNVkPGxY2Ibf+JIJhcP
OcR75sRqEy8jUm+Qd9zl6+yEzp1cCBPWjCEDkgUCp2LOrEnB4AZMwehVxQ1ZTsPJHYW5o5tlRYte
jCMRIOdmdocNc5z4LkQNCWJIVhjdkmL57onclJEEXbtXy+SuW518ppeS4H7MBsQndOwQ8RMvJydp
ZSudam+TqW5e4zF/79LGugnGUG7hUVND16DXNlighx107Op1zqz5bDY639udiXAva/t7b6rkGUgt
b+pEtsVSzdUWQLnLvdkb3mY3ncOVVfvYGvtgvpv8xX4BoT9uK1Jkn1xJmbgixaM7Fz5wJzJpvLt2
duYdB4i9svRQfhOFQ9ZcX5bEC6kl/1wFxvSAZO5b7NvLTTkt43VYdR1SIa8j2ie5psXNzcYOUGle
y/uz6NoAMzIyYAPC4EYkBnbOaYQdR0QSxsrMMYwLPVP6YLYYL142y8d0oOdD19nbmb273PYpmeRR
VkLWaISzgIZKzMvYLcCe8SE+pHqZbsJcoKz0HdR7LWrkJhyY6RpJ7m/7itMwzMYmEtTtiDOHkAyu
mpCZLBNvXX/Vf2Z4umxMXREReg4nn+1A6BCAU6lPh3hNd17vcsLWni2Zc3okjmPYq/jqOu90Gl8E
KUwbnBIL3sLw2ubMGXVzJjlG8K022P+uvV16EzR0xMGMtZuC3aTrOmsiliKG8ID8PMvbiImjizb8
1O5VMMkrxIc2HCiPYmcnlLWLXfaHJEsTiqO029glXu/t7A/qiyixAnEN1da7QdjYk5hJhVtx0ozP
qaKcdW1oQmKeilNrmdz8vAa8Oamt3KJbQfMnnphPrcqyyaKknd/HpLBvNWjeM2NxbpTERD0G2iw2
YLSL77XRD99Mabn8GL71lsie/Dg6zBdXNOENITIGeUdzZ+0CkXqfsM6kUZa6DoEF/nCesik5CGHQ
HtcuDWPLVAYS28XZZTrttokS3aqq1SUorsHKrE7qVG9aOaLGFRrbb6WIZdRILh0AlKsXNUyE/igN
2qudggj99U2OdCMqHYlapHG+5Vk27rnafg+kvjEy1UR0jb4Gnb7Fr58Xq8XvrPvFaeAZCgtZeD4u
2zRDCkoKV76m62wfQR11EFINoB8GKYpY7AWRXgWtheCTO7GhTxyu3FmaiyvrY3NlXqeFcbEbn35Z
Vz0NeDCrefqSJMZnVTvcnJbF+wy//FuSkvE0F4HFDSRrtrZrl3ez1YyQcPjEuUZgZaWZKYGy9o+G
CmO8z3VQRGOc2+fRgEFm1D0lr8ipq1AT/ujBUL6gAN/bHpumcGiLp5qmzlCmMjJqSSReXjmdj5fb
ep9btgsKc2/Htv04EYkcOaLL1jTTzkvfcg80lWkcJpVfJCoCKp8+YCWbr12VTJ/aFIVpZ6KypmGe
RqKj09EZi7wnya25STwvPovAEZvWch/ooT+3iWVtG8N49lDb3sZBe/ZGIC68TwgBAEjdG1lwqoU5
3dK2CVhp1KKTHs65r4qvvcuGqP1m2vgZHQUvqSiDyOE4kF+A0G9Giu1O44B5tigfgiwP3ixr4mKF
3HNT1bU6TPmk3pzBxpIc29jgWy9hxqmqRyeHu77MuTqYXTtuXYq9fbyA3Y1BZ2wZmYT3IrGKk/DL
mBiw3L9DBDauuWGpB9PTKJGabHyoXV7KcSGpD5x//ynO8hzoxFK8jPl1kyUnMo9KSDWHEVEXSU0y
wToGDR4gqm2rvTmX2QpT3bgjq2VeVjoZEoKv3LfAosEK0ZkH9gXNBqsyvihaAhfhG916LFnAOqSN
VpuNuk/cckE2PmfnIPbGp8QKjZ2GMXWrYkfSRZuFszUWQsTYz9N90obZ/RikelP2TbfPKI+fGETV
u4aG3bF3fLm/CilXDNAgE1g0g+M6vxkFuvQpoCPt1gsif7OMb7piXI6aAMljxa/1fQn8Hwxv0lVW
QPZfMWlKadAi0Z+IrHuY6pR9LdNia8gxfi7nik5t1iq+g7ToI2vpxicfRgykB8MLT6pwemqJgTdh
mC0wfo3Ffhy73nkoPLJnVDxCVSiXDH7NZJkIDgfhrNysEdztjG5lM6w5MwSj6VJWwW2Re3ayaaQS
UVKrz37v1BcOkoRghoDQzIBTZeNOdJHMYaLNrbR/bxLc4K5EQG0XJyH+WxACVafoxZn61rXzR3xy
8b2HA/lEQwIPRFj3JeLhWt7S100xGmj5RBRrv+0Kf2ETM2S+cYJ22Pia7vrKIR9YDv2jjovyrpYh
IfKTxf1IWTF37WIacB94dDfLmTShIZtrslnhHpFlWJ+HpvH2uU3CZMKc6hwMZXUf9oH7bhNrSVQM
Vt6HzJX4wnvicvxqJKUT8c0NUxeQ3YHG4JCH6Rdj1u9V3ub9ynbS7hONqYwIKpKe7q5Ks7Vnq+HY
NByF2Oc8ZnIk2gI3LAlaXJpwjXLaWXc28UkFzd9VYRER3sUDSZIJN6F90NqXurHGr21ZjbfzEBp0
z7rX0KYYWZle29J2V1+W1B8PlHdYH1IuSX5YXFrB3Lfx6jPyaeuw5P5wz1IHokexOk8bm5TA8TLw
IJo3HTmYcrOgQg3XNDRsI+fwA590YahcPmQkLlxVN67zRGEv3JuqrMXLnPkEh0REXFQY4jg2rehK
L4B9ZC99/7XsNR0Vwx6ZwQTE5Q7bxSe/8LVqdcVMdu5cbMWyaCiw3A6Rsael/dUq85AhbW/Hw707
WNwL09h+6NzA7tbI2SCGTLUFJmDyBpJ4Qun1BDGqasxIwtA0k0bbeVBwPeutMvr6ue444elUYrea
prm6ZxJXbWsUM0diLtzkIAmX7qN0UmJez2RuvGnXKMMVs3X+XmmAl5w9Ynf9ol90nwA8WIzgSHdM
X9gy6S9YKISwBtoAMs22eDRmlX71vfAyNIv/ZWY4tLHT0cIOFtx3LCQS9CTZeYpZBwkPwhl5CeL5
xqoX/DaVpZwnw7YrtSV9oz80RefqG6+I6+915Y4X84o43w5UbOOBoBnv0uWJ+yrT0TEPOmuyS0YB
m9P0GfGLCQR6wWYJ6+HWHYd0OZo0mMKn3A06ujope8O74xp5H406VmoDWxrGEGF+4T37L+VrMTl8
iOih6eyI3s2bW4Xqj45UVupHv108sc3Q+A7Paag644ACMUm/9gam/nVhsHrIXpspUVT9wx7IHNkL
l88V5/NwN8yJ3OEToXljDar6TDjftBV5nlFF916x8xDVQD8ZtawZuZPkaMbG8CSF4W35wGz8dma3
ztORnl9hf3NHNvTrlugRaral7kOSaECN8SgVDlM/6i9cefNocbrrlFkVa3fMe+hZKQRCL++2iune
rl5Gc1+17nKuid2LOptMQ3Nw5h8hB8FjaYcdwj4KlmcEQe4l51L91RSL+7SMY/BitnG9CQ3pCwSe
THLjyiVtyxblsWFe/bX2mn47Z1fBogA2tZtbRrWM3r1yxYCtvQEtFtD1aun8rgJazWd/GJ1vg2rL
/dAynMr/i70z2ZEb2bLtrxRqzlskjS1QeAOnd+HRKvrQhJAUEcbW2BuN/Pq3PG8VnlI3kcKdv1Ei
U6lg0J00O3bO3mvPw4unJxZT0Z38pqtRNNVD9zga8phM1RrQM1gTh+FcXs2u+0au8DfZDs0lZlLn
0yr88SIrI323pBl9nlxS7bJC27CNKDZdYnh3LqaTk53q6NApXtlZU/XWPEVJ1OvmC4Iq95hZQXPd
ScMjTG62s60RWWwDB9mCS2VwDUneuahD56Uymfu1Q3/7vQh4fkqryR6NJvIv7r342EK723SK+F3t
LekxXIvyMSz1esFs5oGym+jupQrnA5oEvuJ8ja7JemSKNekluhS5iI48/SHReKMNvZORZNRMwUuj
FrbZXIlmO1kteXZEEkW7vGuihCXKvkE1IzY9M9qXqB3KR9ln5tp2DaFL51a4CMQTK5L7iBw5O+H2
xf23jJxZXSJQmRkKVXLSwdqpXdhY2bk9vRLf+FTG08kmDOjBqia4Inq9Tzv73ZzTB0n3o+ng0G09
KSysHNFIwy7T3NkRLpFuV1oUCe8upmz0yJjFS70BBHM50BYFAhpGx8EOsouyIuB70wjYPyuLV2JY
dJ/LOSVULGx+oJJkyWBxxKlJYM19PjrkMXq0apZQhHtJ3Px0Lm3OL11Z3XQNYoAgyHCAS6InOIFR
7MuZbMmuz7LrHsD8jsYS+WySVGjkMUB+o94kctQMdxePsU7tD0deL/fIqNpP6nMRX/Eg3k7uGt0v
pDHssnb4IvHOfCnFND1nFfGWY2OcKEGO1BMBatzrse2a76ZbxQNJ1vPGErHzqNWoP9EpmM8ubsJj
bRXuecR374mpu2zt1FxZLq9ZLN176Tp3WF/8pzwmx53pAuWfqOC5x99lgzc2crv2Mud3yA/K6ttb
RlHd1vLRn5B8CedmXt17Eij7O1OZH0uZfdOhoOlWubE6rlX5iNO+2eOp6+7oW+p53/YUF6BJrmS0
MvT12iC9jI2Z2k1HAPL+3IXdWCT9gcat+2PvKrj1OhyYBhtmAbDKED54ggpENNllKYvXKMsyEmbh
1j6XTUXn2Sv9Rx6NhX3bKyEp4YMuJStGpzt+Jb2GVxP6MZp+vruP1OrtUL9g8yeLnNTzWji8T6hh
dy6n8muyCsQdAdCHaIRVtwh7xpasre1KhfZQNBo2ToziJJv5u1GWzhCoKD+cafS+GWYGx0AM1Fck
CbsARVT7IK0ye2BUND/69Ogv8iFd7vtRUyF0Ja4C32uKeaNz5b40jBKORRW/2kManMI09i574nk3
VimzD6pl+rFkPJVOwiakGK40s5+9N15dNZsU2qa6irSXHsayv2gc3tkrfH3lrbHkOlyhwgn2Mm+W
cj/kutyoMi8SizkrllPIdXpYuweelvRtHDFekBqfidt+CkbaecioqRbPNI+J4fExXt3wwiFQe1Na
XnC0AnjHrSjGqyDIp/y5HpfsZK+y2oZR7x9KkkB3A6C4azGO/bVyNJ68nnHLQlqkrZxTGZYZsC9k
PRKXbOmR5svAtPC22iVJ+bQiPm32TEjUEY/XelW5BcpXB3ap3o9rIPK3wqabnbFmmXw+jCp3RiBs
5HXhzUDdtJkXrMlfAi3d8ToYOv8xbFDlbb0MejTfEoca+9mbozT64oSLFFdWwKZ4zBju6nwX13bJ
jbpjvJhTI41vPc4i96PrqUR1dOnVIoWxYlVuRDJbVo/fx8X1rFu0ZJX8wih3nmH9ed74Y/FiXSID
yy2rfl2tLi36DRZGheCJHmdhk/zZK/ih3+LWdsrPzJqtdMfQlzlsVa5Hnwr2NPndWm+WlraGp7t6
G1jDeqNcswJ3KfAI0lx+oB+z6oRI+fqSKPXlxuadP2bR0GcXS1pjPMamUm1MjNXW6epwn04+ObA5
ntvJ9tKH0XWPKpjpKaLD8Z3yqmBU/kkvqf8aEtH8zbf8KqR5RhDiVhWL+aBDsbyv7eycRjsOvmlH
jOFprpu2uiNFWsZ7ZenCO5mm45nD4uO+t3lmYdyPIcShjGJkk46IOdPSsg+1Py+fQcZxyXheynK9
1D0pv6mO/Z1hfPRHVq+zHyPORLWc2qPPXmJ2ddOjl9YT44b70U7dz8gEmqDFkuMPSYckzuF5T2lR
IMTEl+7RZvvit6sZLyUc0mBKGEr4y62ft2QCjnUBweUqM3Puvk6dU5VWYpzS5O+IPjO6aW5Q9JN+
tMqgqW5r7dgSUZxYwqm7a1drsQjyrTyCHGEtdlN4M+YmLE9Qj8p4L9s5p8QmD366J3bPRkvfDraP
3RydiKTln00pqrhdmJHot8BrfAl7d4i2YzuZYRuG6XxDS3seYGmrul3uM9GPSZDKrwwS9Jtq1rDY
zjJFWSBiukgLydEpg+Zdg6dEvrA4VuXLMHD4AqQ1VMfYLH29HTk2NsdZxw59BWWR87qxCUNkzzwz
p8adjppe3xZz1ZePaIjEWGxIKgV98p//8V//57//vyj7P+ku//FR/FP6/C+i7Mtv67cyG8Zv6k+y
7PNf+qcsG/G1cDDmRrZPbtfZz/G/smwv+AdbEQ5aL+B85IRnF8j/yrL9fwBgRnyNjj/wMVfw4/4n
E8Kz/+EDL4Ljhe0IbCuotF902H+nyz6Lrv+f0QQgWIyOH8My9RTabAyPf3YNKIJzp3FEJt1QENK5
MGn54bRnoUxLrO0lWlb/HA6a/y6R6Rcx+D+ve/7lz8FfjEvO7qqfbNIc1wjcTu11P8B33jCkTPd0
/tqjO1fBb4wivxi1/rhUDMgGpNbZUf6Hc/GnS9UEeq7TaC973c7hCbk0MYrruHfXlRmS+z8vwp+E
7z8L3f9sivjnB4oBjdUSigd6Y77tn29s7kA1FqNZiOTUEdMsR261jQKmi8d8T6r8nEg8U+fRwcNP
j93dP7+zny/8F7cJUx5Hn40rmzSm8yf+023mM6GqRYNWuYlCAq1IK/2cgnpBzbo6uwF6zPHfvx4C
L1eAJIrOvrs/X6+vlgAwJuG+dVadRSeFVaDBZfv6EvSRjveUNePvDNJ/tvycP9yY55XACh7Ys5fh
l2sOwRgU0ez3UClAvBeByjdR40SHv7+zX69CSgtjitClJsVH6P2KCbN6zwReH857n2beLmrHjNTx
IviNP/fXN4CrYI6HWu+A5rb/JQeA1CdLsVebvWa0vCaiMvlL0ZJsSdd+tS/+/pb+6mIQCVDSApTD
tfbLUzlmTouIShK6kbb5IcgMgs413Ivcffv7C/3FZ0e/48yOx8AG4O2Xp5BCUqk8rM3eisPbsvX7
Q5fF5jeP3l9eBFwz65bPS/ZrpAxPdBhFw2j2yKF/CK80l5JW0W+Wjb/6yDxyNf0z6oP4tl9YHyJL
q0BG3AnBl/rQroSRunFzVck82P/9Z3Z+an9ag3H6g1HgEeA54BzEkvjnNylwlzmiMKsuYYBufgfb
+eWHE8933llsPwJsBa71V4rHnOl1cWr0LUgkwOaAE0r7exEUiEaauhqQQY5MmAijTwt/o9tGt89N
ZaXm/u/v8Zd95vxruDAwcf8I7vBfwS0IyyJO/OV+tOdyfY3wJUabLHdhi6J9hmIcqkx8NbrNfmcL
/+V7/OPKLPuugKsdBuRv/fnT9Vc8E/06VfuUnuNhwXxPHypakp6H6/Hfv0mWDXb5MKK58ysVgyAf
JVRsl3vEluGTJYf+B2vadKFTDywHc9b7km75b8D7f/XJnl/pgHUYNpx33pB+WvfTwrXzUPfVvskd
ZD7gE8A0x2V7oYLR9Fih3fM5XTfi49+8WdbfABqHDeeEnFD/F+Nn6hLWWNptvWdmwFQxCMm4zpR6
G6q5O8w0m+8U0vWXv7/oL28+NnKi5Fwb0zrgSMw85z//6Wa9Ga+sip163y0OpG5SiJHVzjnD0L+/
zr88NOfrUGVBNuHNp9T683WyPI1neon13p5keu2X2rtrQYd9yeTS/Obt//X7w6gHsxD7MvPkc3jV
eV//+ZYy4vhKOTkXuD7Gr/lv0DAu/lN+wE/LCzIurMosxrjGsS2H8flef7qAwH6UQyUnznvMwGjY
y6pOTNnsfDtXVlVzaNftiBLsfLwMm8KFPgBWZNqwwCJQnB0ZZEzvLEpC4fnWE8iMPN6YQsav3uh7
SEiygfk/GniGojryQdTVfo/pYW268K1BWnWqGPVIBmnGfDirGJztJHT+3CoOmwDKVc3UEIx1MpS9
OGGhGPzrymXC8EWSPY5Si47nobaC+SWUIXMjdFbZvWJA8loOiPdSs3g3TjH6P8LFD99tTXo63Es6
8OEwhm956ctxU9mCxC96AX5/Vh3GBv+IXL2kpSeXb4OxWY6oggZI3dI76xOwSz7wEqc3qEjXAU9M
NCLIVqX6QuSpqBOttBcng9Dywh+ZbO7gOOTD1nPS0hyDnJY3TZ84fKz0gNjYRB02Fd+RfPycEaCN
KV5Q4GGxtXwX2eK+ZrjXIT4rp642MQSkJfGk250KlvZllzqjz0ERKhtoSiVhzzIBUq+MxfAV4/9g
xhUGCO6pK8WlxKMoyYjx1/SYjoEUiJLIU0jAIdAvQXlAC6j0O+Qn1DlNDyE6HB7TsuJ1zSMHwf6S
mRUyml2KxC+DwhxT/oAJaTzGh0qsZyg1pd1FeIaLbDv0DOV+rvAdYWZZOYQzxtuLpRfjhVW21XWb
W6m4K3s53y0Vg8NklmUzXjGPUrQ8zDxBiF8wKx69aHLe1zxohp1QqnpD8i6+uk4+jzTporlOJM9g
uB21ygb6sbQ1t10qHYA0pqrq69KvMRKOTA26jYyEbvZBNop7jYkt33ugCD5jXdCOrtJIYZ2ifnxL
w7xxL8JGtgVTKRtWu1cx6hYueAUwcaZ+o+hzxKFx8mLY141lDcdKet2cLDPyzg153vyGRsz9jvab
QP5KWT6hO16WYi8nouTFuGb+rikDhHN901n2zsp916BB6qYfpNwzaJ67RavEICm4bAM3C/etM50b
hNNk04CiDYCyapjaJE0nIt3noXOImgvIF9/0XUs0g5xbUtFNGMy3K0IjlbiBWL7SJGbY7MJJYqaV
qnG4KtNlbA/gGgpYWYZmjc1wfCCGxh8ayDptXe9FJccUGyumtg35O4P8Yk34xVBdee7p3I/AtEqV
epmaPsYa0kxOh0/Ir56cNMazYanBVqfUoQm3WSd4wzjBC6iQoYhnlhSRhcsh7XJaYNm8MgO2phi3
TzYOXSyR7EsS46Un/HrnDaHUyeK1sk1We5Tf+17PPlyvyvf2uW9cN+kqMWcHWAyjeoy9syZUtyWq
Em/VKelyY+TM24xhLvIbBimvsyISM/FFNr043dr7TzPqxOc8l5gJSkLo3y0msi6tJUZaFwOZxUDg
I9MMDA3y4WS6EPpoMTTBG+JvMt0lWjeZNGHQv1SsbzTgrGF+z1NfYUvxqwAZU17Sl2rPiJnz4B5J
Szghy9hHSHZePCr/K9XZgBx9FHTRro3xfaPQsaW3n+26GRMVdNWhXxaCLvxzi3PDD0X+F7fZ9Dlr
hFGJk+flTer6dbtn3Ll+tGRz+OizJoyLTu2QgdAoHoF2EEQch+FIjz/Omnsd5pK/XKUxU/emzN3L
MoBxtWnqMGdQ6QX4isa2MebQBhkzD0TXlt6ZMgc4pdaVNSpAT0Cucxu2Naq2pTvWSCBRSHKarjYp
nBRMavDVL8b5j0dtqLt9461jcyHLSbtbpA2emzimURPgnTpl7JZ56V1AQ+uHLk12PSJEY12xC2Cj
HcqqIcktbxTsUqP/MdmBFZ5FQTz5OY7leMeQk+SFitYB0DfMoPz3ReXZeWYnmMzMU4AnO0eFsXHY
B4Kjw5zAP2ADdoAw0H8/h7czuSWomvWIgTuP4mAhAkGpvsHu65M4UCn12vZ+v6uKmufcnxhE5H6s
rpGX599rT7xzVsC5Eqb2bT3DDFX53B4Ejd9sQ6avR7+1uxcNyw+6fJuEPUqX9u2PJguclBQHU8ih
lk+2HOJrWqy4cZF5QRlfct0S8T5MaBVrfUpF4VxNlGMsDM1u8uNvynJvmaDGO1XjxLHODsamgV5l
je/+NKwPuDU+3SjcZ7Z7FHn0UDGJ35eL/br0GJPt8pVuKYR/957RUMPkHr4mrsjiWoQrzczVf/Ii
xOcrcYrkYXRXuCWWS5zx1rHJebUWdjkyTCy1QdCLedpmtFuGWDFcTLi67q96HfbPjA1w6Jb1nR9i
jYzIe2fg2zdJi/wkWfzGTRCRFGgs1XCiI426USFHa9flwunr7DarQ03OYbsyhchY+JKh6FW/RTIV
bVXUdB+ic9r3YKgnsyuivnnsbd2d6nDB4FpzuqNVXS0HlAbWdvZj/8ewNi55GTbP2qaTnfuw5ul4
zyCAOjaPl8fc6VMiH1oaXgU3cpj0bB+cWBW3HiOTZ29wvsYl0hfRpPrW8AbJhP5K/ipbCRfNUVF1
ywxbWtRTc43cexy99y6oaZA49ZTaj308ZB7G0zKIn2a9fEt9cZEu/n0wjQxk9Pi0Wihgssx9GCOb
ZMfBuPeqLZEukuDXXQRahPdhPovPSQ8B3g257GxaxJi7bSaq7EoMhpopARjInLXv7f57SilbJIPL
2CqJSoO5c9WIH/xSqDRR/AO3XDq7XxHl21eNaxWolIAsHrtw4G3ATXp3BlFuw2XsbhgWie9Faq3z
81gvsyCnCGk+ypuG0NDW7paP1R3MaTHrR+OH066ZrfEa91+81QxOX5Ba5u9VvvgfAzbWbdcQWY56
uXk2TuB9MRHtkPMrwuPGUGg+aWYEismscN9aW08X8ezZn5HMv+LLEV/cVaiHZVyOlEfVzrEc69M6
G46bOO2SpXRes6jrXzAS6qSZxhOWa2wc5SwnlimMpjdzqS7w12LKxtr7BZMn+qZo8hQVSlwfYXB/
atPYyMaZvKemcHflGK67ISyGbTtZa7uZZnd5hCXBCE4JuRMesoa8w3FiO9nyUXh+dBcxUtg4dudy
YUfdI0Q/xvZ6G1krvpkycsJT5zc9Hpw0CD6GbFFso42FLqhlnP5tTitmo6Jv5h1Vqb0J+hoNRUAA
1TxjBc1dsUf/G7Lq5+6umOtqt6Q96XxRuJYXNsVclhjftCcS7Xhlndbsu7PdRE8BoNop9fuE8YX7
nVlNkMSZeU6noHxomwHcoWzj5dTZMwKx1JY7M6fqjYgs53GMI9TlBYLwpTTBXTEp8ajCNL+3CxcS
AEd5BBxM4TWJS7F1m5/pDJtm5KHCW1Veeexpm7A/Oz8GNzv0wpu3wTpNG7MIlhR/5JVDoe6fKRmX
pTXVu0iD+eCeMzwCSBfzCpmOLMYyiYcQ4SBDMqy29YTUTg7DLUVgn/h1PcDL9YFkpXVArnglziy6
qfLvCq/Wz147YAMTcEaRqQRVdkjbzrzlgGs20aKRnQPNxImwrq68pZu7xgkimDpE/6B7osmbhVVj
jNbTzLe0z2KHgRhFILnBjJH2o6YKBL9RkfPCnD3D1YRNbd2F9ZxxDpmli0CJghzR1+T/wKMMk66u
00hciIDtFHUkK6bc6E7PV6KOiEctzNRQsTgK4DDPEvmZXUP9EZVseXljOY8eeDo8OhS2xBxleFJL
tHpzEoH4qPdr3nn8vNp3Fyi/a9dk3MNUBMV4O7Hq98iNAmXDmeimiy4YSh6FqEf5PWJ1+tLZXnsb
DdZH29o+TKHO2YkBHjHQDGsvcObya8jxKabG+SApY6oPXeWG95Kqbtfkg307e8XbJMj/6015Czug
S4KcKVySU5YBWoyI75jzgMNmH7XmwDpUTNsCZXq8kRMFF9HMsXlby8k7E3+FOpiZAbhhk62SpWfi
qqOWfbzj/KoYzW6xuLHQBjQ8sCKHFypzrtVavEhLetj0UoKmmNkFFD8nGFrhdWh38kpbCrW8lUXq
4GGmTurqrGpNhaDJ3JMskgct2M0qz4e7Fk/CFarJcsfL494hdoiCHSCaztv3Nr5MDNH8uTcEN75x
WhQX/VGT+QBLW9prMuVS3nGiavGV9sOG9kx3tMgxxPQxY1cvauulR7B0EOHi/Oicenn2RZlxKnE5
HfkWdlGE9culYH0KAYZE7Z5P4JlZA/l8QhL8slFMOIAgANlDsxwJX2xk5cUcIFsfI+PkhwfRdwj6
G7+Rh6DA4VVEP9xVxhccXa49tRBxZKozmkM1KM7C3HoBmzM+5Y6lbxixE8VVDwpTcCnQbJrvOAzq
29bx69u+a8w7T9YznbaeNdPJmk3YhtmVBiFxqjtxiOxM3zMduQgxGeUJOdB8tpOc7QtHyQWSQ/OW
yfm8b9qAYwi6Y4bhOCs0cNpLCEpX+7KQUXwUEsWNx6KIFK12XygekMVWk7I2fUA3fZNZo2x3RZ9W
8yHGsP8Y1QFJZLzY8qZiTs0TS2X/lZ0x46Jju41YS6mkagqMULfoTuWtsVV6EeHRep3bDjB2YUb1
ZFWNfZaCM+5GeZU+yNTTV0OEB9eO8UoHu9bJzVUm/GkX6NJ6ctRiGyzdaZQnuq6RWcPN8/j3B8yh
aIrmSn9bBueJDpO3l1gXNkuKm8IX0Odzxfib8Ccknlgsr9B1dJTomogb1YSmY8Ibsf8Etf1ojd38
kWvQKrJuXwZ/mq0EMB3CXxuCDtcPBX+JmuOjjXsWdpGVy3Dd16Y1T3bfV++Z36Z7+sDqTYa99zLK
WORbgb1nhyQq+h6aJd2pPkARtVlHG1w5pTC2Pm13fMOqtm8RhVcDQQnNR1DIHDe+tK6RlUf1CdGG
9aWrzmcH7U7LG/j5mmqcIuIGLQOWMfpqqt7VSMafUBUMHCuo7r7CjPC2BTrlD3foyusujZbn2df2
g0BPsZloGEGl8Uf8e0FD6Og2cht9sC0H4fVaqOi2R2Z4DjkRl2mGNmafZWtPdK5yMfRM0cQfFStS
IoWEOYkRDFN88nFgxBlQ46LrG7DxEboXdOTR2dElfj/X7D0f1SZecg2nBc3X+DxFklLfgEQ8DUMY
vHho+nMAsvhgWLGjqd8Nk+3zfUqj1FYDSboOTT/KPQ9INRMBU9fXyDBIW2jdUZVJ30z5t0lQURJM
3zd36RJBVRSV6+DqwZdZYJhfFigPzmr/yAcW9W1s2gAt7UwbZQNVo34siIakCG1twgOMsud1C5fI
kjtWD+nswi4a7mdTVH3iQv5RSdhqkNgkcaKPxIM68vGPKCT8IcRy3hlSFjZRWdlnjo8uBuo76q9t
h+TrQEsBN5IYCrzRVRi2nylz4hkCUF21iaTfdN0wjL0qloVjcFGErOqRXvRdLNbSge4/OHeWhmy0
8eMp03iteo4S1HJmvIqNBJejmECvCb1eToVuweEkgy70qKvyHAGQIpxLel2w7mFFX19p2GjcV/Mw
XlV84/gKU8KT9giTfD5X7ctbbP3LemiMzRdcWyajcu9jhCUIvTNGH5PCXlyFFdNEBJlT4g0Ljwmv
lmBV8RapLuZ6Qpu9FrRhqB4d/6qZ6z6mD4UEWrJVkbLIJ9tuPZZagzMxrCD6l1VoXXbVEha7sB/R
qfZZ0z9W1RCYDWBMOlWhqeLv+MABRE1ezsGD1h82KiHw0GEACNpbu7DZNMGKsCIFIm7wMeZ0K7al
H3mYAmJdfwVC07GAGo2FmyxT/xNsl/9KfKmsNnCUCmvnVL4O0YA1SDSFgCbjxT2ySW8Q3W24hhgw
SmeS3/mJwWeTuZSaKRDBN+Q50ecgDFgRu1ZmL6yaRPaCJNUFyyqsjU2/DIGHYpuB4GbJUR3ummCm
Zyttmm/JkJa4EOMpFK9LXmKOaAPLhnDWqZ4acbGCYgvHkL5DaU/LlT92znhugtHdSNtV6h2dLX1L
bBoaTSuKTb0lht7C/t4DriKQtTbRtqcq4rVXVsdRbQAXdKGmTvp0/CrvS1YGubggbRV0tdSZgtBa
2EWymq6d8DNaZXgXQuDFC09zq9oVZM5Em7jLeRNoxQX2phLB8pVQVv+Je44fSCYtKbFcxKGJybFO
n9Skua2I35GNM2xL7xJAXGnIRRm9VxsLQrwZOca+6pEqY7em4Nu3rpmCh6hA88MBFGlFgqlvXG6l
KgAAV7E7Ped2byEPw5LrfV8iBBQ3EUT55ZqqF6dFUefth3FgpyTtqhEpzkin8UhDJ6BtyXkiwuZG
6wvb6JDZwyFtOvdycbTgEo3jXtQFllLxSZVq4Vy2cW8SpxOkJnS6O1kGssov48EZa/ZMEhDmZmfr
IcUFp33GiOMRHl+JWWv1w8aSR/BZlWKBaqtmIau4yZq7iM0Yvzxtd07TLaa3xLVVV20rhjrBbolB
OOF6jlB9KEFtv1U2pudt29tC771mqOsXW6h+3DRoFCEflJ0m4i02VbplZDgQBU5fr93MlR3Baiu7
iYqbxZo7Hx2b4NMCFtFp0Bx/E40p7NwKR1eVXkJ+WvCIdJU0r7rtSFN2xzIiallx1NyiF6RD7Vpz
ke1qa9Wg3fu07eOt5+ngkIlZNC+QSWbqj5yjNY9/odyLTNhN9tb7cwaVyHOmate1Ttt8Yx+ZxOUZ
C/auHQl6Z8HHilluthi60BJGwCAwnzaJaalqD2UwRBCG+lLIF3oHfXpTThGkJtMssUGcZnfW1ufc
Y21MyRyfNoGW3UfpDa11CPtI+ZgdahG/FcjQ2mPZOaDAFt9TwPS4o+wUqGJ6KQraI4nlhR5QKrbF
fIuNaqwvrWVZxUnXKSws9K58I7fAC3ifI4n7gt6V7z0Kvz2D8crKfCCEtu9br8fFr3NS064w45sX
d+lH73LWk50fUseo+MoraNywqGXhCRSVCXc4tkOdDDoOgrupbOQ9fd+c5RjXiWXt7RaiGntlJGOe
qQngkszwwJJLiWTmNVWWLa88X3vTnUdPoTwEYWotibA8Hye0CpZvwh8iQkxEawe0zFAI7DyQRJ/F
TCREvaG3EYNFitguNpgBA9SpPCf2aerTLsQhBKuK7b+kxJ6dgGm4PRYgAxC9R6QaSZErKBLS1MeW
V/IMZ6xbdZzDDtOBE+U4JTTAki/5bIT5mivZpjvZOrbZoutQDaRHM4ps08HvIsyzDkX17oJFWCh0
FhHv6GUi2LXrDOAhYkuAiczPs4dopXzaRs6yLhwkZogdmeja7AN9kcB90IjhAR8nYbUe5llCd8sm
3ISgjx5WuTjNoVEBcMgRe+JwcNc6HJMO0AGmzMaGo7/6pFxdIBQtiTB04w7R/bpi97ZXcVd7rfdQ
ERFUnm1503uM+9m5xGqKKWspOuuuFVgzkr6ugwf8wMs3Hxc4iLdslZ/CVhpIENJt6z6NouDeUqXD
XxuHOH5bhEjNHe3U+WEBHxWc2ijo1svYC1t51Fj1pqvJyrxyX412Ex/IBZsatpVqnYtdXxVkYHdl
Xj0YGWoHpMRClLB2++w5PreEOEyP4CyKdHqnR8YJfO0BwxxMT4NkDyLMUTdpNkmO8jxpmrT41av3
eHN9yHg83bfrkPY31GEQUOoh6tWha1VUHnIwAfMVhmt2eLRC/lsucovIR8lRdufAVraJvw1n3smu
SH9QugDSaNhc4dZUcjlFfZ/pPQS47EF2MTtzrGzqR2uEeVp2ltdskZoDM1KdLJ+6ocizg3HXniJl
si26viqr6OY4tdmVaNveW9h+CwwoIEoJ1nA/b8Acglu4ZE0tye6RFVMRm1btyIvuiL0PbObThouQ
baMx9kEktKsS+961NaEHzH6di3Ip4CX7UwvlPnBKRkob/vdaH9u14lcNWhmu/pVQBUU/Bt3Q3KL0
xaeLIrjI9mGOv+RBTU5FvDSxPMw/lpRsFjit/YqlQ8lX7JJn6wiUPHcT86jqy0bVHLNDOhDepnR9
sp47evBVkg9+8TU2eMC2fafirzWZkNbOLkeYYWRT2Tx/USbqipcuzecb6QQLNXAMJv9yLEd6bL63
Bh/+amOJb/j3Ypva/TRelyPOamCTogPakIX1acS0RpFlC/Mdq2txySCvZIY2lPZlXXgtr/xsujc7
aEIO0Jq+NWXhnD05QCfVDbBvxjwl28mBr4TpTcpDG+wcOod4NpF0H3MCaRjlp42/JFm3ElMy1XUo
r3puhOpaIGDGhKrRCzNOAGaJUlvUB2CkCH8LYDjjwWhI6mDEHLr+s91ygh7YE2foOw1i4blmAszs
gzY73R76KIw4MS6DuVqfmqzq7FNceNF88sCMmQtstFSHssGcS46TRRbyQF5pcTrPvxF9FrRHcXvQ
7TN2qNejPdTVustGu2X05M0gf7TK7eNczerDHlzUjBlyzpUyKSvOPs7WpGy9BQpkX1Ih9+1irlLO
z1islolvTMPzJLk4N6SIYZauwn3D7HbgTe0owDGJLeWuquLYSljk7NcUF9nKAqJWeaoZdX9fYmnK
/8vemSzHzWRX+FUcvYcCSCAxLLypuTiT4rxBSKQIJGYgMb+Rn8Mv5g+S7Rapv6X49x3ucHSEWipU
Aci8ee8539mW4JhoaOl2qb/owuRbVVmudY7bySQhnd45tSh77w3sh8Jf5UBx3Y0x1Ytp0bNjqHdw
6Ap2/8oerrK+4ok0IV9YT8xqxW3TsR3Z+OuCgztLP11rvGQGO9ZMdGWbpHl701DhMDcLc+PbPJEe
fEi5pGNW1OKeoiSVm4xtPd+MJBbdOaWY0g2/9XIgnVMWh8lSBDW2+I2nrZ8KPF/diPVrk6nRyo90
6Uuahb6lYn1Ied6QjZvptEo0TaQtoo4eioWZte4qz3COf1aeJxjxu4UY1Ea5EqrAPLgy+7Lo/ttr
WZvqLFScRM46G8P0erbR06xqA8gk7LNJPhc4g1sSrO06PBIhyQihpobs4QaU0v0skybAzYTvZ5sJ
R9/4KaQCmjl4aGmDVVZDBuBM2uRQu8NtapnTsI/NVsqTxnD88GCgDgwOXT1wiZQ3+LepnuZ+13GA
no6eNQ/VZQpGkouOOMmTjZ1PI7D+waDMC9HUwz3p8mqLH8Si5TpJv1zPUeGdYQNvvL2HT7N+rurU
FC70ODoS28ShofOIJEA/j9iOujW/IwP7xCOxdzt3tXeehonzEtVRcjtz90ZYEJMAKyQxiiHI0J53
MWXRXK4Cdyrp6PodQVP4XPJur6Dw2scy5YTPZF/SAdra04AnkALb+1r7DpTbtsoibzWCOyJrJUvK
L5HhoLYtUPwE6ymrumSPzSCvT0Rm0BafMe3IkzmKHfM5tGJcVUYsO4nTxQ8h/DnVVOt7bxY0ic8Q
GJPM6FRhHt17cU4lsgqGCIzmKoG764CIzDl/WULlw2k8T3hLe8gF3a7z3Fofq7EU/cm4ZFpiEsfn
fHDZ0/ocoY0jvoWw/KrNENtpBf03s5KjbmnHrYXvJy92NjAgJU1FIlUeXdgGA8Xaa0pkZYPxJ2PU
CM9OetfdrGb52YMul60mt8Gjz1gg/dYjkbAZR3AOO0mXT2sbA4iGDujBNEM91AdUKl21p5nVLIbb
2XPXSsrhpBkb0d0Moh+fGP3FYEscO4Sb3Pc1LXwzdt50mhrGBa9UdqfH3ryLpTs8e62SpOpxfN7A
1qi+ImZKstVge5DSBinz696mHti4Tk2WsvTmKt54Fe2JVRgyOgP5aY1vMCvCCN+t6ekjMGAxbIuR
ufh5wnmd/2GZwV9lsuE8U4bRbyglU9czWp0UTshtSEznZc4fgUjwXw1OfUivG99mFqXUGDOKaOoO
uykGKAUdqc/cs8mDVbErUYU158gjiQhDKwaPixhqeqP2qHqxQxCtozXxyJr1r07neoeeL+n2UG2c
bFvR9X+E3imQKFnfua2DHSVw8YRdUFN7LMP4uSPvYEYRLBKOYGx0Kq7H4AzVtmttIijl1oGiOXyk
0aCpClLDAkGFoPDVlbnBvHRwS47GTWhu7TTXauci6/qiQRhPV/E0UTgbRmHiDA4HWU+HLMAIearj
Mm23nt8uxkC3KRmSTn0enU1CYNzNHA8D85yFDh37oSrx8VSKxCend24Cw2Rom2PEPuXuJwGEx4h9
G5dk+6pSXTTr0qKmXY11MUPqgWmWIx0F+7vGOUblrnqq8PWc1TlXTTVHC2vmPp0mjkXdC2MJ123d
8beP8dwncm8UDDNxPnYVDF1zdtce+kOffz7NrI2VgFRbYZWuvbXRgMOiNvLrsyEOjHpj+ln84nt6
zCmnu/TB0xNVfpPpsGVIzVRznTSJOIfYabxE/Gh3aCPkvAqdNHuzHNQyO0juNOqGUXLLIF1MF3Fc
BOISCS59aC5L7VWLvW6FIkCrlZCGezX2VICwI8rhuaMdIdY+ldMNPPpMQqXya0y7pS1AUzJuJS2V
A89VHxUuTEtvvucxRhczJBgf10Y01tGqZjRLAwGb1q3jNLhdNfNfn6W9HThiuyVplQEOa76Vv5Q0
GaLBVe2a/WPI6b9cGfjQ9DIv1Zdx37Uj+jCAFdjtsnqnXGd6IapAXnt2aj/VEj/bKjFCip+AHutl
Oo8VJLuo+EJH0zumQzdOD33syy+QFaJvHj3QAvt865wRbNGZmyrLxI05ell8WVS1Qeuw4+UC0FbJ
F8PJoaI1PpZcRgq5+yLzqTSumsBugapaqKEI1gzdNz9P3Hxt2DlRzSikEEHNfUkZNgl17o6KRr1m
aQg4QBpWeNKpLq2fXVh1NNPDBIRYVKXTsEpKzeQ8T0M9AFRtJ4bHpGx4l2Maso1HmmtchTIMwA6X
aAjOGJx488ZKtdFvKrDFvKv4/1Lq+Eqe+6l0TBQqQDVWqIopMnCpqjfBK9yvWAFtvUEl0wL1cQGR
HJtSuNxjrWjP5JHT+xsnm0zQcK3Tr6uczta5xLKOp6AgNk0kHla4JAEJMAWxuCpzy3wLrLQNWFAn
vKsi0gRcO87MSjCP85vM0/TOQMTcY7rL9CvbWYeawsDCsGqdYZi3rZytArlBmzS3HYYDcEpaRvZr
42RJfTYvHeg3pRJTvdR+DaEEREzarFunJLg1ywP1lfEo+djd0JXjsYyogFde1iO+irGznS89GnIf
uyE5rxE/AbNJzFLdic6NqQ50LOe9V8WRACfg9d1W0Z+bH/gXJ3dXmCPHnLD06HoyGIE2OQ8FspyS
OBL0Kl2b7wqs9HJjZFk75YDX9eQc+B70AntZ+SUMUm+k869DWvq5jDhqrAQodBt7Y8D/rbQTJtHW
aGJeCPp7zN+Y2sTdWpr07pEphO4DxuhcPgU+TKgziOc4a+ee/BMvQeezkrIgZwvnX6CgiqK++qxF
0Z7qsPdSDO+FQ8u4grJ0MDuQTAfGfng7TXybhDbwnKUXECKMxZYbIFx13Jl+B0nz+G0nGZkZRX8R
G7vapg7lpJaIKF4PE/3pBWtHKy1cZREF33MNPWY+9EFkNve9WZXikgoHH1bCTpa/JJCXy5O8sWRz
buB/jeHCZapkAmqlJWQhTmalPwNO6iPmm2lGGLjPmd0/y+uSa0aoVxZnRuS3tFKknsCw9iEEknPc
1cgGKZV8zDSVaxrmZgiIgfNXNoVfhxSWOB82yVRCXVBQI3EQr/t2mJSkijCKEpGFyy17iR2Cik8q
e9YarDNA/2EVNWPxQi1CpkMzyuSpHhN8Bh0O0eYw8oDc5j1SkU3LCIqOPc7jL+ZcRNmVhTLG2w6I
dfLTwID7iCJuGOj+u84YXU/l0AyPEOTN7nwqRNkd0PsR8FEMM9glIr5KU+yn1JSPSRTZb5qnOMfh
L8NxE5UiW4aSfQu6w0cWSQQ9+2HDYmXU2U3Fq5isBaraYTPOJK+cmWzaDzy+Y7MPGbJ8y0gSCE8t
DZhhC5W3oPWbceA7hoS/ooOQiQuizEFSA6zWcTDmOpwyv+QkJDgbYG0e9nsE0LHJJmIy9Ceznf1D
9TwnF+T4hCBbCfB8QMiG8M1OUsbhZKGr6BCK3Kcta3B32TtAnHyVXQ7pwcrnCj92Hrsw6WogHicF
U28/WuNs8/RhFpU0qIDxwHvXqFJy2hKzY7+E9H0hzSeOQ0Ivqrx8RSuDKKaQJCtUsGaRSiSkGaqu
apOYaLx2Dkjux1jZSBSSHDHArk4b+Fv0wKv+RGZBAVUY7Ey5a2mV5CeRxVyEuAy+zqYCYsVmb6TJ
QHrmpAMadF2ioAeNU0BEhZwMyIIthoFTZIWVuY5nrLP48PDerkvRMbpso2YI9mGAvOrJsEYqGM4/
U3MQU27Gp4izC7GJp9qDp66JINgyX/LnLWpHPL/2RMdzlccc1C87s3VteM+VaSL0aht9Tngrukhu
tZmcjmJoIbYjkWWZwec5fOZtSK1bWBzLgDIzGpNiYzauQ1FV7pllhKZz2TdzjQ/VZzM71kYDK9xl
R4cMOvs4oeQpmo2e9yYucrt4DN0mqk/JYiSl2q0BDlxXIpwUJzmbHlApKiN/0HqmT4/+PdJfDKBd
xhVxAqW+b0oEomeBSCbMi0E1VlB7S0f5r6qZmRGtIPD1rkU9ltOmFoMzMu8biqK41kNpdQ9dZHui
wP7hGOhy5tBr563lpKl+cmkrUuQxtPdtoFCCVMbVTJHD0z9Ylvc4oDpxKQIBIusN0WdVd8vzv/Bl
YeQFS+5MMIr8Ag5Dke37KUMQZMTdBKdY0n7sYb8ZTXNMoA1HJ9BTUHNMVdXQo2CODz5R+aV68KwM
EB3wJ6O/nttmQr5Sh2lsXc6D1Q0oRPTcPZVtaonzylQ+pNlZAflZ5OKo5KlhI2bAWZrM7XRaRm6U
pqdOGelCXPYBQGMish0DZAvEvzjdV05uZBd02ZryjJGlVA+uh4zmVBE/MV0OhACYmyIPymDZ+sRZ
Ppuw3LTWwVG5BXMelyYpIkTwkvZa+QtYOAsZHCqqOJQgDWJFXA2oBVcmp6KXrK3QDZISA2k2oPd7
GnQOh2ASbdrqtDM5YBnegdIw8lAwSaQBcCbGOHLGfThQrVafg0TRejomXQI49cAgROTNF5/kOd7I
NEO1OJ36lYU1YF6CH657wLZQE1CfZl5739NrsRkR5WlCAFCuS05/O5Y212xPnLFfmN7D2NImYwOT
TrSxrVk5GRAnEVvIHtSks22fTy5C0KoKA8rYuJboATS++prVUzAPZDeOGtdAhRvnk96U4xwzh4zb
PgrUdjBt7d6EYRgDZmDE6dv6iEBMjleQR022ip5rCz7broL30TBYmTeRV0f0RbMCANkwaH/flnZy
X6cdY2BlRqBB7Tl/U7hiupVMBvmNbQ2WB+wh/8Gbi/AZpgR/VCErvk06ciZHE+rcYYGGPVtNLR8K
wHOPsS5i0iRkrpNy18SUBqu+lWO2xUlk4WJRZQ1vlen2D3fpv/34/8Ap+ZOX6xc//vkX2ooveNm+
FRQZ0/H1P3/8jR9mfNf+JE3M7t7iWsYWuSQb/8hIky5xZ1JgxrTdAGPpTxlphmV+YtrAtBP3Mf//
Zzc+aNhPHGKkCFDBOtLEYfl37Pjfzej/NGvho8bK9x0S4Ag+CMPze7PWnNBbSVOPOpGpy4nB0ObO
rZMm3hQdpLe5hfelde1ukrrFXd0S4fFlMAfvjZPcdPzpd/sLQ/l7J/v3S2GksXwrwiihEXzwjRXB
BLAVW8BasMbB6kCK6BmKOqiClM4RPW6vU4aEL/WIv+H3H/3ey47D23ZJv/aYQTumh/b3g/3OrSNj
0PZc0lCP7/3W4thcACsZ/R07m/2HD3vvKfz+YSi/uXFOwAdDZHj/k1dT40oDCyrENnqyU9x9sStG
jL//Rn/9IT6cB74WhvkPH4IztIkyaVQbJFDW0Vh2rNmz7c+//5T3Zl++ise/z51CjSDIgfwYPl9p
Ss6CWhuhUnktoaiuxqi+Dbz5W2TNTymZoH6fX2VNsP395zqLifbnx5YP9rFjEi7omBby8OXPf/IY
lm7QGNgr8HTI0gjWXa0o1dLBrx9Aki8jUzGPUN1L84sdzvP5aJTBLb4PdIQ4U8N8AyORcQ1NNJoW
9eDfIRMO0IvkwfiAubMif0sY+AuM3GIslteidzaBi6vNR8l722qff62Jcc53PVi5JnVTOtvFtASy
SE8gfZwzsRJCM2MuG0N4DEvQErJDNIwybPiCcs3Q2LgvEvu+4SeLDnaDGHpltZ0HrgwzHQVxpQtU
zy5Dtb/7AHKjFy9tQPohPtrva8LPPx4UZSNF7M68WKfnBmTnLdu794dP+eWd8mwec3z5Nu9zEHx8
pwDZ0LRrafwPZltvgpZG4wxVbM3+bO76WRTr3z8T732ty7Nou7xUIBQ8Flws0e8fCZdThwTF3G4s
j3QSA6E4HaXa2URVwigoLeXGmtDb/P5D/+JLugjtWb2lj6tefjDtB0HsQRwJsTyl3ZVuqvTQwm6h
ERxcIRTP/vAVf3mpl21EmmAVsNezdXyw7s48HH1j+d3GixOEw82AszXgmPv772Qta8O7lysAJ8K9
Yw3meEYez/tfsrUqwZHECXCwpMUzY3Uh8b5UaQBBTPm3fl+dGV3jRhtoeGm+5oSy9DocbFrCE96t
O/XyUtFg9n98/X/XGP9YXg7oR/8C+XPz3/9VdV/JnOq+/cdr9x/rJZb153pj+ds/yg3L/8Tm5VpA
WcAwmLYU/1duWNYny/E8K2ArAE0AAuj/2T/2J14Y7ji0BizbAnX8/7N/DPnJdAiTIvSY/ZFaIfg7
xYbnvbeG+yZrNv59YB38k67r2h+2eIHwDRwWkfMw3dGQ49I+B6hr22ewCevirG84mdJA16QrDEhl
x5NRjM1j7HRKr7GUU7sGneHDEIUUC7sq7DowtrPMTKTopQuIkhELtmtki5/JBgH/OKIgQRGjJ3UP
qXYI1lmUExdTChy1G9Tu4RtNL7PZTczTbzXBlAh+Y687B7AcMgc0meIfqLWlvaf1OPVAlluPSblH
zsdmZFR8XysvyI+Yo6zpwfeaejqxJgbOWDQ5sJEUbTkHYZUZrQs5kgZQJQZCayQX4bPTKvoQQ9zR
RsAPu2g45gaELEegqF+NMqc9FRdSnWPalkSQMjJoVjP6HIPdxEi/5rxrz6bbEzAx2hJVf9L4wf1M
gPojMy62w4hUlAv6QVW48oPMeivbNuT04+HvWWNidY/DOODUKFWZXcVQbcqtXcHbXyPnFECJHaOc
ttFgteZKlYqFW86EBalkbOhQWGpyNq5dG8RFtinOP6VcE4W8BMOGybHcosdoyo1lZYa7ZbLU+Xuz
6po9A/T2GaAgGIDALbwrl97BRdG5glRtPRM9N3ZNgCheDymNMTBNBgfQLPnSoH68Kd0I8aZWrcue
m+Fm2yAmtc+Q9c3d0lqPnDUqRZomFiNVtMwFhl+MEl6d70XtQsmvfTdJbsamb92bOa8HdVCc+PUR
XZlXHXWX1Io6UxBlGuGsnmERZ5a5zYMGITyoR1S7GpRpgyQQq8WaQKqx2kuXiLgth7LZ2BtSme0Z
p1diIZSbgHOIXbcaN5bbmD66cQJjTjQauUeaokby1Z8Sobcx11GDIwwIxhOWi+WlJp8JS0hi14iw
Ryfy10VNcbrNFsUqEQG22Z1NCZOUNSmaJDbW45JdUVfMMg+k/JbTziOYGyUFnkfLR0ZPeUtcHDP7
HR0s9C9UOzohuXAwHlRew7WJlScdDA0I6s9UZVvejepq3d1JpofxZqzaaXhC5IZmJ6bLqG4zI6Zl
nhYhbuXB6/NTpVrRX4CgC4bLpg3a4VgPo/Z36H9QNvddaoePeD5S543rNsp9MCmCIRgUgxdGE2Ep
SBCirK7l0GOXj4hNoblUk6S7JdRUkr4TgyE4WuSNIpQsic7Y0EirswvZ5J5/mRXNTH5XMRr2iU3s
bbAh89i09jHj/DdPFu1AXwyawtaUOX0xM020TckDB3NX925Me0kOmHBGuzWTfUCwGwzeOR+b84jY
gEWLh1yJyMSIlQsxditey6SgKZ9TObVXATm35robEU/t0ELQsm/DCSpxDRYP57/OzPZI9IQbb6ti
+VOxaO4PUGtqBPkZzZDDYDa6vCCsI/YOI4tFfIS6l1WHDDqlZKhi5OEJuq7e3zODBGudaIku2uuw
joLrtXLUmjZ8002pyaWlqZwp57OTdGhXKuWMcqPHicSHIOVyuPv8pcLT/kk4Fn29iUmVeSKPuXnD
eCjfMNlhJCropD+Yw/LpucYFsTHivplWo4leglcsb0CLo/cA+qhM/rR3BctNzPCQO+HUwRYLBSIv
Bx3ipZCthW4H//YFZCDztaLfXx/yKa0wqIQJM+hy8NQ3S9TeRTrxu66YjZYPsVs2b8xHzfCgmRS+
TSTsvCXCoiJO6fzLhdoNBZShcvngW9oXTCB1+RqWgscnkxUvacGEhsBrVLXwDWdJsAsm3ycCvRk2
xQQ2TGveX5q9BHskmBvlTOCxaROlSvlOU3yFJL5RxwZ1Qrej/TLeD6YT12dWrtLbqi3puAEGG4xj
34BhRmxTcthCcWM/cuBePMuRKCUwyQYzE9mFRVeedbTvxYpglw6rATYPesJm3t/llm9/UwNWHTTY
3YRnXtck7474RwFdduZtjIL3SIiIZBhPamFwcIigOu8p3l4bvB0IIZCmkW5mtbogMC4Zpw2RziVn
Dztrz0TpEt5rBVNe7GLyRS+YhQmL6dBk35ZRBkq+twGWMqumHlw7tKfO8ipU0LLtfLpuIAA5+1Yt
SGOP5iVr0TQS92iNtl2ckiUdp6tsNMVtzceTS50XMt6RnChOEbD2A66zAHVwR14Salkjn29xLWlS
Ukb3ITGUiEFPNt5JBI62JWy4jx/TwrJZzDgVPRNQJLjfI2LMVYX8Z8J/sCBNXbvNbmezSaF41z6h
e03SPLW2H50PAbZXwBJhelGjxnqo2nx4KDJDPBomJl6G4SK/6tCqRGs0aBbbTU2uwBajU19vGb7l
d1ZbJ3g1LdDB68bPQVakoREfmyQpa2MPYMGEq+/gBckodmtINX0lJqIZ5lxajIwSVEII9r1XERYl
oYWD21/3XqFvq0RC1acASlFSoYcDg+MP/iVFQNsggot7pn5FzfZGDDRz/8y0YIVbAiJoN5LSscpH
1dzA5yfLlzl0sYnd0Wdjtm0Gu0EPLo4gvTJMeK48kmVa5OgPzlA0L1mx3EqncRTMA5c2Q9SieV/3
pRpvPEhnX0U0qTt0DUpR46uaQ/BIFvqWoZ+w9whby4uSdL5zSCAxRmTqfbKza9k8+0Bgv86dzG5F
VMpTi6TD+zLIunTjjFn5yjEYf22eKcRw8B3oLwv+4XrnElVogHuRzkPNOlxvfALUuMmuZR3KBiPC
uvMFuhCxbBzrxOr1C/ozTWjuWAbAbwtYOshffNc5QHusp23rQidYeWY7fjaINRBYmHKaHYaT9FfL
ud3Z8jxF36Ts0MdmUx8/FdGA3N7wTHS5OKtTCsFp8tVGti5jq8704xfd5yWaRxRmiHxGk0c/KhmY
I8NIU/rMIzp+q3eSdk18lk5wIc+ouVAs5ydlhTyFoKhq9jcWU7itVVehcwhBq1yVVSuGXVbzyqLL
ZjtdmYUkZG52i+FJAfI47RJhD6sGrP3IXB5s2B7xEgJ6A07SuEvznqRQO4xqbyebDHCSjZT4HJRB
me4shOo3yFg8XNlpGl7lTCwYQyFsZJ5VQjKmClF4Mdlro0fDYITYMABkAGImKEqQYXA5I6PJOwq/
4bKgLOhXOm2n84CGlUNwhM08TYTEfiDxqUES1T2TkZ2u4JAgHJhAEFTNUHxRWVfnR6ezh3rTYxAg
q5sm53MVjs59UiadsTFjxtOrhF8U1xi+920QF2W2yaMsHdYa6TauCiZq35K2Gy7ypMM2l7lqusH6
oRGKBUW7mmDzPnqlZvugv5aLNWkGCFcomqlTlSuwLI7o4EqQTG5+1WhDvfgOk3LLT/CuaWoGh9wV
c6mzIzOptmMoYw39HO/rKU6t5jqCYEc+ag54eYWq0XTWmV271xFMiCcx9T1FF7D4VyYhXkA4Qz+j
1o3LOyA2g7PBFM8Q02Q2x7AkbKrXVHl4NSii2IQCEkYgKmcRdHyEjpDElJ9Oz9gXlhxppvLQOOBn
hVvG9/lN1LGtrSLTZBLA8SS9AFDsEqBsxjXaHzfGaeRPcEXWIXHYL9UoUQZEsuwf21rbTOoTq3oZ
EFMxcqjx2qwaDO/ztmGDQ7FOvky70rXvx+tpJKp7HTYwNle+NI2H0mlD90ZLHX9tgrx/BkceXfnt
lM7XEvrFQmcZBhcSfskd7cygo1yXbXE9BQiREZoWFaGFZoN3WwKKPmtUST8GXYV5AtuqT3H0jQyD
O3tusOoRbnNtu6aEzRQtZAdrGJIXVY3mt1hMGeLdgOwQJK/ReNbi0QcOlQ6LRG6yh/OW9kS2I2xC
f07cSb2owuJQMmHHvXerpnsYraT+irzPMFagYFijukYQoNy1yCGQ2M3roGCroAvYpw/JXHAgMpBo
JOuOQvXaQR91Adnff8pTd9TrBaxI7FTr90+ePaEFQJaOI3Q2YKyuemgnD3U9ozzxKjv+GjD5BDuE
U8BeR1OAN7OXTvsFTZv6asR28pXZW/sYpQ1t08yw0AF32MPOLBq3ZLXhBb/J8dw/c7yByrAQ0i5l
4+hHBnSZYJQX8Go8dr3Craxsjm9ogHKU/Is26Q6OtXtnFqXxFZ2tXdG2VPJxFn5kcAAWPPZ43Gag
UU7c3ZAmOhD8QblzPg15/jYP4/iAInzGi0vQ4pYTvf7WxZKUKR6s/MQripHkwaxPIGUlIda6SDvE
Mw8anVZWB+UzgEsJNYrKL1kpK+4I2EVZ3q8amJNUzSPb7XZOCU1uhd0MF0HCuH2dVFngn3RozfVm
AjPxNuCbjLamMqxXZU3MhWebRJPreFaGx4igl8sClveLqYJ6MEeY/NYUgx9x9BSZdTHG2MspGNry
wZEd1ToJTEG0ZV4evei0t5q9o+P0kqJYkBnXhvzGBHOZ9jZMmXJ8dgZOUyus4HXG6oMdYGWLScMT
Ytku1o2aeXFjAjMgN5WeRSamzl303mQDr1RXeti8awrFbS7Q2Z8Hc6HpPC8inhsYpgjiV0g0zadR
kGDrbXAiG1aPuTPL5vXQwKrc2jO9tQfgU+oqqtDdSX68tM3PvreR/t1Q+4e1kBr/dUdtXTb//V/f
m2mfu9efW2nf/97/9tJs8xMSSY/Kg/Etlkb+xR+jO0s4n1iNqC+W0Z5PzOc/e2k04CxQtHSEaH/T
+eaP/pejbdufBKxkOmDSXrCI7t/qpVnvp2X047g0aJj4ogCN0nj+0HmWqUUUC/v4VWJolLGMeGkx
MVpeHPkXYTeXhzHqWzgXsKxUNNBcMKo2I+ZjInlhCUAIncxh0Uib4byKBcFoGF8CkBJevGcIiZTo
px/4L6Z71vve3/cLhooKbZYONtzZBUv+88imgbTK29hEV0ogNrEjwEAj6d67rBFU412OrpigK1Zc
wscMBKz7OoKl8vuLeD8jWK6BVqbgF+M/3L7v6MqfJh8wRuLW8bKM0D7XuQxnT3wByV8fHUXPcKXN
FKRi3cYPv/9Ua2lr/rOhvnwsN4jhIt98+S/Lk/TzV48ZhdQR6NkrpvPKvWwHr3iSucvWIkq1d+hi
nc04oW5VmiNoN7Hf412igoRY64Wp2uVj4V+LFj7PknVUbDmuW3+guv76OInAtPyFPOx8n0y+v8Q8
tPGgV0V2RXRFcTYgGEUmonVD37FfJIK1Zx2HdpQXnNEwNPzhB1ru/YcfaJl0C3ihvFG/jES12bAO
Eih2FavmIsELdIuGJ7noTMs6N+jKnbhuBghhBhKwjh2rOeraDmAaqOQkneh8/N3L4cN8y+UXYXBl
io+jpF5r4GmkaV/iGa+3GVJ+akvOO6+WmMzLqSqdmyUdYk8RF5zHyhoXxYgXU2O1zYmr3OD+9xf0
EanqowYIfIS5zPwtlhfx4QESyvHjgg7jJWkU/rUXxsEL8qh5ZzZA/lqt3zJK0n2E/vrooavdgv25
nlq/egucocQcLU3YZ25VbzC2clzRTXhKMBlrglL+ndMV1YGmgNr//qq/E9nf3dWlMGbGaJHLjrrg
Izbb7AORtXQ9L9uiS7ezrtqDUcevjpli4a6H8JkVrr3CiB5OwC3zfhsWhXGGeTpb45CKz4sAcSGx
fXQQI1zQV43JWXmIvPS0aHrrws8z//oPl7z8kL9cskOFy+TSQX3xQQ5ROmkRx3ksL70UDgqVD1Qe
LKJ7xVuwa3yUb5wHpyMOfPk0jo3epdHAqQJoat20aj+6JjK2aYp/bNT/EvJv/bJwLT+l9H1orabL
1X1YPFnXKpdoJedywGt0X5ZeuCfXrrvTXkrviprumhz0TdJw9i9DQq9plFDUZvAwkcLO7gnUJOvC
Js15E9quful43VHKZsUf5vIf5CSsdMuAksEk14i6kNnhh2UEOeEQ0de5JGqJpUzrsTwqmn1PKpiT
FVcGZVGU5dFuYOCoJN0MYp4wl9jyDyv98kEfbyTpBLwrPIK293F7xDNq4XMbBJErFIOwgObXQIKQ
gWCXX0Be+dPnvVdC/Pjirs9ICTciu4v/gU49iJpdDX3ZJYMj5s26eKHNXewBaThXzeDL0yELmuPQ
cCJoA8/703P7yw7D7+7z2ewuJrP2RbL08w6joLrOWcGrNkKnu8CYh7p/cv2LDu7LjkzyE8+Z0zM/
p2c6jm21TmVdX8sYzwDuWOMFrMwtzNvoeqSq+ft3gnkkGgDaSS4KvA9rF936UpqDdi9VNixoJy1g
hyTyVDtD9cQhVd/9/h3+izvBmoOWhyWHpecjf32KEo5AYyovg9lMDtKGqQedofxMt5/crByqLcdC
Z5uhZjmRDpiE33/8Mi398OQxoOclRb/l4pdzllv1U40xJx5po22prpyK6Hn6g/bwMjsdD2GAImJH
wqn8MvuGviuDWqzxddLxQSE5nUU8MBFDFSxLm66f2jvzz9v8r1UY413XDjAVuYB2EO+8vzpJMKEa
u9a/RC1cHt2xnC/8Qegny+oJb/MBF/ldAL1zdtrTLEmMk9Iq080ffqJFQPDh5WQfk6a/LLTLkvH+
IowGoZxbYbBPDWj1bjlGB0CWxUsNqWdlJYtSQziX5oTZHpXrkubt32p0keskHdxD1PT9H6qfXys0
3ljEb97CBOEM7374WWzOAJVdue6lwSN8RxBfRAVmE1RdIZ5rVp3rvTm0VtcxfgT6DgaG07TdWxio
6JoJF9tsG6uvAy37l3HGHP5D+fAv1/+/eKaXhdXh9RGsqx/3/8qxczp2TLockMtcDiRtxpX58JLE
ojym5E29tLgA1t+X9HGcDfdPt+yX6t2m/nA8H+YAq4zzMQmlpQkdqLiTlz5ZvjekNYN7TtJ1iSPv
FDhWe5oTlr2z7DE8qHHMYIw4cKJ//9z8RRlEkUjSDABo1Gaoat8/N11XlaTH0coOZHfSWjFIXGts
9z2676sMIvCjPw4+zhjAbitav+NOqGu0Wd0pOYBRsiGSqt5qob90EZGPY1eo16SzukvXsMpVHc6k
WaZ0hf+HszNbbmPbruyvVPg9b2TfRJTrAX1DAiRFUKJeMkSKyr7Z2exsvsj/UT/mkZDtEkGZqOsI
P/gc6R4A2ey99lpzjnnlW/9l6+aMaFLbsqJMYRTvv3RqIdJmghrf1dM2MGYjJlbOC/sp1TCFgILD
iy76tUrm4/7HK667qKEQijIRvnjFMj3jWGj59ZFgzJKwV8j7SJ155SOu4rOZU8l8fnP+svUb05rC
eVTngMtPfv87G7wW7P5Wd+S0ydafhBP1EJTs/LzkQxm1F1ZELHCkOhOoxSUbWCO1KA77Ky/LX1Zg
Vn1OWTysaB858b3/Jr7oaXSVbn8M1TC4adzaW5WtUHk7MFnRSFGj2zSu/WUHVeGmyeGZUQd7RMIV
DmpvRSLEiOU3NwquZCN8OGMZHPzt6emlD8DtuXh84c4FJUdQ9ejYeC21Xk4+GCNcAu6xnzVCIWlm
Dxq0xjHaXLk5H+uDafPlHeZTkY5dLvsa0w+Xlq4JXLN0TqWEnV00E4i7wqwH8kxoB7OWzp2BPoOh
I+BTlP70N+GSOkTWqiVaiK7b9CFwBTdwrkoSPy5wPDKIcDXDZonDf/H+lgm19kjomhZ9gyKhbTCm
E1jdfuclr25CK2rghiWQ23Ie+MUwpvbLlQuk8wHvtyRjujbI3SYtMI2d919AtdPEZjRCU6DwlK/1
AFQscut6oemEGBVTbe8ILboNKoxbM4Ez4wmnPpPCXPO6k8fk6sqCO60Kn32fi3qypX2ICSQ0j2Bv
vgVhtNO8+NeV3/yXh4I9mIeSbgwF0+VD4WoSyVDg6kenGiIVyUPTrnyfij2HSX3T0oa+iRNHwepY
lM89FIFNMEqxdWSebMMQYvBcM7XmZ0He9FJjQHzlof3b1+NRVSlYKKVU++J1qWNj9KQdG0dekuZU
dZVYk4grcT1VlKnLzy/GeRl+f8FZnm1i8zir2qzWFxc8jJvOHGEE3/VlBazUasuTJpRi2ymKc18z
kgmBBzZkhCQh2ztHRMietcTzNrWY73C9M01WYuxpsyRInwbT/OJT2GDXCGscv61p7Ylqt/Z5UXev
fqc5970pIGNRy68QXTyKHgjVzCgcc04jqd34sdh3iCvGBXoLXNAEcGRPuT/QGRqm4pEo2uYkiA7Y
Q8duZvSp24eQ3PFnP4z4qtCZpwUfvMtihLq/wWY1HL0g714/v2wf31van/QyHYtdBqngxeaWSTup
0MTFd4Dl7BsrV5NNiMAXyZ4OyCFN5CEsQm01Duh2zLrOrzwif/t4jpmkbuo6akLr4rgZeOloYBOO
7molVHYqwim0X4O1p3KuNrBpgUOBVhErdq3XMjH0u89//Tlg6f1D4yG09Gj4IkVHZX/xiA7SZ5zX
4e2kVuWpkEw2lwLtP8WjNXavEDnK53Oh3Q+qdqgwnf7SKjccZwDqGHMWPPn3Jbj+deG78CzBnTDR
LAELHqQ9cngYoDukM9MPQX/C+BBbBsPaoYG4sg7aiD/SilZCX+elhWJjedUXn5zwr2Nb4zJ22xSN
lWt5Idm5AIJ15Oy5dogLXEGwXnuKpBxXWoKQmG4KaDIVFwio2ZPl8c8KC9trMrTWPhRB9g2CvTg1
3ujvbKUb9uG5U2lXqnNf6HWJOKzkv//51f3bzXV1rhHRVmi2L30S0gLA3DH2uFPoWaMtJjfprtSM
ADNzpG00fxxechV/U2YM4VIZAvPKw/WX/pVxVnXT0bdpjV6e5BSU93qOB+s4WJJrHWF3eGo9I9y7
Wd2/EghNSA4UuIQAhCDZcGRDH+rU8oY7fnIjNIgA5ibNjltPeo26Rt8fVOl2gBy+HrMs3UCrkfmV
q3Zusbx/JhEAs/CizcD78eGENyLs7iy91o6iJSN5xsS9miPWFjekbPCVcs/uEYsQmLN3QII/Oqb5
05tuXttqxq+mg4OP+VhdkAqE6BQ74aPEGHz6/NZeSMyndokxSeYxMPH64Lq5WG1HdyRrNuFL1gIw
0rwjauKQO0m+MrW0XQdp6W0Hz/PJM6J7M2KWfMS6tsgK4jksGb0xU5b1/+TCmRZi/skQxSW8WEz4
TKQPQiPiYrRoT9RacwIJVC4Q0DjkeI/RHmAyrE09HucOdObvspEstQq6PFeNjS9K0xo3MSrbk9W5
3asZhv+jy3aePBnYtfimF+uN1auGLhClMkLotIOAmXZnxf5Xryv7fUuzbZ4xRt04dVbsVU99KKuS
4m603S0bSXNU6Kl+fh8/nm0Mm7KNuYY5ldyXbcnAhiGUoLk6emXHiSaPymfpo2WepaR9IDXWqy9G
wMX8/FP/0sTgY11cEPRZIKFeHqk8Dm1ppWCDDXIveNHbxGbsBYGByrJeKvrY3TPJt/YoiZ17gwns
9vdy9fm3mK71+/cM+Mo0MUFgYJr2+RH/o88TdMS/mGiP7oLe129MXEdQ4KOM0KuBE0aKhMtzBzDQ
prujHWVcuQYfz3e83ioNR53KCOPJVM/+8ek2yJOR1DFBc9EO0YuFdnNyU1c9OPVEN2gQsV6pSPUP
XRvTtHht8dbg9qJUunj4wkTXU5LS43srAuncYuY1ZrhMjRUhMOBEp8YewzOio1qtucWlW2FJt5q7
Km8JZYL39zyiWVjqlaOuADM1M3RiXDFnLG7PHVHqqn7f+bxvQTQ+nUdctP7Vxyt37bKq5A13HGZ/
NIep9D7UeY7uO/iEhvYY1FF54yEG2VumqFZmbZLukVI0BeSYAz8nH6XPxuS1TcSp0kYO0fi0yhmL
IWJMlFSLOlKMiHZ7Hy5kZ991g5fdImD9FicVG6zUkvG7SpQCTEheCGYz4hGcYPeWeNpwd95dobUU
W8+OxgdITupPL/XFKlNt0aNNsvrv2ajrX5PWkdsEwPQ+B+u0Ud2Kb+gKY6MPQtloKL1WopP2Iuu6
fJVJxzv6GrgwC7X3ohksdyltBfRyGHnZuuhEvnKRXv9w3N7kJR1SyABumAD+mTqyeax2d64TE8Ez
lk8Kh7AbBgikjVlt+wVdPDJe66ibCEekPyIY7XMgEBb9jDows6WdjdbebRqtXScoM2xMStEB1jjp
9J6Sn1jOyGRqUBDeIgwtTnqONz32gTQ1bTy+uqGuPZPu4mzZNMQK1GhFkWThC/j8/l++NwxRTFww
LPO2o2F4uTjnWR7ZXLFWqUeRWxQ5fUshbk1VkUkSGJFt/ZUC+a9rlYvzHF0WW6lnT8/jHy+qh1IJ
BkisHRNXLwFkG249bxXU4CScAQtuixdVjP4PI+9BXU//Pm+bev35j/7Ll0BxoCFumFQLgDovtjan
rYBiQ/o8UkmH+6LgndNG13xNIlM7kBNf3JR9ehi7lIxGy6I/XZvXQo7P3Y336yXfweSNMznls2BO
5d4fF8LptLJhNVSPPb0IY8mojLJx2t4DGK4QjLKIg3+aJKB1hjE8oLXWvvS5KN4A1Z9Ralb57AdT
b7XuquaUGG29VaSp3zuitPbW1NEKIllsK82uT1neFVvAjWY3swYQ0yuHdBKdnkfEq+ni89meB+kO
IIZrZSuX9XKN4UjNz+SOYye2KXQuHjJodYKETYZP50oCVDXdFaeM1kRcOfcDLc59hVl/UQTiR9w6
6QNvEiFbdKf3rcLqXQSWCQlWH26qXP9C/q8Jx0ARs8IDzJpaFiyB2uzeqrozDkVjfasMSZXej90W
oppzFyl1/cSJWs6hr02Av2kM0feGcRRj5w4LST4TpV0k5BqkgcmG2Q8PA4XFogn1lKyW0R5n2jSx
YIpCi/I8nWPVSA5Sl0thj8peNrHYtbUrZh4xacsEr8A3kQXU58ypl4PGhA8qbXJvQbbhwdd4thI7
+9lonvZwPg8hmJNb24m0HfJS8Th4ZftrhKGKkJp5TSb14DakOl17BHOuauy7T45UlJcym1K/wmmr
Mfhnmlj6tLiWBRkWDt6idRySe+Cnbr+mjcOjQqPGvZddXmxdhB/3Aq7ExKRcVWPi78zA+Yq+7J45
g7kO1KBI0Mi00Wthx+7NebOSI2NTNJTuzsB1sKucOlpbTG16KDVkrTfObtDDflmNuljrvuz3Y6en
23w61sWt7OC3EVGVO2FyiGLmKxk2AlCuabcXBrzEPjKVr27evQHw8A7doMdg2AYftbmPoQEe1I8s
ab0dbRplhV4RtEishUcXC9xNBvyW7K02GjZANO+0lMmuXY43UaKA1QZCXWytqf7MhCEfsvMsFrnQ
E0ASct6gmiMvDp2ppTH9JVNN8xtOntYXUkB2fk4KUkUmJYmTXRTsq95Lf1e0WJn0+bmLUTUji2fO
GxzGwgLxbhd3SRCpa8NKeOUEDNt7OiTIrL2pnxRNU4pzD0Tg1F5n55tmCC6kj4TqJYbYeEuD1lnn
WFVmrfRyPHZst5sBt8vY1Xu4fsV3w5e3qdScPfe0mSOP9eeUwTY7twXtEBj5IlUnoKI5NI/AmIhc
FbCOIguvSwVKfA6RFj6SLjBJsF8l+3PNGggbXXMp8A8RaGc8UtKVt9qQtNvRdJUdnPl06QA9OkQ6
OvqB3sZLV4jiLme8u4W5SnZKn0cEAaHGGMhPWTgyaNa6UzgOg16pLIG/ebfghR/w74w3uSf6TdWZ
ySJSegjhPMloRwJJPp0Zas+edGHYqhA5F21WYg9scDjO4RmFJ8dwaDcOkRIi5EYSrZeV+bUWUf/L
wYSilKa/VRPP3U+ixJUpbHMedtmTVjs6S6n/Y1JXPzS94/zo2vCbX5PPgdY4Wwd5yuxEpDZT0bzb
nFfFkNfsxDa0YlTJF4vQaXdgPue8jD/GyeUuUHgy25ffUcboNtjoQr4ijki2rP3FNm5U3snJMmQs
Gmn86KyuPnE45kGb+gW/W1O9SHkIVVBwW9h54Y+kYvVT4gTIuhNP0xvHXWsiBF/qU7QMBAje+L4w
1zalx0mkWb70hmBY9YTUkA6l1ndxFw6rgeipo5I1wRbTRXmQSKj30DZY491cGYqZC3kumDELH3AF
ZAhgK4gBbqz6ByBsIX1ch+WFhIJ+6TTDg697Ah6yXT6XoWAhbHrabPOS53o5djYKKcNil6mrWDxP
ing8O9PDfr566WDbd2Nb7cJ4zF6JIS1gbFthvIZ2TP4SNRejK5m+ThiMb4ZFnGcW9AWcgsg92kS/
ftFbrKR1p1urqq+NLYzQbquZYIcdn6yrMSKHs2hxmQWDkswyPy6hl1WkXcVpczrPlPIU3uR8DGnd
npeyAbHpqST6M5qZUapvSFZCUxbnDn2C3tqx5ehPNtBYGhzFox6pt+DMSAfMfTCKpQLrXI9SUkOK
5MaA2LnLBhIwEjEkRBIlPM3BwKdh5CufTFDlpMGMdcfvLPRFDfbrxu69b1ljlm9l4zPvdko9m+W5
VJ8LO3rIOx0NSIdQIQ7l3kWisbGTlIyrdHRvGwzNW3zL1gaUbDfXJeEgqQtnLyqbL4PekelRudZS
1zL3FsvsnW138V62jXXvTmdS0kC4c+ehVx3jfpxzbnTWOsttl8kvumpQwI/ekqPr+AYDYbwF9VT8
nkLEU3EUkwa6hgwI6ZNbtU6lQc/fCJRuHjrwk7wA6DJhXuoNXfF00SZevZZqgchFxAF7mxJ+c93y
xlaseNUFQbdXwdDCiy5UKHFhv3YbMbzm1H2TayZwFvFYkUU2uk19UuJJG9iSD7IofQ3VVF9/NbGX
IOIHXrY3fE2fY0ihW1/Hw073ID6HpFOt5QBpYfBJMgLTvcxGaM6VZyYHrW8NsCYJsem0/tZCqkRU
Zt1bYff97eQb3yW0WJeGoC5OHTP6oieqvSuGloVNl/4KU7f/kOLp2+tOU+D0G+j6m3iBeKt46wGt
qSfORemxr8YA9eCgye9EodSP5+nJudwTBCjdC7Cub6NP3ladg1cFQQHqULFtALcmTuWETpDW8XWY
L6PANqELHB0EgoTFAqtsvG54Som53Y1lXi9zS68OBUvz+qw0ctTcnBt4wibeWRVsW0GpudCNmmMW
L/hXv/Wxl6PMvZXnHVLE47amD78tMbMxVmfsDeSvjXnLwaWxmxUjYhWj7I6xnN5lnaItEIXxAInS
uc89lQGeVSw5xxGdkKRcKeyDTM1iGkUGr5nrfcGigK2nJDmDMkg7qYq9zZMOLitHOlKEiwjmeyRj
9x7P/1QVT/LOLrDt72raK/z8JHTve13jnfFSlVxKygoOEdUEPhYFtNh5Q7enQjM68m86SMev5zoy
H2X5TC4Af9T7I2jiyHbbh7jm346+SqVMCOW3oA54Aj23KDFjj+aOU1O4i2LNfvX0vjlUXtJyuWp3
3KbArvdRXegtiL9avGBe5eNSZg0TE6x7bNBAPyJUV45gz+wVbuVezl1tzLfFeWShw1zEJ2rofB9N
2oN5ZyYcTJeD6JX2EAPbnZMv3D9gOT1CNQWBJiUfNyPFRH5h5lz/hFGJqYXO703BUdZdQPbgtKn2
oFzP4yFiAPWfee0r31Sq3mKmCqO+N9pSvBWVzmSlDsN0G6NJ+C51p2tnoaybaG7jdN/mjU7UujXe
VHydZ1YewmCkbTHjMtziFkl/BdOtVL9HhEYb8DTDbt+P+onsE/NhTMu7IbZOTkq+6oAxbMs6it+1
7fjyGiBGO8h5y0h6LHxmRTqFxpIwYBy7pl/nc+oVLBl2phGNSRTqIvNJCzWc8sHy1WTLrApdYQ2c
EBe99Rw6ZXejJa65CknEWAFWtPdjEe5MrIUUEVH0zXXCHwhsqdxCn/H34BTGXNcFeZ89ausEdOza
DIn9IBJVOnDMjeq1d8u8n5mBTexHg8LwpaxBPWHzbvxDbnUTx7I3zJ88e7637fl+8S3WV5Jd7GLo
N05mBN9gM1qHIAzLX7lX2t0KEl/4VWSeGX+FFTvtAHQbgDr2RvXNlSFh1AmAdkI+Qb6JG6fPlO9h
JJ1FqdVQT/t+WKd16s59CAqzwAmOAPx2OFPane52/aGztXilx6m4jX31TUQ1x6EYeOx9mrts3uwD
yQ9WRIOUp6j3MvIfWcyWdmvpN4Obad6sKz140pJaHmNHHda7JM/NJ7LIyaHD5tofJb6c9s4nEwFv
PZ1GkaxNNI9PZDbl/Pfcnk6bg9R9ZhljtO4cml+p4HAhh4TER0lM34wBtXM/qkZukZvBMOV3/ZBi
PHVxy9j+sYyM9nieu5z7IkLxsyWTnGKKxLT2BCBTRWc+8SxzPZO8OnpW8Oqc/1qsAl9YFKIptkSr
cAYyQg2l+Ln2KKdBdYzDaH3+q7VPvZVOM5yADpW78Ez8MmYFNz7EQ3uXjDwalZppBzZNBAk2ress
i8RzFFfdK+t5h1uQoxzbMJ/oT6fmICspCtzC+6oWDdHnsJMZA+dGWj63yZBWM6+P7F9t1MHZPdeS
0MX4KXnQxnvDxidq2zhEU9GjPc6zqHjCz4XzNesY6DJTZTQauax15qBxTsfTR2uz7V1+ejtNCBqC
RkOcfTYxih1c22ZJjZI4C9pZ96af1kfihpoTTFRzZXu4nLzQhzY9LalFOdkKlaA8r5ImV62bZnV4
vknkDrzE3SHM0VZqUkYHUCSFP6NXwfREU8Kpz84vR1Nk4s8TYlV7Y78ZsvBXK/HwtQI9MNvBXQf5
ci4JiN1moedvWB2cU9DBgw+jlk2Knzij3A02Crk8O4U0OsLjqK0UNw1womX6Le8s4RqeR45ObDba
Q9G0zYnbzvWj2kyW1eSHArYBWjfQs/vMhGw1B1Ci7kpAvF1ridusqdODyBX+nyD9ce6EaOA4tgXe
LLDeib9AhmsQ/ZAEPz3FHW8HV6B9As4bvhC7wcUhesuneTldHMedHrG8lndMjIw9cIV0RUY48MPp
iqadVZ+0XmPA4CT2JmNH53RCbBM9KOsBLObmfGvHGIPpfIqhTJd4G9UZqXnZi0Ph/UXmRrGMuuyr
AnBha8kgyOZdrGVLU4vtxwxG6Zbznz6rRpXmR0Kad4Fv5RCHKtGQVAj4fRs2W9ZBng8c5PqqTzg1
kHsbcdzmCY4TWv9BwtDLGeCWwPRCR/B7R52SX+cCMc5WTB0L4rj6LQ13Ukm64hQq0QtiVusYi7HB
D1mDaXOB2sw7qbc3Xe2TeciE674dqurVM333oQ5FYrA0cMHgHyhvpDZjWEs7ptPwYBn2c+IrD8Hg
N0vSKMOB4MjIeLUiXd24PbwoxZsmBmUm+hfNaRP6Wipl4tD66QqDO0jSgKgUM0xJMlMw+HYu6bYj
rvcAT330/dygCWBykAg7lFMIhXCGp99CAMeGQO7L1DjRxvpqEmUSzRJhJd+VOnEXNUFRw++ROV6G
/Gfa+/7d+XEXgeffF9QWpHlOb3eSJt6cbohx3/TpYzJNuQis8YOFrgmbLEuFhoA9icxFp7AaGRFN
OGErEQ+44Sm3v5cjDaf3FIZAi6usG2fWgcApSHZtTvY0XVqT6VzNex/jfEM0EB2QvLqPSEhMZ5bS
VdqM9jzDzJFjN57tprFnVYX3nP+FoNhRQQysmhDlNzZlPfve+7UEe2CEx/PqZiKw2gBW/BJVkXuQ
NSXf6twlPB+R6HSQohA5qXbnG6V1qibh+vl4x35EsxBxCIdSpHT3LmG0mAnr2L8p1MS97xAnncbz
Qlyp/OjcD/dxU6hkc/ZM7VsEQjsEgJLAtqY89Do5mn2f8K9GsROFkC9WhdnXiIR6p5IRuypSJXm2
CL/YkmGzBBVoHWiOKQ9EFnF4mTp9wKi710bLYwdrtZLddlZZPadmZc81pCvztGr7h/P8y/OtZm9n
pGPKPlt1wjK3jZ3Xx7N7op1aW+eGJHKS4mtqQluy66DgIDYo86rEo6kUU4uolkX9kNRxfkiR2t1L
TwZr5hry0CIgWxNIwMJaOtYPQ3fSvTptfGEQtoeQxJ0ZCuzuFwNelbaI1GYqcOWVZaiUjdJnMUo7
Kug+U7M7VaTFJmuGkEml4b0640DPBvOPzJ32BRxyu7WG4qAZgOOdtsmIwFUBjGOaXSk1+hwnxjsx
swRVuXSHsp4xygoPFoClZ7OveUTO6tjaTFj4G7KVlzA6rGFB84uY2QRqwU/NjANz1w4xv6bt4+6V
/Bhrn5xlNOd93gkke5QzTo0AB7YLwRROyn2YxsSQCXwyqCxnCSM0uC9Zwtd0jxyaF+rwcH6WsHdp
q8IzaRoUMt8ZrVetc3qwW8w37sYVVrkVfhZvPdEty9xXbzRSrx7h6/4Yoja8oaChKLPi5EZtxk1i
Sv2lLs3mlE7SLGC95lb1PdI7qiy81TgdzLS0Hx4T3esfffw2B8+jMADz666tuDF3uHH1VWG6B4dD
9Y1XKPpPnqfoWSJd35+f+CsDiL90xJFnoPd2WWbwK150xEUTu8VQNIgSHNgdNM9/Ep5Q7OqOZCSp
WfmuKlR33WVV9hCF8quUErGEroBujrzcf/utkhdIN9ep3flXZDwfJ7mMkF0Va8M0xnUuRzRtX8Fr
LJPxCG8mnicI7pLzaM80Q/Jq8evH+7bNw3yhlgBPrll7pknt+7kIyiHVpKCxgR1Yl34FP7Vyu3ME
zO0gAhswen35fBYx0aVSl1qUiFs1VJ+6HOoFA4zSuDPKInxLwAsxZc2i1ee36nJANlnNVJe+0+Se
+Ki6iSqvk62vuEcMbRZFaMncAu7PpKmiK5iYLN7nD/ynTMiPRcb//e/pf/NawJOISGw/4/D+3z/d
Rq/krBa/mk//1vqtOPzI3urLv/Tuv1z/n/MfB2/FRPN99w/TC9oM9+1bNTy81W36+1v8x9/8//3D
/0ABPw7l27/+y2uBZGr6rwUgDv60Gns8hv+9Q3ld/d9/e08Vnv7+b2ey7kH5AyAL3VVH0sAw+7+c
yd4/JpsN2mIOJM7EmP0vZ7Kp/YOxNxpH1Gq42xyV8f5/OpPNf6CytPgjG16nChv0n6H8XQ4bUWxN
RqizjtLinboc9HUpXH7OqwoRRkMBZsoejx7ZtGTPU7CDvmsZhnXyvgwMZU1/e4KwFdbmj4t19/v1
+V8MIu4KMtPrf/2Xi/Xm/B1wbqN1YjznWGctwx/DRlB7HQ3ZKZ6mNQHLjKo4OJpS7cvBdK9MlLnY
f76/54/iuqIa1fBnuJdqc46vNWHhHkrDtiBFN0GzxuS6Jqjr8590Hk3/sVBgXYafiICcpQpKMraZ
9wPUpPEhBqn8pgJcyRKHd79xkdFH67SR9oForhhauD/hiwRZD7BphsxWtsJph1c2u/i2Gjrr0Ycy
NCwMuyoFgl/be0wGivgN2DWSt0TXYLgMClLC4EjJmtamIxOwaYrwbOJkjQjtc0I/vI90izOVk8Nn
SzWjXgai6X46ue0sycgI8hn8uZoQbXDOND2A4g7L0W2J4NUCu2T42ZjjqlKy2J+3XeiEy0odS3Pn
MLkMf68u/61z5sPd8VRP83jeGfZPVl6e+j+nzj3gf98hzXUeBv0r0opg5Usl2X1+ay7tQzrvIW8j
foOzForV8/2nCMGwN1JQBDtBrW2UwOzQijHQH3h6ThA4qqWmWGD0XUDMGy/QtGPnEgYAcEonL6iB
xIsDaY5hV5t1kofpyqNzsabz9XDgQbg2J3+3Y15Cvisdaz8bHNF8te4uypoYeHr6qlwJUalLYq+U
x88vyKVTZ/pE9lLbnC6IiWLgYr/vs96KDHxSM0Ad0YmejBuDgxmzDXwX8RqwjTBvM2X21dFDfEKG
K9uXCbQQLbU4suTcoYGw0xvPz1aSDdmiqjXBqMVpOfxw/VEP1whJBlIV6xrAlFqW/yTZF2XQ9Atg
7cJKNnWX6dr7W9qOecxZO+fBUWEiVWmzjswgWrSNeVvq3s/Pr9flcsWHETuLW4cFGM3ppYxaiSrG
NYaj0O81/FtS7ExmxelwzBXfuFJvnKWVfy4j02dhbcfdbE4k2EvNXpj7iWK3ig8yNVKLZYbuMVpJ
XvAlTAll2ADJnELnPY3krIHwhDe4Vt5dHwyuA8au1GAapYEqVr1NdNcWC1xyqr3eubNjCoa5lQiD
kWYjyahUzdQIF6o3pIcgU10SKa3II/6ToqWfd5GUdwVHF3MmjZ7gPanrjTIf/BoyH7MZYhiKINfv
GtP2vSN/aN9342C99JYL78tslHJX5BWNgSyoWahggpJ+FESheqh5SMINIRBhd0VHo0+y1Mtrh69T
x0JJufjhPiUuls0R+ufMDAtfwGebGuyu3nPydntpneBYVd8ImfKgK9WNvR6lRq6poNY6Vt4Q/+zT
ml5t1BrVS1V4/rc6y+07W8T2HXINk/yxuEt0YhsabwpGScDsCDf58fmzdukln55sdnp0ixQD7FiX
5W6DDU6mFkjaIi/ibGURSLM3FKhN5KpNhLWQPDELo8S6sQjHqk3wBpDkK86iwidfKmeaIAJp77DT
tCfDLo1Fp7DtLDKCTMIrK9fl8n3+ruQgTEpm9nF1enH+2Md9t+ItnRbWODHI2ZnQABbNleXnl2Ta
Od/fVh2SBFQQBErsq5fejzICL+ULUgO10sd4pDr9jcaAw6D6LaqlwylwVhrB5Ely7erK4eNDucT9
oPiiXmOd4ZW0LhaaugInFqZlQEJYOLwImzY0Mb3DgRNscCqCNs3nLdsD22/aC8LklD5a6KrVXvke
H/cIvgEeT1ZsoDLeB4mY8C2lNSljlHBsAUXG4gZSJ9FDQ44QXM01+8rO/LcPBDmIHBPXIESDy515
zKU0VEiM+hA2i3wo7E1jA74s+lqbgVnOruxJHx8luAQT0wGLmYaAdTqH/fEoNTw25Pc0wbxLBcF4
msznNeXcP/3A8imUgRZWXTDq+sXdTHvPA03MrwoZum5qGhwLuCvOlfL2r78FASMDWQoDzbiQz3du
zozf47d4CIzmpEmIhUL3aPH5a/G3TyEgwOK9mzyk7sVvyXyWaGlGwRQdPi5MZIpLi77ylZfvr58C
9GXS4iLovuQCWUEG96RjOXLKNpUzC+nypmvoYX3+Yz6+4wavGebUyaUKGP3ikql6H1l2xo0hwq1b
FUZvrEr+6jqJE3vLaz08kWKNoy3Jr1nLzr/g/fKC4hGZPBs7zwaY9fdPXtl3Bml9LGIgSY0lDZzi
sREK5KNwYDIxesOctLaR7mqbr1rztU69R4ogf+5P6M7Pr8LHQsMAZYUAdDo2Oqgm3n8Vq9fraMKp
Txe7/MEs25kNhlluPHPoryjUz4/6+5/NYYWTKNcaqTWF4PvPsqOg6lUz82dFNHpPvO0o03Lm1w7d
X6SyczuPOmcVdaq6syoQiSTb01TNAGgYnBPa8KkElOQzJevVh95sMyg7FsfKVdaGQE+QtI4simNE
N9AzaE/OTDRG6I40gjJnddvXTG8qVTbz1iy4jmS72mt0BAbcUMlk55+9riYPFbZ0FZa+ajrTQ/7H
4tJDt+oG9EIk3VFWMyfWYFg17WY0yBj7/KM+rpuUD5PhDKcskT3GxbrJaSHtsV36uLlK9Q3ad3Oj
NEFC3qD3qxB5c6Xm+fjEYFjGrcd8w/F4di6eGM/KMvrNfNwwjO4sVsoexnATa1iDwXBcuYzaxwKL
H8V5nT0YQx2a3PfXEQG7b9JrprerV+OsVJ18h3+7RO2R+it/zNUVUevOE+Qf/aGtIaqoBtjkRGNa
//lV/rhc4ADCaYk3yeBSX54bDelGEkK3P3PkUH7Vg65GIw+aD7qAMFrGkT6qiFS1aNBl1pUS/eMl
n9Z1kyWDQ+vHM2symAQ7gyQkvjJBFA7xAOg94q5Q6a9d8MvFFy22a2J14tGFWed9OOWQsZjUyhQm
ErevWk5Asu/owZVH6NI5AohatzgF4qrmhwGQuHiG4sQqGGCr5RxMssQx5Xj+ekD6SZLB0ANkhd5p
GRuJWiDaKsBwqXgM9HoL0oexewexC/nXbLDQzXtudztJFcWNaMgLnIVdLwEqVC2Q+NxKIbGjYoi+
SjCxTAmrscOfA6ujXKVFRjTl5w/J5Y3id3HEdXCu01Ljlbx8FR271EQrkRnjTj8EUANWQx8qN9Kw
iivX8OONMjTMTkwdJ4ycfskXItOyBLChgAKus2aDHNxbFFK7BmL7cMDhYYdYS0wZW/F0Rri4U0NI
DwdvFfJaNOzPfUqY74y2kxJz3APtQIJ15s5hirZfYI0XrOdSYSkI07D+ltVN24Ecb0ZaPjajTWTc
BeM6DPNNOhdml5GFmzNyW5StXxHOg+aqwR8VNOG8HYlLvrLVfSis+S00HmgaQGnU6KtPC+kfa7LX
Rc0IGJs04DR+1DziBeuutSloI2eH24ett7f0B8C30aMfSnFj66Vxhfjw8a7xgrHNuhoNBIuD4/uv
0GapI1MGivOOEewq8n1AMSR5XtkR/vIplIH8Qm7b9EEXdRqYx5iM7byZI5g1ZiVwka0kuGD5+cN+
6ZDnLYaGRGYdMC1KaAiX739MCNMoavOUBAqnBygcuF09IJNIqi8EqffPTlfLY8U4+6F0ov6Qx0l/
Knvb6NZV6ZWEnmChjuiAUQjNWPu7TS3dslzLtFR/wZKubv3RT+1Vko5qsCJIM/vuV5IA4zDVwaJ7
/07ZeezGjWxh+IkIMIctQ7da2YqWN4Rl2cxkkcX89Pej78ZqCWrMYgYDzIzZJItV55w/KZZVBNgY
OI/Mr8c+XEQsrolNJBFg7Nr4Kku1/rkpa3JVpxjT4IBg7PlqRZ7u4je1kGItp7F8yWU29weElKTb
xTXwawWc+qtsyNeF62Nif9xBP38sCaoPtaRyTnnYfDjheIo28TseRQJ/J2/n/VMsVmyzR20G59bl
9Ex0kgddxinPMkITHobMKMIOp8g58jIvfY0rBig1RwRCi2EdxIn961iGyyvdagiSfThyeanq0Y/B
swA+SG2RlaLfFbEfoHkbQZCpVE9daTu4/y0GOc04zjgE+A5oM/8mA/3zMYqFlJBEwWTX8RpruCT2
eTPyry0msxIpQhFMKcHxQeeY9RIJfbDzEE9QR79Vh0R/+Holf7xt9lEd8eTmOIJ88rjKmGUaE9FB
Apk+xTXe2UiKCR2Rk+fB18uGP9KxJEGlpNeKEFaMfgF8oTHxQqnucgSp2RP4B+rHXijDibP/4/rg
t2HnR+/IdoGL2dGuVWnthO9E0QTJbM7DTluyGKacO/wh1KIpD1kLC99vCrXxcFUg5Mh3R7cf4MzE
yoWYUBOeeHP/r/COXh0bC8+KZYv1lHPUvgzVoPVwczBg1nMJghOvFsNDrBe03QwLKIvoINxvRh0T
hQoZZnrJ+5ooCFIlFXwBFvWxHxr92azt/L4qli4iiKF8LAd9LYlbHKZnTZXzA3Oq+CG20GWERrdo
JKOkMISpqLmh2TSUB/iSmN02EpYZvuwKEUCtaeTuuTXN1pXO4P8HUSjKnwpnQYwYdAvDdc+N46ce
r3g2H1E7B6B67xfVs4sJNTuWEaUuIg8/qRrDCNwtys1PqZdAPfDWfqWkISQFcGTBhqHRqASZgv3O
9Ha6X8HQ48hUkxV6WWvBnzXYVb6TPpGsO+Q+9Y8WSv/IXFpLcXdSS6bdut05405rF+tX63glG5jr
ZgOEb7tD8WYt8AlBuUsz7BuX6EI0Lf10SVRemR3carF+WOlE0odlp/WTCYLBPpXY6ngOAb3AelzH
BMPPxz4We31M3fwsbz2VHIIRLWpQ6cwLSDt0vEco14uyz/Jc3A1G0z3GQ0KA7wo+t2m2FwqKJh6K
62LO+iei3kdIu+g6fgt96n+46ZJfkpacEkuiDm4aovisf6mzjSFttVTLwUwAdtmoGluGiCK6C48I
pjlom0b53fZKi+goq9cnBdKi7htjougHaemgH0VdEiuvw/qEwTM2JFxRLjivjbXO3/AC975ZzjBN
kYv7yciEeBh+ojLV4VBr+ZoERo+ZZEW8xuLnOWGPNRkV634c1P6agVL9PZ3s/LkVDYlSydJtVNsB
zG4HJ0Cn37eVJoXixFj5oknbjU9txOh4O6IgIeroREyqHlxQyFhVde1VMDijtTaoHsDf4fUNAykp
ZDSXCZXOEud1aOGO1JLu0UKj7WLJrar26mkR6WWpGjaGx8lSycH53azIhwKTLLKKUWzRzfhjDrYd
xCbD9xvHWBwgOqOunP3o1jYyG6QeGSSXrugDkqmWsIUrD1A3WpnmO2pvmj4sLWPc6aWmH6qZGAMe
Xr1G8C56NcwtdYWCiEiJiI5aygsyMc12p1Skv6KjiRFNZQqGKTratu9Nh1gzmNZ1/FHFZecGtjO3
6Q4fvPhqiumYLmGVp4+j3qfd0zCqUIYsePJ5RMTTIIO2KhISLIkzGKLSEQh6aov+O0jJEyd3Zya+
84JZt3jMMouIAG3U4VShdxbfSielfadGW37Po+tcFELq5R4u5vhQVHUnAxR61sDPqeqXftTSBFWO
Iy8TVBaUB2OlHIhjcl5KKEjfZ+EaMxkkzqiCZOTwxWytRyvmrF7xMKiLbV4Ui93rvuhdwucgBqf7
sqAWDbKcvZeYe3MBtJCqjg/UPMwvjZUuSPrFuNxCzlIR8jjdYJ4LgSH/ua6WVX+hJokF5poPxq4h
3CL3i7Go7zLdjWGRCWW2Q75gz7jwas8hZUrFTs+PO/rvsJW9t+8J5iRwFGX8tJP2DLcWZdHYhcAI
zdVSziAk85R7C933UGlhBgd672mJ5uzSXExLAGM8fSNQlLT42o3lTrFb59xGrHapGwwMg0WJxSu9
lcNV4RXclskovBDEhzK5cCv9V5LiAkgEnKK4Yd1Rmfga6MzVVNouuSLjTM4824AXGYK4LZBOzHsR
PTipOKjpFi9HNEIlzlTiTR77XjfTEAkWEI8TGxAk2cIn3FI8TPX90ZtXMOUqIwpuSWE0hATJ1e3O
9Dp72/hbA2xZDPIt81BmQmOfjI7kDrtXz+a2UNuoNaz6Dj7W8rusnazcOX1vfDehkLXEDRkcHpPM
vDyQs47rAC6AyAObbiUbG72Zys7o1IPfr9lYhIMszPUW88v0FTWuO11aHofeWe+qMAitHlaSn2HH
TWQPXXIc5oPahIXKseunQ7b+WRt7up91hUZWTyzkO7MNQqVtkd+Kux/zob2HV2SRZ6ZdMYmyEOeM
Fw6RX35bqdcE+0SKk7wqwnmtLGVfJyBGOTrRalN2KfYcbSF4CEEf6sy5nfv6wR1ZM+CT/lrfZDAf
S7M40DVCyy1+qxnkeNWETYufFzBzY9nXsa0CW3plSApDWLGW3S0lBEXW3knt+7ytniWHuynkxaLF
+X2TZ2hRxwvLLl9zh6CorrlatRcEHkVSRa7xS+vJg9fQXfAnEKy4K/s0yipjx8nq7BzSTMLM7Egm
lTZcTQP1QtpzG35Sx8aPJOXkqgWTaxGrN4NSqoQcEhFxF9co03FN8vA4qDWUHSr/rdGyr1mbTF7C
EUxiZw7Vtt1njnwYxmqnJnwYQ9VcxVPJtotyb5PlIKQ69Iq5cofVfd91z9QbD1IpmC/26fRDrZ3u
TF2cPZnsP+zUilr0mQl+jLz/OwQqj5bSnFkZKomi1+9ckXzLbedgFY/ESxkY7OPHZXt+xUl3wSrr
IzH9Kdrk3KF6jytvBI7sHzWRXMEdI5Jxnta9sRLoNhsu6OR0X0ltP42K5gvTOXSq8RjL/CekccjI
pKyWo9ijhtvh4oSzRFnvMLj9Piv6LYmG/pac56uNeq9nfYg5DmlursX8WgkdbtNGmaPvySW7N1Lk
LblrhMqY5H6VrlGrlAk/49aurO+jNj0r7XcDZW2i5L/yvnyTMQDXLPFZzefLJC8ib0qph6qbuJyH
AJblAeWc8cPNePHzUgeGMs3nuG+GSbxcTCst2koYp66+IXSPo7Zc3zLjxwRGP1nLzZRYzwQiVv5g
Z+Fqq2cJRPW7CcnCyEDLRuMR61OEUvANb9OzZR6vGQkgskZXZiQ5w4K+e9FhqIbgobdl1p01Fqsi
T9RAXYdXPvybxl3KQ7PUTTTgxUa5Md8N3dQSJ9b/QsE0Dn6GsLT3ya2jSJodkhub+mrqhXrZqbGz
42B2n1OWDiTKybqCRnHmLvKMrGIDFn93WaD0JDHosrXI5umxEPBLQ7m2YZdzYBvAqPhyxNQx+1QW
b7S9aYB112/ELQ+Tq704HQaXUv4cNyMOXwrhqIcpmem2rN5U46BumviyqKz5CXqm8kOHHfJW6WVC
DLrmLIOvUoMkfiVz2AGllnjfPFfouW/RKlJDUmB5YS+X9m72kKscJBL+JlDVZXGCVGKHE9iw6oiy
kmVmBIXer98RpGpxsKRLVmMBLjyJFHwsYIISkYkgi+FZaWxniyTXi5/nmPZvb4pRjxg5grPAg6m5
7yHLAlgIRQtNqWU3sWdlZlDxVaDOh2/jkOK1UZA8doPXGUz7VVWblhQpQ65m5FZoFLEVyPEyaYQ2
zf5Sp5oSTLrRYvFIkXW+qG68ROra9ZrP2Hdij3QLNHXctfazUs36W4vw/s60kcDhwZ4y+O9rOP+B
VhZxDC0Ep4Ow7Vz3LSXI50dvjjFr12jab87IxxW2ZeFmQYdYj+2rV6xgEsaC7oG50DkBfS0hZwbx
VqFYcspGrGkIEcycNSZTLy6IoZVlyQjE7Nq2CmYOlzs3JwCMczANVBT4xNtkJCzV5ACKcGhtgjjI
77GyQDNnyhBr1rpfQpoz/0nl2nee1eIjDNPBJrCD4wTbwGVLiXJGgUVqOgmkJ5Xtan+WGCdgPrVu
tPyECB4TGo/nDKExGVbOMTJR3U56US3suVgCXLTOJvdAiWncGSVsj+uWDbZAdj1IJwKWSi68vMu0
0FAnWfmjMhCyWLe8vgbl5LM5QleFsF+mr5qnaCKyi77DF0YbL5tFkjsE72kBfoyHlttepUqalC7z
K8etONrtzTsGM0RnTYMmT8hJRwieoJ922oq14wl5uwJithGWdusj5NYqCeFdxE8OCv1XCxN5DOuw
ZvmpE3fAPw6quDEZi18Vi6FVh2pcK8oyo4QclLUbsJfWg5fvKDbH5LxBf4ZoY0i8gRXawktggItI
13N694yRB/mQie1ld8WkoRCHfP7sFGK8JriEm1+wvqlCcEhlmyZPWApL2MklRA9lI8mtQFNWU1Od
D0Ws/2Dz1r0g1lZOdncYKd/IG/K8wCzduMZWWCSHvBqz78lMklOo5JmDNLKyodLNujG8qmbS3G75
F3zYJoZItp5XT1OBWbmflxu6C9fGgoER8zX6ZVK733MPoo6/omYj6rIW04GIznKrkFRyWHsbJ0+D
QZYW4gyWfVMSOXgkbWKCEmX2kN/ENsnK6E8W2ziz1m687ozKTfwJ9f8rfUYGn8VY+34nxgKTGKdN
YaxXSvoq+B++24XhEBnXupiFtEDtjOLRNlJDSIUMPp52f6uRKvBz9UrAPmKK9Z+NHTdX0JAGjZxC
cux8hcL7l0Lh/I3o0pXOwKk0VDvSzEv6JZfJGGWnGMI411Oe6EQrtuvXQSNKE6MKY6c0CIqxIhrx
+hLraOFKKqAv3hqm6LBfmNbhF8MZtQ/dyvDu7WSqb/ljx5dSa2jlC+hI96lHmRv2NJKbvrXt/2ht
Hd/h8CFf+g5bnmiR296UMzSgCcKZwfaZFHnjVT716VnX1Wm5S1TcfKOuMalo7ZjAXlLK0CMBk8kF
dRrWHrOf62ufRxjyZM8aPpTPUPRXdg1n5t8tZJSCY9nVTaeU5cTXX1JQKiIRrV8zKnCQA62ErhpE
WF5m2M4W0bi4uoXOn5Y9MJKZ72WkDCCMgqaGVkLU8KJaMlYnR82ccLTU7rkRZtMzcysdNUB6l57j
e4JGelam3g1RTfBzcCeaia7UK3tf4cGQS6xvx27MUyhatXKh0qWCb1juVakO2cCHqw2/spmYXrxv
LQufs5rKUaoo3HEzUoaEJZ/zgXcEorKZdzgqufXC3o/RSUxlW8zDExWt8lc8TpVFfDdaYS+10ttl
qZOHZBPRNFKkHGDoAs2IiQVros17Dm5vZt4R9sri9Fu0smkEkzZ7B9ZcMZM9OgtysqZikX5jWam2
txpXPddwnfHCWTraFOR26spwWr3kNnWWRhKui5bcH/ti8RC6WPQi0mtGMpNNpb+A9mAQFFDRjBBA
PDpXqpkrSaRprfPS1naNWt121Z8L+5m+G0Wnvgx2t/7Wl1G8xklsysM6t84Vnoqp4xtTEn9b8OHS
9yVmobgFNsjMS5mxxOLOFmWYmw5OoDTR24TLUPPfWCFqLIaUWNBwkkyffAPezytS44wIQGyFMlwD
Wi8LZTJIlXpi6PdGOXYqWWzrICPXHjC6YIwqsKZQ7Djl8Krzb4wDTPV84ejq+JSTVe5bp1jDQprJ
Tc/Mu4lcNaa4SZPRUCLo7aXFuuL8CpshSW6tTrAYbMlMFOlMZmSY7KwD/pEYsDdkZmolTg+D9aap
HDKcT4NOzWwITnCFMTYmVNm6N1e7+ZEXXoWiZh6rYMG9vT0biAX+xfzRvjLmor9upM2aKqiJbQaN
3fTTndBCjInHkAk64V8+gKlU/5FawxEDZOTgZQu0Bw5xxBPB3FEjwSMjVVXW+cVcTfMVzfEJbsQH
xIaLGJvjsg5YgeBk+/f/TMO10QNFrulOaT2zqCt5UEXVpCcw7A+0ZJMvAK8+C6ABTQC+3+8voytG
2jHqQTeWJ+Jq0WyHk0CazzXhc6GeltqFyD3jxqgZazNrryOlrB70YWZOQHV83kITCxcpafVMiqqv
h/AfsNO/v81WiXqgYSIP7f1vwzPGrSvK4WDZxld6jfTNauK7moTOE8DVcVQabE1odZvxuU4srEWm
2/tLwZDIdSLcBdvH1JOWLDvnj9eYVC5Vk0MeGZvQ2go8fBx6VF2GF/RDkbysmqui1tZdyx+dXr2U
ibFEw1zU526vMu9CdI4zuB4/fv1gjm1n//5c2lpcNQ1o5YCw738upltGqZVYAilmWp1lyPF9Mmfk
jrgh/YAXWrdLSyULczacc5sfH1FMDOeZig9olXhhQflyx4gqobEx1CtXJrrhr5WZQthHJFfO2ql0
ik9WM6xyVo8NhxGcYHvV/6xmqsJa0RZ4OKbitb9lXXqvqSCp/uvn8slV8HhGV4uATIfAfLSYVaOr
RJ7JMuh73MkZ7PYhEoVx9/VVPiLgwPiM2zbhCqgYFpvvb4bGAxcgpDyBW+g437i6t4NP3L1Zla6D
gKTeFW5tKPs6DApj8iiu2nmbvRO4YBY+XFllZxOeiYOj1uwXtXdcRIDKesHQLz0vsQffy9m17k17
maKE4jX8+ud//Kr49XiCQuWAuwKo9/7XZ5gxu7Xa1pzd1A68L4VxJexAaeE88PWljnlI21dF84dl
vgrpCQPY95cSU6khi0XlgWWbs2uyJAkSr+F71m00UWp26is+pgZxPZNQKRNlEWxRzzpaZYOq0Mxr
RK3bVjxe5xzOUWOabQSvoDtAzbF27bCqd5Oji4BRWRMaztjtwair2/9849AjUJRs6jj4+kffp6ot
1ewwqw4sbeh/K1uSxOrivmkzY2PsXtsnqB8f36kJlxSgkmEP4OkxO3lGfJd2C/2TN3T1jW3K+ntl
jw4hfQgTv761zy7FabFtzdurPWaZuErKXAFHi4AxdmP6kDiwDYmZg/t15nknPrWPHzQNLY9RxaPa
xvTwaAFtqawGETsCGQxiKberzDCtOAa+vqXPtlOUbaxQjgBv05G/X6ek2+ZubmQwZ+Y+toLas+Jn
F5pZHOljvSKkKgxtCNiVZ3mrrQNhIJoFMcQvQWHL0ClmhRpQjO21jqeO53fIUW4IJLIfRplLDF7i
ah180IfkaR1Vezqx633yRpB9kUTIx4aO5pglrYgsY3iRCqgPqxXq86xck3BcX8baYD99/aQ+ftD8
8S58NyoGtAHHIUM4l3Ta4q5VIKZiPEu7Yj0oWoUu2QCPRPSen9irPrve32qLbZ1zzj56MXncxLgt
alUwxIu1nwYcD4AEukjF3+cmWxENndixtpLiHZBtWxwboOsUXRCDjv3cx16bHE1yTpVws+kC9Pg+
1932yuk0Z1/IgrHakGAqppGN7Fd1UZ7C9j8S4WyIOvD6rK0e8RAovl+LJh04lgebK01fV29prnkX
eVN7jIZbxTLDZCkmBRrs3GGvVxfqW+clpryshJvMvsFnmAZWksxLVCnCfcYIB+seJ+4kQ8/KARJx
1SYmhr1ayKJI880tLu7K9BcqfngCMqtNETWuKe0DcKeKXn5pixeDYsLBq6pY5qsiixlTg9YjU3cy
0c0BbnMu1/By1cHcTCgZXPC5v0p7BMsRASXOPfGCELhgwdkVP7HW1Qtq361BhbFk+b2uMiOE7JA8
DeSKES4dM1DPU/NZYrgw+vgJyT8Ss7jXiosMZ9BC5jnEM8YlY6Or7N8oN0mRxg5sJqGWJth7Hru+
gRWp92RMe2pj6ZjNDXELND5lL71ety9MP4iVpClUQ075/ikdeoayS5MLqMKM/JC+S8hhl6uxUPXp
pGBbzA0BE8O4tnovKEuz/N5lBTTUprOItlYxNCvOJqbLCnK9dFCCbB37gxSu92Y6XXOXLFDAIqHV
68ucw/f3lX6tsZMh8R1LIke2MbrIMWNgTjdJgAfQt78gwXwm/GR61E2CKgCCczDHdrS1Fi9TjeZ5
gimD29usuDVeBxILSwSXWMmWNZyQpV7nJIQyTl76OKT1fcE8jLkfQ8pL7i7/k4mROWC/VJhQysHM
/pCc3h4g1nfMSpM5fcgT7BT8gsjsi2wkZb0QBGf5XWwCuPRea2K6UzvlKxaShDb11vjw9XbzcfvH
N50DFN9dSl0mF++/hXbWMfLKUgQ91izxjNX1yJ7Qjn19lb/b+/uPnlqRMg6SFBey3W0X+qc4Tbyx
gs0BpotjYRdiNFf8XHg+2DECLB5ox7OoR/2Pw25M/EWbdeEI8ReGpWgCxoTORe7K+aqn1AqI4PRw
VpCJeokEDmoEBvNhX3X9OY26CEmLacNqZFzy9S18sk/SxbFlUfiQSntcXou4FiZfWRVUuJRdG1Oe
hLXedueJoQLBGCydr6/3Qa+AKAe9FVdkpXJZbXtz/zyyKWnU1MVqMNBC5W49s76Xu2ofn61/yvOp
B7I98Yo+OaG5HgsAdY7LvuMeHQR4po+Djg9GEP443P2+Oxz2fhScTX74bfJPFDgfF937Sx3VHKBn
ldqNXAozxbkBF/FOKQG0T17Xu7s5enpLwi6qbndzsXvYcSv7/f7P/cW3Ezfyybre7gRuK2J+l1Pt
qH9uyBqEcMtliLR7nC/bYLkdz6yLckcIRNAEMpz3sE0OAP1JuN4qO+/l61XysTDh2ujL6cX4CR80
c4xmOsTdAmI2g0hMBkf3wLckdlgDuyfu9eNL+/8lDBYI3dmx8F3Eg6F0LXZ9S6snzxIyNkW/91+F
DhSjKn/Rztub3PBYaqi3FRgt1hTUiVn50Ca1dbeYOXhmkZ6iWX+kJnMt8gtZ7wg4mCgcNZmrPc3m
YrWEsS72gAMO2qBuBM5ooaBghW6oyY+yUqYwRwmyy2s9HcJMF/aJ9I7PXiHSeHxLbepv8+/c5J/v
HPgOzIAXycBd6yPAxulg5vWT16XqiRbmszcIHMAqYahm0Te931EQjeUYvXKS5kqGj22brgcxr8ap
jWvrvI72eo01yRyCTBkUJEcbCUQfF+NgWQScheOwd1Z8niGXeKQHLYYyRI3iaQ9NXyQa3X2lvmRC
de+rSqT3hFnol+A9K+MFy5EwlcqNmGKBq/W+iCdvl+C4999HGnhGoN9z2PYYQh/bBsgc+Awe0jYG
lMyVN32n04j2xMP/7KnATHWIoWavYEDz/uEPqie1BVgJmH6sLmO7xqHJGGWEy0T+2LE+DagOszyx
uD555cgTeR10L3QuxxJFt3UUrzQYcVqkhmJrRJDOglPbiXv77EvahjUeSlImqvbx2ZFpJQCdkRRB
Xps5ToJzkc9BYrY5PVllS49xhEj1KCb2GVVZs8IxdvNyxPx7UU8lCH3yPemIiOEqeR7V7XFDo2SF
1P5ymWmWcxzjGCJDUV32rt6l4X/efRkOIiWkrmSo+ZdF/M+na0AynbVUywJdOs6u7mAcwoy6AO37
78xtVCfYVJDU5KDOtP6ed/9eChKURb3PXmWsNOvrCDELmbS4UZj5fMtHk0CuNe2+Fd1qH+CZgzMq
tXcioPdv83n0aW+DP5pg9irmIUdlnLBnGDcu/cfcF7b0Fyi1V1azmNDHYylCxU3/4I9oRElSqHtF
n7JvfFrm24xT3sY6IQbPbr0Qn0Wkv01pHrDst/ca1JN2H48GJxickHlEmgS0nJc4hI3qxu+r2vxp
XrRTIV2ffJKGi4KCLJ3tCHeO7ibWWjTBuMxT9BvLEziHew9mOfoG4+9IUyfvEQOE9MQz/GR5okrW
XNjYHHAfFLBl00M5njh0MN6AtzFo+aUcWoh0LvbVXy9PmuqPWzEgCtADCW7olo6re6DnIq3SXPHn
Fn6Nb2mjMvlpSj8z5iV0M3VsQNSlqUJug/RdPGQFNtxqYrTf6hSHTZhj4bIlHXTE9FK8Z5Uah5js
5w+rvbESrb6E1TlsrN6ozadS7pH9aiaOuo2BmzlOdT+JVdV+Cns1XhtUOlWk9ItOrp7nKHSMlo3U
OAZxREwmK3w9tEaFqTbP1eOSYYIKH64xbB89sXLbpxpukRpZ6tfoWe3vSlE7Fw15mDCnCc27LtoV
vv6IlSYpAW3Sh9izKWng9K34PdgDbsRzpTdb3o4jO+i9CjkwYsDjcugt7XlMZvHdgC7ebrpYsdwp
jlvHO53tbAidqlXO+0kASYIY5Oeely506wC+d6Wa2KaPYt+IYfBM3egz/1Ssm6bARCRKzF7HWs1K
IJqg3DkHnYOG2SZLe5UyU2pDmDgiDpeFkFMa0mnyEP6r/Opt8OIihTEUZ1fFFdw+r4I5FXDsQt2z
vRrIxtITMu5VWN8xliBOduMS8oWL9yIVEh/ktFwP9lIYu0UZIaeTrIq3olcm+VNH3g/etcLsftpN
hWtGx9adRw7elZlvlwQQ+V6NuXKILL3DNR1H6bBcSRPCDLcmWmpQej3bKaVJZ8vqEgh9TYFfKp68
a7/H8htiIeT2tQk10ILzyaviJRTCHR+3KKA4UMDJ2nCac3EordipLiuiiM7x3YN7WDBZfWNGgKlq
K7HjDIveTq/GIbObCDb/cFW23qLvJdQsKHCzCikaSqr7O2XSwrvl1i4doeoiwhHXY63OhcS4WY4j
pMkZw0B/npQGKoMp8HVcsI58Y1KEE2SnY9geWCU0HGsQi4KReDJbkatM64uYk4HgCnWc8CYGFoI8
UFMy+mmdQaHVZ/iakAxcphiT5SU3ar8YLGIzNnCAnrCzDoQOihk1xNv+YkdhwtY2Ra1gn7o96sbW
xn6vZElfRVqhz2K3Iqdso0HItj0jFah2YWJLmQegzO26q+zJFAwFmtE+W1FlMa6R2DWy8lPI6yzE
CnAtbYyLdVSwuWzVYvnRdVo8nlu66IdAKezSiYa/2FAdl0L4q4FFr6+0tcmQqSs9K2jTpFj3yzh3
NoJQPDuv3aGGM+nBq87PiiqeoLcIxdHDosuc+rCKEXpvwue7RHnnTveJ0yTmGaeU6fhYfU6XDZz6
55ED62eKrKaLCg5JiFiV16oE3kxCi5TEHowbbyjw0spmPUE8kSVvWa/WD1NTUIY7UrOaS1NObJSd
OrBYcpsxT0Q25ACJu4vjV3NZ+ifpFDrxQtPk/G6pO1C7jbKYcKl30stJyxr1ZXSBXn2MwTHExt7V
e4HIGMPoGfNbC4LNo2LM+l1aTXTc6lRYG5u0rgM8gleIFlavnedD1RkRzvzJ24KY/hFeRPP09eb9
SeVGqY48Cr0uc/PjnDcLpa1VrXR2sPTdgEhS/bpS1OLt66sYHy/Dn42iiHEg3RDys/dlqe0mKMp7
LoPdT7SGfSiC8so4YAUSGmG9a6+8a22v3BVn81m6wxho5+2bXRlpUbOzIgQmfn21nLkRHIYT5+Qn
sPn7X7b98n8qnk6Ql5Vo/LLCd/wy/I0lWvQbLot/X+yyEEHPqQHIR2jr/QW3k/ufCzYADlO2XbDy
X+/8w0sQffv29dP+ePa/v8JRwZEtCZzBmSsoTu/r7WWCsVWb776+yGdvFCiHwCtgHc6Do9vQeqMH
K+K0FkCQkdOObCiGd0oh98mt0CtRZzOh8kA7j24ll9DkUjyBAsxcu4PVW+rOzufqVoqmCb++oY+A
gUP1siHa2MF6lE3v30th1fDq8XOBONtALUo65tpitJvXKV7t82qcEZNgjiAfWqVLpjMrT5RTS2Nr
Wd/XvWgA0WjS3lh4df39iv5ZGvAMwcnkVAbjSOzHHWrEShB4o22u3SBZSH5I9bydIJq8KKlhYyyO
BH/vmUkbCbRatJbJmp36QD550aCDDplp+F1sas73z6Uh2rabsZSDTyXNxwWOCTQrnuGF3dQtdUBl
mr+moRQGjLCRMs1OtNIjQGaCyDWo5FpZqbp8N+3MWMiMSeufX7+2T2AWvC+3gSId6DZ1OBqvoE9e
HG2EVK8VVl5fgnnAzZRSQz1WL/CkYdBmRHDEbuxgqr/I/s2aYxeDckHmL2RtWfxsKze7HUe5btxv
fakpGXuBTlxb132pF0aFZNZCtOa0rdLuFS8l/MiNXXJPRIukhJwrIU+sxg/GXaCk8FdAAi3mpDYS
7PePvV7XhKSjGdlqUQDnF31hXNW4XL91SzfdUlaLOBgr3RtoOxfxq5bsrjgLCvNeSWe7h+FlzJEx
ea5ysLSCvHCbibLvtvgBBjUCCTP6+j180pxjL05JxRwZJpWzuZH+u68xOSNbyAPhKzfWDHZ+671r
VEPQOnVxL8dhgVKrar/WYs1+pLTKJKGPenViV/rsV2zGOx5dLOa2GKe+/xWDwH4nwT+GEcHkKRcU
79CdJgJTnkqD2ivA/3n5MfcNKbIZuWFTVDGD+SnXung98Ty2dXf0McNBQkNLw8nBd+ylMpb4+RUA
foHV9fhxir7Bqny2LxLdnM9zQzgHzW3VqKiz5bbP0/mRBYEyRyuUG6eO43BiAhIB3y5ndFLFztNi
ew+obV71IPUnVtu2jR7/VvwI4Wax0eKhcPSNq5iBMTPjG4IRkOwGzKmx3FGMHRYASRAvnTzxcD7Z
UzwsVxgUkU8JmnL0lsZhyp0qnksCO7zqGsKuOGt7IkZOvIIPOnR78zVm5IYLCeTMY5B7Jcvcy5Os
JG+mBPCJZ4k1gYajPLzVWVmJWedzIGXL7tGRlepYL74FBP+SrKp9Yhv9+IRddRs3wzHEIgK05f26
XB0suj2XuVw/eMP3TGvcSJb98oTxuHEOSTN7/PreP6E2sWFDKtOYPSACOzbl9IYaKNEACqs7V8Y7
WlvQyb5Q1D+5O61pVHWe/cs2BOl7I4S4WwvJwh+7qDoUXfYASuwYjXmF4cPUAQwb2H+sMEXZWZtN
fAVxp/2ZlF3yDeNq57WbbHUm0wTR/6kz8WMFwH1gg7IZrOFbc/xBt/8j7cyW4tbSPf8qFftepzUP
HVV1ocxUkoABAwbbNwrbYM3zrDfq5+gX69+iqvs4lRnocHpXhHfsSsNKLa3hG/6DXxdajW/Uxurx
WkgbdBS4ppXPFUZu2ypM9U8EnZUwl+u3bWzEB2GsscXFIELdbpKyu1lJpwtEmigNzb61Uvg8c95w
9VAx47WykFHbOn6vU1w7KnY46aZJCuCpmh9K/aepCMaWG8fSfkeT1Nw33RA8YZSVA4CvJfWTM9XF
uDJRZ+ZJpfgqUHkoGBHEHH+RRpWbeJxUStqjY1xgjWBCwmp13Iu0NTTnmbsJZB6oWXSQAWedoLNU
LcKro0aesZlj05NHu73MZzN9MHBJe1AQlelctn+w5zboXKywmttUM4KrRjHLCwtDggN43PwmcVoH
3x5sOSQpni8U8q5kpUlwegZTAKMmTftFJkhY9oPbEHRCi/zlBmcu+ZuG+wY8Qrm9KmKEtKwGe0Ws
OkvMQCx9TSX4tOrH0AL1YRMb0P1ZhCWd7Gv1rBUAbKy6nzjIUcbxEvCecODGtKCDbEfjbSsH0ZUf
zy39d6tyfvZxP3xx5L6Rdz1oahs2W95c51GY59sZv1fTTfsJ8IUZ1Iq2cgmcHsrA2yzKrjSCDAsL
juMVZDX9PIeclBstsdNrqhjB1lTq6b/xSmywOSbVYUQVlp03pyJF73p4SXZQ9A9JZsG95WJ6GYla
7tqmGkmG/abFMNBwVgR6zkiB4CdNfRIVEOButNOOn9AE8J5Kg51sfLpEFwZCQFeNGfebFh7Wb6CF
8W50sPj2oCNPt6kDGM6NMSj7AoXB3EdZ43+ukhkbn/eP6nNfi767hmE0Em+0NRYTH6h4t0lqkW5K
pY31bQb956GYqa9YiaMB3Vbjn3qNOaeaqRxida48domcjDvkmayDX2UlbLygWcPGnzlQqP8jB4mu
H8DkZdwvjWArkxCezhx380NG/WVHndA4JDZ9tvdn4MxQJJF0N1DKQVx92bQyJ0VDmsVvsNVAhKJG
smGLw1nyCV/zNbyDJQ7k41BHQOxwUnk7EIAYH6+B0O8avwr1djOWqT7dQhMUVuDczIdQCcob2OAd
GphhCXFLKlowHzi2QCBtHO05iWvqM0U2h48VAELFjeQuvMM3LgBeZfHhVrckwf6LsXuxrHh6nlXs
G1yHWMeAl5PJ1o3dt5rptUBTvoNnVZ5RWWlwTovyJ0VSfmFJKD9BuZO/12ZzSYcv9ea+Svrd7PQR
4iX5jFiIn1SDKw1NHeyL2Gowlo1a7XPjNLIBnEsGS9RWrH8XjzOoR/CPkFmRUtDaG6ns6cz1Uhb2
7lg6/qsyQJDcJ6kzKl4IRqdzEdlH66bIMyd1gwHJDepqaUBnzUqMVwf461Pk12oFrykYfw4ms+fG
w9iOYEb7+dmYRlQQlAyKlosrjkS40JoVUL9BG3+nKsfJXgfSMkEsNdNHLTDNtSz+9NilS4bukJAx
FefLomAA2x16Fj6SG6bTP5A761sdlwuvTAwVH68pgNI4Nitn2hkYCPegTINHqLaJ1uTxosL2vZub
mjDEmWDTGcC/rg1Y8ncYYpnUZUfL3GLvWgPCk/oLfJbtLb3Mbp9qmfq5lh1crytfPwRwtEjn5Mq5
zpFPXYlA36DKi5UvnBqE9zmHIKHh4kuWA76BmJptOOgKZUutr8+3Nkv9tRvKkty40o0WdyxZu5+g
wjxO2DuqADTxHYVwNhq1i/rOiKIfu8BxC6eCaqw7s4gGGzzB3Q6XAgIxqHqfNGysLRDztSRtFQMp
C/SkschxYeZH406vusi5gJwW3Ftxkr/AAZ2ijR052ks0k6u5c5LEt/Vk+r+aNu86L3DM6RYFl+qS
mzDUyaM06bVt4bOs3dpi9y/mSJQohdKfCBuW4RxucpnU0WrYWMgV7CzZSbaUa+NdDrDjexRY/Q1o
YRtIJo0ZjdD9tiDGvE57c9zPmRpuEgUPt5XVdWZJ010Dfi40okAGL0JMAI2B7ZtVs9FnqdviSNq+
UAZStnWGOVxMs42uVriG1z05ki2gG4ArqPyA2taXp7/fRHBR0CHZ1KmUHXwrbi7h6RHNlNZa5Hoa
TjKWraLZJ4NaoNSxWJjcsLRVDIVmfY6O1M4fpeqFxoXyGPlh/F3SO+JJI0AYnh7r8ABqFp8JytXG
p1CdlZdaVX6bdYcC4aTNj0ZlTa+IR7af49qen9+/p97AcEfLA1wFQChD4xRUiO3Eq/qjQEcS0FpN
WZUbTcJGYD8HbTXgaoHXhqcr1RR9UmIIJdtSKXMUDerZHxA8GAfanHYXUipFynHeFFT4MT7H8b64
zfpSW0lJ3qQOl1+S7j39e8xtoVwtIs+cjcHb0yA9T3ryY6Rc9XsyMvC5Tqb6z5YxI8prjeb0Kyjj
+KmfZQSPoHIT7OSg5/VNoEDb26RWWgGJVYYsOMh9CQMCL/G+OqBDSSTvvKWQLWyQPc+Hdkmgl6CG
UZhJ+i06SHa5U/WUBpItgV7cYzM96yvh6ql4moUrDrVaITEHx3dJKsP9MbeGBBhN02f6oY8V+i5a
pXt2aPXUW1J7iyBgv+soFG3CjtqlA40W/h3N5pVlcRJTiG8i1DSxHiG2XJK4Wi5RDYtkRFu77JtN
M9RVjWYfqtJlEAXKXu1HD6zKwZrQw6zmjLZaunZyvZ3ei7fOdzBBFxm6zr8X+Z/P8Vk0lvgOajPc
DAGIQYSRVfObGei27zZBpmyAjxBEWDINpwCJmEFWcEgB9XAn4CXbJsznw5D71kUThPInB5u8rd/J
4XU9GB2muX6FqM447tNKw+zEp7RHQ02Gxp+kO7PQa4/dHeyyqoZU37SVhwt7uS3kFrnywlav7Lpu
n96f+NNDSgUSiXQRSS8Qf3kROMcxApWNYxDYNI7/OMtjv2sxSse4Uq7uPz4UEyt4hYASQcgc73yU
bBLsVmHTdfpAwzk1R69s4YEDYS9WylZvaKnjV0kCBvyRLYwRAm/zeKzWkqagqmLu0hyj3rEaJmI2
KCwpdYitkoSowRZOTr0duSW3J8/ZQuAeMeehrDMoQjBMGidXtioMzqhKfZfLtDvMRQqFfCiqZ1UD
6x/ZvE47UPQ7fNSlW4rfyl3gWHivxFF5oVd9gMFmhkGx1OXyQTOn6oApmn9dTUW5hh85KdPReEE5
VWNqQSPT+Dh+XmUqJwsl/2yTWJP5Kod5mm9RX5LuEh88icdd3Uv7dGw6GMcU0aILEmRkKwP6w0hI
jUHwQmBS6RvmVLkY2y7Afzg3jHI7Drp8USo2LINqsMIMAZLUeFKxVfv1/uo4uaJ5AvyAuMPYflRE
Flc0IWE9h3OCsE/cRzdK54+3ZWcNB2dWE7CWDkWSOVo7ds4OSu2UDSD4JUtBYnw42kjHWAlc6dDe
kcZh31wgIob2n/l1Tsb5UW/tcgWee4oX51GJc4G8wbFCRnRxu0QFuofU+SAdaklxgf2BclHWxPQu
iBXn0k/0YjPzBwmGhA7hJPRsBjlE4KJTasgLsbRW8j8pW/CFWB0UlAD9EyQtDgFNR4BySNH3NCLG
qmj17wVodGVTnglSVATfxWNz05zqdBtBVOZYKufMdpU/ICmaxa7sx7a5jel3XU7hAGQhG5up98Ji
DtGh7UNcgPWuGr8QUDT5Dr2bLtxJXQlAZg7syXcpJyKGSjYKogJLbQou7y/Lcy9LMAlMBzKEyfdf
rEtqDUlC5xKM+FTb102UBV8mtUo3kDnDQ+s0xtZPMv2mQFjtbtIBTaIjM16bdd94SE1N397/OmeO
a8o+lP0pUr7ZHx3v826OhgEht2yjRF38zYwzhMED0/8uBw4h1ftjnRZmqWBxG/Km6J/RBRCR/h+h
2oSUAHuDQwVv23EXRuYl3DqPavWAZkWDU+0UfWNZIu1koyCRpfuV8cWhtTjEVROovM6xJnz4FlOv
pQnwUMRnNtUUZw+xUYU7jNcdoN/ciuUcD88Tze1bHGC6nYK9536O8hqRrEx9bAZjWgkKz2wScgcQ
GPzBNllWWKS6r5RcC3MSFFA5gSkZFwbq6mubREzq8qFF/UYhAgFEupTAtvQ5VMPeoVdMyovhkd3c
q5Naf1WcgOajIrWZ5cmthLwLpQMLdUO5wXNWS1L+ms5lluS4nFNQztJq9/77ODMB3NuY7tj0iInh
F68j7GwM2i1eR2BQXGwRX70ysUY+vD/KmRXOGMwvAgSgg5dsYfg5k6VHmPhMNspPcx9hhZfGgLER
RVjZ2+ceCNAOmZmObwDo4OP1jSs7HWKHYw+fBOeKDBxYqw257uH9Jzo3jA0Tw6G0AZlyOW/4T6Da
1sJHKmZwsrhjO1co06x5bZ2ZN4qfFMpZNAIqu8irirBQ7TaixBkrQY4CnNzsNEnPKiC6s7KyFU4R
P+AJyfC5KxgIoMciUq4NBH9C+uegnQbSAwm11axW8ts8Q8Y0LRSUAWdt3tp5YX1SNbwUkyKXcOXW
nVs6itK2k3vC4dppP48Av9YqEGemAoQ7X5AuNq275XWmlGAW4GnlaIHWfufSs5Jf1TkwfwqEhv1p
8okZDzHU5Zsy1vRi16Z5f89vor9pseB8BJzkrHFta0Q5RVO5sdwaAPIaVuXMuoCoLBDpYC+EqPjx
8iuCiJohsMMNNYv60Klw8Wdt7Wo/rYzTYBI+uYhRU7LnVx2PgpeLA0S0q7HpqpH270eEccu526o4
BIKqjaKthZTXTVw04U2BVm66ReM8/IZU7vOsSNrWpIa9dsaJjbU44zCX1IQwgUkgsTT4yfuiBs2q
o5tUWMPnUm+FBF2V/EbDefb0YeouABHtpDh7xRyh3+mjU+4HykIrB9opkQ7uAdmvWCVgR0/SfLn1
JTChMuXFAWYnzaTfzlAVe+Sq0h3trfiupjp8nwdziyov2qRxP01g4oeXxFY/qwMaPXbd679ruUJj
BGzMzqyK+TC2IVIppWWt3IfiTR3PGrRvEESU+fkfW/z4TSJ16xhlzkuUJGCwbVPYn9BTda5SbcQH
CW7ZXkoHe6Xhc2ZQhPfZ6dAm8FjRF4t0LvO+MTqUlxp/5tBHBusTajztvhqLaVP5Ur4t6BBu3j8x
T4vBmPKyQLB6Y/tCeV1EyH1oJqreNdVmrLPmW8gieigAyX21y0G/Qe0RWTQU4JwfphkiMEu1RVU2
uYHwFexkP30ywzb82aDwcgOKQBWYM2v61qm5+bzyPc/MjkCngLoBr0OQJD7/I0KqgEFUsVFWG70H
+8xBj61fqujzV1utg4w7S81+lno83SlSMD5PCNEJ6rme2Vu/bI1dBFRfvSiKLIt3NdHrZe3HySuK
jBn6RvGIsPP731dM22IFsdpB9BA64iC2/LpWMVXlkPN1o1Srt7EMITqFzuVJYaZ9GfJG+261EWrS
IUi090c+PZLR4zAVBSQPUYJsLSYqhUImSJGipyAPhJBBeBO0VDk6ULUrt/q5oZByEY0wEmHIesfv
BHVv6oIaVZwemvsOIUXHLe24dyf0bVee6szr55JBYoUoVSBFFj2LEKPDQJLpWVgF8qCA1wv756yp
waXkyBNKwChhgwXXannNFePMM7ItBAOOwIUa6mI6kfRKETyUEW5R6moXNL2zzXWs4R29D1bisVNw
oAUIDDAKMDqAnYRKx/Np5zEIH8S7Nxih5vamBJH9mtcQ9YTnKQq3yaiRQKvwEx1vtHxj2FmcTfNF
mZoo6ksSQpguER22szCKJPRtM7qUZmaHwQZVvFo9BOOcI7cddNXOCdTK30rop34vzTiv3R5ovYNL
AtH3yhlz5t3RKha8beG1xno5fqyyckBRZH65SUYjfCIi7a4EAfXawIzwHnSJvM3mOP78/jY4vfIJ
l8D6kvST04CVPR7UDqjs4deChEtV+LuSaqSrxYP88fCMYegIACmGBIbk0PEwo9INUOscWNvRpEJh
mMzP5jjDToesQjeSJu0BcU1YhnpZXZayUbFgY6yERREYRUkkigit3Clq/L0yqJSg358FsS2OjyEd
SBWFKmAvQs9gsUPtVCd9KWWoPfgbfDfTEEIC0kTbyUTX1W1TM9y/P+CZeBUarSwU5MiJeOOLAoeE
A8eEy0G9UUNb7lGGNp0tng6Gg2SPMjubOBwgGIS4y8quHmiW1yldNaOlV6UpCqO+Fbh5k1rfQzlL
biO/6RCs7NKVUuyZUI1lJoDgyDwIHYHFvHDsB30rYauaFZW2Q2XO9FQZbEWM4sh3ouUwhlpb21g+
69WlkY6DVzdYMCIyH9wDdDWvaE2vgeBOxeDol/GmeEtEeqS/i6Mmk3IF/WEV4R7MfUr4k7b1KynD
+FtolPNrkdAQ9hxKNP4uKSGh7Pqi6x4oXGWF5/s2DgoprRTUI9CtfJbqVnsB8t7oW7uZFXkzzmCJ
FRoQv1Ze+GmESVxJ3YB1hl8bUIXjHTBUgNzkWpYQTOlxG+mblCbTZIwHtZqSHXBfHVpjOHpKbQ43
lWO1xraXS+0FSWTTe/+7nJ7V4twET/YWIdCgO/4qJZK8xOCIUTZB+QOSr3LldNqvYazalbri6eHC
QELyguIpvTVbfP5HMCKFVpRhG8pA9eBvFCWJ6frSt3j/cc6NAsKJVYoyj+iBH4/SqH4cVi3JUNKE
LIo+t3djgf7z+6OcThouQzQL4B2y9rjJj0dR+wJNCFNJNlFY1BsBmPRQwgwuG9V4eX+k0+ehP2Bq
HA7Ctpyo6HikirxZSM9jDZvk+ZWjG9T0cULYvT/KmRMIQLVOHVFEQYS1i5O/xY5KUyofPu6QOJ+i
chxeA4Ai27pBtmlgaT4HaRu7cHJxTe7mfpMqXb9FfbXaBHlNxxN1nas0iNCFTzpr5Y4/nW1AXQqR
LBomKL4sm0D0FRTfT1PIp3r14iepigBmo93HdtJ+X5mH042JBoZQv6PRB3Z5uTE11H84QhLJRZqw
ZfvNSuLGitpcAv6Md0M84k4vcadtQMOqW98Mm8cOmM4TobP6YZUFOn2QzwGdKOjkgRs7fvVxTmI4
0CjiuovwuZPn8WCqQbKW7Z72ZogOHdJwoP3CT3mxlgOpm8AbIcSYq3XyxSEIcCOb/gzSy4BYdDmm
QoFkftL23YtGdrlFBqP/+f68n75hkNGQb+iE0ddG4ef4UaExw3fkyoLvYEZeOJEsUtzo0Oiv1mb1
zDXGM5IRcZNBu2DQ47Fw8OPMzfAwtMMCOyCjSEW1Pkpb5aovjByx3tAwfqfFbEWuCGI+TRPX88aX
dcBTOs60+HXJPe2QubFjayXsO/ftmAYRNb8h9ZcvPZ80f1CaLKPq0hF+9Sgy7lW4v48taMtHZN3r
y1ju5WgTaLCX7DQK9uh039u5DYVkIpE4BBqiBStf6/QUAgMMxp4GAyERO+N4zjCeSEOpTTLsV7oU
bJueHUzkuD96FYGxBtYMkp0/xYI4HkUZ41amvZVv6EtJP8s0Kq5opc+0+w15pQh38kAMJTiR4hCn
ZL58IPSv9DK3AaQ4A5Z8fawFe7L2D1dwaU6AgzWFjASKj0upp9yXsCocEHOHoVBegLhCu7u2re37
m0dsjqN4lXhdKLuwaNjBJ4XvKLXm0Uf7dpPa+filSiLti4Ym2ZOlNfIBHLTpBqZcX4zIs6NxORcf
f2u6ZoLD4+x4yzaP31rk906Rm+RYgFVEsdXJ96XdYRBTYOT0/pOeJEWAQchkeW3CGpPI6XgoKgZZ
KDXocKhqgXBV5uaqgkXVZUikrLVriqgAk05nluQLYiL/ECItwUD2wCFvV3iCkJvjGzF0iO5tqKbJ
QFBydXA2RjLiITFmWnBrdhkmdhPo7h9pTYXMtQtNf4kCQIH70AiGH3OrTVf0kLt9hRyquskUUwU7
n+VcMUFpTJD/6X/PQHScueUwTgF1zoHS3QN9MFsYJJVsPGAp0eku5AOAWtRFcd8Klal+DH21NTZ6
MCA64bcDSndWPUzZpW6p4DRzDrwNbGzU2ORAwoi5HXoFHnOrJ9E2NAv1ppEcP0YLpG+uOvSSkMDP
Q/s1C6f+wizHVMLsKJ4RwwdXClm6N+sboesUo2o4YLjo1J0WbujkSz9iKxqunBBHHIjwkcZ6CAIs
s7vBkr4XqCQ+B5av0sSup6+d1WgvQVxI30s5MnIkfYywcDs1sRzO3U66wSFXwl9dH0oUA4lIqute
qN1sy75F4ZN4Bkm+RJ6R8QHrEkuHWQ6j/agjwLPPAjOc3Uot0YC0ixKyPx5y8lZqVOd7ht8ADwhZ
7GuJ6a3uyp2MmZU0weK6bUOdQ0FBJxEwXjZii9Slk2nuOqPCayqNZ3ScUa7lNY04pcce3dTyW58V
mYroeTMj09XG42ObVqq+tRAV+IIPQ5ZvO6fFsAT0bW25BVj0agvphZaDoUyIFzXQtkt3mMruacbe
8BE1dLrLcVm1uZeySgKAgOVY7Bw8FIvLuUS6CJXePKMf0KEvi0cBxfVtj/J277LKTGOLrjLdKVyE
cLka8xJhOZJHddyagq62Taw5fYnnZmQToWuvusFoK980BciJGzgGLkNAqLqnzslmGW3BnqiO0m9i
Y2Q2FC/AI7rxwZG76inRDR1MHzAoVghZ3zUFelnZtEoDqjoiYAlBRGn9ndwiubjJQ6sWZHkbIY5s
CktheZ4gIsF+Ct3AH6wvKHzExUYLHfumnOv+WmM2+XVWIEzltF6fdzMcRzxxq3kASp4KkwIWoiWw
dgmGZkWBtQZ1WY689w+e0yOWi0lRRBQuSnfLm0kHBDB3KcGuUkGI2dDHDT0HmOB1FUX653k0pi9D
WiJUgtugm1FZWYmAT2GJQndJ0MuoBikivTk++Rqknpyyp1yXoWgBnc3Jt+zb7FCZgw0OYza3ahL3
e8R+tY1m4xoGeZnijQ00SwGi4hLHRzuOqP7+/Yk5c49SAtXgP/5LL3wRGABkmunS68iuy6V9W+Tp
+NA0srMy/adREY9PDkDZSBBLAGYePz6FGDWTwzjbSAOtj2H2fN3BFFl+NALDs3LjCSzRdWzPqEJi
+jrpwDKqQL6ts36ldnUSqIKthjoOFBzkuULQfPxFFLW020GFxeRrk//TwRRimxdzc1WZ+Bt9dGrZ
CvQXcBUgQKcudDzUoFdDSvwpnAtKa19qqf+7bKwPWxfQ3hPNJWqoEFRYXcej6M5kWA0dJZwz28Qb
9EB/jKImWMn9z0wb0Bqh4WZR4qKbuBjFHMlxS+oztd8neHXUs4e9mVA9tVYyuNMFCUhLdO5A8pzB
w9QaHXILY+6NYbMpksiaPL8Ekvv+uzmF3fBGsMWkOYi6oIDbHz9QZzRhE0f4tztokOCWlFO32cxy
Mtu7zs/90i2qsasQZsGXwJXiaXiuNHMoNqMxxEJovuoOndal/cpGOfP07BLwgFR0OKeWHZQmrFK9
7gckRurc3EFKtHeJgvLPytOfxkXcOkRFVEcpkp4sGpXmYaQWwvxpiLA0GMPkAV0ZqPZtWXk0co0b
ioXOZ2XUsOHODShyqtSGeE+Uxp2lpPEX5gb3NOr1zqOWOqZLoX34+FSgME9f0BF6JIT7x2/In8e4
jhOaSU6A1Ykst0ThDmyZ96fizITz299Kt8SlJEnHoyRq1WDOSeXWShUs5ZxuuJHTVFlZbme2DxAj
XJX4RxRfF5vU6BKzH2KlFIY3Neo4YO2MLKouUl/P197tSQVEcPTFywU4AdDxxAfALwru84pswurl
uxDnmKd4dqYvXWSEFyqe7nddpySfAz+IsLBQzWe9T4zHqidbfn9q31Ld47yGb0LVC1yAcG9ZvsGw
RPXbj8DjmWiLRZeTP8tfw6Rrf5KLRKC+4Mw37lANuX2FKpj2pAxVHF72ZjSlm8xu9QefTs0XJSkw
AMyTTnZTtegOU2uN4S5FrfMXgqxgSlWKvFepM5WNN8+D/JK0A7aoxK1U1eMyy37b/lCr2yIoKChG
+mx+ef85T18ujRbAjXQaFEHjXiyhNjbHUgFsuEFqNt5ytevoFsfqVwXGyMpQp/kTvHS0UEmeQC+h
QHK8Wg1KyFBaWobStEi9rGV1tt0yLvQbW6NxdmHxL7Dhg1GteYqcGRmmCY1VqjzUD5YAYLOuJuSB
MBca1aF9ymPErzHXaDzNqrTvapiMnu5XydP7M3t6TFE+w9GB98h5Jb+1Dv+oOCOH3bCCEES15wbg
qD8YxjOKXsanxo9mQolkjYx8KpMnpGbR/6SAQdeT13o8wQk5j5zqMCmSRKkeMnvGJFmB56l5VWB3
2mEKtKDGp02T7kPVgTJoJ2X6YDl5hyVZm4Z30eCT7RSlhKqXAo70IUHWe6thJtoANkBJ9kDnp/pV
NHl9H3K70AY0wugbjk0Osp+4cd010J/xecxpJGGHJXWu1klxuiuDIkmuRz8xJRc7yAruVlfWUMJs
KVO2pg6YZksapv+WrKnJL2L8oHWXaBcN2arGqDSak+lrLdVWKKCNfncxBoQJbk6y3n30tANTwbYX
hRPhDrUM9moDU1IMDPEmm5vmmkJ/B10BA2UdpsL2/RVygjigZGELtCovDf0BRxzvf6yQAKqVLUd9
R03bSj8lKsQwodFVX+BNUl2QcQdQKCz1xi8S1AHfH/vk6mBsTnOiB+p99K0XawW+lxTAqEQ+BUbY
JQgEOHiqo/0rc/gfv8b/GbwWd/86L5t//p3//lVgXBMFYbv4z39+in7hClr8bv8ufuz//bXjH/rn
bfmaP7T162v76Ue5/JtHP8jv//f42x/tj6P/oGgQtdPn7rWe7l+bLm3fBuGbir/5X/3wb69vv+Vx
Kl//8RfmMnkrfluAS89f//7o8PKPv4hb/5hw8fv//eHNj4yfO+QvRf6//1cTvZ780OuPpuXndeU/
IFARxdkgY/AI4jQcXsUnjsEHvBaMTGD7iF7nX3/LqQqE//jL+A/UmyDOg8cEMaKgofrX35qiEx9J
Cr8P3C0fCqoSKt72X//36Y/e03++t7/lXXZXRHnbMChL74/bT+BfaOhzbBG6EMsu0Z9Gbeu+0TmG
l2Ut5n6ILXR4D8zOkF4hcldmHtoGiFUOigjBsKLPpI3dpsFqpLtoD7x9DxagIwN4Anh4cgtbcjwi
2a17vZZa6j5MiiHHWLPHoc+JKvn3lBOJALhu01+og/GFjCkqtnJahQ9/vL5/T9CfE7I4zQEdU3oG
zgi2jH6YvsQjIuTnoB3Q6J5aFb8k+ia/UiMZvkl5q+xwCh1XTqGT+Wc4zgQhliMQkEv1M1+1pbZN
Rt1DLFe9SWJLvwrVao4E10G7kWAiOZzy0vzTwjfxwtR9+/P7z7s4H96el2TfEk0R7ImWjOMGQzez
0gcQ7U3qeE7apfc6GgD7/8YolGm4JmFXkQYen4CWlnc2Uh/MaloXz4WZ+jvR6ftY2iyeBX0BUGhQ
QEUGvcj/ChZvEMAM8IqhaS7BhE+bTk7NzQiX52PHKkOB7SHUeJMdIthRjx+ocbAvLMjgPbzhkiuj
BncQxXL0+P60iaDsaHdSFKY9pwh0Hamgs+iX5oNSOrAPem+w4hZunGxdtpIovnZJ+u39oU7WAQE/
JQBB/0Etnyc7fqAKCWQpNRrJA8tgbeSCLow8ltbKtJ08EKIgQoOMVgXI/hOVSI0Q3zAKy/cgaksF
cD/6CKLDVeC0EtnKy0efiewU/Dwld0u0NherLogj28EZxffiLscFBynTYthoQ9t++fg4QOgB1qjU
qNjQx3OH7Cgtvq72PYT4s8+2nKpgvRL5+f9vlAUctLYMBMlKJJg6ibyeUGHy+ipeQ/Mt3xD3AB04
chsOI6pPS5OBKow1tU/ywbOycvokaLibbtbzpyCsy8P7D3RmKIpbQtIMHAU3kPj8j7AozgMKs3U7
eI2fqe6I5lPlIpQqfyVByNc2rLY8aXkwWjnQAixeEfWhxWLIMqsNQ7kdvZwEQfMaODu+G1qGf5Vo
fZc/6WYtx1vxh34ZZ7Q64EKURn/TDWmNbl/YoZMDXmeQXeHUgU1vM5fPiEV1/cbE87d7ipqiqB5o
6zuha7WJ1bmZklQTEldDOe80Ky0/F5kU2dtad8r20FZW9E1R82bY6y3aQ5uuRh/RG7JZya+iElWN
QwacaT/Tdur2pTWgMY6MSdsNbtLLdXUxqUn+pMo9kse4Sbdu2mrS+LGKGhUuJFY1Q9yF1CKB0h2/
oq7z1ThAVBZRZyzBq1HTtnoV2d4Yp+3K0SB+1Z9n3dtQliC8cP8bDHg81IQYe46k3eAllSJd9S2P
7vfoB+coXd1R9i2uJDQD7z+6BMmKBdwDyiW5//JegqALhDtsJs9MJHkHFgC+oaz7yoXVlVm48oSn
610VRX2YxiD+UZJSj5+wCaiAMsWjhxVgtxn9YTyIeSB1iu3th5+L1EY4HnLSigt3MVSiKmaAbjdi
2k64p76QfDOHMbtA8lxbKYUukhuxRDCPZBDuDNE8WFwcso/hb1+Oo0ebZNg6ExzGcrDmiyjP1GtU
ZMZnp7Nh3KoTzbMPPyVoInTuefE2sfKi+EZTLMU1Ph+9OovlZKuhww3egsbMvEHfGU7OR4djK4gL
WZhlYvy+GK6ynZrSTi97iHqqOy00P0PW1bZZkq9xMsRZdLwX6GtyPxKRkR5wQB6/PtNGtMj0kXNR
sURuWsP3cK9OPry3GYQH4QhGIPRkORKEm60zFTIunGXoVrXZXjhd2GEd31kfDDKBDhwNtdjbeDKX
QTRlMv7wiu6Odgjwhuryh5cDoxBdmFSMwTO/9dn/uE+4lzNbbu3ZmycYX5rRIowTlqXr03xembsz
LwgIBNou5G2wAZfqQE2J0JxSRbIHBl/bUVeZ3FKvjJVdvMxFmDYaXoIkTCxrKNpiazm11MoN56Wn
olBQuL050Funzxr9rJUJZts04+j74TUO3JAKM3sZmMWyA8htYmJfYcqe3ahfAilqr6w0/I4ZXf3x
l0XaSRSI3CH+PkszayObmiDJO2SY0S19xHi4u+zxBNxPVrjW4jo9d9lMlDGRVCLhRuPjeDfpmJ8l
86xOnh7EvnMRhFap7ke0KumSa5q/phZ6Zm2Qx6n0bAD2ASVZvLWss1HsL4yZOM0ZN1VdfWuHwlzJ
G88sjaNBFmdRzKkcafbMCQF5DspDUSmIWI4bYHbzo1Yn+cq6WLaGOeZp2wk5axIrVPCXk4gf+Axs
X529Wmtq3KbydBh2vtHPo1spodlttCw3bOAJHaJeWgnOZRNBoUFu06rSB1+RkyuQbcWwg4IKVXvS
6/Lb+0v3dN6JkgBBoXZBVobExPFrnrQgskuCLa+Jh3AfNeVXU6PE/vFBaPVQo6CYh4LHYi3VUlAW
MXgcD3xn9T3zLf+R/ytaGeX07XK0EHkJlS2ajJR4jiJjRYJEQx9g8CYrjfA3HW/iqXzBM/a3Fcor
9/cbP+f4smEw4g64bchVmUv+jjLpVSKHATj63A76HVpdWFUmWVzMN6Pa6bPbh1kx7MuyyYqLYirN
4nrEFuJTLSNBekfBt0xvMgsV2BanDa3ur4IECqUr5b5DNbkLJlQma0PPdp1ssA/waS3HQ8xqmS40
7CiNbWvKkbqvNaN8SGS9vZUpDSD/LJWh85hUsAxlfCnSHLFjbFCRr5STqH9Ra7OUwIokVS06LHC1
Ik5S7EyCKb7HATNRP3z708+ghS2Q5YAR3tSS/rhdgmbqitTSCamQkt9pAUimLtIdPIDltaFOVzJx
H0k/Vwuob/r/x6+/xAWLy6UaPCBv436aenVbGZGxEo4ulQ1YWfQUVSrbDEEHblkaVgsdH+VO673G
in9mwzy+qCA/PZMG5iaa5vI66KbiumkLuhjqqN7mcr76JU7PZirvlB6ZUdELXGpMASTpkgDxcy/F
P88NYqd7DntLc1vTXxOgP51VypycYgJhIx53cS4nplNlWZP36MCgAyYXBN0Q36eVg/LMA3Fvcu0D
+ARD89bS/2OZ6FotwRXjgcicclTVZvV+nv8PZ2fW47axde1fRIDzcCtRzZa67XY8xE5uCB874TyT
RRZ//feUzwE+ixKa6Bewk4sA2arirqo9rL0WuZOZd3sj3vdNwSHGVQQsctvSAyA2jEmLmH2ci/Jj
UoLLUpnsX7o2v5HFTbmKwgWZ3BB0S/he1x5JN2pGVLoVD3D1DVHjyuobfVPnPRz9u4LLt4mgsqWm
CRkPow+9saUvuR8HzoStIDhlRvYwFf4nkG0vTgoe0yvtvWGOe/uoLj6lOsUdse2ur543ycBVBhs6
MVy9cPrr9vJYk8y92Tuor1EtpMCs5j+3ZB5dZneyRlHgYUwR4fHLDsloJ/VOAO/Wh9dfqoBPcn2t
w04KNwG3usL2b+f/g95DM6dbzAd9WD0NqZ8e1a6FqLgDith1GuhHs7EQApLZe2msvnk0fVhN3liS
VYAyYNYccj9gGGk7VLGOtg3DHb/C6lYUgmNtXQ8+3Jbn1JvFzuYqx9iumHI6iHYOOOnDxnHcpUzG
udatB29kNZVVGkxRpMXp9X299RaaeYAWqFgpQNMWk8MEXDloWWs+MB75OZjK/hGeKTD8jBZEr1u6
tx5ad9wkFOPgnNok8dIZ0xbFDPNhgePzQ+kOzjEp/WzHT+5YAQNP9wnEG22YrTIKbC6+5mS99mCb
FqwmrWNGqlL85gwQlgwyCgvIB9n6DRLea6wVqtkkotEDl7fJ+w8gVGvmZmfTbj8PEHiib1wOXAdF
bZzkt/vXqdqgAAidRoBus4vb2/lp4h9gN+I9uObtRaXQ9iTQsKfwiFnqp/xmyi46K5aw/0dWV5v2
sUU6UD6guE3tkval8ec0G1MWQYe0u8jbb6aaf+rVhjhDkZJfW4b5IEb7JcsiuILBR6coUEOc28o9
0P2NHaJQBXKDPQ6s+I30RJHyxKGKqqTPteUkV8TuPEQWdqLdWyuqV8Ply61IrrudXxCmiDMP9b6H
enH942jPy3Emv99J2W/uQzq55AeeBdaeVtu2OURIyehorS8PCLWMcDIbo+EfXB29ruNc5aI4U9xE
GGA07do9tqU5GYfFgQQk3wm7brxGISF/RQcA+xjM3HiNaEeFTiz5HXb1TJvXCWfHfVcGxoe5LqfQ
DYa9Ofk7+wvQgQ4jI1Pgm7YM8oLqwihdihXW4neRYt15GJmW3ZmauLGiMCngGCgFqiPhbXIWtxYQ
9uu1GyEYr4e1B+apnec94NjN8cYKTsKpYyGQvaqv/NuZyxr2D2oWJ2oniRBg5ntHRh9+1mWjha/f
vvcseZQLqCdRTSIev7Y0V51R1ZJetFeZPyH3ir8yaQKxEIxrO56pdubq3WJN3O9AefgH2avKBn9b
U6elvRkMpRWljQ18DIXxcGEG5ahXufxUaY7LTL7snpcWtbq3r9FXuQYtby7/bYzQTgM0bU1jRebg
liQ2if8opBokyMd4ZztvUlq1SI8pFxrALNHZLHLxzdWadEylMEu+kwGKfA09pS+p1pUXdxXFj9eX
dscdfeqnoG4YJ1NAqetNHRErtCFLsyLf0sbQFUN1shaIoV638quQvvl2XMBUMxRYG7qBzRs9JIuI
TYt6Eiw60BK6beHpJ+l3E6wNNUTCBznXAPqA7UPBried8351ZPd1zeymOntVhfIfNyw0uajK+j+a
uauSo7R1pf5pFs704qAFuYc5uOPZKoThOiTf527fpJeOFUNsTjgQadUyRm1cpqc01pMnZ7D3hpvu
fQVLTVrq5LK8lZuvLoMcr1hnM4o1JvqQTBofEWHTz69/hXsLolRJvZxLgdk06/pbe2YxwGja2RR9
EN2dkioADkyRKhNZ/vh/MKWuN04NKMftLTeQEVeI7tlRIMw6LK2ihbDe0qI5mHdo1u9tHcdE1dwI
oKk1XS8qFX2/xGZlR2XjrpfOzuxjURrVTlx2b+sAIFEFIAC8hRLmRZVyy2pWZMtZHIrZQ4FAT+MQ
RXlt55rbjlcw9s0fRhTxPMV3se0UyWEa5mDI7ShnRuthnt3gNK7SgM7QGE6msdRPWmE1zy6zL59z
Zrde2hSKXE/j2mMYekUxqNyjyblzK3Ep8RCzx4Q4W2InXwsYTSLMipp6yF5sZ3H/KrVueeSZYZJo
1cadR/K+PWb8OBNct/omcGPczuiKJHMio2DYqF/r9xPCwhMyTmGeZT9f99V7HuTBkEN4D/yBtsi1
BwUIRGlCS5wI5b2GJntqfRzzIN5Z0j0PgpWSSEWpzN28+1kx18wPSg6f01fvxeoMYUuF+FETibFj
6s6CAtMkygBYjIj59vFPglq0UmDKY+4sqrQS34FQfyeDuAnQXISueKUAojF2gFNcb5vd5qWjLdwm
deH1IdxsCA2kWfUZWrrm3KR2+5S7zV5v8U4MoHouqtpLAEyWdG3UyUH7Nn2BMlux5m2YT1P7n4mf
Mhx09A971MX9AipcacbfdS9f/3rdU+58Q1IySNApWoE23FLRMc/mI4ZpE7uZI1X9Nm0/Va5mR6mX
7vFn3oTh7C5wR7AyDlcAaKDrhS5Nv4J+YKF8TR9JVmjM3WMx0vp/Qlk4Ng+o5aDr26Nj/cG352GJ
ulYUycPrC7673T7eSsZBfuOr//5byJU2dTM20nAjV7YF3AtlPCHdDO/1O91AwvjQe930kSC9DT04
gnaM39ttxX6EAyvqv2BzswNi7HLNY9pKjOYQDX07P+qQRz5o1pqfXl/nvRPzu6mNLw9CjNTqBi+a
IKs6MippIltn72ml3LMCuyJ4ajrJ/Est+LfdzOZVMCWbupEX5/LRhsb4bObmHh/eXSuKfdjkqcJz
NmvJArjZfAZVo6Cy5Xmw8m+qbLVz+PeMbJYyQ5LXy3ZxIye17AfdWT7pq5/sfJV7N4yS4aB9TA/U
3VLsWxKMqa2wPcU8PnN/xwdZdM9UxRhQnbPvNuQmOy53b1mwFzHop1hxSOWvv5CZ+1mP2oobgQPO
vlLbL55numV7ClRqdzbRML1jUBKgnanEbUvsNYLsVp6VmMm85eKSRR+6NWZqV2/MnRXdmuL1BB2t
yjwQ3G99LqmtypM6PldnBBMK0YtoKeCCda1+vn6G7loiXqEZQzhGUel675Z0XJjL15woM+fu5NZI
0UgmG8Kxq/eaB+ozXO8fi7IBI6lYCWCGcpzfDlJpGWvODKMbydkdviyctWO6GnHILJT5ELtj9ubA
GXtY4iI0qJVt0d9lg7QJTymXcaGPH1WHMATIPr8XIIJ3fP7WA391sgALQTFDvWyTdHiklVVZNbgG
JB+Petdqx6BksOT1b3XXCoR2SuiZlW1PlrdCqDasLChPCvk46UzmdvNc7tB63L5h1DhM+HdU2kyE
sIni8ly3BlWxjQwGwg7IhOjHETL7qM6z+aGchXWcF4b1hn42H2eDYtPri7znJbRi/ovSoAKnNuE3
L/FGjUqtN3NHQZqPLKcNW9Awde/iLO4iVEPincD99rGEEYlCIPptvCWQA1/ba/qqaUiGnMjxe+BC
S6M3Jaj8pPjZC+pWIdAK/w8QgfH7ga7D3p1ye1kq6wDmgDQgOLDtuBtMTPjBOHP8AkeKcxG4/XyG
psGuorhPnTIcp8D9yTgRqdjr+3zHmVSLHxZlEiSABZt3uigHSLPIPCLTrP0wcNs41Jdir9d/53ph
TI7aGdmHwhRtzrydFwxelKkTDSwVxwEzYta2cTTHsd5xnHumoFDgIlOPDpwx1x9SwCKml6gpRmY+
e/BRNmWNsgT6yqls93jr79pSIR4VTIWW2NjKEGQMgr5yozS21mOpFeVzNvPktdmyNzxy1xTgQyA+
oInx0OtloQ6jsNGtG0HxsISNY5LIdoRXHvWNHZe4dxSgalEsaYQhDFRdm+q9PBiQPSHSGT35zoR2
JTTjxDqK2be/2HaN/HBlQS7Z7t4595yRajHRAPVIcqDNfko9jk0hiZtXO3NOfdNVUe7q3c767lkh
GgZKSbkYPaTNVpatV2WSTkdkiHU+dfPgh/Nc7DVc71qBj1uxLymA1OZFJauYGCF3nKjs8+ylt+3q
nWYI69Pbj6/D4aV2QmsLKM31t5r91La5qu0o0RJGNHRUiNxC32M2uON8issOd6B1TFC3uSTqqbWC
RnfyCEaZ9EgGkx09UL5KFPzN28aTRvjhEocoIfet7h5t1Izu8pBHQVOi+TGn+YNVL3uF2puPgxUm
2nV64RBPUDy93jZCfJMHzUsjLqXucfZkHgarX+xUt262DSsqEFWtVPBk2zGrZDD1uvdkGhF4ifKw
lPH4Y2Z6NSwzfXhzY1gZY1KOpJNH+6bqIuCBZcwKUBjUg82PalJVdpEue52d2wIXyAh2jX4gE9Yk
05sou4ldERRjAT2Qqgp/6SBug/ZXZih3/KlZQdKHlTbm3b9tm3jOwYCEB2YwZ7S6U9e4y8LEbqxr
D/nCcPmLdIK2+/b6idgqnfHKKClLGrFEYDB+bAul+gwhnTbgrN1S1acK1t36H0t6vRUG3iIMZEM6
R+hfVo5U/9C2msw/MSSbWR/HehHzUSANNKY7j9ItstBTOAXCJaBnONeW8LXL86AK/DyLgOlmSziN
HYQVdoMyzkcKhr77MfMH8aOPK8f4Wmq56L61jodUbWJmXvYMfDRPTlqKqv0FaaTAezJgaN0Dud9E
fPxGfhk6ClR+CYE2EZ/WIbvXOHoWJbA6NacsTlBL9B3RLsca6Eb9waiVMB6FikwwRsBuhV4660G4
8wGVnasEgeSaci3XDDAHMOibO81k5KODbqaImgKCp7DO8OqDb8Fb+VecTIv32VjMZrYOmpkhTXEw
4TcuvzeN3v2nq0GFGqfXf89NJMrPoZrLdeCChSF8ub4rigyWysJvish0lIxRGsBqhdCE8WJkiXw3
jhCkvG7w9nKieateXiIKpRmhvtNvoS+gj8lvfd6+QHOSl2o0yh94+pvrGapFzIQaQC5OCd2xayug
Iek/o+xB4dSETyuAHKLN9fHh9bVsSYUVyZIHyglGHJAkTDFszDT5aiM9qOcRMSBVxdLNoJjqJlHJ
9WBnvZk8OtKb/aNTxobzRCmsLc82B+XHVMPL9bJUprU+Nr6A4jrxPEhHchPdwNAcLdGdcs2w+fRz
rlfwO1qj1+/FCrdngm4vewSgg/IvGfb1Lklvil2n7asIuawmOAZGAvs7vOaOfoz9lrkWiqieOGlm
mXQnEK0mJAXWYu8JMd++JOStIIvo/FDKo8F//TMCSs82ROVlNDmyf5z74UcXJPmFQa29TOSOtwNm
+tWrpdZN3+Da0qiLNWeeoIiQaa2+MO0JSQFU2F8KU7rhOtXajoPccXbfpCdM1mMrSkz1339z9rWo
urZfkyLK9TT9MMrYWU9ubqzl208xtSHVtWf0kxmozbroP+fJnDtV5IAjOUmkiWHfywv5DFPm+rco
i72q5O0n41NBjkpvFqA2XYPrhWkjrN6xjeRnNxnl+8WS2skpaRnUAew+rx+ye6ZA7QKO5BxDdb9x
0hn6C9dZ8yaa3Cw9udJ3mDdtHAb9RF7v5Ml3bRHKMD/rMxSyndrpkl4kfpU10erXw0G6U3YaHSYb
RxLJ8P+wrN9Mbe7BCvlXiAQLdnCtoUo2Z/S5Z7PlyKHd/bqpW6+nq8qMBiecgD0wN3f8spAuNG7f
RIVTolrplJfCED0TjppxQGVX7pi7dXplDqoExl2IoYKNM9pDRQ2na5soH/P1KR+YJiBDHXbCz1vs
MyiS381sbo1pJaaAW6RhDqlPwwEuy+/+IkW42hATlzTlUOa1ghlO01xeAlGPf89V6e+s9Z7D0Ach
OabKQA6xWass4J+k54jDrNn0gni7GUlNF4+9bbSn17/iPVMA+GCjoOkA+NS6PnIybQBqotFH0ph/
YOC1j4wemLVY/D163Xv+AmgRome2mJrRxlKnkxVTNCujtXO7Q+vHxbFch4umA+nX4/bn29cF2poM
gvY1FjdbGIw0kVzokyJNOCbUMtJ41KHDeByFme5s4T3P/N3UxmWKEVJRt0nVezdx9UtgqFUoBlG6
O/fIvR0Exor+N2UniMg3d5Zn9Mj1+EkVMeubfKbQ0P87Qs/xYGrD8mTkYo+bXwWN10ElckrQJihY
Mu3V7R6uWp4w8sEetqXeoDvSgUyp4/7DEOjJP4R464s1CXFpoTPeKaTe3VI6EgA3cD9gVtdeCXFb
vkwaXtkHkwcPZwbhyDJj6P/w6RTLiuKGQnV0y6Ow1pqTOjCLRDIdrKPtxeBQx1w+vO6LygG2+0hs
TqmU1E+NMV2vpm8bCrCVhxWC5tAaHPez5OR/NIwe7qNiMJ4qKIv3CMzu7SHQI6JUYiD61pvzZjnS
YWrZLSNDA0KJ1Ft56kmhP7++tnv3Bw0JGv3k7ASrm7WVhQ0vQMHa6lwM3525XMrvaQJQ6QPV9qwI
32KN3geVBzj1AEryF4/cFIhyU3OlUWfNpU+b6XFcyPAofbQPZTHszRBfb58yBfkJaQzUaKAJSeCv
P5o3ZEFpCa+6QLLiWqfGLCeLCKGa0x3vUDv0/73jlyGA+KA+4O5RmN2Nr1M5zA0/a8vLOvUCZt2y
1EOZ0T8o4l5zuCgBwbx1Fy1gEgGuCOIaQpuNZzTlCFGudMtLM2fGUYME+WhWANMm+KyPr5u6vkL+
uzimAtUfoq2bHpk5+1Uf21BBG13Vh6Z8V7cw9gp/hSfa0Q+zjyanNKe9iti9PYWjm17PL2zhtnRQ
DnqWlJZbIY9ekH4KlATc0j4anf1V0Lbd8co7rqJALqAJf522bcsRSVHUmDK/ulA1S8NqsNInOy3f
1g/4tZV0NZUJVaTnOrl2SAiJcwPqxfZSDTmM1KZOKCQ8/RDwOXe+2p0FUSB1lA4zY+ZcwtemJpE0
pYmO8EVUy/Ih84LkMS60t42q/loQbxj/d2JimgvbkWIf7mnNzqr2MrQPoyHYtDqfD/aSaaH1NjXJ
/9kih+HWUFvob97oJR3oogjRXhIT6HE3pQEyD6X89Lq3X1/0/7Pyiy8Jwj8ap5s7Y7bGBI06l32T
wj2CbC8suD7KAf5uiGzWRZ+h5ouLXZas60v4f3YVYRQAJeawtgPuA6CU2l0NFPLKnj4cHC4QdGpB
OJB/79xWd1yD65DSvOq60fPdJBhWrieTP8TNJYUHOWydbgzzTtg7DnhnQaTR0KKBQ+W93NYj19RL
6rU328s6Ggg+JZ3/qYJ8LIIRw90JNe6YUpzanqq6kKJtx3YgDkWk3kLpSwNSexoLaPWrLreP0pB7
qOo7e8eEMLofKu9UlarrY0Wo70y5aLqLhWyU/VC5gRacpNVBgvG6H94zxONIHxqOOBa38cNlyZCU
gI/0YmRzfvS02TyhNLenWnjPCrGserdorpG3Xy+nLKWN1mXQXrJc6C8pjMo+otcQbOw8V7eXOTVE
IA2EvupO2o6BNKg8dxMTxxdEAhLv0VrAZz1k+pjMJ1hMnDrKpNftCfvdLg7oCC8IrCwqI9xO0sz+
MsSebKbLMATlRRAr+OekabLi/PqnunU/qJRoEVEvJf2CK+V6E3t/hBt90aeLE4jugRILM1D0co4d
UJw3ewWmgNiDRofWmymJa1PU2SbkEtzp4jp0iIRlLg8NBOo7Vu4uiJk0yLUgQqPBcm3FLmJvXNtE
XEpjpn3nrdyBw+xYn1dby/Ze3tsLF81VJuCAC1oKzL+5jYTl5EMvjPki3KEuwjmZA+/BgppQnhyv
nLJLYhRmEMmySj68/t3uWUa5Bbo3BZgnG7te5kqgX8pu1R4Z9mIuqC6ytI5smN/kUUojKZ/7EVL2
0HRRcdy5gm9jKiWWpuhmONmA9ZXr/lb+M+wx9f2s6IE8zNRbamv9YqSwjRirnjyunXA/9K7VH6Fw
fFsLUL0z/KH4wsGAS4E+/bXl3oJuGsjTcIZpDLR2O/Cymbuj37fnnT3l5iInQx6HCue1lWUx2lFb
p+Fc6NknkVftgb/fkEv6x3WG+PH173jrrkA9aeLQsmc9xOHXxozMtpHCdcU577MqzFaokQryikOt
GcvOS7Op66vtU7YogTAdytK2YLskM+vYtlPFaZsMHrQcTr2GMOBOeri0mV1ckKC14nBYV38FPNPo
z3PQiOlTqqd+d3TcUhgj8rOLFX+w8gVx0QS2y/Ih0+YKEhi4fYejnDv6cUvuJd9f36dfF951mkKP
kOfL5vlSnB+bcz0nYEOMrm3PAzIk6dG2+8r6YFuibk9lWfttdujh/kgBqsCGcIndwsiPkEqJIcy6
pWiPXi4IvNdWMpc+T2mSnIoR0CEt3qQy/CfwWZbd/lEtpJNf7XSYmELp/fw/Dl8HqcmU2xNqXGtJ
Q2BihnFAfTR33rPhq/2MQktV/mEiIibCBFR0cpjzVc+zo0jK9tvr+3DPX9RYFB+SkgHp4bW/DKLW
O7u3mQq0O/Oky/Ir0QLTjy2Nx7dbglQFkAxRv+Ldu7aUT21mzch+nIXn9odxtkVUmNl8WESynl43
dfvYQbYDPpORL8qrzCBem+qGIOBti+tzw0P8Lm2WKixNrwzfbIVmFhVjBW4FWri5PUhWhtZD9P48
LTrorNmMH822MqLXrdz5QB5jDb/6gKQv2zHKSqvE6KRTd+6ctPzWG+aah6KQReSYTVPufKM7Gwe/
t1L+pkcCWGvjDQJKPksaaXdeO//bElvuWfDK73yd2/sQaI96Y0gp6NFvJ5cnYaILB3H3mZLx/Igu
HKPyjRgAfepJYf+MXW3qdiqNt5sIaEoRbygGRpiEN7diiywPQwY8MWmZp5+X3kbmxdKCiVEjIst5
55PdWaB6VQD+IACokCzX7mfNXUfsaA5nDU5xMFqO2/WfgsRFKyyRdmpH1NrbPezHvSX6Cv4D+Fmp
xm+MmpoMuhGdonNbt+0Hv9TFx7Lxu+dcNutOrHDrJWrEkZItY4cEk1valtKuoAVL1/FsD4luHPqq
8OV57ntZ7EQGt4YANRnItfA8A0n+JRz/W2SgGdkyVdoynheGmA+LVQzHMbH2Wga3nwsraiCVto9B
3WPzEvjo8DqFY4/nOq2/J04XGRW8y+0YhLxke83ke0tS8EdV8SB03V4anT7EuoP433m0xvIbnDAj
vbNk/vTWSwO/AyRAt1OpM24DGwi7LJHpsKfONdNmOnTLBz9xl7Cd2j1Q4p0FgTvjFiAO5zRvSUU8
PRUtdYL5PLeFdkQ22TwwFbVHYn/HCsOBXOjMnsLfvC3dozBMb94WKPqWY3tqNL140Yx13Qmebqxw
aOmsU5EiQVI37vXBzde89kQ6zucmM+r3o16kBwOV953L6MbfgNVwaKDnUXwDBKDXVuwyC6Cemudz
YXnUTyZDh1gvo8molVmEZJC5k8HctYcgBikFUBK6jdf2dD0PMqvy53O8IG3ZuGI+NfPS/qRzVESa
ESd7fBE3AT0LhJ4MoBOtFnKKzVXUayWkZYE1n51O2qCE0sdlzb4tsxGRgr4w+/S8VvZeeHHfKCcL
BAF1gm3hvq6tTm9Xl2+n698Cbz3WWdkfBjT9Dmma1fRxh5e5mr+/ftA2SDNiYLVWxVBBHAz1wNYx
Oyundds3y7lP4BIUhh6uYmoPQ2UWT/GoaR/zvhWfl7rOIIWpevuj29n2TwQmv7z+Q27yN34HWeN/
K/yUzdTz8NtVWeayM5vAXc5JjXidZ09d9QeENHpyHGOj9uma19ofaSrJPl43fM+76JYgecslqnpO
14aNZaI8ZAbLeZqEPIrM/Q9U11HvGvlhbJK/Xzd288ixSqbYeHmo4jLGt1klNXd3nrJMnlPK8C90
DePHONXcb3G8JxR9x5Lir1DADXXvbOef5xjhP3Od5Hmp3foyN/0SGYA4zosw3dPri7q9dbDEuAhv
D8hu6k/XO7jmkyzbYpXnwF6cr97kFd+LvtuDN9xZEGAvSnJc0TAVbR0kNSDmknWun3V/yj/UMMo+
VZUWfzBhDNiJD25N0XvHFA8cg55w4VwviMSztOpBX87gQudTHvdzyJD/cEhhtXjz3qnZQp5R8gke
8G0WR3na8BYTpfdGdOKTV8biK6FethPQ3R4uHlO+EbUZaD8ouF8vqJ31LGOcWZ6NtZNHE7zrlySz
loMQlvYA94372Doi2XmM7u0iiAkuUgZ8KORuwhJX73y52JU8ZwmSDMHYJn8Kdv2gNcn65a0eSEcQ
kW6oPAkablheGSHqB8NeMJWNxWM5NqCj7HEJX7dyd0E+wQIxo2Lr2uyiMcFMRtwqz3bhf5YySU9d
MCzwJ1p75K63JwqNP4UfxfvoRG5jkswsPdhVLXkuFsTUkyCID9Y4v7kpx1vKtBC1QVpluMdmPWva
lAvKkes5lv6nZmzPI53PQy3BPWum/eZrFmMcXQWfYVnbrmpfGo0fy2E9QzIt/ePird5nFE1k+UFL
bP8SEOzt0e7d3uyY5ClVsYrSZlDf87cnhRm2AbKbeT0vvjdmx9btYXnVLe3cBSi4w/ond9Z46yCw
ANMmCfhsrHPL8xfHoy9lJ5yzH9f9GboQ+2FiOOyQ9IHcmbC/awoJFrrFEKKzs9drg/4xRd9SOufK
sWRE5vKv21vLiRuq31nUrS+yKGZgYeKHy4kmxrWloZFxjOixczY9LXvI6sk+jwkV1reeLVbyq7xP
lkTxWH3L375VJmElmuzGJ8E1tZOoeu27XQXxyQKA//V1U7dugSmyPyjUGJHjwbo2VZTT4FT16p/h
oF2Ocqqs4lBaVnIy4tT8I28C7cvrBu/sIMMMLm8JoAxazpsIo0dMw0RJ1j0D4PHeJSsYhnG1551q
5j0rkFSpjjRg5Rt9UKfXUOxsJu9sjX7NLRvU9d96UZQ7t/odMxRLldOpvaMdfb17We8XRKO2f5Zo
zZ8gi6kOFb3otzudumiJy5hlBbG8+UZ5HYzumhbx2cg0D1HsLjhNhHA7TndnLb/mmkjOqa1QbLte
S8MofEFVzyf1k+lPp1r9F71Iip2jet8Kzg1tH+PC22sIEcLeGJ3Ch5JCju+8sgnCBFjtzue/cyGo
EAL8CIkzZbbNa5sAAfaabPDPekPJxtA7412blfCzLoW5s20bJUaVM1Be4xmk7MBQGKMa1/vm1nmr
JRWSuwaZUDI8pzB8jR0ScqMsDpNv/Fl6P2DEOeh1chB5E7IvR2Fb9SHOIYeRn1JvCDX5p/Q/63I4
Vum7UevovlafU+1r3OWPXjBXYWctf/faz9eP4u3ZJ3BUlyYVBMVvqJKw366ZyUvyqezwqybVl6NV
ttllbs3kaLUMcuaxSHa26vbbYw/f+lVN4/hvdoo0VRMyz7Fn+cu5nesmpDO1B+pRfnrVCqBEogqD
1BWooFEyvl6V7PxRG+o1Pk9DK85EZHQcsqVC9BgJrg9r0hYXa+y7Z5QK6q9kWfMOd+idXcUyh5XS
K/WNrYcHA7hjc6ySC92FFFFDgTJoQKOBeC3jScr3KOk3oGDlgIhG4n9qQJbGzZagSB8y04u1IbkU
fiqXfw1fxu5zUg8kcM7CCFBUKMTC48pLAwcAELifjlMpYEtql/7pzS4Fnk/Vgckeefs372M2McBh
NmV60atWD4U9mxcj19zDPMTr51juTRYpj9l8a65EOo3032k8b6EEvbe6dG7S/jxwAZ9Go7fPyzKb
T0GXd48FZBuPaJPPf751ja6qXyoaPxoglIWvHcxElzkf3WA891XVc+yRhEpRh/Ay72z3UlZhgej1
XuOaZP5mreRglpo6VIg1azsvjBwE4R1d1HMywNV/zMaxFMe+H2ZYqBSZyrMQzfoFPa7OO1az3uXf
1mCc3JPrlcnLiA6te/AnHcGRmoEnveA+Qr+24gYC5kLxqm3GY5FNc3o0nLZyvmRrGzewkhHwvIf6
1+oP7gTD0bkbJrv4o5dQF36rNVoX9LIXZ/oQICflhVNV5304O3Dm/yhhUfdoBqTQzZ2bdqqaMI2r
ov8kTYCtp8XVqMd6MMVVJ52x1+kUdEwgPDirXn/R5tHvvzlZWhSn0ku84OR2k+5HLsjv9DC4ef+z
1/05QzoU/s+nIhYi52d6dnLQReCNBxkv5rcEnMlXWBLj5ZDNy/QR1qdpQnO0GSRET3lpFEfwPUx0
mNmo639pNnzRj0aLtOZhbbVW/GnaZIrFIU7KQD8hYlUYX3OGrJb3aUce8bOh1LwmdP7kUvw7Wwz2
P5tq3ukpWac5P5RG2c9HM3MHmPNEmfyZF3lqREW1VukRFmXgSVRymO59gmnEp2O65DJfsM2AQumd
FoR9YQUuPK89TwJhXnjmmyRJDwFhB+xDtjf0h7UjeDqAvTPmlyAoTY5CsBTdcRHIAkU91VwzCnI0
qR9ZdoHewahn7Yd4HQvzMzDEevg6daUWPCyOubaPZT7H/3TauFZfayrp/7iKXOiUZW2fvGtbw2cy
zqrjpeQ8l4V+LKfGKY8DhSpkWadm6A4imxz9FNMMrsK5GS071JpB178MBLnjZ+AkifFJUlvOPo5p
N4ozOOCheKznpIyP+ExnHRCy96ZTBja0+8AQj/h7teK0fscbhqZgWg9JEuZ6Gaw0dOe8PqUlmO8Q
sXDAtoMDlUU0wke6PMkKwYMDlWbZPvCp8THL5O57tNamd8O+WNz0Unh5MT/o7L13ADBeeX/Tyg6S
f7rFmPLQmJ2gOxlD2RfHotar5gUW8bQJVx+6w0cm9YfiWU91868szd3ifW9aaXJuxqVTglspHFxT
Crj1fZd2ix6loizHYxNrxkdYDP3+OctLXvtyNoXz3uSz0wYcm6B59szcfee6yZQfOrgqhueE3qfx
gFau8D5Ku2vTL1kTV+VLhiaeEYIN6sZvqAdU7zPaYOPnio0ao8YzEu2SitzuQ1jWXePP2u/9vwth
DGC6K+E0iDQCk3hIaYzIqOhdKZjD82NEC+rcquaTZfN6GuepmoT1pZ/6NPs8O5o0Xpy4rSTq5P1U
T8fWsLIMTu7YkuaJV3bpH2CCoCVOWaqLL4vXo2W8ZnlbvGu0ufuaUaOKrUNsVfm7tjCG52VuRH0s
K6YCI68fLUc7+Isxf6OVHy/NEX7RgDlre1y58sLJa9PkIwlYwkx8nRVtENqJ5g0PgzPW8M8mjtBY
NXPzMaSxmdDfy5Lb+RDH1RSfJbXxr4tR+PAPl4HzJ4G2MBXgkcFTIxXM+WWNplHnTJFMChfqlV24
aCa1Z4YMeslxLKYlLL0AlsvBk7B9Gf4ABJoZjzqDVmf2zkgt5cETGpjtP1aKmz8VqVs33ztFUnzW
LL8qvjmyyH+aqZ3l34pCxP3TYCziR1c1Popa9SiCw6y3yKppiFrY4eok0o8Ej752yZacgSI9WBLr
nHZ824+OyBxq/jkKQofaSLr0a7I4VOaQp+iXsK9WSNPzxhrts174sQXUzqurdzoPpmTOa4abkF5P
toaIyo3zcW6Tdg29afHtl3TN5h9gKMVXMY+D/l5UfuGfgA55AuLIWop/X39S78QwEHqq0jJOC2ho
Cz7sctw8bVbrDNuxfmLeYwk19PveobqWnq1hgQ7Bp7+rJ6J/J+xuisCB7PUnfyGhr6MJKDIcMPVc
LmqwcBOfgqLrO5jyrDNDM9C7LQwxVifimeqveRZMkUk+p/vUTUNSHeaKDOqzZXRe+6dRafIDl1Hd
Mdr8/zg7jyXHrWQNPxEi4M0WIAtl2CW1l7RBtKQRvPd4+vudkuZOAUQQQYV6o0V38ljkyfzN0luJ
qy3NaLhSoKTQh2rVKpLorOFAq1kImUlF/2zbSN9EHkiY9k815ayOU2H3D0HbDtIZJM3kuLXJp/mB
HeB8m2ut4aNuJYC53KnH28Kr+noOHxopldTCDRX6aI2rTvoobEvCwfojH5VgQRqy0I4kka7yW9TJ
hXGDsASAjLYttkippcbLUMTPRSmnmifx+W9czm9k+3NXDSiZIml/pJV69XQgKJxmQSviIUx7Zp1z
hcDrllmf4+cWCvt5ker5XJbcXLe34W4UUHOwqPENpEq8jlJXc7EslhY/4x41XuyGUmZqtMbT7ShX
SStoDF6LojcA1IqnwjrKOIw5VchSJ5FTDTKAOgk8CY3Ni5FI7TNJq/PEXj8Szboem4gqAIEoFtB0
3TyJB4e6hIND8BPmClHpgkOhWAHR4kimd290goNOFY4KMCXs9eiQQnWkQBqNJ4Ag/XDme9rHn4ZR
KTVPRQoafI2WdcPLUAuB49sTe70zMQsXprNC05jjtxmiAYtJ7EbzKVxgm+fjpWmG353U+iuKAuWg
JrMfS5RlkFgzr1rYiKgZVU/z+alRKql0oyBo/XiRHTeptPmsUan+5fbgdtZPB85Aw5f6GDTFzd50
FGk2VInBoYZReU7NfWTOXf1wEGUnjOBUCO9ZegigyNbLNzaxFZSF6jwha9lG5yGA7ecWKsAyzzAK
ufIwQDObF0MOluxkl+3CNx0KKDZGUSm91HGsRo9tbIT6KUIdKlbd1NGk+mwsNeISgdUU84tu1nHg
Uv0b7CeD2k9veiomUdETbHs7/tZxNM0HdaSpOszjmHu0PdsFk6Zaa78qSSx1X514CgO/okXcP+Ei
E7ZPRpnGnTeUppWecrClZMw8/LAIGdC7c+UmtGUPyFXe8XsyaX6ulGWIvWyqperRCOJkOctVFnyv
TAkVDyRop/v4bjzS0Y8TQBHAAgBgQC6t5zWJIh1pC9l5GjIbsR0Tw9qUo28oB3CE6/UjDrUHUS4E
nLpF84STovY18jVPitkmT05nZC+ZLt3nsPDPaAADUPYkD0IGYj0a3OcyCAiO89TmzfSYRXbs6Vp/
dJ6vqnhizhANEnVcCmzbF2/dNBFvfvYiiKTiex3lxlmPg+5jqTnRwZ18PW0i78CRk1LxG5B0PaCJ
OcPgYImeK63IvqrqUE8PVhx1/UF9RCzzKsXASRrBNEqTtJtAd4nf8a7kNutjj9KJhNADXZrMI32X
ihNpYzWDs9GX2W3guuFdZkm96WZp3h0wyK+vLXg9bA4yLDYHbcJ1fM0oM7NoKPkhS4pfhdQVJzgm
j7bWf7Wz4eh7er2AODBRIXlzBDVgVa+jZdXQFki4Bk9BXf9Q5Gx8KGAJuYsBGv3g3rqaVzJBNO9w
HqN7TL9pHckMg3Smk0uWn8WU2vL8P0Yx3g1b4l/G/ohiP/0JgGyb74uF0I/axJJEUS/mWTNMJND1
cDe9jShv1WQkJ00KaZubokdTubayOXxGjyf7HThB+TwZ2X1mbeIEU+ynGIRHMmAF/m89YQk4Cx7s
Vvgspxl16qIMnKeoNet7C/F0yQQElbqvgNZsw4Rz07dYs0fPUhHpHw2EJ58MC5FVe4jV0+0tsLPZ
QA4A2yGlegNGbEbUZf2C1G70nPXy6Mm02B9ap0teUZetDnbb28ZdH2NbuNjo4iBDjHrDEb07xo3W
xkGkwIodk1IfTr2jV4PbFBVXbmb0FLeBKzfZj6ZQEsV0FSVJSZGF07VrIFpo/bIYCPVcOlAH2Uu9
hLHyYC4FsrOFhOTskzamQ3RQlb6+4IReqlDHMxEHuupSADQuu65Skudep4b4qFCX1h77peHZeXsZ
rgOJLAWAA1q65AZb2U1Tz5emScPsubHbkjdCnv5sOLF8EOX6HhPTT8eNZwiNl+17IE11JyGFzp77
TA5fy0nSSjdtB/kkKTBr3bkJjhTA98YFLgUVO3CyNEs2h18v7DJBAhDSbr9IudeHQ4ygVqLff8kg
QfGGM2YTg3bfHEykBdVOi63i2aA+/0z17wlaQX3wGbg+K/RFoK+QLwu5qC28rnFqSyn1vnxWJx7X
XmNPSeumvdp/lMHPNgcfPfGgWZ8WPjQiUyB1tWhvqeuTmVrL3Mcd3GC7nPXXCjbCQqUc7YaHKm6C
zFVAU2e/RyOe2KD70DPhCRskxcFVtLOA4sGFCwa2KgLStP4VlhS0vBko2FutGbrGkkmXEZeVL3dv
f75EoAPAS4ksWsz8u5sBF5w6D0wjeKrDVPkA6aRztTnID9ZPZOHvZ1T0GlEug7jOB4n29mZGEaqS
82CEQV5HFAJ8B17V/Ijj/ZC6dtwu42NkW0XllkZwaCS3PnkkrqSxPMYZGUsKTW/zekXmQ67jyM78
0VSzr0YrZY+pYzQPQVC239U8UQ/uWrEs/xvqWzy87vE0EEq++BtshqrkYMabMMl8TOvk/HOdz2X1
XUKWAOZ81iw03AcqRU/tsBTRj65KqiOo3Xrf/PMDUHQQvqPgvLdwMVSf+JTOfeaX9mw+y0lbvepF
eTTMvSgUvhDIA+1PC22TwISplFITXHIfZsMPEsH8ATTa3aZ5HENgkKS4GIDzutusnZYKdFWpIjtT
0fDxtMBWn9GSC8qDA7++Xv6eMh45KgwpyijUU9aHoNTQkYxwkPNTuc28SZ3VlzRWHbelm3JX4v5P
KHILinMgcoAorkOh5CdZUTvmfmhpeOckZTn1Xk018QjAt7tAXBDiBuPQbZ2ZprmobD1BSqQt6+As
hUX4Aa/j4eM918ffwxFga0ALGJrzSlgPBy5uNuOqhbQMniFeFyWVSJmPBNv3xgJiXQV+y50MSn4d
BXRkW2gy0jnxkEevRoghIJ2+cWzv+kr/Mxoa/dxTIlnacrBr/Drp/sqFj7xwe8plvR5Osa5XkRdO
FXJtwBKlIzzG3tg0esGw0vh6Xl3zelvbY1ohkdVKqoyRczye0zjVH+5fJ/55oUpFpYua03oGJyOm
gIJWny8PCFpKKnppY6EciWq8nfrt5YecMfxP6G/kHZswi5aWYx92hd9Y/WW28tmTdAfXn/GzGnZf
pK596Qf9udSMx2WeU6+hdniwhLvTiVwHOx9RXVgZ64Em7dTSrFkKX9Py7jwslJ26iKLJ7encuzCA
BAE6h+rHe2Tz1QRr1MsORE0/Y8AP8Fra16rGtqA0kyMrrL0BcbRQEOEJTCV2c9Ea6pRAu2oKPxkr
0+0b03KnKLxbs5ybFq6EoOvw7uWZsJ62Ru3nZB5qdn6b2oYXaUHcvZbh3Acv1PGK/9yevt0xASQV
7q6E21aU51RO6YcVSK4gQuVWQ9xcKqh/B1/i3UX6X5Sr8qpqVuCK0bir9XJ4WBR1OmfGRC2rn46+
uev85u+LA1SVUHIWOfAWAKnlBW8LPaMxP1jKax7X3eSWVhDAAAlst6T585ljcUR+2ouK9R5gCegP
vPI3ez2btXSJU6nwKw1/6HM3dUn7pRyy5Zu55M5vM4qiPON6Wan/xa1PuwHaro2sCEnGercQJpVY
NNYvgWsV4wUxuL1hdUdUnr19AnIFMQKiYKqy2ZVOlC7dZOHr2tTxfMrSsD3jGHr0gtm9tbguSEs5
ydcdIsBmqWRpQ0lrMld+Bi5SnINcqz0A4uYXCbQEgKxRfsoqafxVjxBkLBdKT53dWQeAs90FffdD
NtenFsk1RnHgO/J5+CUMxxwgqPQplZrvKKlULg3rb/cfREgmAvJMloUz5nohuQyGhA1U+npVR6ex
lQfXaOsj+7e9ZcQrhPIrj2yR+6yjBHFUm5XCPkVEeEKSK/0VQMQRS2LvtL8PstmTJg5S6EaFJczk
ODiPOmgFBa24x8ZSjopEu+MBqUfbjQ8dPJP1eKhwxbGpcLFopuR8ReMydTU1SA4uyR2dcx5k78KI
3fLuaRbqdVCByCn9oR9/KAuyGLb62ZHj3yy5PddSeOna/qdo6txA7V4zbTwV0l+leSQeuDuvIhlC
QUI0qTZbxJRmYHhKSX4yj8FL4gzlkzKk1XM/dEfiQWLettkD5RH2IxIuALw3nzoZdI6ECnbuZ1r3
l6wNkpvIw5NSTN+SOkoOztpuMJCXVEjAPVKCXc+uAjKriBoKu4tVtyiATaVUP40orBTeQE1jeARr
k/6bvIH8EiieyWsUBME6qNUMQIqqWYhbLotn4djutfkcnsNRPqKB721S8TXHjxicHcI761BRl6mV
PqAbnU9VizXqUvaomFjFoeLe3gYR8n5kWyimI/6/DjSbONtmRlL4EznDx1YftTMcntKDAdMcrNnu
mKgFw5EVpnLbVn5QW2pE47nwu84KgZ+EEui7zDhoSe0NiG8btSba2tTONy/4JnK6YVLbwk8HEuZh
miIvHvrm3OZ3yvv8nTcgmgzBBfgpraPNIiXl3GXlUhV4DNWF7oY1pnxeONTIzQOOQO777uueSaOm
RCldoNk3SyWndRRpdo+0Thpw58/q7Nmjvhw8cXfmjxehQVLChuBxuLkelXEZLRvPEQS1TSd2jX4s
0TnpS0315GZKjw6y+NGbWwPqPC1C0WQm9drcGtMQGTkAj8RfqOJKH+wWZRQ3CtOm8sw60LLXsnLM
7LFOEf54BJtnt/7tWd0bL1UKLhH6Y8ifbn5AaOCRnaha4sv53P/cNfP0BO/BflTJvL7dDrVzAHgI
vFUqcFenkbk+a4UCwEvCOdOnEZtHT3VhlN+5O6Ij67ydIdGYgLlBCYvq+5ZDORptrlmpkvkdiLSz
hbywbyOD5AF7uk9H6+0IEIrXL0cNd5ct/oK+rJnFmZ75ECkZ0TDlj6Uz3W04SGOW/UiCJ8zsrsyY
c9UsdYQ3MqB0Ve4NqWZ4eGgdNYD3lgdyOVhrwa24kjnT+6kRAvNEwVvqD4xtc89Aweuv25tgb3Ho
gIkKNa8nPiTrTZD0Zi93ElK0Qe4kn5H/pycCkLZ/AigQfrwdS2yozeEiaSM3JI5oz2/O8kw+h1ZA
nIHpa6tLVDS8cUtW8qF2hgAAO09DTXOK/uAVvzNEZArp/lBZIhvYsk9HCGCyE6eoW4Pw9dqkSjyA
YfhDaNN4uj3CDZTvbQOCRBcrhvI6AITNEBEcg3qQBBmPDOV3SYnw1qjMH0PR/GKPsDAWhMpfFU8/
+MjsbBXKs9AAmFUu/y1HyunrmFbpRHmuGKyHxZTUswlo7qCHIH771fKRcFB/d2hzbWvBToS8AzLy
mR+jHOfKS1m4o7M8xSMFNA3m18Gy7Q1KFIRRIUXQEoTCemdavTWgVaSmPrjk8mcL2FgMClB3pvPt
NduNI8TiRAIOBmLzHRuxf7F1fKrRcQ97Fyel8gn3i+7gXj+Ksqk6SrKOYgXumr5cldqjHQTpi2am
410Es7+3n6iVkQTQ46JSu56zPGqrHCA4V23FWzpt58qNjb493Z6xvQP1PspmxgZz4qcrGXdGHwye
GZeml0xjflbD5YgrfD1tXBXUQNDBx1rgin8/zEUsW5mp4T8+UbkPa+tboU32H7cHtBcFrhIdDpEH
Is2ynrZq6KJwHlvVD3O2QLJo7TlO4qN7aOdyQMxcAB/Z0oJEo63DgBof01GKFT+Udbrd889mVjzM
XdMBwK9QEEs+WHr62Jq5jxfVQbZ2fXhhnVL2xpYENXDIp+vYUhiV+MNhGp9JttUjpKel37RcwqEe
s5niGWpKaBxsk51ZFcZdFDX5RpqUd9YhVb3n+RUS0u6d7jHP0+kM0K07SBA36ndiz1OzEoQ3oEvC
xWuz520nCXtHjWkE1gkWWI7IyrwsBHrhR2FeRCfDxKnEn/CtSPwu6fvmpKV90LjGqGWJC/Jbml05
AqHwXGZAkh6joUxlYPdq2jyCKSYfwgWxddzYSofmJYnl+kcMlvOvQZmr/BRKE38/15Wgdcl/m9mL
miKK3JzSRerlgZq1Dw68oPTcllr6R2Xga/bT7e37xh1c38x0dtGURbcQLjNJyXqme1K3nvIdpR66
dYkXlWYZPkm1gfwPWoSQRlLcr0aES8f4p+6N7DSOC5S0VDVhURig7U+WMmbJCYx12p3auu81lxJk
qLwEQ2nFaJADpD/Ykde3iPjRoFXJBtB72VrlgMvT4jBwqKjOsvXSRmPsFsMQPchKnx6Eut6JhGJ7
kAEIo8Rt6c/ocGkrOq30La2uTkBleq+BWH7wfdyPQq8CfSK6w9vGXwa0rZoaqfRNAOm+rmjdaxRU
R+CP3ShATHjmoR/Dd2u91s4w8JiL7dLPwty5zA5wUewYggPEzO7ioK9PrQZfHNZoHUVLKtlpFsZS
oBXilWURefSYFzenxne6vXuvs0IBS0CDHqAcPnzGJlRm10XdL2Xlx10Gv2GSlc9tk/Tn0BiRM1Cg
bsRxWxykouIfvTox1DHoXvFdwSNuPb4qr2cV24fKH8ZJ/WzycX5s2zJ8za0QkQZZah/6kh6kA6b6
8fZwdwrEwtOIK9iCuop+sVjgd5W42rFaKcCV11eDLKsgapZp6NH+ppYydnX7i24Exq95xIl5HAcZ
tYo5Q7j8PC0y3MaWFsSRaM/1p0EQdeFUIrJGq22bH3e6FU24OpS+0kzAsNBaAAasFN1XCmXZw1hl
02+3p+Ao4Cazk5UoQHKDzSVb6cd+KIyfwmAcPslGOr+GwZEy7m404e+EsDf7bEtJrtTAaJqe4UVp
0X2Cudh/1OXC/DLI/TnIxv5gfffOJxKa7GfRyabNtl5eZdGjApJp6dtDGXxvux5yURoPf9yewr3z
SVL0pscBZMrc7F85mTU7kLlmFLqE53hKpc/ppLUf5kkKf7kdam/+UI2SSSsdOodbuFQQVzrGUTah
mmr8E/pl8ShFYP2ZcNu3kYg9gPfsDY1eHqI6FDX5mm3Oh1PjvVmHdelXuZl9qAJL9YqsRENZTo7I
KHtDE9gaoeAjXmybtZLiYJAMm9p7RFejPy364kx+jwvy5FbOIPChpeQkB1/rvQ1CPZp0RdjSASBf
b5AokNS0y2nv5drQtkhOWk0FbU6eiy/3LxxJBleqBq/rSrtTyudx7tO88m0pyL3UDMMvRoS8q4RG
E8yubDkY2N5sgqrlc26/Ndk2C5csSx0MKgetoZbq5XSJaq9QzPKUQ8J8nmfkDw6eiNcR+ZqzL1Hw
BMiKsMpmKudlmh0Ejn1uq9YNagTysFr+ozfnrz0mqAdZxF40ZFC5uCHqCYWNdbRmqqNOG9vaHxa1
QLu/mYzT4MzWn4aU2l8nmP4/317A65PA7hANS1AqkCe2Jw8KesVMJo2vtZJ+1lu5/dRWY3OKMK7/
ejvU3tiQP4VuALFfwRR5PTZTa3WuZKPyYX6nn4Ns6iB+B7JeuipfxCcrTZr8YPGuzwGid2DbhP4d
mIQtWLBuFkuOaxbPlNL4bEx6elqm5QiRuzeH1LWo1QkCHUngemBk8pAok6nyQxhbgy+N0/wjryVU
vANNSw4WbG9I8L6APghzJ9ro62CFkWfDQPfTj4rA8gLUmk+Nk0Z355lAvd5F2Zwzy4yGJpHK2te6
LjoVeqydkinNDpbnOi0jii7gohRf2BSbszXpS9zU08Ru1+rkCYKB8r1Hkv08Gk35cZaUZgT0E0wH
d8juDEKaoBSDR8sV0CwasS2QsqL2IX7XtasMhtl7BiYj/en2ht/bF4Kd8d9Am6u/1EIt1bu89vMu
wG2pNaRzj6bfN6fT7YOZvM41mUleBGRYSFhcgcKtPjUNYzAr30CPOj+XaaV4k9Lqp0KR6M3odm8/
9Jme+taQH8nA7q4iEok8/vlDB2W9I80ByzQtTGq/iBEI0+T/hOgdu9Pc+XWTPMThkYjo7vq9i7c5
AX1vOUuM/ohvBlWP2k8MW14Njvynd6NQV8DlAf04airrUQ1FyX8WizcMTeFRR+5B8GnKw/1bBBQD
CwZWis6u+BXvEnXEvFVkgfTKL4o+fKRbyFUFAfdzQ/Xt8+1QewN6H2pzS/Ug+OfcZIv0eZgYngZy
o8frRg++/Is40ETIhsmwQKeuh6QYjQWOCdB0xsP8VwCWSGlII2Jn59tx9j4npB4wuICC0RrcfCql
fsIcQueKkst6/kNCFZTaXWZTZzFrC/eAWTu6rvbOMxkFXSYYvhqO2+uRhYo5ZoPKlrAxenzUisZ4
1MtwelFb1fh09+DouKMYxT0vqsabwVlxoGGKOTV+qVcdnvDy0F6qXkHMnj5z90ddBt39vVZBW4H5
ivwNbhhb+H4vxxk9InB7eT6ZP4oZcRnX1qEVHVxVOyVK0ikQeyJn5Cm0fYxbcs9NpE+FL6W980mp
zPjc2HH9ost1cAFrYH9L2zp50CfT9oHdOd+MWYqtg1+xs5aUAngbU+HgHbV93ISaNoNvBXZpZkA6
ox4G5zyEUYymgDXd/dpgwP+LtdVeKAITKg0S2X4+apI3O6lJHonEwNLg3Hx73+wO661zIlDHV1Ke
WpG3Vhq1JZ431EMbo2uf1DAOvgZRlRyMauc+QQpLtLG5H0nJNxekVmJOsSCX7/exWpPCBeWnqXKi
u7sNqBK8i7L5uKB2M1tx3gtP6MR8nKxyQhRpsA+O2+5Y2Iu0ggQne6s6OS1WqukpYzGsYXShOWpn
tFDGg+R+b+cjYAeYhk0PC3ZrtKHnLE2lsun0of8yG1LzEQcMj95DhKbD+Fw348OoYNiumJK3aE13
d9mAep4gPZLmg0zffmxwmmrmrmUfwsGOWzeuRvRdsr46Ilju3MxkdJAtxJtCATq0vifHbq5MG/M5
H/xX5Dv2Up+xZLRdkOPaU9Bk99u4wlPjCYMFB3NKur+JN1BkhoJZgNtW0h9T4sif5HmxTreP1s4e
WUXZfNfkoLOaxgwKpIaC6tyP1eB1efPX/UHwRFQ4UhA7WKb1UPpskowytApfrdF9L+TBPLMZsvuz
e1IOeE00qiHdbBvydT6izVVw1SsgUV6GrIsuRj+ZBwnHTk4K1Jwl4fFFMXkrRBosi4lgAxBtXFiU
39MkGX5R1Mz5bejCuvlklZrUeMmS2i9ktqPj357IvT0Ir12o21PC4qm0nshAHyxjTHJK2I72glhh
6FXF9Kqq/S9ok2UHwfa2BkKyqOQJew9qZutgFrJYQPNApcZ5Wr3koak/F62SHPn67VzuVK9JrYRy
N6B3MeHvkkWYU0OFLBFF1CKafxsbSfdqOUtPkRw797+RKBuxdODjTIoem1COM/RpK7PZyyXMf4P+
oyD9ax5ZiewNyAZDA9yPUfFyWQ9Iyo0sTxA/95VOlS7B2BinMR+017y375PGFB086mAkN5Q4FCor
jljCd3NXVwplRI1Qel3mp3zMsdhKDzNEUcJYl/yJQv0X7rIA7mztSqKgHBH9cwpIZjYq7g4eVCgS
oWv3k2k1/+FVnaBlR9/LmbP7oQwiNK4vpFaidrSZSwcbciWqWLGqbRuvUQb1N6kP84MzvbfT30fZ
TGO44NGTNQwwm4wkQkFNj1/0JD8yLtidR9JDwW3nejLExnm3WkU9Az+oUoqmRTUCL5Dnxh2zKnyI
o376WZei6NWkY/OMeBl5o272RzKbO3eXKOdTXWdGESva/IDO7JU5iiBwTWnsfChDJTkPsiR/nJvR
/IBVRnS2rdLy+ctOeH9milYfhW00KLH92JYAoxhtpFYCnto5VvOqQhr7JVcm47cyNvv77y1uRxDM
oMLp7W6hbPhL13UnxWBGcYs+xyhnvMqJan69fRXv7JlVlM1d0oZppCkpINilatKXUK5D49F0UDx8
+BdxuHy5r6B0geJabxqnj4c2rRlNPqL6pEH6aNx0juajWsvOrcXTDGkumSUC7LU5aVWFnuFEo8fv
u/KczZV+tsfke1WX96OGaPOS2AjEELCRrbYDkgIKm4FAmEs6L1Fb/xRA1z9IsPdGg3WwcDNAmO2K
6WyTBsT9AmVVkzlKXdX/ZC4mNtZ9Mv95e31EgrS5HOE0I1gvisA8/jbrU+KKrJatQqR68IIetpGn
lbJ2Tvuu671MsQtEXotqeroddm/7UZsVOEbcigBirLcFQgo9d0mc+4k5odCqVOlJV3Pbuz8KlCnu
K0Gyo5W1jpItTppLFuh1I8kTr9bU8SG2DjOAvbHwLQNPq6I1QSliE6UHm4IeZe7boRWgbtSXP49a
mP64PZad25dyCrVRnA4d5Cw2Y+nMrKrAdBDFyYaLNHeycTYgB/8Spn3phcg3fpWMMPWMKJRy166T
I4XpnT1JYVvFrJseiLDMXA9TahaFFzmA9mWBa5D3cOBSbUBztO7Hg9t2Z0ZXoTZ5Ymk4iZZEEEDh
/lknu7F+aHzB/1UQMEro2IPY3O78PterrKNb5GO1UYNlb38MmMY/3l613ZFYlKVAKqEctU0AKqVV
8zHkm1nIEUClka+FQpZ/vh1lb2nQcUIcgaaR+Eytl0bLscYKE+arzcKidJ24k7zByLpL3Ejj19ux
9kb0N++cQwVpb/MYirVab0eF53LX1fQVkWl3JTms7k9p+EpbYPIoJuJtsUnea2luKsAYbLYxQadW
0evMT2d5+f32YHYOFcA/Xt9AACHvbGmxcqdPVRIP5LpJN/+8zJHZ18gDjhBW9dJsWjeXo34+OX1b
1+c0ivqXoQ9GZJBu/4y9OeUmpOuBoyTI8s0NUrUVRixjkPvLFP4+J7HyaitxfvC+3BsrHVOuQRib
oOU2U5q3MvhGjQ+X02uRW0yD7YXW8M0wuo+Rql20ZPgwdCpSccpygFLe2558yThojA/UzSbXGCFR
D0qec5wrwzrxHJPPYVeCAa/T7OAk7A7yDfBNz0XIo69PAgT/pVJM+FiB0f1ZZ9MJtafmwXKCXxZr
eZDi6Set137N9ezgVOykpm89CRoGvG8pRa/jdn0QIpkN6Swo2hrxUyNcftVqtf1sN1JjfY46OcEf
HZJOc6aYMC8HH4fdGeYzCgqaegsoo3V4xEAkRMOd3IddYrpAL6UBlbVsOBsgUO7z4nt7tTGxIDxF
b4vkZHPbxHqZ1pZGLqzEsnEy5UJr4BwNmhvqPO2t1DCOqtN750McD1E44Km9hWvMga4u2cjWnUoh
1zBLxnDKA1nr3PvPIY952ktox6NyuZlGKGi9NEt27g+KU3zOzWHxbLCK99doLTBgvIB4ZaPatYmi
95XGcAD7loiFoiRbVZcwmZSDk7A3Z+LMkQzzvSZbXW8JfUHfWO3YEsJo8pTFVejbemp9uj1jexvv
fRTxK969CVMTmXNr0HLfaZ3kz7JCfALf4vC3LBjl+99FWE1SPgL2qyBptAll5FJfUcdlcfrWOY11
hXM1gN373ysWsFSVfc1rFtzoekByYGdlYTBtdHTTP80qD1wTler/3J42cR1ssm6ikNfDJmJ5to7V
VD2ihY9r7gOc+Q2C5SdlaB0vayT0yKcjJMROik8wSmGGSKquVDtgBMg2rt+5Pw/ta2RXwQcpN+eP
fBDNzzAFAHlow8EHbW9bUJFA+wRLHSr4my2ej5UlIbVa+HS0UJDuM8OtImXxBOLYvT2Ve6OjIuFQ
DxCj3HY8IiUd6hA5aN+O+/5zrDRF5naqgS5+sATfOxmrQ9RE7jtdnCehsyJSYWCFyEJvq9u5UuDp
3ujJhRnHESCSstO4hEc37Xoa/4nCB4UgDA6r3fVmjPFDVvTQSC7d1E5nsBoIwg664kt6fWTxtReK
08XXAxokV98mlBaVs5pxs1+izFLS58m0BMPDJGV4LGp0ag9WbX0A/h4Z7yXBBaObf/UNAWoXLJLU
pJeiNUvTXVqEmaTG0F7DNrPRaZ6x8Li9T9b34X8joqnKY5C65pbJjHgfrhr1iHsBVb+HtnBmXB27
6CDf35tGmkj/H2WTHdPzkORB6dKLkqL8VKtmfMLVEXWSOj5KdY5Cbc4YRPOyiaOFARlVd7GXRv1J
Q6X959ma+7sKz//MHXUvPo30kMgz1vuwsKo8xsIsvUxhr7hhMlpuK3Xh6fYK7e4JPorUaYUa7RZE
JVGLTkoMiy9DIkPajx1/6qyLEpsf+gbx59vBdmePuoO4OkTbe5PESFQZ0TTT0ssYQ3Nw8mE+B0Ef
P9vJeLRQu+MSbxjkmRjbtqtdTjCY+Eqml1hbXjPIFtpUPPeRAnl0CI7afOtE9O+l4lKgtgeQQ1Qq
10vVD3NuFWWaXkr0Zr9bbQuwTm1HlMATpR01dyjmPEOnYMDVYcms5uhjszeviFmIsaKBQp6zjl+B
5Va0PEsvTS2Rn1Vm1+DZYo/IVHfKEcF450yDo0fYTQEyIIDK62Bdg0xNk3CmO11LX6sQ8HUVF4F/
e6vsRqFShdWUQc1vm32akW1OdNVZv3FyTnGpx49TNxzVFXcmjrRDII7oVKA8tdmQ2iyrXaIoXMBl
1p/iwFqeZT2wYU5ZRwIxb53z/6Ufb5tEAC9594L3QA9ts0miUs+zMJuzy1DPjnpW8ir8ncof9k3z
4JST11dlI3uFBc7jocYv6a+iCSPFU3JgIqfEVBZ8TYzlr74pnNcysR2JHAlq2wEVZW/esYN2uAre
OtebW2eB+N5LWZBe0rk1fhidXZ/HUep/v726O6eTSi41AOH/TiterMu7DDaZJDi0sp1eZsn8mmqo
QvcyFiSp8RymaD3dDrY3JCFrxnalkIdc5joYwgk5TjxFdomASz9QKYwxvJlnEC7/Io7YrDCSSGK3
hEOTjYrlS51dainI8J9CXDSy4iNFnr0tC7FRTBsVIVvZbNk6GhHe6qvsElfa66RLkh9SJXSHOUz/
xbxZlHGBdwnL7G3RiYIghaxBzy7Sko6n3LHmB+SVp4f7Zw0ML4hrURNUtwKBWVGB80ag/FKgRXjK
Z+qs06jpP/5FFD4vXI7I01wV6/iCahEeCtllXsryYbTT5qz3xpGZ6t5Ogx753yhXWDW+oZgaStmF
1kzsjUNLltrN9xVq/75IKErj/E3lG5Eh8SveHR4rZIhRRZQOcwOvHFKVmwBQ5u0Z29lnIBZ5SYjH
BEylzUUwGoWEam86P8952JSnrCE3/YALS/5lpn3cH+yC3Wji0uFrLVC7my+YFcWxbsbR/NzCEC1d
Gy96D0sb7dTGuvzr/SMTzGDqnBBDrvyxIwOGV4Dm5bOKf6NfRQLNrTKfvypZNBx8xsTv3lz6kMN5
j1D/Q1timxlU8ojBbmUsz1HSSIunYxXbXQZ7lKtzagYAvFMpq2Uc2hyM1G4P83ozcq/CVYKIxWhB
eK+3yZIt6IVXyK7q5Th/N8ZqPCWGVj7dGwXnS+QJ2Cs8z+g3rqOkzdQwn1nwrIbm8qAGuK4gW1Dd
1ZoTW54o5AKIjTjcedtcWFKKZgn1Pni280X7uSwjTDekSnloJu3oO329YjzBVZALb01nYCzrAYX2
Ms4TqNPnOsst/EnN/HdVqvWfej20TwpQ/D/MQTsSl7r+HhIUHSE6TcIbeStbrSpISU3QpJ+1zI4X
1+yd/qTOLJ83xLrhWQNU3YPzvTtOnCVNmKCkWNtxUpGYR6UdCIlAnhtOVvRQ5WV5wtCkfhhh6LuJ
aX65e7OQW1BNEuBCHVbFem6xRjNUYAPCYMwcLxgv9j/xIY4PKt/XG/8N3iJMZchOMQZfRwHVG1p5
LhMlkiDBm7GKdpBc+7fH8kbUXB9tvEcxcOcDSZcJWN02TFzIoZSGL1lLc+Yzrf2sAAZSNu2XPDTs
+IltrYxuHpfd4AaNNsJNXBJdjVyjlkPM35QwD7xWmcVfEx6Hr05szMYLPStrdFFmabKzjoERrXsV
4vFDFYD+9OJKAUV+eyjXly8jYSMgwgSuGd7heiSo4IWlbjGStqYh4ZldqP9ltFbdei0096PHirqz
PuKlJFQE6J1hS78O5wR94URGEb0sxgTYAvXJsn50ZGgn8BhaRbkMIyTdl0HRe+dbONZF+MQvzKnA
LLETPdoK9mcfFvz7ak+bi//j7DyW5Daarn1FiIA3W7SZNsMZik7iu0FQpATvC/bqv6dGi58NdAyi
f4W2w+wqVGWlOXlOaua+FUxzeMSHD1/0zumUnTsZQfEh7hro9USKeuOuadVR/V9s53lwtkE+DQ2Q
bkf7NiCF2G8cwPV+kgIS4pNR83Ii2nC7QGtq5lpt1fSaMlT5oRNTfCy8MHtpwR0c3v90a8fBo2lI
LjxQETKwuTVlFwVce0mTXYWHSmCmzNmhaVzV1xROT1DOWzRud5YGuw/tMskhSuF3cbfcykvVgEL6
FT3BJkc0MMjcvXCm7JOuJ9bWDOCCbUL6feA4tL1p7lB9ZqDsdnmBXblajfzTNTcTuIn9uauNDnKf
MUT/NXXg//FFEXvOHpFULUatNWmtcDfA91V9NCJoIq7IlcY/jMYumf02qtY+pkmoGc/RWOeab+Wh
V3zz4gQNwCp09H8Uww7y17a3iupYhoYSHWzEBIqvmU4ydlSMuYuh8CW1f7GK3vuHelOd+Dq/x7vO
3aS2T1k/tv3GN17dFwfwsJy1AGRDVXfpz/ocQoupLJJrPwrTnxwl2aMsZWw4gQUkm72mKs55pSzD
g442zuIotZUABmgm47XxqvwwNVp7Va3COiZNkPsMBOi+kTEzoxdWf02zPIJVco4f6tLI3wBSEOiI
pHOSYveL3wBcvyC8BX4Dg6d+1oag/axFUfv5/UuzOsQON0bKMqAbQiVqSWraebBiDprXXIUeVPvJ
napdAnXIk6VGxcYru/52vK18NOAjTFeskT6l0eagf5trlek/EKM39yhPThtGpH++eYlYD1knpWi6
dbRQFqF6mkeVG85zc+UqpOahmrmi+8CMLWOv1C36eAxWW/ZhoNTxy5iTFAGo1lC2XhH5bZa/AsQl
5mFfZKULr4fgS1s79tRe87osX6wYWr8xyYenPkINbVcjAf9UoDP8TzrY6kMUB2/HBoAOLoJ2BNxj
S4jzRA3VRFKrvQZR92efmt1r0LXfLED2iChE2cZNkT5usVCIOgAJSmgQQInFIR3mNjCVOBZXBX3f
Ex3RuTpUSZkFflzmQbubhqInX27cecsfrry97JEyzQ7iWbb1l8xJomsslQGy/po3SR2eBydlubWu
Rce+7pEIagLGODe8z/qzYlO2Q4iIEaVZFoi7vK4SkQTjtZ17opasGBT1A0Jb8EPuW7V22w99IKby
taqi9FuJSt90fPS2EieQsRO3MdVA8ez2DSgMe9KG0e6vSaVZf6bIY59NdQ6fbaThNh7u9W0FjIer
BbBBlApy8tYUnlGvkPcarpkeD19MgH+vCKrEG8nMnR2VxQ45cfBGk7NYED0spVEzvKg9pZayC5hQ
Eb5C4y4/FEADUTy0hRP80ZAk9r5KpXWL82F9jAi8mDvnBIOfWAk0dZ1mtlk5TVcncRVZCKGjvCtD
O4+hxHLpHTaOiPqHP6NMMkhtmD+XhOCLINOL3WGotXa+hmlf7sNu8HxPDaZ9aFXfHj0weB+K4MyM
gBkG/HL7FcN5ZCBSaCru0LJP01y1B6PWwietGs3z+6bWroBBKcmtDKZAJxqSO/1bKUYyZRXpVGtX
J7OCvSc6vfWVftIhPtHjT4bWFy8DvIQbV3L9fmGVtI0RY+7lqpFtdRnxLtqVV29o3ZMXkHVDMF43
f0Rlr25cifVhZVKf7VTZTFzd0uU4SUh0iar0dc4ppPuFpUWk+VFdiWNNJ0AAgkw7kLJaPnwPh1Lb
6iDeWSuZydvwBa6PxtHtDjuBnkpyiPBqjnV/NqdA2wd5Mp6L2Ag27iWMffxjt579rc5AWgfuBU6/
hWfXeoEqbzjm1wpurOK1RM2988PWimbNtwWzrpew6Zk8DVE1ac+4S9XZ6WhnKV+zIk7CLzWjxfnV
9HLxBTnCSKt2gz0j5+4PZpG0e+EGc3xwPFBDx9hDLP2bHdhSHzfz24IENeIUfXPjgmEggt0duDTT
8TtTSY9FVOaXlMfdPaZj3X4eQkWBY6SO+ePwf64Z9X4aG4ilx72TaX5BeOj4Zl93uzIDkui3aZOX
u5x5/31rT7/q1Co/0Mp00o+aGWvGtSz65KUQznjyrAyFI2EFyR42raOjeHN7kEri3c6ZBbxsJY6j
9e0moFqrol6Q1Pz4xv3YIMHY7HKvDpmyN8aydHet4jkXy5h4/TUxPedAgadd103Kv43oidNDpnt+
DHUD/HmMNe+lcMUxHuxrOIRt7budln1Gp538zp37GU1xHlQ/nOvoychLp9uRz4K7QqH6RxFoBvgD
FRYNe7AOLiHj6MPNrE77EYS6PwXGDODCqvaxE3JN3GwYINywkaUck6nbidI+GsyJ+q1ZqEBfg1LZ
WW6fx09FokfBz44/+GFOdZXu2mZKTR8KvLTYAZeNkkOK7iAq23ZhD5BHdVXl9+nsOadMF9De2Tmg
uKc4nHNJhGfU1UEUdaidqDIFf5nqGDV7Pk7HDS66buSnRjNCU1FrlRX0U6oizp0WFtNRnfK53fBe
q7uFsiAAFUqgKG1Rt148RHNnjdWkmKCJ0TKk9QTu4LOetInpD/DUf3nfVa7eVklbzdsKKgowJL7k
9iJ7UaXpg9mZV4Wq5cFKuj+zIt9SnVpFwvDSQAJFDZk2DDwQixg0tKdE5Zu4+OO4FQeD0ky4g2io
ZUlz5v6hTm4Z7Fyzb/jWlZIWH5WiUrcIE+RSbtyI/BUIM/ADGF1c0Z2VLgN9NC/d62i6dLhDlZ6f
17QfrCqBmQdm1/37W7v+jgS4jMExYCora84iKR+GTsRK3LmUTBgs3TvhGP+EE8Wr9hTaHxMQIdbG
L9IfhMQXhD14vYVDVmtRA89lCqPXi3TnJHa9H4uy2khpVqcFKktMSDwYdnjLb08LtWQrDHEY17ZM
PFxZHaIQ7QxBsTXrv9o75nLJBJmEc7BInnBryCizPgjy0roqmdbYO4hBwm99bzT/CPRmPj74nSQ4
gARe14E9M9W0WNRklX3Ux65xbfS2BuXoua19npJM1/ZOUOhbg34LFQo+FRApSh3oLhLNEi4sbgPK
6NSN8o6SYlj1HSVFlNl9Nc274dULorHcT0nufQJiEscnvUZ742LNbt5fLHgHxb4Z6t6WA1/tfIEO
u4wfTaMklpWSA50YLgkbc7vzbgPPOw+/dXUpBh+qUIs+NI06FjtLKSn4jE71IW8Mu944WavLKfN+
DrDEI73hyW7NjvTOQl2f7es0Rs5T3njZ8Fc41pnz1FXQbx7I5edHe+rELbKaIWUCANksD3MNH2ib
dGGJn+3T4JiajnKh789c5PvnaxWrER7RSeVkoYUDwepiRzuziNw+SKZrXmjBIRZG7SdD/8urUu+L
Y0ze3ioD848QteKNPV3fVmIpKRzA2eYXLAf1jCRNnSGulGsvTPvaiiG55Er9cO2RSg3ke3AhM7Fv
4V9vv1xnxS4ElYl3ldoFnGNLfHO6OniZPaSl39/JVVwvlXyAbiLxLOUBlvQEXt61onBqj0QwzT51
neMyfyncI4Jv7d4RavCPnVo/37e5PpgAamTGgoAFuMMldrgTIq4mOkRX04iMF7KlTCNi05xs77aT
Mj1FSpN7G+tcnRiqq5L3Qz5TRKvLubqCZkVhWoN3tTSt+lPMo3My4iZHM94Na6RRMym+kKV/V4XQ
NoKPO2cG07SBGHk3wJAuDmteDxRie9O7BmmgH2Ii1oOXjsb/jxU6alT72FF4Im/PjDY7MURulnfN
KVz7gxKYfuvZDz/AbCPfDTkaJrQojy8yzlHtRaoIxbuOelDu+kFz97A3Ns92SY38/VNyb9swQHpC
dRSCzcXz61Sj18Mm4F7bPNH+prZYfSiKPPr3fSv3zoWk1YdWV6O3tUzWnagsxezJ808NfP7hZIF4
Nea2GH5kU+S2O8Uh/j2ayKo4fqlo+Y/3zd9bJH6WayAjKVzL7VebqrJTyy70eCiDGJmdYTyoc7c1
ALQKFvlq3HODTiR7ySjQrRXmVedhVEz3miE6Ye7tyGnBzqVzBL9VpnqJH4em9rdRiXqmV2lpHigB
hIUO76/1zq8ALwLbOhrJUll05dVIlRTSrGvb9a510LuxeO3UeVL9yBy8Z6PtIs/PEn2e95FdRvqf
Zh4p5cZbfGfDpXoazVJKQnAd67dboSkl3qFrvas3xcXBDKD1oDMiNqzc8XC4NqIsqTnKnNDiysMn
NFR643IZ3b7wk6D6XgZa7GtG+V2bnMcfenpwEGJJTSo8+TJQnWJobyeoga4w+KkvcHbCKjZ14gXt
1vjomEGy4WrWkSTtO4AQRDOQRnnmIrqr0jCi7JYE176gTZNGrvWcDLHnO409b7RJ3nbqJsPgAZSB
MbzGEH4Bb739XuGoJgaNr+i5Hd253ae8mZVvFggj+2FaGH+MThpkCL1H+r99aYfVq+1FLoxOrZb9
mUV63+8iw27Dfa8NVf9nWaRt/U2dUyLtaIiy3EeAdnL2auiF1mvF9o6vWpkX4dNsOuMPwjoGQvK+
6JJ9z+ij+tzlwi336RTQohv1NOz2nd3W/SlnSmD0jaFloFTvuct+XzfiZRBKaO40Z040P/W6MPlo
doUDLsZq7Bgi2qgad4i5OmLfg5l091keGFAhtmPxM3MStH7nsDGQLczMvtx5imb91dexLfUxhFnv
1TSibsodSerTZNhz6deeHXY+px7nrKWwmF6GwuninVMRmW2c8bXnJPsEwCTzIzmisMjF+kbtgKJn
9tUN1efB6fWd3WYoxuda2+2SCqi4BOZ8oIldbpSv7sQscnCdMJPWGYMyC0dCsAtItOJ2oVs5HSoB
AQetSTX90HVxd0hdY/6oBSkCS+/7rzuuAxwDTRd0vWTNbHHs06EGaBwJ5ao2Xtx8U62h4xAOupJv
RNHrnQWyheOQADvZEF7sbF1XQ6Q1ffgcuUH9Ka/7IN5bMCxlJ9EEborsFj1L4VuFWzt/9K471Bul
0DsrJe1F5oh5P9pby/kaO/Sc3qnD4Gp3XfKtnFTzYJS9vfEZ71mBzlTqsUlnshRYGFPbbkyu8nWY
TLQQIia+TbN9uKkC4aekDOT1Q4WIssGtA/G8moSl1YJrC6fjAGdZNp9KVR3DnVIX8cYkw/pk8oSz
Hg3+BvnMySX/ViXP4sIc4JoJn9tw7J773LX3/ciZzHIjOlOAKv/K1LE8PXouGbeFQZu2OXHSav61
mUcvK9ETe9bIJ3eeaEICs019zLXTB8gCywGVLcZs6SbfLi2lw9D0kR0y9B1qZzN3268evQ0/0gfK
ru+v6M42EpHRTDZZmUqYeWuLwnMI0sgIn8103pW2+AkbYLsDXnS2qWLtXWXjwt1dG00bwJ88oei0
3dqL3Qzq+CCNnr3BVUM/ROtrR5fQ/OahdbextnVowFNG15gRIQnDX556hvWVuW7q8NkSDi2Uefwr
qbVfga32PlNYW+Nrb3DS2/eTypeUYYMegGrWMjYYnTCxqyZQroNba8muk2nz1bb6UOWxiBX1e4CA
YPohgqwz3YXAlWJ/AFSGnmcweqrfRplmPmkM3YqDoOfyPaD9rO3FoJfDvi+Fq+xscyqrX+8fgDsf
hOlfCkhsFbnashdj52niGG1tXx0jGK502H8lgKcuUClsxN9rV0vFiFkFvLlBZLoqVHk8jz3kjFcB
ZMFmirDsPxEkjMMuUlzjtW/S7jrmtf2xNqP25/uLvPV/wE6oxVG2AgkCmBRAyuLUzUk/RoPTFifH
batXIwWEWTIyc3jcCtQ4CDiC8yQ6XLgkUo9GnTozP3WuMWYvejWI+aNjB9lWZH37zf5bDpRboJcA
a5NnLxJQpUfopY3Jo7k9DWKUZuSL2Cv9JG23Bhfv7JzkV6b+Qm8ZSoOFL2pjRR8S281OSdB5rg8C
LZEAWf2f97fu9qrKFUEzKyVlgfs6xDqLdxgPJQwkh9MTneXoUgxW8H1MRLsLAQsxdqTZ1f59g+st
xC1I74pr4MVabmHUtaM1dnVysqKo+eQp6vAzqIfujMSRt+Hy1nIh1M4IpyW2HmIKuHlufV5hTaIH
qp2ctBE5T2O0hmuf6NNrP6nd96Y03IOqdKRJ/dBei0qkp7It4o8hXOQbi15/TDmYRKldTv5JdqXb
H9LnVhtYec6ih1xcVJGWxzhJtA0rt0+K/JaIAck4FWYKZkqWjEB9NFLprdz41Ki6gg746H4avH7a
hfHc/d2M6vSxHGbaau9/0Htr42rj64kaJUPV7dpcnBYEQVN8Urup+dwZ6vipAZC9UW2/Z4XVgTNF
ZmVNsqQMCWPlFnNjdZjSLK1F59cwE23s4Po2MINBymfLWQKsLdwV9fVKCwcrPqWDk39sDIJT2q+R
maFrUw//WCY6EO/v3gI/+99HY24K4hJOKUdjcQHjvO/o6VXJadZTLf7mMdHb+7bWGMarAj3cfHLn
ysjpTlo5o8tO7/4YTfq1e9vp1eCgVmkjrjrJuPJk8InNXZOLLvXnoB8zv8Mr6h2sfEmZv6qdm6i1
P+hToXwOTE8EL9rgDcBjSDTtCxO3Ssw8b9w3D6XSbyv8b16Y/aQvs/RkzOs1s2pEypNiR0O5Q0I+
/eGBA0ZXw0na7+/v5+1jJ41BbsAFk8OivK3LGcBoMKpwBr2G3HhVHWlyV9e5cJtXt2z7ZzML1F8T
bO8Qw3lbwyHrE2oB2qVv91/dZdkBsQetSlpbjU+akrkHuy1geU6aLQji+o4DZ2LYhSYvzhMI0+1t
sxhJs7XW5o6H3iyuMMHoAAos2HV8FHw0YCuO16Wn2s6gy39/a1cLZKySmgh3kPvH7ZC1r98C/9wg
ZfICJTx5ih2oftor+j4beGw3ku7VC0FChpCGpFkgZKGadmsnHpXYtpo5Phl96n4ErV+BC45d/Sh6
AVzj/UWtbjzGoAuS+k2M+1I/vDVWg3ByKqOLT8qo/ZwVgXbbpL0MnvI6K83G2by3MM4nhCUEEAbW
bm013tyVSmlHp1IPmoPIAvuEa66vgWVt4bNWxwR+MwrxzKDA1knstTgmQUmek4sMRzYlWvKhHWLL
+jSkuvujcPoo2jWdEs4+GJF8Izu8s0a6RhQdwRmCNVoaRpZEz0czik9922s7u8FP98JNd6M7bulN
3zmPYB24Crw6lqSQWGznOERyfJNx0ySfGG6oGj8AZLxx6u8tSDJUEF1Cm0N17NZK1VWmO4dpcuqG
NDpkzIjsRkNNDnNabknyrBfEpgH9Z6SGwI8ps1tTgzLPpUed4FTlY3+YJ1f7lHnNlo7BekGgQ2R7
nPIw5GNLmsfcrsO5cSP9KRNp+jcTSuGLZ1TJ15CKz8ZNXp9CCQ58a7rhLug/3C6oIM5jmj3XeZqs
L3kTXqou/lQU2v/qqXhpm+rh+2VK1nbp/SUWfNmEUmMo3JAu0pgCFO4p6MZ5l1h6dcmC8mEZV3Av
dPaog8hxOaoutytrtMomm8aUWjhfZjedzwjKpAxqiOjpfQd153MB7oR7UWYBuMXFHnbIryE+qmlP
2ZQbu8msup1d2eqT60Cm/r6ptS8k4eAE0oqiwE476nZRRTNlg+2W+lMZAgXsULrSsvSnmyj7Bqq/
DWN3DjvuFlJzYKQW45QLY7YR6moLa/xTy+z1qwrA/Fmo5XR4f0l3rTCNx1wX2Se1ndslaYhlVAh3
aU8CpNwLU+r2QY2SLSqbu98IMgCJM5TQjEUIXCHS2gMQ1p68ApEwH2FO+LxqL4h/1rUN7cz7a7pv
jVCD/gS1qiXzEc1cFN4qR3uqzcHZMfvQHGfLq45ZtVkQu7d9cgaBmR3U5Fbs0q1hFgoDOdqTGzXW
Na6L5FRMjb5xxO9akYkRfV3qwctSWBt7buolFttHB+NMD7s7BtSPNjIIeVH+X5WIyJBqM5PvJsqV
tFvJPm+PQhTUowu8VUeCzBnQT8zVvD3OjpU/68FYaH6fpyL3A9VJpo2jvv5g4O2phtEpA1aBe19Y
dlslThpzQkGXLmiOErMvRs+9RHO1xSew3kpZ4qNOSo5ExWepZquMY+B05oj4ZwOJr+YKa6e502Mz
TG9byRPPgWBIA8aoJUIEXQe17g1vesrDbPCdWFR+lk9bVe17awE5IT+VLsFciw9WQfQwWV00Pxki
GnYk+Pq+Eu5W7WiVMKDyKiHRFLSZVSL1u/04SqW4XpuN41Pfm8bVDQr7X7PTqkPhlvH3Zp7dfRt5
xV9ZKbaEftbHAo+BGK3EiCBnusQZqOqAUiniVk8U0hu6a+FMWObUh7xK3A2XsV4kpnir8FC6PIKL
RyQLGmeIGDt9al2BvC61EteHBDc7T21b7+a4c47yx+Q7MSbaX++7q/VnhHOCKF1CAHjEljm1qZcz
I0axzQOmBb9ixNF2oS7qXw9bkWrWQDTBZIHSlL/it+TEUROnD4rOekoyCvh+BPLtK8N+5lbZ/s5H
k4gsG+8rZ/HfSk6/2cm8PInqPDSeijZSD0hc9vtmmvJ9DIH3xkdbbByvo6Tcp8UivYd8WW6XpHTl
BCNMVDMZFAXwyhh9GO5AQW8xzd21A2iCho68C8sabdrgeksY08/GRKmbCT3zECGVtOEEF+73v9XI
LhVlRsY4luXuqpznMUqw0hRJ9xPxNid9SoKwb/Zqrk//0kdKjXM8uVa+Yfju8n4zvLjgIc8LxN92
da4UXfmcUQr5Qjf1QSrkt+WZnGPJr0gTYsmBUzKhkoxWUZ8Lh2SuELl3ihpl+vHQKV9ZWaxFceqq
bPO8PltmN3+IStf7mKCT/RjYAhg5Jw8ieGoosLRLdr7bk6cPzBqLKa3PSdQ/22L4XLCyndV1sz8y
nPhYAfHNmmSDAAPFSAp16FtrbpgFcyJycaZxZY57SOcrKDwmRi02DN07gkS3eEJsUcVYBIOQtAvD
KVNx1ooWtvQCZqQEbs9ynP6IurovPqhBFFYHo9DN6fT+h5Nr+C34kGtkDAW2CznUyETuwgHD3ZGa
VOE6hjEq8BC9Cv/z0RnzDjV1ERjW32meMRb3+II5jAgjSWguheFFhlzaWj1bPCnnjMEfP7Xs4Mkh
Qojh0jNVGFnq5OoqZvsY3Pvt+IBQNuAzIjkiclyYnUfAwEM2Y1ZXBt1nJj++5tGsf3p/T+9cbABO
nE5JAgQ6emHG6wqgsHHUnK2gDToIEIlJvkbxFG4Jnt81BFiAAj5YXMoNtwc0pRdi9rHN3e4dJsbD
odgp/TjtH16ORFPJKr4UbjPkr/jtZWmmSqcokzZnQy+fR8XpTpY2bxGxLQIBziFYI+mnuAWU65c3
O+0cPaintj6PlkivTtX+3dU19ebQza9ups/VxyAMrGifFXqZPHwHgFmQoFPZQAiKd/p2gaWnt0CF
5uqcVEP7qaqygt6wNky1nznOBO1+2JZbveH1lSdj5gWVvM5Ed8s83bJz1Rnosp7NkkBkV1PM/1Tl
6FsdqmyYzqYDNB6CU/H3+99yfd0lsQ3JhmxJS/qw26U2iogZWdebM3wHffOkjhPyELlJGIaqcxbr
fleU5rRxH+6slfAKCikcDPn7cq2oQ2rgfHnopmRsXiqPydA/CidNsg+KBzTKhw9AiU88xF7z5/vL
XV8QWbKF2UEeXypXiwvCeL4NUUJenkMR5NdAyXM6GNWDcmjy7FKrlbO8DHehx7rwoWgANvY0DOW5
q8f0SdHr+uMg6q1W3Z1PhxWCchIPOXK2+HRgstwiyTKIj2BLudp54f0L6Uu/J60schjB8y0azbub
B1sDkGaJbllWTF0zQ3xH18tzEw7pLmq6+CmKw2bDuyzi1v82j+AExyJhNMscFPUpyxTM6p5Leyrl
eHDn6wG8/EYZbJWR7i7IhbSXShxeZumXG5X5PdSv2MHB6o5uNxRnIxu3ooa7C6JV84azhWtO/orf
3CUPaqTBkFyeg4R4KIybGXxhP3wamrg9vn+87x4Jvo9klqQUtyxV1YnltMDiyrMeDTMcQEGjH/tq
RF1ZmyzoVYNKf6yK/t/Xoqot4SFEDUv0nx6WxKmeVZ5HI3X+Z+mQCpWqE3+Cti/dOBj3vhb+kXMB
zJAHbhEUpWHrTrYK0Vepa/3BiUYbZHK/RVZ872vBcIhOL9EXjnGRy7RMDBmjGVZnkLbd1yRr7E99
6LWXsFa3JGbvmYIGjgvFVZXUCrcHo1eEXTcZpiJS7l3Ypt1hEoW1n7pii6r43t79bmp5BqN6rmn5
lWfPSOpyT6XbTvYVgeDGc3LPDggQrhQvKMWQxTfSCm3WRi0sz3ZujMc0suwnUIVb1fp7GwdaAhJY
eiqymHm7cWUNr3BdJyXhcVUFzwiHFuB6006AXizccCsav2uOsQQa7RxyeAJvzSXqINzCmTl4U1ft
zRAyqESvc39iSGfjAt/bP2LE/yQGZW/x1hTyTCh2Q5JwZtfmfWnAxd1Uot6/7ybuLEh2RXkGZVmH
GYRbK6IUHnZqLq1gwIAh6E58A6Wv9x+o6GhbVM93XnsgSATYjEeBMHWl0/rN/yWJFRZ64eFbA0c9
MfrHgIM++VPo+mkGkjA1w/TRAI6GLGA13ncpsAJg4dZkrCCLpBZ2cXZyRf1oJy9VtavUWewZvNgq
fqx8rrRFe4p3hEYVpcxbW70J/1fjcuTdOSJqUrKugcSpaPhqbZgYHxvFGTac7uqUkESQGBKe0i6Q
/Oa3JqvMisyABs5ZneLpQ0ZleJeJtvvjwVNCoCDbObQTKYRg59aKEoxm5ooMKyVD83ojzBeG8ItT
4tXThttYHUhMgTFlZILiPRTxC08YD6VauIwTncdRsnCGUXOspGsXSRxuoKnvmZKgAIvclid/1Xor
mB/O5jY813lmnQJF9V70zsmeG2GrjwabsoDPqy97OrR9lxtoMOFdOpMVnsPEifaTUn+DtGNr9Hx1
/CwaU4SyEPMgYUHt7vYrZUUWMGvWOyfdml9yTbvEweD6dZt86ZXgwf4APp3mEA0qcmWQoNDi3BoL
uAcF1IDlOSG8P9giiDLfhdV0X/Nnj/HNSooAOVBAf9Rgulzijm6NmZoI24nR63NiJfq+iGbPn41i
Cyj5Vpy/KXiQYaKEQHvqjUpl2csG+D+UHiIWZxfihB6ioa6tdlEX5+Yps9y2vAhEysfrGEYZ03W8
bn4xxNFLHWnC2pivWX1LmezisKABZZ4W53W7YmtmhJi8he2dCq/edYGnnsD9Wd/dpBk/tKjDb1F4
rS3ilKnayoiR/5Z41Ep1mJ2pRXaOhd381Tpa8IzIZ55eXGju8j3wmVjz33crK+cFhx81O1l+9ODk
WUpeekK4VlOZ2blp2waaylzbuRAWbNRSV9fcpg+D4yeFILZiAvp2K6OWQzwGVn8eJroxRCqdj/J2
s4MpP90w9faa3J4gcnadsgtElqRFyxW5TMlpMIeIc9SF4wdTm/KnuI7aEItq8sygd32AW5ZB+AAx
7kovimfyNufHEFqOH8OXtkWxut5hamkWAZIEIXK4Fy8Sik0ASOu8OReFaL6DI9T9xhPpxmG9ZwUo
JVNghBE6AKjbHVaZ4phHL2zPqJR00WG0DeXS9WgWb2zvnS8pQSDE4lI8h1fi1s4cxE7URq04u4om
XqFMyI6T0abfs2bW948ezbcRKlkNZGF0k29Nof0zZIPSF+cyKdLQt2fF+tTq6vjlfTPrFRG5gieg
hSy5YpfA4imrDQK9GTPCNndEMC3Kr2S48Zxs0Rit7jelAVYCaRP0qixKfsTfYq9pdmvEDsv5DD1O
7TOgFvppYqR7mpXNxevL7w+uDLQYaF7ePTonINUWJ681a0BcntGd0zmBs60S2j4abATo3GILQrza
RK63POZvXltK5tyurO5C1Z2sqT8zsDvtHVb60uVafS2r4OGikURD0z+mEs+YNcnuramoLezO8RL9
3OXIDpdTXiG1ZucbgckqTKavhfgPPTTmUYCZLBLP2a68qtYynWxQhEdGQJzTPKXxj96c4aYoKv2Z
yQdv63bJL3Lju6RVCnE0lRnusJa5jTEaHsJDo35WeyM4NFHTHGbhxkevzoYXbRb91SnM/KWxs+AX
4t1bBYuVE6HAAzKOqNmko6cu271mWSUMXXjTWWlsdd91zQjrcPtwAoeVtylB3lfWai22FkSmm6Ua
t6AtxmI/9TY0w7W+H2APe9CDEB6RKNIaYhwBAPiSyStAvTdLx1a9IL+lvA7c80tlmFstvOVRebNC
ZREmP/6nynh7IEfC2hxiu/kSQDgr4a1fGnP4Qwfe4IvI+h8o5uP793rpRqRBonOKtQTNvKcLg3pc
J5MjoJPPcnv0Qyey95LGxIcn+huEY5/ft7Y8FFiTQxdvdEqysrlIb5raqmwnrcdLh37v3myUYCdi
8RjBJIElia8qG/EUaHHGy/44VAKGBvxuQPqjKH9ZpQZH6jj3T2MdZKegbo2/siQpjqLcDNnlcfv9
zknLGk4Zl0yLg9N/+/mEEdS55STDxYTFbD+2TFLrddvu+TnT0c2d8mMLv7wf1I339f2dXTpNaZm4
SI5fQOFALfLWcpON1WwMQ39JRaEegOIruzgEIV0E86P+WSfw4CJQRqPyKdmUb02NzAfqeleIS1fN
9hf0jJF3rbXoS+WMWzJ+b//W7YZScqIAzq0zZQK5cNCeyNQo7rXuMhp2osJJOOfRJVFau//K45jF
eygN8uSLOzRheJp6I5r9dswT90XrPaRuPBWU0IWAMlQOEyOh4d4yc17mR/cexoc3hBqP1nrEZzDN
YdDHsbswRwXuI+676rVPUIbxumwLKrT+zpwulVYq2ujETctAxurRmmn1rrvEuV3uOkppz0M+RNyl
atw4UuvLiikg6VBJ8PaDnb39zrAPaAXziByptGo/e67Qv05Z4j69v3l3rEj6TklvJgdQlqAFFaqs
1g3t9tJ3XrCLMzvbhba5RRSxygU5tGQk5NG89iTsSzN6oQcAjDNxmU2j/KH2afXvGI5S/jgRh7Sy
p2tkZ+JIP1o91MKNzlY0uBu1qzvfjjE3bgzpCwqY2uKxgrdvHhNXbS9pohYvVlAlH6CTHyll5eOG
SvAdUwQ0hGvMI+Lal44WVvqkcsvJu2T9nF70BChNbSndky0exrYwIwE4UxKNUORhgxfuQJ9zgehD
7l7UrEJVrmmTYxhWwcY7tYxmpBWedzycbFDj5G4PI4cUYBBh/CVyuvBYe60LJCkpT8kI/1ULC9ZX
k4Dn4uUwAFaTnW6c0rVjJxdisE3mguTpy07PnBfwv1qBc6nBA35A1vC5JuI+k9vMR6KF+jj3mvZq
MOewf/96rN9nPp7U8ASWL2m/F2dGD0RrWXPiXkwn+yuqx+pJg297NxsZnNuhuhV/rG8jlx1KXbyY
bP8vn057tJuU7NO5KHFqHDoGzy8tD87h/UXpMrO7detUBzg1iK8wfL7iHKK2XwPkUfSLbgzeDNow
svoLcSq6ZA4oZhy3N0b/tLZRajtlqN3y9f84O88dyXGkXV+RAHnzV0pTpcpsV+3/CNNj5A1lSV39
96jnAGcys1CJ2sViZjG720xSZDAY8RqUPK3+sa77Ngclyc1Dy3w0jfdl3Xv5Iwj15NuSC9cMlS8n
7WHo2+S8ViiVGCEsCScNK3ABaQjhZbgnzni7N0AN/5bDo9kDzOXqE1GRVLyCHCOm4wPLBM0S3Yr0
WlbLe4OKy3JotMEBYCA0Sk6+qzrjDsf0do/wRqd5wf6ktsYb9/JsLMk69o6TmnFl5LkboqM9+l/S
xlfffOl5a5SxLtOdAHOzUTZ9DqDSMMHcDc25BaD/PD81EgNYrWMR92sljyV89sMACOLh9Y3y0ii8
bjdMJU9c4tjlKMpOWocOUBnbnZYlj3Yipi7CD1ndU2B/YSAYwZvGPGTkrfV0ORAEsBEdl6WMK7+D
Pac3416kffb5zdOhGucAgvI3zepr5Euf96Mms7yKwWVAiXWUiApUrHevj3IT+6n5QUaiZMwfA+5k
m+t/Pk3X544tlySP2wWVHLfozHNr4oFtmdXyJmkRMu3fQ1EY2/BdEJOuKjh4zFTW4hZFDJpoxRpA
JpHmd94b64q/R9lwHeAtKCxea8ohBpy1dGnymMEETxOjakVUyqy9F/22x85FWGI63NAbgpcqB9/p
cuUaf66aoG7yGFNg/+NYrva+KoRzlLaenhdPE0dao8YbqwPb7LZ8gELtphx6DTGnAi5ksS55nOmj
9gc0DvVH5c/ZKfPm4llY7vKhcOv1zh7Z9sDVTH9Xj/hoG+TjuoiqO7OyjdJGVRFZnUMicsR6yTrf
/uHYE/yL5z+dpmuWSLD6FGXtvIy9Irf2dmrnT4lh3wPXvrDf2efkd+C76eNeX5FZhl44dqllLMxl
KY7D0NrrwSqHLEU8ur4LX3tpOKp71NY3jTfQJZebxMPz27e0pYtFnybxIrny/QHDBMBGzZ0ge3Oz
UOYlyHITA4HlcX4VZFs1d8MoOhEngbV0uwAgRvUeQoRbR2CXTS/EvqgzSbfWaT6mVuffY/rezhVB
E4Br1Ky2LO+6wTt3pjMhMS5ia3ZQi8uyv3Su7iib13tn/PboMRILShyhdU04uVzVNO0bw29GEc9D
kJw7TbOP5ex5H8nFrV0pneDB8dZ7vgkvTA/xJ3tr4XGN3bT/sxkks5OPLQ+3VR4hPA6RkGABZ1He
0/98aahNBoJqLY4T5ASX80swOQoMtNljYUyKlqE01yJazGUY9gbqn9qdfPWF5aTjSqoMMYpzd71J
QQgkfh+Qb7hWthwM/DROAGzUBw/W4wd3rYwPhtvOf75+8dzk6LxIiWZwcTZBbp5bl3NMA3cuG4Rp
Y48nwTvZFdbem2X7CMXOSFGAy6biea1FkL7rKs0ZjmNde2+Oazwi0cSFs701Mq9/goLybi2zrz02
cs4Rvff8kMvjXmfxNnqaXHmE6mAThqVYdzlRoUyaLnmfPK4izT7ArvsKj7V4a62M63vrPG21cO7z
a6fz0lxHR+CEiDFBXR0aVY2RVebNnY1yuy+tzdBisyfkBsKA5nIqJSElM+0mjZWBpsUqxzFua1id
maPds2m7HYqgSdloe+7zYLyGvgewYhrHWtq4hhImI1dKYYWBozk5ejxLdQ9UdrsbecKw9dEi22x8
ro8ALpizcnu/iruyMnd1ZVlxVWKsY6VSnnE1SA+Gl3m7bkiX/ZIu3f71w3A7W16rXBGwvwnIVFIu
F7autntXm1C6lmul7VrbAjZiU+3AgSUI1D138tstyXAUa+BHsrpAei6Hq+C356PXrnFdKfsh6wJ/
Z2tN/j9MihANeHMjs5DEXo4ykjMs6LWucZq49Et6C2mtYKzpAyWiS+9V/15aQm5a+CybCTkm75ej
5aMc2krzVGzoYjg67twdG8EuHRxlfH39a90uH3cc+lSYIIOLoVN/OVSQN8ta+nKmDG4JlMm8ooAf
ZIMIf32c2yltd6mNYjgO5LTutrj9n9wc3zXBY9ScYyuZ9TAXqn2o0Cc4jAi0Prw+1EtT4onGy/R3
ff9aiScY1lys4EdiT5vqBz1opkOqefdS5m1hLhPJ7c/nAYiVEvDA63utk5q0YK8YsacDpkfYy2q0
/ZTlRY5z5SLnA8m6/jb2MfwVJkVjkIubZzeN1qs8vZsgxznehOFnjdMoZKcgGhftGOh1fyc8XtUN
/x1qA3yTxvKGMa4LP+7mmeROuTyxwaWzS1T3sah+mJVP17/pCvmdcpQcou3JTd6ApkLo4Bx4pyF/
7fT+e8LUwaFPUgvi6rk6d3pi+22NttLJnIcyR+I0mPaw/4OzY9bOKU+Nn51lImqXtzL/XkCaynT/
s5vaWRmW/nAITKjzXWrDu8wFEqp30vzLSPvvGpF88/7jr3BgzMtNPakidZ1Sl6c6mUwndrppdiJR
MZewctRqhrnTfzYFGAliUrXkEHVxg72TK7/0I4CXUYwA2UY3xLr8EbnjYbupjfLE5unlzvVRjkVn
Ink0itXFGaGcIpHq//ReX/1cqGXfYz1fHoR/F4EdiZE6iQ+KJ1cnGy33XujVKk/51D3acyXf0bVL
otrs7IcthX/9cG+h7/8fu/83ms9eQOocTR376gTUHb4yxCh16utseNRF0lE2FxnVH1ul73y97sKt
sH6iaZncS9V/9wSvBqfy44Hh2kSwgPddLnWSw/frs0adSAXrw1CWTrS6Po5RhdZ90BK4Zdbo4NYj
hC38MG369jnQB0yHimAaTK5C0Z6sdRmOaTUte7N3/2jatY2sprsninAZA38vE1kalZYNmAQZ/Sqs
+9oymJgLqVPAtzlMvTUAPLTtO0Hiha1HF2yLR5xP3ASuqiBWNxtdC+nrhKdm9k4zzf6AtJSBiwkF
BCRbFJKOjvg0T2X/q/Ly6dvre+F32ej6e1CtoNaD4jBFsqtZ1p6lgg5Ln5NKJ3lcFz/dm3qmhRTT
nT2F0OkZ2aTyc0pIjXynmiI/1bowq3L7gNCRt/OUZwHadYwIDUG59/th3r3+E7fNf/0LUeQhVUYY
FvTb1XYdcjhlOIypE1bD61OzqPVZBguEuczq+/Rom8nwvaqMO2Daa7uSLWxuMYliNnB/uulXCUQv
xmacZ6VOixZ0kTP1ZThni3zP7/zE3sVntmubvdcmwc72gDdVnT5/Fp0j4xkAcpg13j0G8gvndiMj
golgX24stMujMyylppI8W0+BtIsx1JdZuGGgTcbExoRRJHpvOFhVjbOAr5Vf3v4VNkkVOu9sEvta
o5T68dSb6MScBt2Y/1YW+veehYf0IJDp7qogO1dVGfwvH4HEYCtFAvy87caLtbKwHFQn35v0E4JC
HHWkwnT9WDamjli7w+0RmlmuYzpZyeyLBjCoeSwXI3fwFyn7IYTH6X9ts6X7/vqCvBCzgZFvPC4e
JqRKV18jgHzrZTpRNA3sHHvyQoKiMjBN26u1T8/SkuNw5658KSLhQbOxeLYK0nVTFRNpvdEcnuPr
gG2PJiv30zqt9Z267O8+zfWBwyZqC85bnnldMkUQVKsaWJanrVie7BLAjXtDpfMSaks7FI+BJ8yP
jejsf1yRuf/A9GzTQ59rvRXOk2ncY+O+eBIhJoDVAfVBdnYVAKRjI8Wu9euptwpX7vMO6HPYLahO
RCB3yoNe8oV9zGb/DOy6GA/1ZOo/F8jJZ3fq0ynqcFH6teRoPN5bqcuM/N8rAv4MOTLUFsioV3nD
GCyWlmTjekoWy/7aYo6nh9wl635ubPIIB8znKZgCDFnrbPpV2t1xnTXjMQ9S/AUmyEzfVorJIWJx
XjjQ6bpTHf7dFL78kgD9KORDaaR3TH5zGTF6XVaB0dT6yZx0fYppkmvPM72Z9MEWNvqKK24q7xri
qBHmWpA/O7Jp/uLZ5JyFi2d1P6rlM5bvgdxrShb874ex+svoDfvJ0ygLhHU1JW9rDm1revmbr9JV
DEWQHG8zfrMaqv1QBVZkTlXw+Prpvf1yjAI9g5STgwTi8nJl1JDajVUn+skCSl6cSq7HZe83nVW9
19fOuif1dgUGZlZc7j5AVcI3Fbwb8G1GGKGgxB7WVq8sQ2vsrY5rM8feCvWtwzj253kclg+8WFuS
IWMZml2Pu+5zJRe0+aFNwXp/fQluMo+tC7eBcHgEQVO5tjWBxrEWiWmtJ4WlSRvOTVPtFzFhcYWR
Svakee3sRb3VlPqudqp8+mzYWffH67/h9nGy/YgN8IpyIfpq16ZgvXSJ2M6gn9ou99xwKWAmhalV
byQxWYatrc0nDf4gbzRfRqXp9Y+ylD48P1hdxagVka2p6otUebfLJGYMr/++m4jLz9t0y7bQQ0i8
LqJnhT4NyTzqp4pzW4dWVlRO6M2TJe8kOTd3+zYQfXNE85gvJhqX+9HXtXKFpcs6LFVFolH/SaXp
m9Zrfwun3blVcXD15vD65G7fp3SPGBYWFtYk5ONXVxj60jjXL6txQtima6Jx0qYvTtsnKWDIROAF
LKf+PTmvVu/UWFhFuNaWC8GtzwL9zvxvL52tfcY6E0qhYAOUuFwAZWVNbXhKP/X2GIj3WkYCFRvc
ou9E0aTBoebdV2DkYctkT8WsczAYMfqcVHAKrBAJcvvb66vzwqcnI+atQpMLMYjrWzBtJ7Obwaad
BopvT3Aupo+Fo4J7r/MtBF+E6K2Dx6bGrAK2Ds+iy3kb0zDJljz0BDPc/csFgNcfskabux1Yc/A2
WqZEHuvYqBg7was8Ab4xTD+zMVBBKGkHmFZYNGaHP9DQjME9jOxv+uzF79sYPfBrt7/SS78mVXpr
rZEFzOW5qI3K2XeLobQPZlHDUNiN/tI0oWGiJfGh4Z/ZWhgUeD8eEo9U9KnFvKjc656mxL7q83zY
ibLU+weRYS/7bRKpkru6Qzfka24V9nIwnUVD4CbxZ/G3r9p1OKNA5zljWIA0bf8UVhFwTwJDdZxh
l9L4gAZZlYvV7NJmWIrIVWspf7mBZqXvYNDm06kZkVi+EzZvQzk3/obY2OIVSclNZbFzJV3XND/7
pTK9A7hB/S+7dK0fci3Qs8NZRhihjcvXutNtrbC+q2IjNfZWWtQ7czSyGvXiVlh3QtW2US4/FNc8
VTQA6aiAIch1uZEoZCdFn1fYFnrZ8n5wxvFnlwjOsuFqS/A+8yTIEs3D+fTh9YNyE7qob4El5OLe
Oo78x8uB0XPKJFTO7DwB6hAPYulS/1jVssa90BbVWccI55w7AtU4CTvqXkXh5pz+Jp9hQgF+BqLb
dZ+4WqiOAzbNzqIKIDPgaTx/Nr122r8+y9vlZfeTDnOJgw2Gln05S6/lmpGO3pwb6s1+ZE3B0n/U
AXUvfyo/a/5JeKn8ATgE55fXB77JVLiiAbDA5yQ6UIbY5v+fqi9M885s87w9dzL3H3st0I4tynZH
22m1O0nR7VJu2QAWIhtfgzW7miMy8rWvTVN7VsJVDyZmy8dMBx/6+oRuR6EfBb+dYSh4+ddoYy2r
oDNPQ3vW+8qhVyQ9GM19dyf3vXme4TW6zQF6Bsfips40zmsSlObYnic7aI8awK7j4jf2Z2+egz3N
FdLu16d1k04xIFc3xRw4bLwItmPyn+9E06OdKmsSZ3J9E0QEr1S8Eq26Tw7Kyd3kPYlo3n5Cf7eT
+9Hl4v05BDAr3kbGJNPkd4D5o/0HyW1jRl3+jnkNLBFsdqVUdtsHXZgqOayWD7xy8lD2vjPrF5YZ
dQfQ3Bu/hxLzVfnKMZuFMm0mzhpbat/0df8Adix4mFPLLEJjQFfszva5PQ+AUhktIGsFdHXt3FyU
CM90YOLOqSxc7LmKLtsHhTd8R8Zf/vP6N31hq5KPbNg4aLSb8NvlWk6+1HOl6+Js5JYYI9tK8RfW
zYlK/esDvbSMwHg2DzWK0DfVlcJQcHVdU2DKDJrGwvHwRGlKwEEe6QyUi7zH8HxxFTc+KX8Mx/0G
wzNgSZWrRZzbhQe7MTd6DINpjTHsKA6vz+3FoTY68hYYSaKv7gevInVakec7L0kA+GRVutXteidI
g8ds9Jbvr49G0ZyPcnERomFPGulz/tmYpJKXHw1btWppcGA7Z36AwXoQCcto3wNVr0/2BHPEcorq
m+9qJ6w7/ijgRezrNWgOSlDWV2SZkb+W8zs5BWUXYoQ8/7JX4f69qCZSsvSiLK0MKJ1VETaWWIYI
7x0eBmZe4sfYGqE1VdkRErmaw7EJ8m+ZoU5itLx3weQaPPI1LWybzRK8DKozJW0oxIPtv+/RAduT
7c4Yss2nuRsztKWSSp1VOQkkf10/Z1tY7WlV2bdcGaINrWKY9mma4cg1TTv+qPmAANePeijeuUkj
Hzp9nKIlT6aKXqFXZ6GXDv25SwykHArLrz81ltM/0bosn0qZ6Ef8UhSRAliwUv77BruKPb9Knv0l
HQ7dVKpuyh4Ht5Tpt4Iq/nOiVfKXIeqk3HUqKE9D7Xtp1GXL4L7zNHLzT16Sr27cARkpSAyzOfji
9PiZ7HpD8Xm27tznpZkN2NVtZXYPgfJabD6WLAt7vcOqr8VPtzyo2qVEHWa1WfFF1obMjvW2G3EG
1mWsQZzTmmxwQBPen769FOipy7lExnisgeJl55GrWX129cTxHvB1spNviIXlgxtNRQCoINInY1xA
CIHqn6VTwsrNZGYfgpnE/DgaazZEel6CUV09vyR3G1M4aTVHq98nmu2yoRTy9IdxQU1lb6FP96Sp
sf7DRPABX+CWdG9eexfungHRIxq9Ea+/ZQTEs9ML3W8jp29sGQYo5WDfpC8DTJVursTDWA1Z8ySD
3hgfHPS45I4XQt18xsJnHI9tOc/dEiYVlfCPk+2SIBSdrZ9qDRnhY9UUNbaDHfhNM0p8LR2+jVXR
a5+tpFz+Ge3ecr40hKOhjmw6bmVktPoQHLKg9OYjMhJk1rNZTXCVLX8QFNu4Yw/rUszN3ljKttyP
y+T/MO3aEyeAIRh29J3bYWxGBazcz44IPnWN0Mso71VS4/SY5G1oB+lSHbul7KYv9lip9UeeDSr/
JKqp/TnjW6YehMhVsWu6YXBDr3W6+mMyeLXehnnhQQJ0s55iGkKEPACcosR4EeeiqTCjyUjNjBfh
UFU/rS5rREhvYLbQ7l/oKET6XEzPIB98O57KtPq6yCodopnu8vChQyPcqkJen+bIMMnUfbaGWuXv
U1+B0UsH/AvPztB5ABW8NPHHGBrENJxXu6UiOowe9mcgp5flIBcEyN+he5BNXzS/1f8hTe+zXebw
auMAQSiD8C1UubN6fe4/Skv14/MQjPBhw8qq9OWM25ewQoTZ7Tmsec2ssdcWehetrUPh2xW+29M5
nqZgSMJCN+cSdRHJRgJ7qrkdFUWg/YgFgcF5QlKi8D+2i7QytcdhrPJ2XARz+5etlUvwJSvGLtsJ
6KVupI260imlT9O8w+h8eWokbvdHVTr+8ldi1G31TisY9ItyzFQclsWonk0wYlzwOXo7tIiLrCi+
buyN+mAX9jyHwhgxMkO2vvmWqVT0oePl2fQep3PVhLoql+kJtbQGFTRybW3HC8FR4VJOtvfRVVY7
RkMw216oe6Mt9orvNobB2vdFbKM/MO0qs+7a7dYqSbydqk33lWvP61GhWVCfknQ0gzApLFMA7nfM
5axyU+QYCtU6Jfoul05YN0WfhG22VTLytdPND47LpojypE6B3diYOx51XXX1IxV3TA+nldJD6CL8
9HVDF1ihq2VWddRA6kwf8Fmz9NDkfAdRMARDfWoaz9I+tbqZ9x/5IYP2fZnBlp5RUpDZvmGDuw9e
V4F7ppYymjs+tW+Fa1+u35y0czFOLfTMzogWlL4jb7CVE3mLifVw6CaJ6US4pg/Orq4N1e/Y9Mu0
95ZC+cdOybHaabro8g+Ja2jobk3FpEK/Lv0FwfXKHEJ4QzhTNuOwig/KsFsnNGSSamEjINRHA39Y
+6DG3M4fGwPXnie+nawe1r6mArwEXf01hYeYc6gEmxXXiv7rVBRBvUOtRTih3gTDT5Fn5ffU9xJ9
742o8x5KbF7SJ8x+BsxQU5OYn8tAE9gEIpN9RNrZU0CbnMELy7bBq1CrZlc9AkbPZg532xqxattc
D0c/sH7oordBWzqVMz7og5Q2Aj5Br39qk45+RSlblYV5ReMmhFphuqGs82rdSxBdzsfSH1XxiKjW
KJtwmjVL0ltFhMWM7KyYssgdsZr7VdiTPYAkDcAoEbQSEfpd5o8Hx2qtU9uDWF5D1DhUF/qyAT+b
y2TVDkNX2+svo/DL7uAiZP5jbh2cG7ArpNhr6mKSoRjtpAk17GTNI+D3zAwhjTUt3w0b7XAwpf1p
bdamPjj8wufVNdrhR7caEF0jrS15wRM6qvagV23+LdfXuiUCrWvzIR3TbqvSlVMNt14O6VGbwWhH
3ZKrbl+wCtsJKlMVarLrg6iQDW1+NY/yRw9SRh5azxF5NLfGihtvswTmMyzZqf442zgj92Hr1HkZ
NW0+abuUCr5/ap3e+r4ujl2dHOGpd3VRpM0xByo3fxU5uJZ4XOdy+j66KrPDNZ204RFNSa8Jc0OC
7uh9Jxv2IKrK6mguepHv1k64ZUj7cVofkwoI0nfMMLz+MNBazaNkcpAMXux5Wg66P/T+bkFzS71z
rC744tlF0z8knWEOz5IKphuZnZP0mCht/vFdm1jaTpuAxn9Ms6WoDqXmr9oTl4n4npqlaeyCtsyx
KKZI8idlpCLbDSw27WxnMpKHMl1F+84svMb7wfOPFMEaPWvZAyrTpjPemmZzTH2ordE6tELbS6et
SkKS1aZnUAz1vEdNpvAeJmfRq6iVqW0eikInFaTbMa9Q6+t56y7T04r8Gr8HeKiWvR7tzkyr96Y1
tlgVN+k8PAZDr4w4WDOwWEtjzEmk2Pp0FZQoh0OmO427042ymzFHWUlfRGGmX6XPtog3PKMb6hmV
tT3GjZV6wsBz7g/SqFc7nMo2Kz8llpWfx9ozushN5oKwkViqwjzYmFoWZxHJg9lvfTduPSvbmTXi
i3vpe82HJV/T+pDbq1kfbYMk7JBOQTvFnSC7xXUmE9pzvVD73dnDkGllmPs6Pj5ha2RBsgJmzir1
B4J6RZDDs9JShUJtCVOjqMAGhk0Ja+OgoXlG9PIxao68EemKnTQSTftqr0n6Ky0gFj9rmei/GYlR
ZulOd5QcHtxgLIInJ8tbFedLbnzvNRvc12auQlI6uIk8kIR36n1Q2y1/etP0n0azDYLHFF5SE5Lg
Dd1+g543hy5BgirMLacKuLi66atD3S82isQtHpN1GfN9z4qUR1mx80M0kvsFIVqn/tNYdAT88CWU
9kMLd+2LTgLmhWxdR+6mFfB6JN3C0s6a1OEgWqIFSYsGZXKodM1Skawzp9l1ndaMYVX1hIFqtUUN
C0iX9T4jHAexaQz4TLVJPTWPLvt+DFejR+S3xrTyg2Yq1ycBI/09L5YhrB1uLKsK3RK5Gf7awvGc
h5EWi8ItwItTKvV2qGmV+WwC0ise7K5svFBTRJ+nblVuENpdX27HhET4yJeakh1lndl4auvEVk/j
OqA0KX0rw5LCEZJ9BgSfLYOCEZFokKKOkevrEJvzlrGNClzeVQjWfPm7XE1vgaloZ+khoam+hq5E
huhQihoiyDK3IvvIWSjmo5gyGkBlKSiv0s1b21NjpLI61vTruZlyzArLaErH+aOVG2XxKxHrPO2M
QSsyGdWdEB/atBQ/VVaATQ3dHCFyAoE1+k+ta0H7o4iq4SrOW7JIDos9bI/Ddlj1jHtczfm7Useq
7KAv9EZjZfLoOlILCZL3AQmVdQikHqS7EoWqQYZAx5L+LHOrJfcCR1LsdaXp2cPYIt8BisNKPWvn
mPmaned2EGJX1CPsO7eQJKr843p4p/dNZR1J4ar5iZwRSpPd1Dg/u+ZI57bwVvvZLsXSnN1iEXJv
FqQo31uEz21Fb0Bzg78LOmnj2cozR093y1TlAKr0OnV46BWpJvsQBEU30X2sociGhpvP5Z8gA1fx
8fU3+mVFYCsUb7q00JW2zgeaddcVgSYj4aAiFZeIZe0KzfeitM+9iCf3PSffywrOv0NxG1ECpgUO
dmj77/9TlevreuWWzI3YoldCW6uqD9lolfvXJ3Q7ygZJhz30e06o/F6O4pidcrLU0oH++O4e72Vs
VTs17f6HUeiU4lu98Wmu+bVZbuCWmPp67JXJRL3CWbc+8j07zFt+7bZUm83hJpVFge1qMmpdseGb
pR6vXp/KAxBjO/9HVrXZ8DAwR7YgpFj7w6ipWUR972BTOGu4Lu6hBtN5qPRJZA9d003+Q1o6SGNm
TpJx1+m1GBysM+rK/2qopqz3+hy4/B/mZvV2xZB1SPQPXXCvRPnSx0H3igoeOpPUn66KeIU0+x52
DuG/LuRXinfz0yaRfA/MfLupEXEHvUk7Atw+BPrLPZDCE6pGNanYS7TmsGXBKHeUdApSsd6pbb84
1MYdQYeWjsd18Y7PkuSk72Db7RY5325B/x/jz9AS/fDhzXuOsjZ7bVPSQFL1avHIQHKPipKKdXg4
kaJIRvvbT+/s7BcmBC4LSjd9K5B21+cnr0AXDbOS8djSQVI9nnE5ZfSo5S37/PqEbofCqAnLYJo4
WwPvWn3RsbVgaotExIQG811V6cbPgtrLE6mpdqe3+9JQQOXovG2QXgLE5Y4IFE8cT1p9PHhCPTjg
OKJxdqaj0fl3Auplc2qLcjju0aJmLHC1sDguRxqR3jGLqRexaaJuF5Zprbmh1s+aCBGCbOvDLI2s
PdCGLoLozesJcwRjCxofIAmu8avt2JIjc+Rj0SrjEYnIcT9ohneocxQ5Xh/qsrD7e5a0XoHt0OcD
KX5ty0BOooFAcfu4b7T6YaCw/DAaTRPVUz1H86S7d3DSt4EDqQ/K1sAJKCeb17sSsr3DU9iu42wJ
6kfkd+19qs2fX5/U7SZhEL4Z8i7AgiBCXH66paxrWzRrHTdKz35QIfN2iq7zI5982b99KLr5AG0Y
Dafsq7OMBG2uQ2+rY3RDpiireKxXG9ijoQzyPwwFypViP0RCEIRXsyo3K98lWep4cp2/rbU3HxD2
T3dpN97DT99uCvgwALnokiJfdON/GiizJRfORbxQ4f9Ve3bTxoXpTuqgG0ORIRIBWftOuHppTDY8
BYRN9ArYxuU3Q3vQ7grH6eJ0zabPmN0OpGsWT56iy3826N/dGe+FPbKRs9j2m/wpcL7L8VKn1fVV
a7pYBnalhdACvDW0hS5KyG9698/r2+SF2QG0hrnLv+nqX9OMZrlYNkCnPoZoWR9holWh8I2vidQe
5Sq7w+ujvTA3k8YQ0WuDW99IEbr5YncWvrLxQJ+NJ9YEqmdvd1WfPvA0GY07w71wpm143pxqds2t
Z5k/DWvQVTnyXn4lP+spFayl65s7l8wLS4gmEV14wAL8/Zo6sCgbp7wRaGQGseRAIr1VgTvnOCIj
+0iJJn3zLQ0yllSA9JPoeCPsZDc5BN0pnWP0nSBNWI6CSJMOd+6zF9YO1VT6auSHxI9rqo63NK1l
4pMRy2KmncEj4bFAL+Th9Q1xe5cBSPwNztz4j8T5y81eoNVg5lo5xxpCol/1Vc07ey3d45h47Y4i
6nDWlGW8NdSzJzaMH8tICIGrdTloo+cFHRSmtvSG9ZybVvahF96P12d2s34MAscCVBlNXpSFrctB
UuXnY5Npc5yqxX9QRVFHTZl1d4LFS6NARSTfhcwJ2vRq/WoTQodGbh77ZVvtxppWgh3QPXh9LjfH
djtEWNUipwQzA9WTy7lgaAjqG2NXRJOU954mZHNMPFG8X5o6ffu3gZK6YWeRD+XquhqqyLRJ1GW/
xNqiDWasB/Uod5nK1HKnCf/CyvHegWHP9wfkc83MHm1t4cs3S8wxs589Da6bpU1vVkbDt2hTTydb
4q0AG/Zy5RCVFtlIGTx2ZKrGSMhpehxd17kH772ZDdGNe/E3Tg1+T3C126YJ3CpXiYxz9vaOxyMU
u6zr78TTm33AKEQ5HeAL2gQwKy9ng51MMCOupMeGqvIIXhYlvTmo9t141136xaE4pCTtNtO5zimK
1JqUMio9dnFwrcPaT2aSXD4QCW8GD3b/+g6/xPOQbTrImYPH4K+kt1DPL2cm1xYnvJyZITRZHPRh
0n7Oy2R/Hus8o1Gq+x9Nz5A7y0r+7hP7bfj0f0ffnJBAoMLDvaFkQ41tJNJgepxnoO3d1gueUr3J
o9zKxZ3L4ybgMlEHIDA3IkT3G0Js4TrF5CHQHOuQsyPVTO8X395rZrnsPTAT9Bi0t4YoCDO887a0
l0IcGdjl0lIEqy1QICxtP0lBK834E6eEu9jV2w1DnQ8AlLXZToOgu96byioKjoEea1aH2OPscbJb
nWJ85w13Lq0XhgJHw8sfvTz+dk0nKDCrKqepMmK9aZK/l1Eu+6bzoCV2k/7Wx78D6Yj8xSDGb8rA
V/E9aOZVq/0+iRPZ5iLMdensdTyDwoRuyD3uzW0Q2QbjeG9CJ8gMXd2LS5MR/oMi4WGu5f+4FFlj
uqrT8fWjdjsK9z1n2ueVBRX4Whmgr/CUAEbixWW+NPupM8twTfr2zii3+9zjE6EgARWGXe5sSdt/
SoE+wp9ZolOw10ROQxJa4Ri6/8fZee3KjStr+IkEKIfbTuoVnMce2zeCPfZQWVQOT38+rn0u3OpG
C2sutrEBY8wmRRaLVX8YM/8I0Dp5iPpx2lMweDWT3uFlB8mWXEal02s4XilEl6G16D1a0hp37B7A
iLacN+Z2lXByjyDEoQagpkrsupzbYBtxN0LmeLRqYHiuRYk8jZGvEJbmPfvCql57JyuxA3RylR4l
j4W1o2BMQaMkK2ifrDqpFdagwhcuyv++vy+uThX3oxKLhZXNHQPN7HJWUVSOmpPGjJKJ6Hs32+Uu
KJrxeeqXcWMBL7cg54nQh0icov7DkL/SLkTxJdJHw+hP0p8KhkHM0FI0HMDsr5nT/wYihcb2EaoH
/1t9qbGMeB0s43BqYGadxDQgxzTUyXNSUQT9L0PxCvGAMKrM9nL5wJvHMFvm4TR2Ftgyq31XGd3w
sV+2NGxvLR43JCK7IArB+KmT98fJEi3Uvaz1mVNHFX8MIKcWs7XlM6dqBn/g+l4+0QtXieSZt+na
BClGpSALCkZpO1s8icl2TlpitXt0+dx9jvLTB7fSpqdO7zdec5eZwMsn4z3MRcX2QKFxvQ3rCgV+
c0IKSRiWFjrdEJMYdlIPdXdqDmla62dkG42T4CaHqmOLjXfX5TH4//EJiyoUowC7rkPVQZ+ky8L4
XQmeQx+zbN8m5fxYoCHxcH/LrDST/38shG9Qn1G6QWsre6kBDUtyOZ7mEpM4oCZ0OstmCC1btAdX
AHvojWV+mtIAmJpfesfEKLTD7APrd4ypOvcg607lknl/3f9hN7YYth0UGJXUkHoXXm6xOGtQqB5S
1qArjeMifAhrQxltnJg1C0ntMYah9EFphzx9/amNOHMzvwRhYDcIspUob721sevZp0sLsGS0sp3I
WzecnBY8RiubowjMlHZ60328P9/LgP6/70B0oKKFupgSpLqc75RpXSuKcjx5Uezu8sDXnmrE6pFJ
jLoTsINXosZfJu4aODvBdyc6XbGdsHrORgrWJzdJEYsTNOKA3UhacuWWM9b1dlbq/iR/lOAhPa1z
inZZDG0yLKbmjMs7C9b4ZyBm2TENzLbf3V/G22PRaFRsBtSAVtEW5NFMr9cfT6kNfrtuMd3aIYQl
n4XXDZ/vj7UmBrGGTIwWI2mZqsSv66sjOjyGyBFrd9slkk/5APn47ay3xniKY6+z/p4z332vQ0xI
ds6I2qtTGk69F/As5N4CFcWTycwq8pSNVbg+POj5kRgYyL9wW68bETaiXNKavfEEVi774Of5cIyD
4HX2Y2rLMgpCPugm8OwEgn25ZXO70JouYBTgS/2j5ZbmTupBt3FEb86FIgBCwgogvLaEzjwxuGga
T6dlDv4t7T4HczqlG9mAcX38uDN5hSmfYfLeNR2z4U6RGljNUzCmvQSQG8U1SFlcxXeT1QbaHudh
LA+qdvTBo+pRVoS5tEQTRti6tk/GPJvFodfjzH5PLlrP+6zTkgb0NCX43WwM7VZt6cZGh4KuhJ5f
/BHWaeawLGbcSMwVi8n/GyyZebTj8RvKmeNG4efG+pO0wDLBX4IUcN2vsJA0ym0f1IyYKm0nizbb
F9G0NcqN9SdNp+QNGxwqy5p3Oxr15LYZePRRnZNmQWVRL54sES07p7M2JJBVenKZWLCPlEImCS0Y
2LU7hygmEnJU3E+Flhd7r/fNcofAwnJ0nDl9ykxHnLJ2SL7dDxcvuiWXw/Ku4j2Cexetiyvi2pAG
WdfTxT/VXRX9G8VO14a2nQ7prgpqI/jG5QMzUgO5+1QlI1js1Bsy4xS0RhIcE6igv7TAnO19nwNE
3Leo6UZv08bzgZbgid4djXZxgbsaca/99nsTnrce51+6pc66R7tKRXMunHKMjrVe+E9moaUocDWa
VYVJZLpf4IZr7W4ax9h8V0i5ANXDyTA5IUziyLPZz275qYjk6D72oKeEcbSmrPit42AbhVFhScnp
cJJ5S1Prevv5iPIp2phqqJJQXQaZ1FwGF1cKC+H0pTzHKELueQy/TuFWhTIeAnCQUUfi0Quh6nKU
2M7SyTNn72QUeva2GjrjsdLRYrq/A64TWpJmCJOwe6H/o0VwOUpXN0budZ53qjRZvLeLSTuNIN/e
xhkin8DX428RQuoHexj6jUfIjZGh+VGG5LWt3lWrykiFz1jlD65/so3h7E52spul9dNpUcnOyrdT
BJY8il5ZkYSdCZFKafnyxnep7duriqRR+uZUuo1zGvMGyDOkplNSG1s8vHUkZBRQGLzvdVW/gwB0
uaqC0CXoczonA0f6nSYS/2fXFxDIEyd+1Sv4ZUI2MQq61ssf7urdM8umSgfqLyiQyH6PR/QA19df
vt/fJutYyIQo9lBiJ4WBrLDOl0RfWo0FB++Uto0Da2VZmr+iaszGXd1OwQ/fQXhoI8jfWEMXOho+
btRKKGqtvtSYY7gxu7lLwgCKr0+a9ARcbD4CcNmCTt0ayiT0ImxkkKCtNW0Gt2wMb2YoVJP6XbqY
wx5WjNjF6bIl6nlrIdXWw5VaeSStc2pHLKB3ls49xdOUo2OVmd+FhN3SgdV+Py6Vt7GKN8ajB04E
wcYKd/I18Ggpc0caCguR2aNAYQ0Sg2tkcxgNTXsA8Gf8h/FIvGhKk1ZThFS/549nuDlORh4BHTvV
aeI9MwqktmKRoev187GAC/DX/Y1549MhHWLSxXApPLFHL8ezU5eUXY3Hu7X8u4LG89Aa5fyt8WW6
ESqv3qUcApi8qLGpMiQgl9VRM3BFH7oaQKw3Dc1X2cuoKnc5APXua+/L3P/Y2X7jgFeOKvMcGy1+
nBILk/HBMcT8VHFlDHup57EOAjW1G1U3baqNH7m+m6iD8UJlD9EYU0zOVTy3KRzJ2ta8U+Is+cHu
5+5QjO3v+4t+axDaU5CaSZB4Rq0uQHCptMhES+hOg+GASYW2m91uq9ai/pU/cxM1FVVrwRJKFUzX
o8xC5mkxWMEpn8f2YcxbbZ/FvQ6yvR/ez1UkHuzFg9vRm+KTNxjt8bWT5E6kNkU7QonprymcWSph
wPWpCNORN2gmLOPkyuzn/UFu7Cl2p7p5aX4Qf9b3r1xyv6qCSYSJNqtcBx14rD7odiaHpl+CH0bU
6HY4jF1gfIzsRY9SnsPIbx3w4SnhhVRIBEL7S4PuearN/rfXW6hQ3P+R15+bvpqSsQWHiVrPOmZp
SRylvS3isJ1GN7TSwgn7ppAbOms3R2ElcBHgrFKWvDzJNXoUVrJAXI27pN7rbR5TCo+rV39V5kKX
kIwDQj7l4ctRaODPqBtVcWj5FQSqKS33I3XD/7BiyhOUFhO9CR6ll6MUaAxL3PjisKAgzh+1v5+s
rtzowlytGLUSxNERMACUw/9Xf/9HrB2mIBJ21TCKESTHFvwv+ofdljvBrVHAkyIyAkZMtbEuR/Gt
KJZpqsXwzNwI891A+153c/Xj/h57CUwXp50J0CFWoA4ufDqBl8MsmuVO6ByloT4U7r9LMDnLZ9OL
0dgh4RDv6yjIm0dt0Bb9OZW2/xsCX+uOZCIebJ68g1Zx6CaQlD/B5vtYCgRG9kmi5FTsh8Ib3ggx
Ld0jAj8jCkLO4sThAAY72c8SBspOt8rE2Om66D+0fo8Rzf3JXV1SzA39B2Wb4ijpjtXWVpVJN+LJ
xNxqPJptu3rKynR5hE215Vhxayha7rpCxyjbhdX+1rPUkMhZJaGTw+WSRSd3CW2UHZyWLSno9ZOV
riaVYAUgoLTOHbzafmXqQThtA+yM6uLcxbzznMH5STj+OJfu+95yNmLljam91F7RteQEc8dc7hAN
W2vp220aOin6YMvYLfhOR/5OtW1P9z/YjT1PwqmAP+SeZKGrodIAjg0qxGkoMzMPAx0OjZNZ5Yf/
MAoiOSbphHoErV4JjW3zIja7NNQUS84qi/LgGW20sfluzkUJiNGRo66wbvYgATkPWkp5KuH1d4Q4
O+5TFyv7+3NZv+bYDKo1QSbGi5Wy2CriObg610lipOHgEYZqu7SfmrwwUFe3tbbbmU6LYKfh5A/w
RZpv98e+NUPGpfJErQaP61XoqIpRZF7D2Lx+IM+M5nzQqtrd6IDcHIUGiCrQ0MtaGw1U9VjVuual
sN5j51DF2DMsS1u/9uZQHXzK/9S2yDqoo11u8jy3xDIUehpmhaPvvcWDs7DowWtvQbJY2kgQQSgW
k2StYnrW9N1gxHkWmosWn4Oi5wXe5p/vfxa17KuITiAHawaoGDm19SBjYlszvJ087BQxq16oxnSW
U8w7UEHJyZON8ev+gNcBgqqMq9CpyjgK0NHl2nnFEEEIoXjkxN3wbuln6yC1tP7lZvlGKLqaGkkQ
BRNAdLQacfVUe+WPm3cULvy9xsxCY9Ja/ckeewMpDhFP7tk26Rc/T+UAz+T+9G4NSgOB/IiWzLWQ
puh1TBFigpJfi+kw6+MY+l3rfqg73Ch2HV/hn/sDXq0nswSNSLIEvlg9WS9naVW5F6EjkIb5ZMrg
GMVoZXRV7Plhh3BluhFBbk2P/Jf9yN1FAFl9PRJZkXj6zGh4ze5gZ3efJboHPwnR1ptIc+stQ+Sb
A6pOMcGX3HbdK+hc2CsCn9uwaCa0g9Ak+aABQ/8Bp9D8boii2Ehwb40HLYJXOE0DpVV2uZwdFeRs
AQ8UlvOc1nt30gbr0HUiPRejF32Y6jF/eO0HpDTE24JMlAPBPC9HFFGea/BzizAqF7rCEe3EzE+S
d9o8V6f7Q11PjqEC1hL5bkrl68Z4K6Bx5ZNVhh4fCgqGLr9A2adtkQ0iKs/GLOVry7DQIgIeaHS7
KH3B+ljPjspTYhcdoM9+FtROgs/A5dqNj3Z9BijLgwZCDZOwTN5xuYSZ35gQJt0ynAwe1DtNRsl7
FFrqvxZbLP/eX8OrG4YJgdGBf0TQ9Jje5ViQgup8TooqpLFj75uM4H1o6kDbsnJ60XO8iMxqIAXT
BqfNblyvnK3Fg8nuk6EI8vTT6CZtu48WP5nOpMP48c5jgOypn9TtY+knrXhLqBOfpZegkQ90tH7X
u5nV/xzclPpslAvH2tk6VKZdlTtO9E6mCOHv87iZvoDKcao9PhoIWkDJW6zHGWS3u0vE0DjHvjaM
75Xf9zEcZ8eZUNjx7LF6bSVdbRQefSgCkNPRyVl9w6Bcljlv/SLUkHvYD1lkvJFpsny+//WuMqDV
KOqE/HEnAHUyzTKzCr5ekCJJj0BfhQr0aSiK7OinXc66xvIvNKvz8P7IKnCsPyeBGtQQLDlVRrgc
WQKlaEWu0M+llpxRCp2OkdnXe2OS7kes3ZC0MUTyly9M3kGDwTb+D+NDmCMBdJBDW1ufSVuMWm3k
ZVi2MWKh+Fl/h12v2M1a/la2Zrx3Mnt+02lD8CXh2n/tM5iiPrwaLg7UcyhNry6OHgSJu6DCEk5R
5j+41rC86zPSjPuTXFFSKbQzDCwRiluQHEC2r75vG+Q04HKyC+TvZPegL3nn7JJkbq0HGq1S8dhN
bfgn7i1N7PQK0dIHXqW18SjNFqG/yhh9GKaaG0so85nijNvmhC4EClgIb3veJBUdCpGJMbcxn2mD
cnYfsDwu06feyhp3Y7uqTX+5adQty71OdONdv+6hskJ+iSSJpBI8VLs5z719rvV/4Qy4HO+v3PXV
oIrdKp4RcEyE3i63Z5ONDb4PQCkHe3GMXZDM2nNV2mVYy0iiVWbky8a3ujU3CNdUEaixk06vAike
T0gSYR8SzpXIj0ua/BWgWbkPzHgLb3EdsklxuWGpPUOHtrzVQ3GCMtXzeKtCgS/ScRht/aTLYQur
fB1aKCKRGwEA89l963aSuUh/6WNLhl0QfeOmH/b2YByJozri8425Nyvt/VzbG9nDje+mtrpHzYLL
1VznR1krpBxzDJsXe05CO8XxtamHam8vhTgOiyW/3N8nN9byYrxVGEMKIgY8PMow81r9YbEGYzfw
rt3Iom/sDYcHD5ktN4Gil1/uxh7JwSQdZ+XEhdLVoW1yVH+6SrcO2NF4G5H5xhLSwSUo4XwNGWut
h1vFZdVZRSXDqrJArU3jv5MlviRl+Xvpop+vXj6CP80rQiF0v3X+jDG7FmUlWVYp9WYvKq06FHaw
lTtcfySIctRGFAzOZ3ev3qclRHwf0aE+zJUsUTsVnbaL3KF6LVyI9SJjxB5LwabIVtSR+OM2HVK0
ojzJOIPZGrvaXYyzK3LrcH/NrjcDFZEXYC/yDJxh9fd/jNLGkdv55dKFiTmbAq1xrk2U48zUDt2l
8LeErK+3A41fVb1i79GuWiNKur5J+9ZGBRZ15LLY+Y3flmdyhjx5i+xHVr2XrdG8jnGr7i3V3KcF
xjzR9Vz3MTTdy93W0GeqxG558PHIQLjFMqh9I8n12uVU2C5lv047mgLk6oVD/0zqtaHpYdQN4z6O
kuQgC7996CBkbdheXO1Dkjkq3vSZ6M5Axlntw4zNXk5UxUPR1NOhE3V9UpjJjQm9QJYubkn+eZ4z
ICRQXgaFob7oHxukMaIeVbR6Ca2xRNTHJcCHRimSdh+jWoM5Eh4bX+fIRv5kj/T1iF8Jalnz2crA
r4qNX3M9Zxoj5Dc8emhc0Na9/DF2UY+a1Qs7DPql3Eedp4ejb211qF/IX5dzVtQfTjmAAsL+WnvD
m+PK1YFvhUPhZMux7TzRvE3tJSkP9Kg0f5e4Mepo/ZhO2hN40MAmnZcG4psU3RZefJPRG5/1pCld
PVxmrx7ghnSz9nfX69DlfYq29qfSBaRwxN9vDJ5itLH0x7wGXy/rqkUTza5Etxwyz6zN70GyeF8a
0KJIbjZ9LlE/XYxifqKAXr51irLsvhR+CkF4cEcpd7J0W+8opayNM+KPlfbU66mBHuQg3f5tgXRc
uaurIRVot9nZcFjq2JS/qqLtvlh5a7e7QThxg2hViz6cX2swxqXEgs3cBzQCH+dk7hB+p3yH75Jn
S//se3OUf1hE3Lmk+dHsHiOjibrPPeaI3oGXVDK+aZWl0glCTR4fF8frGuT38jQ4oDukLZRypnk8
D7aJzWGUx+ZnK1gWnVPTxc732vC0f2UFpPtrgSBp8SOyohwvCL9JkcyJ+jL6df8QX+8yxW0jmyfR
ABe2Rl9P0pjalDZgiIigPLidIfZBPm4Jtqvzud5kNg17riwPaf/1JmtQVY2JFG44j7H8nRRu+Zw2
rjz2scyfl9gyjllZp8f7U7sK94oIDWJQBQwS+bVmCVKrsyYrmx4mptDn0a2MsICguh9mLATuD3Vz
FUmvSZ1gtF1Vi2PbHmAIcIjQ4RmeS6BtWFDr+n+YkGrLAVsBn4OkyGVEmGUe10kWuWEwoHw2TG5+
LEDqn8p2Hj6+fkKKOgQbEJt3kJeXQ01Z1xqy9N3QS9v8bY2d92PkBPK1Yd0nfaGeSguL4qq1RtbW
yLH3WoUV5pDnJtQKLToA9dty1bvaBxT9oFjDsVHozqu6WOwvsDhGwws7v/L+pqUZHZLaCU6TXUfh
/WW7NRTbACkjMjP6E6sLRB9aLsqg8rmnxuinGRVzikmxkTxmHRIOG5vuejA4ZUyNRj0lP7DJl9/I
l0uBDYYWhGgkLuHgav4/halV+7irrK1c5mqDg4ygjKeq7RT8ePNejoWYsOa2iRuE7H4JIrmlklTV
wRYK+vYwQJe4jWCTr/WmpPRTwKdWEBbFCN/WTRGbRAD3tedITYbwC6ZTkQzXPGV8p4jHRhSEo93p
IAKUTlc6dP1BZnUzbHylG1MirlInZXsDd1ifJJhJiU5hmynFNbLnkK/3lZltXeM3RwHoQMMgQEdr
3cKMrQxFoEpE4VDZqGOLqhT/UJtdute+p+iC0AVW4EN621fpZT65dT8XqRtGaWLjkgJHpbS77jzp
mb2Bkb7e3qrEBfyK+gv7bm3Vq5NS4T9tB2HbpOORPHveGwkym4HeN6/+Ri6LhkMEECAI6uuhoOki
BSXaIJRtF+z0wQ72OBlsgfPUGbm4BEnnYD0DYlf6MWDmLs9Q7fk9Cg9lFPqtL6KvaVv5+juJwj/a
kBE9pV2yDCiqAtvPfsWa6qItnqltNV6ul5XEFnYyAVEhO9fydM5caZaRTkGoT4RbmfT2PgJtijT5
JlP/elPyHKZYp+iNPOvW6hOlU6YZerZBaBSt3h3jMdOLhwk9263r98ackCZjIN7eMETXL62ocUTj
6VUUOn2BPL5PtQmXH/qBLn4/r43wLrGddwLNVGrMaxxzS2BHqFfXQrNa0A2rzW+jDqCzAJP1+pFU
6ZHnvWpuwm653C745DUO6D5xbvu8OxmB9I41ipinMdVe/WgkLMEX5kQznh84an3/ePcM0VCXvWGK
c2a33zIfnO/UztpR/VcbF+SNLaFqWjwYGQ72yOrOijUEjK1kFmdhN+2+cZZ+bwejON7/SFcvb34Z
yQs4QpJOwJGrazidEp5jI56DsqpOGkC8XRC7v6pu4NFSvk79hBc3zSIg9Wr54KJemTM5VtlB5ejj
cxz1CJ7SLf7o91OwUfZ+2cOX0UO1goHgODQVea6tvpFmxq2jVY0W2pplF+NuCKYkezfrboWBA9ro
2q5PmwFp9XFJ613lpvrHtAn6cpe1PqVrADRlHlaxK+Ve76JO/ujz0jOAz8Z+tJE8Xh1HLggyEtJu
hYZD2+ZyOxmjQDkKPfczgmJ/yzLlBVUW38rCnTZuo6vdxMITU6k/wByltrP6zlE1wP/KZHmeAoRh
vap1j0FnVRsH8Wo3qVFg1NNOYufS8rycDvLHS4kafnm2RrOZ9kg7VCjdDrGOZni0DPnjwo/cUhG9
XkNSIG5aAPHcTQjCXQ7auzKnPZH4vJjQCdq7wUjN0ojcaUHyuBNboipXNFQaZkQ1TGcUJJ7y0epy
CiYDZwp38eADFcubpJjEY4MQ/794bXn+EaJd0u8ChMrLc4prtHcOgqQa95amxRgA15B7zveP8NVl
yeXEk43IRxqIcMcq4SyiBIcBgCbhnEQ/unkJzVJ7dIT4JqbsOWncv63aw6Nyq8t8XQJiXGIGSTxM
HNXavlx3v7XKoBIiYB2kYewMUVo7P4n8fd/qxrno4+DJCNrkKa/M6YPRa+bXyC6cv+5P/uq5rH4E
7S2waACEgGNe/oi4Gmx7EtzRfos5z4m6iN8cg6KwnHOBMjwS8HHVvs/iAi7U/ZGvTxSlJgpBFgFN
acGsTtQClxAW0hyEmVHLYudIb6bnuzjDfxmHYMmDGbEKdFnWM3Qr5CO7AG574/0U2dJ/0PHA2Egh
b82GnICSIXkdfdFVzKQ/mhgteyuspOc904ivHqgrzYfXrxlFBuXARZJzpe9Jopr7puBttJCzIRdd
ZsZ4qIxp3Oq8XscEXnrKHdymuYAw1WpbTI6guTCR5PNqTvZg5ORT4PUIN6NYfnz9nHjnKeU1CjZk
VZffxw4yrU/yLKI70yRfXTiXoZNV5uk/jIKEDauHEChl18tRyraJSseJo9AacJ3HklE/91q6ZWJ+
Hb9Ztj9GWS2bBO/T8iCKwtFLynfl4lSPMkYPv0s08w19dm9j7W6dXqX7TN6hqO1r3z4f0NpENYgM
23D7B3fxf2T1MO1Bq8Clnx/TCpzMq9dRKb4o7sJLGWUVtOAAoENhFFEo4rkNfb1JcaYNlg/3R7mx
/WCbMJBLd0GZuF5+rbyOkINJZRRqEWYPxL/gPBaxfmR3OBvoy5tD0RCiWKOUtNfCW2M3kjZYfRR6
mfN5Licqy17akPOU+cY9cyNEoL4ArlkhFyH5rLYg1jR0NtAGD6dWb3a9qVlH3e6d1290JB5UegiR
hvi6us1xVHRnkZZaGOR97e4jV0TPtqUYQq/+RErVkiSRyIoI8Go2XPFjGZSxOAPBKN5paTE+pZoM
9nPflt/vD3XjVNEkgfylSLEQwdd7LpcLC9rF57409acumn18a7T2o5+73XfHa5qtWqE6phcJMEIZ
1I9f5qcK6KsBG+5JJEmz+Gzk5iR3Y235iPs3sQ1Z3tWaf8hmI/9UjU5cfsbYymt2CCG0za/e65vy
SGdbr9OdjNriHVwQa3zfI/qBEhjMAWdXNtVY7kvP68Ru8eVg/xzcPvoRaVPcYc5VTdTXkM6ThxZ3
i3SnZ4vr/3RrL1IsaEOP30ajSYAxZNt3oehy7Z8AaQKfi60pq5PRdnFwTLNWh9EvINfAex1sfZeN
o5btrW7iF4zW2PZ7MYr0a4l4eHmYAz3JQ1/LgXHf/3I3tjxYYzA0EC0VEUn9/R+vvQZoro3WEEjg
Ma4+IoGanqDp/IdbUaXmgIR4JZI0r7ZiP3gVSL0ZXfYqdo5UV4p9vVDq+A9z+WOUVWyHPuVaPF3j
c2SkP+y+nw4YkDUbF/yNaEQhAzkj4BFUGGx1FP5YMOQmm5jiPls9G7Bs9+l6uVNhHONqea16CMVI
BcOldUswp060Gqopjdku8jw5I+Sen1OHN8YgUyNUjbuNpbueFT1wMj31B9Wz9YOyBOWSJ66ZnNNY
JEcP+ZdjNAXTyVrANd//SreGIjWizI/gi9K4uFzAHPI3Lo/otiIWa+2n2nOOgfCcD51tJxsR8Hpz
0yGmiatwLEpoeTVUiouPVTugbGO6hztu6Hpn9MEWov7mhODYwtunaEL3+3JCdYctnZXAOY3KhI5h
GvR7c07+Rihpizd/PZKqZSAVqyS1aLWvLl2YqRlSgnp1rr0RfzPQICh4xqUxDvhoBPrWi3o9HN9H
3e/QbejqkwCuzhNN7qx08yAKC39GecQ3czM7JyIXJtG0j5eNctA6VVLDwf/jiYuDJkyw1ddypFnr
XkM1DUUI0E1FIp+MwcoPLa5PYeNDN231XN/IY9Y318ugHOaXdQWstjpjGrU65e2she1sxJ80b2iP
s9PYDxICwxuy3C39GDWJPy8uxnshkqgikc1UV5EwQlxhgQiu0RzEknCQ7e/SNL7kbfN+9HMULQx5
KtLxwS6yjUfWjY/J20cVKRXw70ruI6qBKohqEWcc2/MA1wZRfJwBbLfHERe+rVB8Y1kV7ols3gCh
if3J6kz0doRvpCXOhhhToAolGX3S4ioksuk0DsE8bQSw9VFX6wrwiX0DLuRaNdz14lhrSgYUtY+b
pd9ItMmLdCP43x7lRYqSUiIvictp+X5dFoigi7M9x2JvG3pzsHXxWrYHc3mBtTIdGAMUYS5HMSze
dU4ZJ2e3iBz4e3bZPDVxJZ5j1yncHa4mzutXD9Ut8lFoyAr7sfpc+uzQcrdbRuy64l1n4NeVJcaW
iNqNLahaHlT/YXRTol+tXp4Ekz+jUX/W8qzCVFY4b2fNNEMTU8zj/UvmRiyhQclTklhJd2NNUNQa
ILdZpnOf1bL+GMeANSQB8mjFTZTv5taBx+zUzgZj4Ppw8+VQWqAtqhLh9eF25iUwK31Jz7OvV7jy
dYM5PNnCMZLTiHJ4+zi6ff5Phy2tPGZG03sH3BLdLZ+K603KlgHib5P0s33WOL0x0Vyji4vs3DlJ
9WnEce1T33fy4/0Vvv6YL+tK09nnBUj1/nKT1ijBOYlhJ2e9bvsnuLULfpul+TaJSm8jY7gxITIg
oFj0t6nLrHPUFuZ/V5lecp7K6VdV6TWG7W2xcfvcGoSATPVJMTC49i7noztdqjWC+SDnU77XPA35
MLdcftxfteu4SEORMKwisaIDr44ABZbapooK70c6yXs9F94XzZGG2InYwL7EFMvGlrw1IMVTGtx4
llBcW6UMdoNhsjXOGSmDkz6buTAea/zGHnHe6E6lN9cP9yd4YxkJj8j4KfUGhFVW20LM4BGF1uVn
R5bNyRzxbDYTY9xYxpuj0PxQZDgab45/+bFSfTKswmZW0h/kPkmLNN7pY5N93ZjMVSXcRV8W1TrV
RKf8zvvvcqDenCy7tiimZBPOfG8XJx+iU6AlcvhLGnr5W6Nspj11dZU+TFFjBueaeS8P6QJlmdd2
J6yj1kE4eR5b26s/FP1s5rjRBkrbMHHdxj3GmYiDUA0jj3OajDmJ9xD8M7DPh71ZyrHeQQ7y69Bs
m8bG9VTZ2FWZqMuvetThGS4QpHI/Rc7IvQfNo/YO3QKw+UFY5tA84x+NxHXUL3H8EXUvN/spykim
O9HbhlbshkIz2yfTWrwYra8ISAy6G/4cpq2vdZ9g9BjYwtU6rmx4FnX698gU83xszHFuj3GReDlo
NJSj9hm8nw9DYCQwjE2tR3wVXBsP8zSqbC+m4TT1JkxgKYx5F+fNmJzLyqv936mQ1nCYYqMxnpHC
WJx9K92hPIyFFbdv5t6d9RDzxUL/EPu4uhxKXO3Gp7jUgzzMiLHeYSgr5GwCzSmsvzI3qAJcmlPb
3tMJEvFu7LB16ndtiunFWyW3pT870DcQYwnMOdujYlT+RNC/6N9lg/TN3TjplbPvykb+njwaPY/G
os3Fh8b30bChiYh7jSaxljkE6QTzsnBhvBymbFq8Y+enCTHXjtryTa0VXn/SNFczz7yjxuLTLOgb
PURYg+YPzZI542FU4jifJpR6zWeAiDlWZ22WGd8Q+fNG+PuAu+a3jIIKnQ6FoflHo+fo/kC8PCL1
GERZHpEQwiLSSfGgOc4oxGNoGUwEawF63ujHt1icgquTKLnE70nkBXZMDZdtDPLEcdP3RjdbOoKU
boeYTTvPkLVz8MHdYWyN1nuTzgDkIWoJaR4ot2Tj+9ypRPAb4rAIPtS1NOSHwBqGHJ/kwcrc3VJo
bXHOXM32/mljt6vx5rS65lejOZU176IinrDOlJahVZ86rwv4AL7sxumx6nqrfcRXfDaeG+g8VZhr
QSKOkexxs37IyFzNL/CMTfPXiBuk99ZthW5h8maY/efJpD59ajRlVxnnkzF+nQFIdg85veuEs6b3
U3pUci/yAQ3/KcbNus5Tc9eJmMOE7Wla0Uwzm2r6lzLaaB5q8qT2U6VFvnWiV1DGHzRVGT8VLUDP
Ywy6IN2LYLR45o2zkZ6qqRu+NNJoqmMX9LG7Z88MzU6PAqJStEi+ytBWbYaDZG+V30Gau9wt9uRp
D6aWdx8Wt0QAf2fnix+NO9Nvh+DdgnW1/7HsEf97r9ejCcc4KEc9WXbN4rsUP6HWkLQnQ+m81Qfa
v+fKjUfzS+Hk44wT5hDgkNnn6l/qkEM5GEkad48TRiPJSdqdg5OxN7d+OFiJFxwpEEblJ0m6ae7a
1kq+y6rvLOzw+razToiNxj+pHJTJcTHaLDovxtLL4yDFNH7VnC5Oj76e2w7otqa3u30RD2NxNHqz
9dBPwG79FIOtSt/ZZq1ZuKR7vqgPiBi76c7K/W78OWLtNT2YBRKCe9srG+oA5WA2xiFJkso4jhE0
UkSNsqL5MvSBkf/wZz2Z9sOivFv/j7Mz240b59r1FQnQPJxKVeWSpziO43T6RMioeaImile/H33/
SVeV4YJ3A2l0OkBoURS5+K53CGEreH+MWpDCRdKyv+Q3TT4a0WwNsWMu8JL8fvX3ljP0TxZBm2RX
j26f7lrXnYNdQVLrEOE9O/Sfi7rJ78ABl3Jv4jY039aVW+T3ySpUHirNKwuIYcE0fvYVOu9wqZtZ
Q9mWpP9uQG6Wh65YhIo4GJPhb6EVyctkiFzeqmZKqgmqkj831c7L68yOADdnX4QpHfMRb6NVUuMT
B52PdRmylxX6g0GC9BobNknxj+5q5vpXkXSSBZDU1ax2blNquDEHiNznJjTsUnefmFlTxW2ADv4L
zhjO8lP2kzvumtmHWh2OQ9ZPIb57jXsjgtq1omYalwa9massr0LhgxnuzmrzobgvVCI7/Ac6sW3f
ZuMiWoOeWz7llcgJou+b6icecHNaon0Xo9jl3ogbtHI6frZhrjtsJAfZu8Zdn2jZFCu7cpnFbhCN
Tmw7an0/9PCP9G91ZZKuHZR1+xJA7ppvM2MdCGkmZPi27qWuHQtm1Tl0curdcCkYhlBTy/hnCOxy
iiRRTTSj7WwiwJk0B/eh5NDVHvOUFUHetY7u88G3hWPe9v04pzeNV/jez6JMCvW4SnMeOLF6UwxH
SX55h+n6TLH7OXGDRHxCc2U+E80MeNQoe/zmY3T/K8GWmUhgTqYkIsRpuR/Sqf6HGiJ76ubJrkPR
0YM7arnu/oOscH7tm0bKCJRe2fekFnnOLd3DOSeBXM5/i145f5JFUhLaxdSXx2admcOwywYdgCBw
MA96LD1brq/CmFEpQa5L/YNfq5SvyMqU6zFNbjI9k/1q5Xf+aORrH/acxzVpOJ10H2AczuXvClcC
28Iy1hL1q4F+oobML1avJa6vcc055ItT9U0HubN+zshpHsNyTJR9M+EjZ6qnfvvNa9UWJQ4sWtXZ
hJWXK8X6IWjENEc65jm/GjdxCMSbodGHxVCMJAr31vhkDKD0t5qX9+lWDjllWPSpOVFZNI2+s9Tk
/NTkmGNqVeSF88smMrCMiHHJumctcboqdFz4kg9Tkm2RsQ6BMn/JeDZe+J605LWZRZ3vV8PMi78l
FzAZNdC9P9pvpRIM6IZvhECgbKSgp5UgFYTOgbg2R5NTcdc5mhvRSYI0V1nu7krZyV91ihGdDnVW
QxukBa8AgM2xZvIeZFY1/+r+cg35v7wicwPHMhnqH3c4cNLTB9JaWXRynetjjtgmrp2JhoihnOfV
b/rX3B31XSFL+/NHH43e6ybY55K1iaHO7j/dpIvZK5rmKAy5pZybU7KVfPo1rdpbt1OY6jT6EYJy
8Tkbp59znXRwOzvK2q7+natUDLhBS1/frUrX/j+uwghqMbimeQhF7+x9mciuLbUm2dHHhkTjs7LS
l5aaeo066FfX2NcXj7bRUqEru8A0OAacM0cb1VH2Gl17lB5bYar51U++SgubzFp9ef9tXVweWR1g
d+gK8VXZ2NGnS6TssJwGdxqPU8IpaWt6GeXB8opFP1bB1oc1GvgWohFGSuuCn5CUe4ZCuV0u5BKY
DKdVfZRJNWyWKtjPO/Bh33+yi0kEEmJZAK+BFeIfeXav09ehIE3BgWJQrt6e24n7EixVftuu1fjn
w0NRHsLSs4DtcTU9W4oBiiNvUgw1BqyIcvLzcKrK/KYtumu21W881YYZQjHHoYa2/NlTabKdp6wf
jaNhJ+QjGBzn+SZ6mp38mk3WdsM+2aOIDyGsBJieshsk4wxXMAzppQ0NgeO02oaI4RGbPxp98LrQ
TNPi1crM5HOW8qD7SrV5vX9/Ti/u/9voNAngBEBHwdjhdGHWRjrmVsboKbffA1dwsuEp1j6KOzEK
dGUgS8YgQ+cMZeAO0jlcGc2jXtEMwLBz2um4glzZEs8/MvBQkBJ8uGGNgpeck4jZErtN4+of58bw
49bqVVzZ058JWf7BnpprU3e+RtC/bG0WFiODYd929lAjDmqebOrkCA2mPbTKX3e6JcRNFmTXXOLO
39ImtSEBcGstW6Chztn3nMsJvtAK9Ept4EQVjNR4EiKL3l8Ll/O3WRiwzW+OwVRR2wP/pyEbYIIc
aNL1jzJzv4+ZcT/Ubhtydfy8uCq9MtjFIxF/vu28bFTsivzmdLC8wW85MZV1hFnQLbtxFdSgbV4V
P95/qIu3ZNP2RTTL9HGpv6g2Mp4lSFyjiMUqMCksiraONs7DSzZnzpePjgUUyd7EJwXND+LQ6TM5
/lS7dWdXMSJ863bg4HrEvEK7WyBOX5m+7bv8764BVLxRgdlvwVoAI886G6W5LmUTaFXcE2Nn7Ocy
N92feZ+AaCgz8Z5EhyzgkzknZXE/Z231rI/dPF/5rC/nliYHZDZURQjO4KucPq/a+GWpgUeHNXQZ
TvbZ9GqMsGPCwsmuhY1crhdit/B94mXSW+SmfToWVzSI5lnaxJ0is1QOrrPzZO4e3n+DF64+zCsF
HBxggiE2ktnZMAk/gmvWZh23CxdVEpXZmXdrrc9FBNDiv4wB8VgxkAWJbe0i5Hrvo3VVn5JqLWyQ
h1TpR7X67ldjyUYcHkriOnYj4q58l5hJQTC6GPz+NdGKRUeKlZZBuQsyjwjbxuu8fu/0cm2PndRH
iTvS1C8v+DU6832gyEXa26K9ljfxf8jr6VKiJbB19f8nK8Hk6nRmzbHiIhL4aVyZDaXPgbvfohex
7tT5BkWtvT9/c+xuUi9Dr6T9j+zMxshD/k9uPcJ2KJ2d6yCofcwr6DEPqGkzGTmJ5F0RuaOMpzor
qvI4AROBYwUk7O3bggTwcIH52fyaK4g9EQIAffiE3DmTcZvRuN0bXtHn0Wz2WbIDYMq0l9HsfJJW
u7Ut92tiafO+5aJRuGFQ6cvfic6JvWsrs+aaXfa+c5wXIpCjNrWMBfuNaSgelKya/L7tegzEWieg
NvJLZWVRt8KIQyxbdumjl2KQuXemZBFhXunWeudUSH/wGc/p1H/yBs+vP2VDbblPfGg9uYqpSOrI
WNYUPYDPzf8uq5tee16dILdv2VO99s4uirQOlWWtP7i9d/o+m71GPhokOfgxPADIV6Eh0HAfHQwo
xN9SSWAMIFGbhIjGS0SUlGVZHzK08sVOcS0z9mmzxRhlle/95RvlqRdsjqdYL+p+Oqh6rYKIYKXk
Z1ZVmGJaGYFA4eprThUuq0uYWD6Zi38zJKbxgyOhqVnseSOOunKmbsf3TuZ8P1Sj/ry0q/uiLfNa
PY1V4mj7PCnbH6gK9b/5aKbPa6ELDAmx6gWZ1rasS6eUy4ArzZh/zcFSg53nuv1z4Sn5JFptQsjp
SO1+XEdnOTSkqGZ4AFHehea89l3k1Q3K8spJvSyqzbkK7svKc37pNQj3ngZFZXwDpbHX+7QLkp+Y
ixbJzmjtfIyCMshUhomQp/yonJ3hpXE7DA0IvxAi0kUd9DvDWBZwXSSZ+XxDHkyAr7qe6d1Lpgdr
c4fJ7EK+ebrW883So3C9yxLb+ncRtqp+umnm10dguU47OvZqVc9zwMFPrIxuauHQe8GTcNVsqWg2
tMz4ijjafKnr1S4OFUZSTRq2lA3Jv37X+8Uf0Nj6a5FnxXSjt+XifFpTWqk73e5gbTSq4JWsCjf7
50YUQxrVmkOA1ZxLQ3Ez0lu8ULROo/1qVqP/0GRNOT22hab/WyuYVUcza/1ijvDC9KanQAqv+7UE
TfFqk4yVfppl039Z/NUwvjS4Mgga/eUKTFVI5ca+6DsE/rq3VK9OUK7Obh0Cg6BKMNy/kpb0HK7m
RMxiivueHga6psv71h7q/r705vwF+yM9h/jByg+tYk3cF7nUwfg3NxN41XKt9CwUc9K8LnbejY/p
OBvuwdUnXb/x+9J1btsePvY91NvG/ly0iXiw7M7BmtRFr//QJtmQ74wBdSZgUg92Z9GBUE8duuDy
heYAX2MFMm2ELK/Mo1LiSvbgpH73ieQAGiMOzhoiyqzECEIDj+x6X2klTgcE+mGbBpTdxktKVPHe
TEBy956OqjXK7aa2wtHSi34H/g7Cn3m5/0vXHFXeAeplzmGl+MyisQ7Mz7iUVc5OZfVYYRRijmQT
+P4IGLWkg4isZeNRAtn4n6Rd0f1wvdWdCV5cO7QRk9XOUW4O9JbsSRvm0BlrMKYudYW18yHFE1rk
+WURL2Zf+5sECRvJ3nXHo+cneRXlmUbuzVTmDl5HnllkkaBl8ttcSCkJBYYKtMxB64rIKVL1Jae2
y/aWJfRPqUEjcG8Zef+ItJ/ZnctRxCSY9b/cAa7t3rZy+wn/hLbEdV/VVbRKXf3qVUaj3sFfKTYt
jBL32Rj4QE8UBqG2kimz94qu22Pdr76lU1qZd9ZqJtaNB979p9REjdHO3M4Oe7GVuDstk943Cc+/
j1aOJSOs2nJ84BpUf586k1SqzCxmIFyz/2zQSvtNnoD6OTZz9o850huIRJD1VjR4o8vMGWVV7xaT
4wGQxgNczXXnVyny9HtR+ksQjSNSfTKdzHkJNYVOeUfr2s/uFs7zP2yeVhfC6lqMsLWlQfcNXee0
y2e9++ZMyg+IE1IKvUyTffM9Lal3ucSTZl9MfgH7dSaeHguymvZ0Zvef7b4OfiyWaM1IOl19N9Bt
VKhgsv42D8zJ2MmKYATSR0w1hEaQLPk+KIT5E2svUi4ACZjPLNBSIyyLIFhDRwCaQtiFaHKz0B1I
uDB61rI3Re4HESWKguFiunO3q5BQ3CUkmvyqFzUDU+XFHDKrqLtW8p1/V7le23HpGlMZjW4LW7fl
ivHJKREY7K0KKWaU557/2zM786tnr7oWpixhmnAmWNek6kHAaZtnNuA+1+DbBonj7PJkmYdwJGGc
XGc273+TyfMsIGe9/BOMi/k9WYhl2lfDOH2bZ0EDdu684GuVrt4Xr5kqwplnVd0naoIM6PfTJCLs
BiihsqGlK6TBYvpODpzJfy4YuO/UQPTark8N+YCgeqx2E+XpUWsDZgaFJ+ev7wl+Rtxmmnw3pQ4H
BhDWYHCetdIPWSH65952u99DytkNO6gw6yhpOHz2va+tn3lzy7dxaBwtNArRfTFJYOpD4YHhhkKk
1kORSk/ug34omp0OaWsKW7jjxFGhxfzWkrw4h8WCBnnbWmnp0nTp2Rjmoqv2MEmzR7GMmNKqTGTP
ul2M2Q33Bic2OdwtRNpe74TDkrjZwa2n5kvVCQ9f9rWiczCb5PviPzey0cgCvOxZ1HW9hzCTVLvK
b5wvvUdHMaT4tKpILqvznA/aglU25uP+QWl26+EoXFn/aIovhEefujzyB719rVZ3xHoRZ9ff7dr6
IkKUP9P8SBSiHGOig3snhrX+oXHTcfhYjIDvNvFzfb96g8UMa3L9YdW6kYSZ27bJHo50qd/QxsQu
REqTnl6ZZ6IMydvjWO47u56wrnFVGRl9093SZVjLUCxVhlvPDIIbYdI4PGOev9Lchq7+gKX5VAJs
O70fktOkl7tB9X4edZPnDDdqYs72pbILEQU2IZeR1Mb1L/bxzleB5+I/Ne3jp8YO5oFe2SzGUASu
asOmnVdO27ns/wDrTn908LOAPXuwXrsecsGtrje6eZPNc3dvDQr6OvpBTk0lbNpIbuLm9IC7pv5C
4dV9rctm+O4kJrI3y6jmzyTi9s0BNMv7UvWL8c0nfMAL5wWYMERYQ5lb1Kv2xYNu8DwTII4FuCix
8DCknpEtmFlS24OfWvcqt71hVzsKS/52Vs1IP0sxSUL0NC8Sx03k1g/tb0vq4+lTbjRBSqBKVT4X
+ujjyC5r0ziqtlrq3bxosufz4OyLrNk1f5srW+CuE2r57gYiecHeOGjZ06mpwlGZZAXbuBHOoTEY
vXnDDWXRssiVzlofC8sf85tJa/ga4Wbn07GbnXL5NeH2sz5QgNvarrCy2XhJVokZMk8rkmPfl5M6
MEtVfSPr1OWFki0JvX+yRfIdeke2fqJwKNpvtqMJbd/40hbRFIhC3nfw5YbPaJ/dfufqM7e03rQr
uw0JPGXzDqe2GP19q5t5HWViyNJvsit6mumcJ7/cJFDJK1r7hZZNk2jNftT1Bb3PXIoRkSTHyAO0
Prvfpabw/NdkM6U7WJ05NvvaH/vydkpd7rwLthrq4Cal6d/bNPjGH87oD9pe90szOJAyOLi/ENRN
TIGhrZCVmm6qyK0WY5wUyCW+Ow2RfI9BmmoqVuu6mDGhous3wfoRX21PGV0alkiduoca8az7CCvE
fgGGMrU9k1S4WZjKpJkiTRBLF2MSHgx37tBz08HRvZlisRhNebdoRuXjl7k0/r1wSAaNvLlw3ENe
0uLluG4pN1F/pEWkF1MnjxQR3gJA2XXNzuBqtfx0TUezXrHsWiFPcLH17z0K0K99i05l63I2HJat
we2jsNuGS5tG0vQ/5BhX6cukbblJkcb1pY3qth3aVwcVtRHRYOk541JSeme8cMdp2Xdy1tofaz0h
SSVxqQvubG6r1iPJl1p1061mJunK2Y32iHkVqY4sRdtkyWe+ngZ7mbeyihu2y/nRkDWln6X1i39H
YvgSqJ1fQwL/upB3t+56sviq0Eyc1rmDT5OLQ1EHjjoiJ3LwZAWjan7XZk4cN+HwkwpTZ06MCKmL
XR8aSOvFzl+4wn6p7G5Y8aVZPfexLDtv2ik5kt0Ik0Gtf7pewvQLZbNiiyeHxs72MCB9/7aZZdHv
21QXz2LQWuuGbmTHTcYvh0q/7TKoiI9AzwY/qGpEcNCstciWkJiPoLt1mzZor+BLb0A77JhQ8QFc
DFqu51ighagPH5w6zqdm2jdpkkR8uF8BQof4fcjlrZE8hAUAZkjCQM9O4Qcr9/UJPLKOF6PNHsht
/668HMBDrN8+PhBWRQhnQLuxAT0D2nPbbw2dLTqmfbpESaITGA+eEWXIqq7ASOcdQUBAHcasA/uR
EUGTTp9JypIquanaOGgC5wG5SRCV1fCK5a2M2VGsPSSPv+8/3SU+Bh+daaSPYNOvuGBdUlC1XFTr
GNMTbzdZ6cTOMVsfflncleg7UvTSL6BHd/pgpa5hBVJ4TUwkQU7wyzJWtxlI2bqzsCa4sgYvZ3ED
8lH3beAPlhNnazB10JqkDbexDcv0d5rb4gQhjGk4pmpIufYJx6gwAArWj8b1bAlK2JryC+4va/IM
nLYFD1bKqY099rMirAXAdDj2vin377+1i8W/dTr5xvC02r60C0m6YbtKhyETr8m6hnYCjcNPgibS
AG6vDHWB7oObohjbIgig/14A7s4KgdXDkzBeZWv+lbJ2o3pqXVLXjJ4dsZs/2o3ZTELYsgHd0cOx
Mk+XyozLoKFPqoxV1psvJl/aK5yD7qevTcUXQqrzK9/c5QcAS0DfLJJpKgToQk/H65JeWAl82XgZ
NCtyO8//0jVN8+F2AqNQxaJZoFVH9X46itskrYJKU8U5nFEqzZUM3dAauwwKIybz12yFLh+K1vvm
voxGycO+4GwSZS8D6HNVHluJIiw2Cybxr4+n6kd9MWhJY50E131zDmBzPEPy7Q6UFzpLgV8i7u5p
NnCembQca1Fek5JdrMOtIUPwKx6C23Z1vjd2STKOBmFrsVa3/a60g+nFMPphN7u59ZoE/jUS/8Un
to0H1MSz0YdGoHT6xkZ3tUeVTkXsCgqKSi1Lg9luo9+PdaN9f/9zvnhdfFtIP1Hq4PZBWXu2OlJL
YH2hTSqe7HzZ60Gj7Ty7tq/si2+NYqB35yjDfcE4N0TOuAPmhk6BOOOI+KtLyvUfnGom70pn/2L7
xYQWBQZEAsx4sNw9Oy8d2eTm0jp6nCxoZYox6OOpQuMa1k2pwgJQPw2XPFV/PjqHm30FxwydLegZ
ztneG5Tc4whTEPE6BuKwpd9GXVflV3anyzncjklmEFY69JnzOeQdWlMFH47dCfv2QQJ8DVp5jRzx
xiiUT0wgOzvcoPMTrMm5d5Z+M8S2rU27dRq9CELBsHt/xi5f1HZ0MAycS2Dr8522rvoSaK8fYl1I
LyoElqZLeZem5Z0PuTaqhH3tZL74hjfZ0dZSNfjXtkxOvyk3t0H/JaWgVkzrcy368SZIpTi0XmLF
Y9kuV8qOy3n06PghhtiWPfvvWT2FyG00lG7McTEEaeSRbR1CJZw+PI9sEpxVEBU4J6l6T5+KybPw
XPDGGPeK9K+XW3QycW5J+2iaCX4+0ioJPhtNa19zSN7+4pMO3FbfbNsFhRXuAudW+/OQTO0sK8SK
ql3/6tbc7cesUXf6atTHlYYoPrtl4bwaXANu3l87lzO7DY0HJSsemdP/+qH/6fmPbV0UasiXWA8o
G6tmWmOzAPV8f5SLPXh7wOB/qa+cZXTLTmc2KzNhjvW8xLkwaCniz3Zv9XTBgkFdOzHfGgpvGvRN
cKAIjzxbmoZPigQ99yU2O8sOdSnFfvVzLxKJf61ZHLzx2qgGWJAcMCzQ7Sv5z9xh3NFS5xcQro2q
+I6WMO1oT7majPCZIu0m6VXyyfAm58ecybmK9HRsr/iXXX6ItP5hREEgYnqhiZz+CKMgq3DBTjle
MjQBB3PGUPtHpYPHebUzrp8WOjP9Ff3rW0vG/7+tBpU2Kq/TMa0xN8cJpD/2bXAPfULsSMCG9+FP
HiIK/u7IiTFdvyi0ViCNZKoYRYMdv29bQU+yGr+8vy4v7N8oumE1cpPZTgIbid/ps3j09xp8K+Y4
8zKE2Y02sIslzrqoR1AoewprazSesGdZDTZWvUrC1XXxuqu8VBsOBgC3uEkqgTwha7tlDEcpsnIP
V9oorhl18JOc7xGE2VPC4KGOx9/ZulZa3tvQ+ueYhbw8Z4Y7/KnaOb8y628sab5SNgPYihRN5xcf
ovhKNyOlD0Mnp3E/saRTNyp1Wec7HLPd/Njbav21mPhCHIgjGfSodfzkGiTwxgqDDQb6gHMoRGHn
rPIwil56I60U7rKNfyhdvb/DtlTs33/5l8fmlvCMmRBXdWrEc0VaSpon8Sa5jKk36oEXq+dGJEVl
BmHW4+bxkCWaVjzQjS7XD1dwOKFZPCMlMHeuc4F+mcB8WpNSxl4gxjvQxc9BUYuPf6dUNxTa9gar
cCs6XduNZabLUvB81bBi7J8Z9b7X2Hnfn8XL/RYXWQ5ntsDt5nVBmJF0wdN2Rak3UgzuEN54Rejh
+e/sPaLnP+qUi0EXvGdoQBt9fCPvnj6UTZa1LImhiI1mbnBsq7gn56tp3yaIA6/5nF2cywyG4JOL
LEsEA5GzGSybhNjb1PLiove7vzl4cnMzjYOvHfWZzX6HJEnznsfWKF8tTPOsKMMlv4pqkhQ6GlFO
+T1Dk8olZ02z+hPHgdc9rXPZfdVMW4xRX5fZM1lOgQxXOt09Eqpx7sY7cyzLJsrBcL7Pasn9HVhr
/Zs+X1XHVVBV36zMoeW0kKCg7TDFgvnvWOvSxgKrFYeutV7mLwDkNokYNHmag3BlkP6jEP78sdVY
mb9IAqyreGrWdP5sNj7nfY/QeyLxU8vtZ0VqZn83ccuAKmJSvu4nlQxjZBtgpeEsvflanszFp8hE
29TjW4j3hjae1Xf1NC1ZkVtOrI36V3w4bbbT+UYrO2RfFbGuXieubHQXy5YR2UmBG3m9m4r+dB05
ueOreezdmM7hahwGr8RIPEU1k0eWSucPl1mwzCkRMZGGmWrxWZ4Ol9uLqFaIG3Hl+Bg4dLTpxzr5
9f6neFEMMAhVJEEv232XU/N0EA6GMZvJzI418iWjqTGGnH6aOd7bZdY/6XXpXvn2L/ZpBrS3aeSu
xrd47h2Ff0PQ+dnMDTEgRsJOaKjjyW1eeVVvjoLCG6n3BijZZ69qycoAMVqgx/5czk8SztfXdUmv
qVLeGgWvAeyqoTY5wI6nk0cHL2stVKNxZpn9sdAbFdKgvwZ+XC47JPEcOOQ9b8X2uf+oGaQL6y1z
YrS25l6jjRRVRkPD07auHW+XD4T25X8AKkAmNOWzJefRcuXjN51YyK3xIZFCFRj3XjnJLh8INJj2
ABdBrp4X6Mpm9pmao/JjO5F59aIHJbFrjlF05W+Mdezn91f45TOx+Tt8sw4HAKfN2VKY4fcuUvR+
vJmlf4OsmL9W5XrNcuXNUbhRW5bl8es86rCZ+qHrksWPJ8OfXvs5m+4MLZev7z/L/775k4oOUAA2
KVsyjr5EK55tekTc6jbK5CCm1YHUCh3ymB9WHAj6CKmWZd161ur/GaVR/pto/VzcZKk+/mxy/BUO
sBmUAe2ySozD+z/WGy8UIcBmiLlZDPPr9DtY6ir1+6QmA7A0MvdJQhgZjrVTl+rrCjPkz/ujvTHV
ME/xlmJbBCK50MUM6dz1i2Q0N3civhfn4OJzs3t/lLeeCRUMUXY0mTA72P78Pxe1KZtavUyGIF5I
4oXyVeixRPENkW8aw/eHujzJCNwAk0J+QJI319DTobZ6gXY7L9Wxi/rGpwALFX4pt7nQm1BLHf2P
lV/9CN+YRRuQCXwJPvYmEDgdtO2qVkdrlsQTVLqo06s60qflmnnp5fFCBNYW+gYZAQOHc55wBsdq
NKwkiTPknY9tnpe/sGfHIHvGD7EH/7lynL0xlZSTm/+3QSsNmdvpU3WLTGwHK4V4TKcg1HSk+Xrq
Fi86mOMuMIR51y6zuBZ7+NZc4rtI+DUpFmgDz16g7gxzlixFEjcVJ7XvL/pNYKprop83R0FFjIOU
B8v83HN2xTPBttchiS1V/cJTZtlnvf/hKzSZzOSicNjQy6IJuf0Q/1n2tS68ktpci2fpmztlm9qh
qtzySpX8xsdFBYUvPJAAEjD/bMKyHnUgh5oWS9vMI2E69aF2FbYlqvn54W/rZKSzE013MFBIE0YK
OszMPNT+d6nu8AlPrV9DphnIK60Sbdi/P+ybD8iKx2cUPALA83QazYa02cxgGqs5T34CFhhDtEyi
V5G79OLHhwdDckZKy9Z2R1NxVoZQBRNtBxwf25QgTxY5aKHRrPVuGnTnCnb0xhqkt0llAVbGbn+u
3FO5pWBGeEmcS5FgmdGjN5fuR338OUcBvkFZOExRCp4jCnlADNYgbS3GvB5OoF7AsHUnefzwtAU8
CY7ulFcbnHn6jkatbN10zdPbxBqqLSk32NetsO5bGhZP7w91uQ3S+WOP5QKBkpl1fzrUNOUzJEG1
xpPM/rVl8icorGelt4SbVOXN+2NdLj3GItNh84PVN1XR6VhmT7pXOi9rjILPgoCBZzze8D6WMMGy
e3+oy9XAUJsDNtdq7IDOG5tr7uZ+6ZggiZW7RAKu0y5X40fdMf/XtdJBl3C6AqA9p5WkXUtltS52
XGvGuGu97NeoAhd+l2yvHMSXzwOqAyTq8Q9o2YVv2dJCyje4m2DVoZ4I3itvy2CQVzCWyxfEOU8H
jqsJCBKW3qcvqPSSPCMPzYyTMbMP3UB+bKD8JqwMdS1J9o0HIncNOS8viMapt/35f3ZzyByNVwtp
xSQqbLYePgRJWXofrufRAG5KXqaOasI7u0NW7jyTaem6MZGr9GQn/0dWuQ+qsOcru+rl41D7cg1C
C40qCP7D6eNgd6Os1iu8eMiMv6OT5ke7lPaVYvayhGCQ7TFQGVLKn/epknTBaaMbvBjnkWYOrU5D
4FG66hvXZA0SKzYR2CvAYfuoDeBmvU70KvQRpFXcis5ql2XUjFII6DdSDP0x86ZnfeqSK093OYXw
jKjQAfnAFNADnk5h4lc4d3UjpUrHnUFImYRar09X9qA3RuHCupn0wt31gNZOR2FnymrgpSS2V6fZ
zU7bROkARfz97QeYgr/n9Dq0ibrZwiGRgiSaZ5+SjuChz7o8iatResFOK2bPOA6zkf3EXWF8TXtp
/27sVtcOVjZu2m9c+3t/SzILVuhVDuzbyCtns3owc4CjZ1F12vyyNeu1Q1Ikk/Vg0vFt9qVXNcln
Lqu+u1/0xBgPKUY5GsoK3Zoe4Ap0zsGnB5ahEKsB1QyzhUCeNuWw3KHJWdYb7D8mtFVBHZR71aWe
vdNH4cC/zdtpuMWrszLundUZ3Sos2m4o98ijpvVmwrpDHd3ZqJI9CZW2/dXWtOU1X0TtIEfCXutz
h5mWfWwsLVt2nkhgvuqrVVdyN8nZVcdKGZUTWxLQJXKGWtDaWrN+eF4Jk7ZQpfTDX1HLQTy0bUHP
0BRj+nXRcMnezXqi0k/jYpFwUCOsEzvFTqygZMOO3Hm9cF747rv06FqaCeyPlVNUUlPa+8aDKf1J
embzeTB54od0Ma3y4GIR3R8nz1bLPsgrid2KWdlBPNuYQBU7fPOrNWwbDdMco1jxX/Hqcfo65/P6
b9GNeOhoaqqcaC4Mp3qWFk0eAkWtBV2QdN10CCt4ZqRaYe0qCfW0OIg4uSCNeLkinBG5y9wjuMHH
qv6MECsLHjLkfDXdCEOTj0CXmfd77TW9+jF0UmZ3xogT6I1NcpX+j+kptC0jcXXa7Wq6Xh/qWGwA
/y2JU2SHZckXeaTj29/24KPfnKEditumdzBcQ0yl1XBWbOnv1LgY0//j7Lx240a2NfxEBTCHW3aS
2LJkSZbTDeE0zLlIFvn056MvDtzdghramMGMYWOmRLJq1Qp/2GcV3iXbCYEvddCtASx+2TI6CTMb
p9nQrYFpbm20Y9pNPSgpbqwU1YZtAoKoOmQFyV4oDF1xA1p8ljtK7/nPMNuDce8qHdKPANXyo9Ps
zqM/YDvdzdJ0ldy5VR8j4WNkzYh2irk8plHkeBuAvkl6b400HO7spdeHkJx8yA5OhoLQNgEJg1bQ
hFGqDf1KIWcwN1aF8NssVIM2WJv3R1WqPNrMpSXRjaiNpdx0QyTiYOjNTG2Vk9lQOmwhx2BpeyRr
Ggcf21U7aCjCPhKjCtImN7sbswM9tc2RVe533CnFzF5ptHZD0i7Bxwu8Y8cn11d83hj8ndrMqeep
o985s7kftCW2UE0bJrmbkjEeD3Vsw58IKr83xo8+AyHMiaZIEzuEvxv3a4TZaX/nj7n3NZGZ9owM
m+9v0qhJqrt4RF8h0Ar0SgNpwoLa5EvHflo15cqN54wiCpYYIsJmrBO93QiqtogmsKOyTUo3ZN44
BTQAkhUrVQEcch+jRpoyD9UssmdDb8SzgeRL9jHGTEx/6aalVB919gvi0piwz6HT5soNqrzty29w
bfthOwJVE1trKoDttk7sDQPsSbuYu43C7rkO0tLA3zoxJ++r7UZTfUiV1ZqQTph4/5QJ9p7gpqFk
dfQNJ+upkEnxfbAbvTmMnTkXIKW18TOw4yx/ml0wcA8unIDppqfp0X1CAInvn/Z+/bkVY6xv4QX5
wMb1CT/iFpeDh0zinLv3kVT70dtzEX3QcY9MdhnnWP2cR33CmK3iuB9HNGPhrUL86+8GOQ9AuMGo
1htw/cV4WF1KnZ3sbX0KOCW8Qrg4if+NMBzlBxhnQxfI1TDyZnYjS95Eiev3e7/AW37TuhiV/8dk
o/E2chpiA+3CBcFIMfk6EnU0Apc7V2Lo+5i2DhSvep4649ERU7wchnjUpr2ZG/2XJXLl9BBDpml3
qdYUzXbkU2K53s56tyvHZlH3aR5HUAs7gTs1Ck6y1/ATGYS1HSZRodpnd7V1x1UbQVcpGUvuE3vK
VYiVgtUcC9XL6bZEgEs8+EOTW0GXTK5xlw8TNJbe9FV/6y2RMd+RdNvmr8iw1edCmaP5ZLet777k
jSeqLxE9Te1ZL5Ihvy0GLe2DZFH2ciiNqr/PFqjYeyeDCPuC0VtvtxvZzrbYOtE4T9z5KoKLzDZB
8w/1SA+SEUozzVaDFFTCSPA6sUpaDfG+alAm3pdtlE8b1Qtp3GNssix7b2qaeiObeGZjLXAUD14z
OPhdFnPvfCViyfrngjqtcDe1VlSwi5qoGvdMxeQnV8zWvBkaL3LDXjAuIDzES3LLAdcfncWptd2g
Omnc+B0mzD/gChXdPsnoQe6ZKhS6GUy5iJOP6YzGLoD2xi4YNFli2SubShu5OYp+RMji5VtiQ4fu
A2OORL61O+ImXIGqbh985rd9CJzdfIBX0lQ/NdXF0Ra2EYVtSh7xh/EVZZPMvaW+ARDW4jcmU9DE
UOsq+7eVxgzf0N+ou21BbGZkCnPd7nnPi1n84fZpxw++8IQfzF2JoYQoMz3dIMgpxbHPMmh8/sx8
ZWfXSN8FSJLKKGD+Z9MUwZSSFNMWi7vx69n41Nhlh/ZbX0PmWhbPvY+13sluZ3fJst1SWAJx9lLr
m53G3akdHH8mr8lqDVPtmK803UJTNO0N/5FXfBTI3M57T9HS3Dpt4mNctyQNJ0npw8HKJvG5SzHG
+OjOua4Fc7qYX2Ucy/QxE17LsVwQZiGaIS3W/2gFul9JwB6pxudlFK7/7CPuAFuI6aG584qOYQUy
8uitIXnp1IcFVucXzKAs6FP8kBHXfeKaeDbGAiPxeRarx1dVqBd08ADgEH+XO8S/LO12brJUbCUs
sf53OqU15tjdWP2AAxWhPgsM66eC4PRzgp+y7JZsBQlN7mAQj2PYP9D9jC7fp8iF/8ZfNFU7AxJN
9mQnflrdlXHZGiSHY2PUQTHBxNiuxR/eEtVcp58zleXd5wr5TGixxogsg0KXBvrzZE4fmTXiB17N
ahHPs2PAqggS7rEXGxB6+6Qo+NttyYw2gxrXzfe5m8hiN+RzX3+YxjEePrhCG9UNtEXtDkYD7m2J
K7OC1yy6p14bLCbEGbSfQ933kbvxQBZoG7i5kEHILvmJIIlXjzFii/Wjho2yc/AsZf9CwpzdNvRJ
lTxESa1wbBPIkN3RChuXI9nx0t00kZGq+8LLumqDbvbsHiJt0IefLup1H8tl1anELsmZDvWip+NH
c5Tlf17v9fptZ0n9sxh9a/jlR1Fr7CrsXeZnj99qg6nL4vnLXAqo/fiXp4eW5PRWR8XB3qBKYk/k
bhmxshmaQe1luSBS0Rs1TZKglU2H90/joZIZmoh6Aq5oobVsQEtHXLZmVKe7XhPmp9ijv7hXOLUD
HVhaC5MbRBk9NyiFBYNzsLyMkO2LWm5ML5bJNzOZPPPZS2zZfO4lm+EWOTncjGx+X2zjftV0CMC4
jOWd0xVlg7BgVtKbZLPaj7E1uPp9zYZrP3lxYwy7NqqEdaiI9sAwnNneUxWaSArk0F6OVQkpFQ8b
Kx2PudXl3h1UobG+WflEzZ/CaaNi10tPOOznAqbk6JboGBfIasoD5Duglzg/qCLoB8Oo9uCHXePB
EK2IdlWaRKgFIq+oDXcNEm9aHigtLhGrUHEq/iu8KJf7UqqF4ZCAIrnPIEBYSO2mC6cn1lZ1Q0ZM
KGC1hLR6ozIV3Q9Naz3HbQ/jze5S1X/A97ZybmOB6+8m1kT5BcU9NlzR+bW2jyIokcEI16M+TE00
qIciid0SbUw6eui4jFZfPNqughcXSEetiu8VdIU7v8y75XG2Hcl2E8oYv5RahapkBq8x2URxtvgB
RLtcC+raxZgr4Sp0Vt/Q+EczTVG1IW8DPhwtfrKdTMJQMOuStIvLzblmmbP2Z08LS5+GPuUrtSX1
8vnsParKzC4j36cDacaH1EdGVUnH/DCbSG+gffBYtwliFaKce6Rmrffa3DAqAbtPT4VmyspwOmt0
xFKOdWN20S2QkTKoPZHewy7BMg+39Cv+Xn97j2ePin4LAxMmzIhFnYv1CS+b3Fb40W2Hkm0WKE/J
nzE0jOcaQq4bSKPJf9R5skxByR3z5Oex5m+WXKS/3q7mX3nl9MR0ekiOvQ7czp4ZTUutBhgobpGa
rQPl5u2ejy73aNt0e+jSw62flHg/pH2yhfH59Pbq6//97C2ATqYFg1ocDnXnZAZkj1su1iIOOWFL
u5fd4sK0JKX5sqAripBPCS3rWv/ifE3KGTDRK4sHhMIFJl8Tk7KIu9Et3HEqPjdq94snrXtrRsxB
avp8pSuz9nZOnpH16KwDSsKxUAN7wZ//2w2k/Oe0s6uqlMmEbjfWL1kQUDOl+i22ddEHEvTxW+bI
a0JMFy3PdWVPZ7K/SgzSAT9dOcOCq6dhQp8mq/NNnoj5AfI6Qs5Iu317+0NetO/WpZhRMEZlEMhA
7nSpnpnxVE1MAEFkzl/h4Zf7sXPafYlQyiGRlG8AxND/eHvV114tX5BBKm13hglnm7cjVZKeYswU
6/mXwme+lCXqqA/DL7OmmIUcG+QOEhhvr/rKa4V2Q0ccPyfEKM/bbP2gFYLKSty2rtR3MmrIAwtX
BREuAP/LUsyQ6IuuWorn4+Ipg7Xb2JO4dZvI26FCI4MZUjX9hPiaeuhFU88FTUo72ddAbBB+z5qH
jnCtQogBfe52RL16RPvdXLTqymF4bRWayXTGobXRBzrbJ6LWyopjwhejJbKtIIFtwCJdmyi8shtX
I0jQafgir/44p7sRRaNMGR4OvmklsheJNsOT4k2aYWfhHSumyaMlg4KvcfP2znhlP640FYYmHjge
gtrpuvrSLID44izUMH+DR9oWYTYoVFRsCwHMSma7WOnTU57I9sr5u9yT9JZXXA9GNrSYzyeE4Bac
bqYPEiJqrTZdnqiXgdp7Q8PoGsjrEg3DGWcihFQf8M41tJ0+ZSRmhOxUXoVm62OLioVprn7Eqo/T
+1zrJF1XKXU7TMC52zc6veJPMwVPv2+9SKLS4ZioRLARNfn57bf/yjswXA4mu4qTCSDm9OdyzHVS
hah02GmYfTDVGuOgZxRJnUvauH97scstRqAD7cDEasU9XByXfjI15ul5uEwmwi/92PnBgJbJUUFI
RHTF1JLyvsnKaL6yxy5PkEGnE4IoE1pQe+d7O6Fc7jpsE8OqacWq2UFdQNby7sDDKj4tS4OBMBzU
9fH/ubTMPENCxcuKEGkE8ZJXabQz52XAcSG6FnguD82K4+PQW7zNFdx/ulSPeTCEZJqSdt1oYVZl
1qFBaYYIsbTo/aTI8RWwsmlhvDsWsTAtQgzJmDqxk88WLoweZnlZhEYmhh0qVVPQFHP03rmjyyqo
ugEnJe3AX/x0FXe0kepAYChEIsL5bZaIWnrm0n6NvEG+F+T5dykIoivhiwzWOF1Ko27h4LJU5HcG
SQ2TBs/Lf7+98de3cprOEFgRAvXgC+NCcw6581CQ6jpv4XPlhfcRFWFj2QJcoC2c50ByG6+2r1Fe
X9vyFAOAY8CtEFjXP/9nM/a97vTzVBRhqZby2zQUy9HNkMR5/4OB41hnkIzw/fNsiYGW3tZVWoTN
qLl7rEgofeaZf/Rk3taYa+9fjz0BGpMuFuCi84M8d17jlWlShmmKi+GyFJ97Zp2BzMdbX8/+e/vh
XjlkAM409jqX4uo1ffoK7cEZJKJ5bA1vW7qqPtRW8WwklDmNaUS70WtmumrtlSjyyocDtI0yAOMn
6ADm2U0x+7GscjSTwlyU3tdmJBiyK9W1NPAy8K81G9wg2DAgPc4z7Fbvs3xVOQvNHA7sSC9/n1Rm
fuzd5Sqhd71EzrY/OTI5hbdiWLxzEsWy0NbR5qgJW0RylqBEtFYGmo1sPB1+F5eSiTHDJ60r+o9g
MLsfU9uM6laLYhwbiNxZv4UCMj9XOaJhQTrFvnkzD75ZHLu8N40bz14E3jJknWKLAUU57NxU5tN2
WBgrhNyjzSoSzhHb5xTQrhdo6CgvB26j1cp7HKT8mXi+zBCb5YNscrAi846+AqKVudnWcVhXMnY3
jAdLLApTPZl3SFFQZ6NkjAQg3fQovxEgT/SNDbPXA+O5kFAgFdXVR4jA9ZU6+JUd4hMdNApuVHhR
cz3dl5HXW+yRrApt5jRfUf5Tj9jVXHMr/VtNn3015vvM3VfEERoV6/H4J4Lo7DyvGGQVokJlNkc0
Gzz/C3YlTGfzhVZ7oBmIjoYMBBnTyaSd5J2RmnG5he8+p9vaGc0/aFJ208GLuqalPzurZLfETflT
wKS1b9sMSP83OWqJ3Aw0YOPbt8/vK1scuj/snfUWAeB2dn5LNEgjem9VKEQuvhbswRFMm6bvZkfY
16QuzoMFIvEwW4nuAMGIh+d+ZpoTuyCK3Tqky+fRQVU6hY1uIHm2MVxcLhJlI9k4pQN6N2Rc1+Qv
zvcEy1OCgGtaGUSogJ3lHspDvxRNtDqUZS020kC90tDm+MpleZ7AscqqdsHdT/OFymr9Kf7ZEjSH
UfTtlzosZr35xvCgwv9a9uNO2WrcMvrQN1iTOVfy9MtXCxsK8XiEtCl/Lr6jmpnB6HrVhVaV/cm6
uXnSy1LttKjFSheL94OIrWkjGRk8v72BLl8q7RUAPCQAbH9AUKePO2lgHdhYXZiaPoC4dhH3LQaD
V47zeXKwPhZgfHD/eEKsHaXTVRqBKViFrlIIyFneJt4yfR6kPu2RfJo2s4WW73ufCpM6GDQQTlbf
6HNFoqEgs+cyr8Jey7KtLUfsr9FYuvJUlx+NeOeS9aDGwpMZZykc4xvPSzSvDUHTRGhm2QzGmQY7
qt66iGGN2k26zF132w3aNZCpu16R/0YuKPT0x2C70MfBtOT8vmkaOxtysXQh+nJGfMevfrqoEO+t
dda6RbjTIj/uWzltpq4yegR1/bm5yVAndMJsaSQqmzFuBkEySyAbPCEWQ5nPOGsnZm/B+NyZh+ID
WqsxGmcLEMZkXw5cAPd62sz/LXK2ftEuGOtNUaJRG8RxpBBoNwvb3Wi2yLQdvdGu33UwcvBjQ5E0
OkQ4MIFqiCGISTOZl41oStIO6ElSBcxz6mkjNC+KEdeKRnczRQg0H+cI0+UPyySdak//ccYhxZ5m
dL5cM+tvhkzamGLhvsDQo2D8/kkxqPLv/QhcWoA8svZNyC79zzSVm/ypzUUun01hJdlNX3JlHmNM
mkyKiWR8bqD/VaESzEu3Zdz41nGqFZ42Zosc261mIXIdeNAwxzu3ScwXFWESH9QlKmVo1VkmLCCc
XNu9aBz7Kwj8qg9RBxu/Wr3Z/DZaLbW3HZOdcpNjLjcf0XyucLO1u8QMK5CJ7+04sD2AMrr0+FBf
gmez3hv/RDGnRmVBj9oh9AofMbMctprTS/2lXaR2yxi+/th2ngFJD4Ou/dtn7/xKolG0skFYcz0Y
8DVOl87dmvA9zB1eX0Xm8c66+YfROE3L1eDP43ItmbyMLTZaXcCtOe9rCDs7hdLLp8GJ2j5sSdOd
Q4MfWXdnLqWDQUvbOs+rqvJ7Oaw8IzJd1Nlcgivz5ewZ4yZlrDcsQ2iDKt/Q0VjFTOc6zM3lveXH
36VWTR+QdVxN58MHI6pnz62cISxs7ocAdFt705JlfKkbHxHH3r/qrP7KC2UAYWOXS88E7OPZCy0F
ZdwS67iPaVbtbVoNWcINLlaVuYtiq0dy16ixrXr3roFDZaw0fniPFxjFOckcI+ndMcw8GM4B6jjR
TpPSbCCPZ/MVwsPlEzp/LyO2y0riOweV4ieN0CTsdCQ1jeJRy1HbTA1fHTLmKh+HPLuWubyyHiUB
px4YOPXIeXcTmjj1gWEs4WghRgI4CIxbMGh9qwIEpke8//oy6t79RqGMMI3kLwZYqEOdnkPhxash
66iFk+3U94WqikOF+vmPjij9PyxFoYWH1l/xrnOaitEbEknhxQgZtabfayQYmDUW+Rh2djVcSVgu
w4vLzIJKA2oFjJVzh46k1Ucwi44ZLuY0oKxr6MdkBOU4uWThb+/Jy89GukLyA4+D7IjO2ukbtFqc
xwBUOKEpkI2wl2G+wzM0f0INPNlR4cl3r8fMi0iG0hU9PNs6axPXc8KIzxJOCOInC0TSAEXMjX1j
GE9+pPrN20930a+lV0PugD6dyWXBGOisdhiQVteFkZIPjJSlG6GvCidF1BTiKRqLCCPbNEIewkny
AjdJPWaEohDdjQ9CA2D+OcEeVu0tc3B/vv2DXaakMEMhSYI8I8IyOjp97cxFcx2ThDzEBm88otxn
7Q3hxle4M9RH/H9OUyh2EUEc/Qi0D2C5nK6jp1bPXSUTdm2C4TQyrK5z44AQMJ+HFrxlF3QokFc/
Ksix8jBHsmCgYyTgGfrUaZsfk2sWyy5vGrzLrYS+76OUHhyCpPKmT/WCzPsLtquFuWVv4YxAyaHs
/eQUnthhADmJTadzLR6boYrAgKm0ar/LqdeaD4WZRPGeGJXXiNVK7yN0uczfRSuG8MXJE+dubk1i
h8EgTwPSwNzuLnJ5T1uN2nU65r7VFkcSlDqsF+wRAvReHbEBqum9lO6kflKcxTHC4Wk1b9G5nazA
97XU2ZglrrABOB0ALp0y7d99EbWYCeVGOWz0apkATcSdo7bolotlm8BkKX4XaLdav/N4XIbbEUX/
aNu6jWmFZVQjAL4MCTFcG7Jy+VM3QP0ezNKL87uETka5N2dLtT/7IilRGtZKdNbsiODM2DcCtyrN
qsC11hoxCrlFAwtoYJAZTTbFATSiQtIVAcG3zfTSenDrbJAPU+o7X0y3wicYGi76iLkaY7G3FbLD
eDSXnXfIjSYaj6PjoovcmWXyCEK88o+1VADW2o7xEKC/WFF/Le5npglFsylIdfodxadb3rpR3luA
9Ke63UXDpCNCV2goZagBZGGQZCjp3/p4isAgQTzbpY2COUa0r3ytvwfhTmWOK6vQ9+PYl79o/4lp
05LRancmWByEgYUPsLXqZ0BkmieWZScSZHS2K2jmpz21envQjKL9PINE88NSb4qveFVZLSL0mZEc
zNIv9J0DOrN7WZQ3qyuH5m9Jc3ZmaDaguUA3jbNzLpiEMntt6AslD1oPgAbR061/pPpKzLWZDPxW
2GKIXQwo5peRZOPRTPm8aICXzhZvFfDNpp3X3n4cNP/Jyk3UiY2GtHiDyrP+2R3QlAyayHX9W6+a
OCydxGnz4Pf6XGzfHWNsgiz1NqIVTMHPOpDujKCgbdd1aKZlGWJv3T044DOvFIivRBgHDAPTBMZi
q3zWWYRZzUadLm5CaY3M9Jcuwca57Q5mRer99gO9thQPtBbxa2/kvMIuSjehKT83IcpHFahNV31c
cl3/7QvHu9IheSU+4+JE250EUUfb+Cw+t1lHvuH4bdj5k/WBoS7iG1Pt3rz9QJerILsL6Oev/g3U
mLPoTBwbwckXbWi5UXWnvLo8pOSq735t6yp8HvJdWOzn8n7A0+x+NrM2xE54fojjTgBfK9Rxpo36
7i23mmwh7ksPi7h0LvRVxlLgEJB0YTOg4+OVTr8lJbyWir322lae5l/9NP2CzuaLdIlzHcWwRWEI
APvC2I6R9V6fOVJZ1FNh5iFKwXY755iJaHKsrk/pGiEmdUczfz7M+hjfzAAyj4kfO1cyo9eeinMK
FRoSOf8+23KRbaoOre8uzBwgqQWGULtGwwHm/VtuZd+bq7yHRpA7Pa5yXsXzRrl+oTTbtUOZ32mN
a7+zZbu+O7LxFTtvaBQD67P+U5pzlcB7LrOOu3lwtpo7+DeVr4+bYamvCadeNqhYio4pYYG2JjHo
dClQz2Q/sJPCFPUErIjxOEGEYpmAbGuLpkhJKhNksv709nu8jEXoJlCtklJBDmRefLqshKFeRY7R
0RfLsMoePQ3yBrQl0tprG/G1pda1QN6v2ewFR3RYRkbsEH1sYQMWZr4BcXjrluoaufayFoDgSFxd
Kyq07M61iR0/EZaaUPiCFvrBbTGbUUOKuBxtWiJGdK0c/lvWn16063pAl2i5Qwc9J12XMhNpr7He
hInJnZ7K4iH23OFGYNW0t+bK3xYDaaagav4yDVZ+PyWIUrSQt75GsVwt4LCAiM3KDXwcGQI7isWV
AP2Xznf+I9L3pJzFYBUdprPPrHplFCIDth+Vsl72vp2Tk/q55uM74lJj4yrVZdHebpVXBF6LwMC2
w6rgJemn+Ye35M4UJMLtbBxVrBq3OL1yVODGPoExNewOX3EexAl6fZlUoKCNy8CBUvGYSirYrTtl
doZDmKyT/yFQM+ZFPwUgJr0q83T7kh5GUrNzGkqodWy8ZBp2soSv8PYheWVDedxuEFsZP7Gn1rP7
TxhIE4xaa7vuwzky5Bb/ofSpRcAQPMPqIUGtcM0r+bUFCTjoPtKe02nsnC44yX6xe+X1YQy4YUvj
M77PGmU9GhBd/+DDFF3JFS+Opv4Xe8f0lVhK1D6Lpi1VJaimeQxtL41lYBoNoXvpYGpsnNE1n99+
nX9FhU92I6us/T8QjdC4ieGnj4cJReTgYwWWK9E77b6t6nLapatj006DEIEtVzLNhoe31my6O+m0
dvkTVkTN+DKaHf2WS1W5x1l6mb5rE5zdv461ayzBXLclBmm90wEYbHU3Wra1xJQjXJIIzDalgJMa
2JgZ2dwex75QIGKk7qUf9E5M1DPxpMMnQMDGPzRlqQ+35MUSt+8Z0msMZhqs4keFiV3/KxGUjL8r
+Bb+S2XWFEOWhgLcnZE4+fA4ddL9jY5s9Z2W/Dr/goavY2dV5MO3jHsTqndr5j4G0WBVdplTuPeq
HdviGcev7KfXed4ny5eD89GfF9u+G1CRw3FF0XZ8b/TX6b0zFV6RiSCFzlnuyi3IpqNRD1sozzvf
h2iIi1bJ/UZkvvLR+aan35ylQIQx90Zw4wImDH7ag3vn6GGZFdmnFu3PLS28CP9vMyuuZL0Xx2dt
pZMhAq1i2Er1c7q/YjXD26ykHgqF84M/ySQPBulZz1NZJ4dKb6xrO/ri4bhsANOsNurw3s8x0MKS
omBSZoYp4QPbzRmR392y9NnHPin1a7Pdy9O6otVMQIoUEIAzzh6vStkabd3bYZ7G2ta3ZnwatDEJ
TE39fPujgbW8fDJeJNAuAN5AEs/boV6ifL8ruiUkgxTJD0Mqf3x0NCRbdzTFJjOI5hFLz16Xbf/c
tY37ZTHbfgzLtHSHzcQGf7JXwgMcniH17zBhGekWVF7fdPeGU6c+xjiiGpePemZChIjRf6ge4X3g
dlSp1rlDhCbNAz12sThb9An7UeHqc3I7L3nENGhCsOs2TuFnBo0VNyrwVBFne1xlZ+wCeCnVnhAz
G0/LjErf1tNnz3scQJB6oZ9L2zzE6PvXmwbzOHcDE17v7/hVVeyVcJR6JOZHuEsONnQXre366Fti
esl38JSMr+JksbN95I+IFhl+IZ3vpZbiRIzMbS2eoAR49k7Ag4r3tr1kyw6WRu7DtTRNaHULVGv0
UjznRzkOZbSZJuXnQbYoSDk2hfZ/uJjAzRjbSjoHAHTVtPVTO9VvdTMe0f9e5owcogSoqG8ztyww
Gx1lBtM6bQwR/UFFB+ebtLaVs+0rUcBDNLM0hRk6J5/gDMMzzKEP/dfiJrJ8KNC0um8sK3kii4Eq
Vy5zkeyKQbjfR7p/beBGcT4Hkz1SnQxynVClSer9yhdtpncyZEsaLLPWGHuk3fHRwdIp+WX4RlQG
LcgiiJ7oV+nfYlxN652RFINzyDoc/Ta+TLVkU3tFkQQSRA5eAcrRvpB+SP+hwABIfZjmIa/3XpHh
KeBJeCx7LdH5rgEXBNLgxqj3KOcmRiJ3lqh86IwpJVUSqDnLr3mQr1nSaQxblR/WvxCAYV523iMA
4NakUnMoOhp/4SLxJNw7E/sjMABF5TDoofaZAXRIIz0osyi0zdjOXbt5+1j+rT/PfhB4LjZ8BCIc
MfXsB2m5q1USO16o24PpPcI3TvybfCGXQNzF1JqDAP+hH71mTGuSzw52Ch0Ue3xIBC73O5lVanyA
lOyVB+jzUXmAvA/fMJ+7vtsyhLMTTO6apmFkhWtDGTWzSdNzzP095jApNqeeLL+kwzh+4XIGELyq
QWEoWPm52mij0IzHFrkI41Hi+fTDiVuz2os5qexNjbKwvOHUmukHq+H6geM992gKyqoa0DOo9Ta7
kttcfjSGqoi4gNIDGnghNemV49jSNIfGV+duHiCrkbvPsPjL6Fah8bqAOGPivU1LTeB8l3SSlzUM
6Hl/ffujrbXi6TcjVPPF1gYGhIPzHKtpRj1OLemHShcWJBUX4WNUya40SdZM7XwVj/kqNyDlN+vx
5/+kqsoHsF33wg9R7zTmvXAGSBSLBvvL6+38zrQqs9zFY9Rf86+4fM2UkKtQOXNIyvFzmkPF8F91
mE0eu3Ycmcqne6m7KEvo8pZFF3jHfbWttfRgN/LL22/27wj39KHXtemZkaF7DNHOqhs/Ud4AUTM/
aliw0fE1xvaX8LT8ycni1oW2rPUvGWK7X8ATNOON8pKk2QiBLiyovtq+m5mafovSDCugZawmY+sN
M+STPtbU9CEZNGjob//El3uBIQZixwgdawz+zoWMirTHRblKimOtgAfi/awOOf353durXO4F6hWf
UfvKBeEiOIsS9CysJRZteVx6EanQH6PuRafnlO4dDCPbqN75Ss0f3170Mvei50yJD+AF1VDGjKcb
0GmwX5+w8DsKQe5eK8f46pqVIA622WfLwTXuSjB85V0ydzdt0lgyTGSxTxfUcttMp7nPj/oiMgxk
idCQl8R05WW+tgxzKXdFFSPLeD6HphBO8JHD6aOxNXU7D0OLTIa6Bla4/GR0uekg0EdYyUnnMCW/
mD3o/Em5duPnG+wH54exd9Gx7of+MS/S8SecC/Xy3k/GCwQdQd8JsKClnX0yBgHWYERxefSKvMMF
Nda/oNAy//JFq2/rsdGvpOeXrxIqCyw6BE8pO72/NgH/xChJ9tQPDNOPIL6aIMVzGziif81V7DJL
Pl3lbF/kOnAefMXLo5ZayQN6dR0CMVCGezBfD2+/wL8F62kAgmaBgQ6owBXueN4BSqZM5oszF8cJ
c97/nGzwuVITiQRf6y5DftPBpI72TsOECoa9lbQ7x+lT8Uz7MfcwvTXYSFXqKzPA+hLPjjJ2xxfb
aZrvqfSLP4R0s98ZM+NAs7f6bldpA16adBKz5p7+2QSUZtRFt5mLdogD2Vu4RZdVFLuA25gtbWtd
9OYO+mn9QzTD0j8O45TFv2LIxVEQiWJ4ASOssnua9lcB5BffgcaibaO6Tx/dZmC+/vk/XzvVJwsI
WZKEHSnJ1k5ad9MPyDE3jZNdCQWvL/UX/I99DTOv06WY/ZZAkeMk7J3UPQjdIv+Mkh8l+fPh7S9+
URatD8VlDmqKURjd4dOVcPtGHKMuWUnAt077JfmCRpN9Y2UGztLtjBaQPU1Hb/a7K/H14vD8XZk2
Plh5sgjn7BlLhCsQEOF1Klt6N5ww7QCT/xr77rVVGBhAboDCvY4PT58PNHmOLkMpbr24lfe4D40f
ojpz33sN8iw016GirLchf5+usoB/FKCPxW0pVHrfoiF4LCSyZ29/q1eeBYcw0hJgITp41rMNiOcI
6XE+xKE596N7SOu2+WiA53Fu3l7nInYDzMUWihEVKrAoB55dt71jTnJhKh8KRxu/4+TqfTNHVKaD
blCz+zzVZT8eFjtHwuDthV/Z9qBsWBNEFv86x5dSkSJYaUTiNve6FWaWJuh7IXRAS6Dz/fRKsHvt
dcLQWHNLDjPF6ulH63PqWAXKNOyl6497RmVGvbVrLA6unObXFqK5gckWWjIaEeR0IZzWkrKIIhby
4ZnaxtLfMGrOXt5+ea+tQvMYLCJ5Eif57HGsLImgNk9xOLjij98a2S43oub94YKZ5f8v4p0dJ+I7
1nygc1fNnv/j7Lx25caZdn1FApTDqTou2cv2crZPhJnxjHKkRIWr/x95AxtutdDC+gbGwEdmkyKL
xao3TD8KT1Bos8JeXj1UTf5qks44NJqdESJNXvKvn+ACsvpNo9Xuus0qnQmEJSsgw7Xwzg43ot9A
nN15ZW1tfgIGIvgw5SAprQJihKewbLBSDzRnEudKVv2xqVFdemcWtXnOSYR3prWx6W08FJEupIaM
CPjyg/64VmgvwQWx1CTQQ9P8yzNaKEnjaM/6iQbHpL3+A5LPUrZecOrU45dd9Mdo7RjNVee5STAl
VL6GWXUXiggCV7lH/wYfkmtI2fZrik/fHn98Y4MStAwsDnnGchJWAT8qlUZoWR4vJIfh6owtTxer
inZO9cZyQqMk4aTnDXth3cJvsJHD0kVLAwdhyotqjf8YAMdOdZu4Ox9uYz5A9RaFAb6eg+DA7VIu
/vFDPzlpMHp98y6rS/UneKR0Jxj//sE3KRkUR6o0dOWWdBql4tthxo5YOVVpGriVo0jyKsMe4pOw
ls7G6Dpt9EwMX3yzI0OxooPslGkkcwL2Tu9zVBC7MppBHHvdpvQ2x4M1HozUpbCkl06qHluz9rQ3
VR133THsOzpAKrifr5Xrlf/1Bf4BB9dLzC8z4Ci09Vp0m/wZht7cHqLF+/tTAvqoORWZtPSz7Vlt
d7ULI28+YPZofMN6AFj/4zCwpLu367E8ySCWg5AEcbDWWQDWz02MAEugoJlzUAoxHUWLDMGkqO+S
vngt+ZgxlvR7wR6Z0HPXjo81NsFRmmlFIEq4AmqauaeQRoffe0jlPJ7Z/YZiKNTj6SriUcGb8/ZL
F3OLGW1tFyB2NefcWnl0qavy1+NB7uMbzQuUbWBv8IetdTtIa1Z2mCtOEUyFm5xMbxA/Bt3N31ZF
pR1LVPreZbFUdgb9TZ1bfbRFcQT4Dk0Fi9by7agdgkwNdQ24DiLLbdvPBiUS7/QFnvKkJKXACS0z
B8/Db12Piw+V69QmUEPkSnBXU9Uw/ixnYMVflVTP5h9lJZXnNptL3R/ZvcmBcjcKhaac3laI16SQ
pVyPGrwoS+GjT6SbyNiXJdiDSmTfsyqGgShqu5V4YyjF3tN3mcvtXGFjIuK7VMeW4tXqIq7bgSTR
btvAkk5t4SlfdW9wnFdfsFmYviJV11+6Lp2HNwUyesZOuLgH2JKJcjQMCGWUCokdtyut6dmUG6mk
xWvK2jgOjiloF6GVZH+sU6/PvvRJXou3TYYI7keWfoqetD4r/wXQHRvf7EZM+kHFgNT6+Hjf3W9u
0FvwlVBqoPZwl554ZKxe54oi6FHw4gko5ve4Qoz/PR7lPvrDKsNbVKfhTOdsLbqfODIBvwWFE+k6
O/VrIKPJYYx41F7NvprtnRN7H4sWbAam0SZZF8y91WK3rdQNxCKLAPZqXZ5MVJoquq96Vx/m2B6/
WZlh/fN4hptD8lmRwAaODjXy9vu6dd6OXheVQYvAIyKXqn1qhCvPVVm7pybNmp18aHM8kAJAQdlQ
gLZvx7OLNixMyL+BRDm1PqdDHH7Vs7J4ofHLFZO0tFFev6rUbqA160QLEESrJLNqVSQts6QOQEiL
KxJm7UE32vgK07g9Zqhm7uTnG5tm8TJFqgCEAtF39RUjiMyiceM6MKesPWtIED8PWeu8Ebmt7R3P
5SV4GxwWMusi7YUOEiopq+WkM2eOGBmAMMRmb/TT3pocWAWu/WWyoKoFqajdD505VB+A5dPzyDBb
nw9W15nFOTEMBIwsR3R4vlPHK0+Pt9b91cAa0EAHcUQ5AJrf7adGDDPLKLWWgdsUfXQwjBNqUc2/
FLgKDA4pxqBtKuqd/bW1+H8OutrPVlGIuQthwakmMHaRF95RKyP3wqPttaZTHgVqkk+0tvgAlAiX
n/JH7ot2O2hMlfnBXdbOJfdFoKtFf2zjqtsB4f4uSa+/Mzk9xVzqKtAd1tOi2QW6RSuDMJnKxHdU
JWyPkREO7zi/LG4Lmq3y9d4L/5tk5Y5v9XmKflC/NFu86/J0z3p5I/zSzDAosxCraMmsrn2Uwb1G
C50yqEXs+EpHFW3uktf607DCoITAD9Bqpw6yLh92iOHGReOVwSwy7zJZpgCs6TQ7b5iNLUMKoS7L
SwJDFLz9jvZgzsqgNOCoI4GnYhnNBL5yDvqQuPv4SGws21KRIKUkZ1FJO2+Hois8y9i0oX/T1gem
UA/U5XNrR5ZlaxTYvNR1kLlZEIy3o0COEmJu2zpwB0zKYqU23vVztuf3DYuOf2e1KSmO09ICuUK7
e10fLzzphECCh6CDfjb/SIC4zz8N6A7irVFEZV4h4cP1/T0XmVLQ8U3qRpxcOevyUE5pm3xSZ82o
TyOYOXmyk7hV6LQ2In9CA2jS/yuy2vgKCKBKL1TbcvOgpxnaDUaPA89hTmPjs2rmvFoESBL3mcd8
imivPTaae2qtBjBRNyMNeY3LUWvftBZve2RA0lIcXJV05b2ttHOFiiwaugjziQa4Z+qLMlXiy+To
KFLnk6pWx8qVZgWRpcxnH8GbNgcHiAiU/KlWcnKuvdUVZZAoSG0edCni+mJagyTEhrLrIePFTXGY
ZAQGIlxUhmupa/FHWRZOhboaTjW+oQkreqdxN/WHEnHr/GMUAdEqfTkmKMimqj7Kc9Ij03CIvNAs
r2WTO/Y/Za1PPawxd6qfUtgi5sdiGArQ0jR6nX9SC4+qwEGwtzjBw0jCX8y2xX9PuKENXiQ0VCrw
pbTfRknvSd+b7Sw/13ytZ3OKRPTdbez6RzjMgqJ01iSK31I2by56pQ4/J0q79dHyetv0x6GVGGMm
poK/BO7yyYszYTOJjndV5a1vRNy9F4Ra9W8RUu8wwuykRlH9aFhTp/+CRkzUskoVyyQhc+dz38+e
hUB3C4YFdT/EVZIyGj65GARVaDPYolXPSHflxfPc8WZHXTYskP6u5rE5G6HaKOg4honzdRy42/3B
NsT8AvazcVgpTc0PoDkn7UdjUMX1JbZeP2cjKXXIQdKsT2mXu863SS/7j7maS+PaZa2Ynz01Fvml
q6D5nKrc4aYE2dHCnfbHpku7pxRvq+46arVEvxztcMAAuBfzOqiBExS+QS43nPt61n8Nhj1HX18d
URYxAsqqS4vqrotvsm3R71VqLoa0ZBvPUj3VUdXsKUtuBEnGAUu6oL2p669iitcXfZlJSAaYLMCI
TjgBxXHqIQv51EjqPWTpRgija8kLGVYfoJL1owfCyaBbmdUEUNWaoxo34RcdRs4Oh9ZYUr9VBKMq
R1mHBJEO5hotb9ahPca2gl2G3XjYcdCb+gG8XPuYA6zt/oroyM3vyWSL+TrVeG8cqtRDUt+XZe9a
T7WRWtnzNLlpc/BqGspBy23YIert6N8Kq9XFu24aJkQp24iamI1GNVYamCT8m0Qyr/y+UYz0s9XN
avyeHW90z+k82/1TmwDY9BEeh4iqKt1U+AgFuEi1wFEonh7vn+X1uFoBqhEwlj2MlxaFxNu7Arlb
zA7MCfC5Wet+GAE/J1twaQlaANEVpHMXGjr4IzU2oLFZiv3r8Q+406/hkgf3iPwDmF7IvOpqZ1kQ
IyZ0qKoAWQfbOo6zV78PhZIu4sBhJA49zqvqYdJr661rK+n8pi+xnzgactI1v8oKmoOOq7QGj++o
TA+20oX9qTBTYR9m3WriSx+2yc++Gef3BXDzPYPTjUvQRkSOYquGCimAmtsFzNXGnQZJtj+COcI9
RGLRYNiY07RvyXatnVxlI6emWbMsGdhUxl3lKlnvwBSs3Coonbn1LXb1sZ7wf6F1Y87zGw7Sh8ef
Z3msrPcHGR7YZyBeFK2W6f+R5PI6iKukz4gvOJw+60ZfwlUU3dma8+aq9YkaTNnsgozr7J2duREC
sC9CcgXQDu3jddtIkTby06j0MlXqjXnbxscm7Pb4MptxDbIMrTZasfeIsdIYVYSh6sCoSnlQxGSe
5rLFh0dNR//xUm5NCD1iCvMmRAP0AG+XUvRmRP2foSLsyRvfSEPtUmam3PliGxuStyDCJSgNGRTk
VvWiESqupqVWHfRx+AxBo/yOdPm/RhblT+aYRcfXTgpyDMUDnW/EE3tdsnDTOs3yyRG859v8KQer
+jzqYs+p/n5OS5eB8jgoJhpsa+ZKE5kA81BdCUp8Yf722tQDQmPn9TstNEP1YIRe//PxvO7j4nK6
OGZwHyl9reuaErtDicFGj9xp0Yyn3mz64Vq2sjBPEjvLyAcv4DTXynEIkZZwjf6QKX0Yfn78M+7P
O2V65syzBFgUKta3e6ZV9UmNEB4NZJkOT1WuouWsDvqBWhwxoCqSH3FoTzsnb2u1PWpBXPMUjtF7
uB008nQZRr3WQR4Z0iloUrUHp+alGPDYchiiKwjSes/X9XcGcRtpFrb8Qpl3qFdzH92O2gBj6jNI
NAE3aax89JIedU4EKfr+A0QiGX2uvDmegKCV1KhgJKs4Gmi9onbQW8Bk4lpg9jNVhqL+CfDZS78n
egtguS1MM/ow9J3tXnhOmj/VsIsSWDsUhb8kplS8o4U/2/hOCaek3anP3B95tg/8NYdzRjqzliEJ
UUGfZZUhYWPp7ZM95POHkurFzhm8j9FLqQl0PeAodsrvavkfMbqDoi3Kue+DhqfXIjw8Ld7NDhYs
qjCSb1Yx5ucIoac3fexkr2+jMjiPQBSBqa4hxXD72TBz6PpREX0wA4S/4NqQ+baDhtTjc7CxkHRP
gUQAX+HNub6G5kShVRQzip0rZmCMWvFNrXtzJx+8vwyWUrpB8ETlCwDx6rS5oxfhHmKxkGU6fTVs
OT7zOtSvBpYpp/9hQot3+G+4DHWO22WLiRWDLsw+kPBNkTWAcNYYuX7+H0ahBLmUPuHRrkuRAkW7
uMAHKSANlceoNjBbAQa7s/82Pw5YSnC8YL+p19zORWfz6Wlcy2BoKQGl2iQuE/L+Px7PZevjLE06
l5sNgNEd7KHV2jTuXBnMRSteOqkn3NlOBXrMUnYKKPdDUW6C0UY/EPwfrMzbCYV95eD2MhD8e618
Kkw3+ycU+GbEtO92buvNoUAHIza7dBrXTt2wSyPpCXBRPAt+ObSA/dhqqA0sfmCP1+/+K8H5pJT2
e8cBsV19JYBTU1eZySIYhDLHpFS576FRcno8yv3d8f+QXwDKSYjvRAkifQzT0UOWqO/1fj4WNFbw
NMEZ/CWJ+LS8kxpzz1j9/pIko4ZRvXRwF6jz6r4Cbw/pIGdMVwj7w4SHIYLkjeKHoZ4FtmEnZ8Wt
9o7WxkRBTaEY5ID9W4r9t3tEIk+CX2M6BKrRAWeM1eGQm67xErt28zasdG8nAm5sFJ7DKHJTClVV
7r3b8WxngtAh3SFQehgsvZ0YZy+sonPaSu/VtxYvb97dPPgp3xMRb4fKUB2BaFWMgXD16gqHYXyC
QbqH/dlaQKgaWLgbaAWp6yqlZUr4D4i5B03V2ciz2pml+FWvJ1OQ6E7/pZhz/fUYi4X7RiUTut0C
a1oW+Y+bspS0e+20GQMX6V4/hE2JaE2Wm9n/8LEA33Cs0XlicquPNZpVaou0GzGCrtogi2z9UhpW
/gbFoGYn+G4sI1kTZRIT4DA7ZPUitCcaHmHtqYGoNesaTxjcxcKtDwnB8SyNst8Zb2MfUgciNGJO
AeJ73cDrrUq1W4Q+A7Uq9f+mpgNNV4VW+YYHgLVzH2/NDYms377uPGXWCEUsL6OGXaEFY1MpJ7ds
BwJKXryvMOx5arCJ2gle94GEBgAVLowVYPXpa7BPHuddoxS0zfTMtd4hilseNfKN7yX+Mbh/qPbH
fEI/6HHEvI/LSzPUoVO0oD6JZLd7shrBvtklcZmkWz1pqYrCfliV51ePwgN+gb2SR5Mrrho20F/S
OSvMITCbuUWqGk/R9oBgSCNffc2ABkEBjDEAhFCMvZ1OZ4dzXrQc69bo4YBpdvhhMR7baYjd70Iq
nsgXLswGBlq3rfE5NdMi78egdslpeMGbxzBzZnyeTP3VG56S528VfRUhiDv7F2pSGgZr4xh0wNd9
WJGljzlLfnDsuP4f1g6Mh0v4XfTg193cvKICPXbqGMywy30cTzO0IJy963Jr7ahA8BwBCObignD7
hUqharOYnDFguyuBlg6aryRyvNhY4+0cqK2hYOtDZyf3oEC92nWDa+WmUzdzUDsuXV8yj7j3IW8M
2UWCf/z1eI9vjIb8IlLwPLa0xRTodmKePloZy6VSq/KQGpvwFBb4oZwVwPU7E7s/tECzgTHwoVCu
RVf/dihRZ40YskEN2jbyjnpB4RF1q2pnlI0JAVzmDHFP8rJag286xKLHOplVII4lttKIa53NIpwv
RqbsyTveTYheLu+DpZLDa+GOhq4bkELiVHUClzL13+OYdMd6SLKPj7/Q/SiwQAitoIq58Ln2b5ct
GswsrlsUMlv8oS/U/ednt6thHz4e5m7dDLyhCKXQmRfw9zqpxkXBzbERoZSw4FmKxOsOKMTPJ9Wa
9jbC3RVFO8Th5U0jnL+BkrqdUW8UYystTwZ9KsLPtsz6Y4dB9mVS8+4sRLUHpr+fGkcXeVGa7+Ce
0Iy5HQ9uP/ITuTYENJiVqzHpGCb1dXweNfHr8SJuzYz3CM+SRVebc3U70tRAA8RzYAjSjmYlLS3a
hMlYnWuMRb+ZuDKfHo/3u1JwUwBiAV2SJbDSvCMpqd8O6Cx+yw7F3iDs4ugQwwZ/4xQI1fVVWL11
wXr9yPrJeoOmnQerWvcudEJxKQQyF6S6U/iTUZpvDXXaO4V3WQGrjJcdipYa39pyVoWpOHH6qjeU
Mcgx0vZn05iPY9VV7+K6GA4timufnKzbY+feU6eohHGD4sNABIC9uToqY40zL2QwPeipzXsfw7Sf
is+5ATX3U1VBgfoRubOZn0FWm7gjRNWEwkvXuOLNgBcaHM2ws0If3hpJtdea2nsPMTrzAN7KnOlm
F+GI0VYdhf90lFuxWpBFrvxrK5GVZ2dVHVWo9EVatId4EIl37ZLMbU69gwTA2x7PD+/bFFZ1eiQH
xoeM516u/I2/TBv7ScNpO6LwE0d+laJTIo8N1akQT3Thtq8tCbA64DXA5y0n4Y5CRY29kKQzRuAi
AYojxKTzHkqa9PtolKnYCSr324DBQIJD2OK1zrPldnuGuSOMbHYWrWvP/svo3Cb62LSDWR71yDLK
S2taIX47VjbtEXWWp+TtweAlRiBb9PfoUqxVcBur9KJ0is0gbV3TN7xMXHO9BcrW9+2z6NHAPFhN
LU5VZocfHx/K+4DNRMHZ8rSG08XUbyeNEHAxumZtBBWSIQdYs/KpsKtph/h4H2oYBU0xDwz9b17L
7Sh6PY+5HiZmEEf6lPpeZWftZyqetcdo8NSRrimGcSeF3PiewLYA/S5uQkxv+VF/vAXxQk69aWBQ
noI4Ts82ml80G5XSPNT6qHSHHDGbCNQe8efp8arez5fojcEQpSXgnizs7dA1YJbZGkwzAK9lG8e2
SquJDie+AifcdYvQN9uoea0DKPkX7fQFULVEE3P9KT23B5gBDRxck+diEGkyDJz+p7Rw95Qp7zfs
0lXnPcNL2wSlv4rkhjUmbUM3A4VN6R0w4XmP+ciXYUbD35TxF6Fk/aGS5s4uut+rlNkX9QcSQJ5x
5ir9WyQ8htQA9zLZQD1SgXiB7BPxWoAhBRHwAosm5iIStObzZwX5+UTpJBgcVxzGGjPXzowsv0aq
9Ph4m9zz93lFkcYs3qVLUruGuQtTB/1Wt25QYMjb/NdNvA8OGZArICv0up0L4OcwPGM2nTjHsI0M
nG1i2hFosliFdRnTqK+fbSPU2+9WT5XlWhohmSpRXFQ50ip4NuOT3pbZHvVgCQu3EWup7BAvqSAB
Y153z8bUi/OiKb0AnJcYg0wdLLgVsEOzYz7YWvKmdGutPVSzYSPAoNQiPYm+jL48Xr/7DUHERBgV
BaKFr7n+VAMCRw6UrjBI1ar/GmU1Gn4wUj4/HuUeIr8gEwFB0kNmy3NZ355mzR3CBaIdBsjKcqiA
jrXZwbJyMSJXSDn0in8EgriZtcA/BjycjQ9ub6DeM4Hwkk9K38on3KOVvcrQxvRdyr029yPgPLgS
t7+rKvD9mJF3CDAqBZHAm9mr/aEphleDdRYOxiJtABJ5KZevjnuHo3lUOzpfVaeSpo2ivyi4n18e
r/Nd0OQMwFtakBaUZqgw3E4nGvIKq5KawgKt4PcebsnXGgLzO80pujdKLbs9U4a7KMaASH+BrKIT
xHtiNS3yXGXGq3sKzKH3nuMOT58LqlV1hUVSh9p15ZTZf2Y7T+gAsbl24szd16OlDmSdG5/vtzD6
bqeLonAWKhX4ijYbSb9LurJotHjZnsHYxrJyE5HXLlIwCNWursGqLDK6qzn1vC6elXOum6Hw9VRW
z+jNxcbZMuJx7364hzMjUYpQFy323928dR0WvdCqoyOlBuOQjhJL9LTJTqWMvRdXGx3Nd90++i8v
Y2RgJJi7I7DI2vUNt0u/xfTjw+PjrbWx1gvzCxwSOG78dldrkIk6dgoyzcCwBRwES8ZPYWzV18ej
LPvlJigyaTRZF6QxMdhdqyWOioSHKUotEKHIrl2N+EebhF6AjbO3s3k2ti5F9YW1AiqXO2R19MNy
FgWdei0YRlUeEzt1EFOxkKRWxuJglo5xDDV1et/a0R5BfmuSoARhg8LuYOhVwpjagxF5bYvEHLJK
z8B+p/cLC+2f0h7ka+97CFE8FklnALssijG3J6ToJgHCV9OCFgzrFfyAc9XzMt8hgG7sDTrrdIko
Py9E9lVWoSCZ0vCM4XykdX1JWv1vS4TGzgbc+F7sOuLMUn+hQbf6XomInCpReOxFttRPkdDrNyBb
wb4ZnS38KdOdTzmOQacyEuNOWN0cmhR40QBYjApWex/bmUIJjUhfAF75h7pA0t3OCu3L3Nvym4o7
EuZGXghy2N5TPtyIPPg/LZoxIK+ogC+/7I8EPGytLhnCWQvK0JTPES7sZ9l1yQ9EEscDBqnNTsK/
sTV5xi8Oh5Cx6Wqt4jkgME1bdOtR5ne0l0Jp+qM6N2nlZxKs4OOzvrVrlio4O4aOJHIRt3Nrukil
9IqbSIRpyTEtsvhcxWQ/j0f5rQizCinU6wzqq/ADueVXUxJTaANlNvXADqs3IyIqea08GbHyVlWj
L4VinVTp/NsY5oc+9v7SWtfHIOPUWwb01lJ3DrG9h0/cmjc4MOqIdCp5Va1/kDbijlamOh2brjzY
XZi9KaDyXh/Pe+tLoiZDYYSXOGW+VSqg1GnczzWmkUlaFJ/6LMqCKE2s09zOe/CWrU26UPFAzbPQ
dy5sqtr0TeowlAqL/28qVDIw4tn+EsZh+pSFXvfapyGdPGA8JJPET0LO6jjmoaKas5uZgSj64j0F
+uzooUB4qBQ1PKt247w+iC7FLcpa6IxCP1/Fay1ttQhrOz1oATk/5SAKj4lqvlqAhlkBEAGlRMOQ
t+/qg7V2PydwHijUOIpA2VRLj7OOLjKaTnsi1xs7EHF6cOoqf5bzfnvyat0IoZnhrROLsvk4OFF0
rd2h2oma2nK5rE4eTQ0QXcRM3md3nQ3ZDGYeqUYQzZ13oR8RQp4sw/dTMcnSBy7YtcjfGLGvVPA3
MtmHp0HHh+PxQdjYnRwA8gluXKLXWtVubqmZVhXamvnIU4hKqQhx0aRo68+Dl/uame7JsW8tL4q4
JjEHzfK7btg4Ga1WITEKKjCcjlbq6oey7ubz43ktye16dcGqLEVu3m536uvSaevU0CMzsKzhl43p
bDNZz/QkXrjuP7nJ9PJ4uN/v0dV4v1EcPGQAO/OYu900TlHoxhTVFlgE5CovCE7J5In30zwcO4oZ
8TGfU7TmnTGrn3i5RepliPDtw2C1rct/rDgt7CfF7duXOpKW+QnAXeIew1EmygHLXMO9OMrgvO/g
PC1ZbDLiNlHauR50iprrP2WeIlREstwnz2JKMg/PRcP7bNnzVB/qOCdzEl5LqAlnXc0uUyws6AGK
dIsrvH/Z+VDXE/ndaCYT/xshFYU4H87VMR6F+b3GXdo9jbrauUejVUxgkzCaYMMiPu4e9ZangZ8q
qMT6phPraGyNTviVL9/9oxX5GB2zpkjjkxGmqDOS2KKmNdTUrc45iJvcn8Ks+OQ6of5rogY9HKRu
TsVxxKCGp4MaKt/tGnrqe0utI/25igsR6JFTl4e+Mduv8RSG9cGI1d710ew18mvDO+VHrahUJOyu
MGN/Ik7Cf9KU7FeuSplh7Dvq/8gQztgBxlDrEbgG1FeLwst+RrkHy7PRi0I9YsHWOzvHbWPz22D8
F7YnLZG7uhY9W6xtCuSMOwmytKwdgD+DPR8f78atURZOCmtMTfQuGaxKqvvewOaPFN3y1QlatGJO
ezoxW6NwU5N58WbnYbIKyRL4hDMDJQpa0cdHQ47OaQzlnrfB1ijgDnlUkV0uIiq3B2vgZvFcJWQu
lio/z2o2fC9kFp0er9hv3ff1+V3YIzga8lnu4sVIebHFY4jaZmkirzwtzbHnilcKhWuETPQjnmcA
Y4Qdk8rOPSqWxxSvw18YaArjqKVOLr44td7/UqnRpHu/buOugB9J1Fz6uCogndtFiKcKSFUIbtVG
m/ZbabXaxylVHAe1EcvAzzQVqr8IFf09tUN2pic3BbQa9h76W58CCThw9Iuu2B2FuLMLchnEbgO9
LbR3kO/jn2gNWDtdko3UjN4kinZoRVC4WKO4Z9dUKJmQABJ2/pnSMLpIzv4h72W/s6wb80FAhYoT
3JAFFbfKXCAdADBpQj2IxwFCmlW6h0JxxM5NtDWKy0nknEDu4bDcfjtpWVlJwNWDpNfAERZw34aK
cPV4A2/cd8Ba//8o9+C+AeXfdtCDohrkc50V9icYZrpfDMn8RmtE/TmX1d6jc3NqJtQr8iWPDGL1
RumjbC5iUTC1yu19RXjjtSkda2cBNzYEQFCgYkvGQNFjFWciJe5MvRqNIA0t/Ygp/HdVnYxjUmXx
ziIux2gVBFCbpCDg2LzU2X23nwqXttRuAa7BFgeMqTS5PZ26yc3EWYoye283yqcynts3aRua3x5/
v42lZGhmx45nj6x3iYFzOvI6FsYNPKBPOSH8hF3CXkHyniq3FAeYHEIdZGDUJG9n2ChTOlZebgZ5
1H4ILe0/WbgKNLn+7CrW316SHFPlm9Mo7wiGn2baoSjZ6C8uaBGfJOtIA7byo374mIjppWvt+aDN
e+d/ayW4IEFDoFSwsPpuf6JBK8TRJ1aCdhbexNPsnqMUP7XH671VQKSezz9lLYJZzOJ2GHJG2k9e
bwYhdHrAAmbVoF8sZ/N9MmAMfUbWM+rfFvZQ5s/6nFE71XSEbM4mvUaNZChz9h5uWxPn+QQRgkgP
RH1J1f+oZoCtRyYZFmdQ9Bg/4+JRnNTU3RMD2hxlkZ+kiog/4BpuMlKJ6pifGTTW2J0rXZrnRDbt
/7CdKeQDhkTkknfvEq7+mEsyD1OMaoRJeTaXp0a1y4uNufvOeb2PDJA5FoQ9UB3ms37qDrKhh1TV
ZmD2anSWLrxaL9G6c111r1+2ZSigJZRCaVWsGU0TMvm5ISpuYDWyINW3yfDdiXe5MFszAp0DVovq
9kLSvF03KfM+UQxinWGZKSodKRWZKLM88tew2nmzbI0FkZAWAZgZjdrP7ViQTMGf2+w3lLyjt2Nj
iIM5uEowtZW3c9rubyfyRPI3l06kSZl8ddj6HtX+UbGsoBrwX7cis3pfml15AaDk/p2AovYb2ak7
e/B35eE2nDMqNAzUkKgZ0Em+nWBSdKXmCNUideRl9n6mRP9vmnhlbR+ruMaFvOHhEPM+0+sXHZGG
+RTmrfg+ABOWh0nosvVVnHNeQtQhUlDew4AiAOYOsBTlwmjmEdXXZ6uu+g+hF1d/pS3SEYfeNPP5
kMESmn2j8KKXtqqSFyu2tC8UUdvW10Uafq57vD19XZGpctmJbMtirqeNjwLfFT7I0speTRtpisQS
nh3A+w59+rjGtSXuH7KQiGJ2Gg+y1P4oZGpc8xA7HzwrsMYYk6R4i3FedXz8c+7jDb+CDGG53IAN
r9M5Be9Luy9HG3eaNjriT+rALJvcnXfV1gYjZ4RyQONc89ZlTL3HMSRrdTswE2X8MQ66OOCMUVxD
kSTBDLXYl7L2dhieG1Oju0ZjGEoA8I91p0Jqem9YfYJckoh+aNiAvLSytL8/Xr+NK5tgDbEYvOOS
pK6hiJaQpjsLGQZlFFntD9VRdGj2HvLzqZ872ALMo0TALooSV79wZZtR0OYY3vqI4uZCHJpCzxLf
i+gxf8ZGvfrgVo2ePTlpmA+Q8m0rDZJkLqMg7cvc8ZFfLIydLbkRabgCqIrAQ+XKWaMQxnEo+S9y
kCwcqiPSc3iSdHCUKnQ0Xn8lsFyL1dbSjrtrCcxzOWecQodsO7fPTeiJo1JUyiWr+25nqI3PD06d
SQG8J06trcQamUusECZmBeoL9ZmW5m7l7KVsW6NQUVrqc8yHtOD2NHeq9PRoLN1AmS2QMAaeL1Kf
w50AvTEKlStuSx5E9Kp+Fyv/uK/1QuR1Fy/4KRpV585Oxgu4rT1W3NYodE10COx0imhk3s5lqj0z
SRNQS6Xb42uLTOm1rsY9C4j7LH6BW3JT81m4Rtd+j5OZUdzl4FJmLyikqtkXM56ujjFDJouTYxLa
J/rU/z0+pktQXQVdkFH0acARInSwhsTXjo2cvJdZgUNk53gq8UvGWf7utqWGrkTMZ3s84MZakh+A
7YG3A01iTZmUsgCflEolQC09OdSmkR4TYRc7J/d+FCRrF/QA1HkwE2ucGYQSEN397AQGEiVnL+oL
qLMUzl47F+gRFtUNshCaF+sv1lrC6UiuvSCiePoSVqN+TiBNvH4U6JgkTgvjDnra6l6UrRz1KaTe
5yz1yR784192RnP01XOBJ8uXAXAB2HcNCkxSNM0ECJQAOED0MvbOeM7nLPvyP4yCLfwCqlxmtIoK
Q2tN6D2lYdCJvr7OLrZCMQ/VV7d26LoQ2Sgc8yAjlb89r2QEUY2MdhjMUKv9cQa3PETlns3I/dEB
YwBtGhAJLDR4K7ej2FPXeU3veBAtEzMJ1KE1PtRRZDxPoGu0szl53qdXrx6ohuWBT5WJd/DqFYxk
BlZqVGIDcGvuU6hm8mg3xt6uvr/1AKjQGoNJAEpUXaOnsIjqZZIXYRDPlULKOKVnOdVZMOjpnsvk
xjEly+IJBIN6YQ2uuw+e0VSumYVBiL3bL9qNybu6atyd9vfmKDSJoamxs3nc3X4oL/SqeXCaEJHC
psP5Im6uKnJFnx9/nM1lo1a21K1pca87fakb4wpaMwpOduFJ1aP4bCVz/jws9dfXDwWAAPTdcpQI
C7cTinWvqIyuC/kkjThounQPZehgrdzle1CFrbUjLPBw/F0EXJeWrE4MXa3SXCvxrH/nzkNynvVk
T0tla+3oeVEq5yTx/9U+yBqtiweFXDEOnfoaVR53T2xjVDaU/dPjtduaELEBgAKpFrq2q80gLV2B
JDuFQYY4HwD2xDo7uexfH7Mx6+G6XujmODCsIpAaYcnoJgY9yXjOvmbl+AV0s76TYm8FIOSrltuH
ZeO1crsNpGIWSd4kYdDUhnKhT5e906o48ROpFp8cdS6vr186Ci/cYOxv+oXL0v6RbMWIDtYCcF7Q
/R9n57Fkt7F06ydCBLyZYps2YNOJFElNECKlA+8KHk//f9V3cAlsxEa0JMU5AyqUuwpZWVmZK9ey
0+qPwYmNF8LEkUrP3gdivgdkKTPmEli6tmKD5R1SVFCfKWdMlwXFnmfTXLzP99ey53EOvRma5bBF
AthaW0HDm75kO4bPxqAl5wiF65fIhASzQXj2et/U7oKgQZFN49eG9dqUKSqYcD1MAQzX/64qMQcJ
uKajfdtd0W9mNkFBIFOVFt1CUKg6/UVNrA9K5cUPtYKU9P0F7fkdB0g2AslL8PH1giIthPao1cPn
vu2+DoaTPkTKNPqiGroLZKy5f9/c3sKgDOUQ0RSEBWPjEPOMhopVmNzmmel8afus+VYx45OfQxSx
DpYmN2mdDksZVYvkm2lhFYTDemkdhGuMmQ1RsDiWuMxUNH+1Vh/+LNKpNOUKeZhOgwMN5/017vgI
xFgMVBLSgaNsEX3DuDB+NAwwV8I2eCkJXh+7yTF+vdkKVXTuDJC1jFxvEa+W0hW5BiL6OY4XdNEo
SFySrtLfvhZZLGN2WPIDU3tc7+HYiJDKDGvR4KmSwWh8iRo1OQB67uwY4BMH1CBSPpQ2jbUVZ4pq
t0Wy5zlc0gHZ00m92MLp3n52kc8BoUiMgD9hS/5ozXWTVdQGnmFCnAI3Rg4jhNn0gHVlby10iYBZ
MlrB35sdS5Y0SjqtcZ6LxRz8anTDS2cdorpvzxFkb7wjOLBsmLp9E3nQPdoa0tig9Rf0GMvKe6E/
617yuFPffMny32fGGnQQmSrfaf1xUHjJc0WtkUV1JuOstlB2cPtXB9u2tyAmZYmsMFpwC27S4bbW
rdwzsILKruvHsKGcvAHl0Aqx6gOfvo0LLEUmdRycV8LD9YKUSRl1Pcan59791mfK8xA3/0RO/1LM
nKRibg9KdLtLk+RndCip02y9W+kQIlkmlhaXqn6a3HH4w210611udM75flA4MiWd87dbvdbgFcsy
eZAUdf4y6SPC64VbPrR5nBys6vbiwLmRX2FkAsDdDbJfa5qlKDLHhuXf+mQ54h94p79Hrdv6gIn+
ub+s2zMlbYHwkFPQXPKb+FDYueMJWbtLFK/xQRSJS98uR3F7Z/PoE8ksAjQOyevGBft+8hTPnJzn
iiH45QRfsHUaxqnSz1Qx3YNTtWeMmEyWQEaJ3tYmZ4FQ2E3byHaeo2jKfQVwk5/nyy+Uqo03hz36
yDg83wl/p7ax9gn4lD0xxrr7PFOSPqm5M1wFveuDQ7XziUAJy52jAMUrfRMlRIN0URMv7jOofe80
w+V2VkT175v9gIYUl5EkfOBRu/EDLvsxyXVqAZroFL+ruuIxr/Qj5YPXmfB14sCrTzKC07WhirtN
+EeUy5URcbJnVKIX8VyOQ/pZAGH/MiKSZ/uNPsOE4zl9+l7JOFnnbMmn+FRDoM+YsNHYOoeu4F/R
coS9v5vjUusn4YRL69tjpzvPeGD9SfP6Zfk7Iu6Gv3LI7pTOVxNDqUIf7cY4+R5XQmtPIMuhm7q/
i9K17i1vk4NBiSSJvFye0OTixfM0tNUlMabhaZzt5VNWhF8ZsJsoyyfZh7ZN8p/3ze94PiNJFJJl
ZRRM8iZGmaUb9qbVotjsMb4nmjq9xhByB1Fu/3q7Jdl4A+fG8B5v3rXnD25ozLF8uKkmKpnuoCoX
qtYOlVHGuu+b2nF/EjEai1ANAEPZ5kmhm3ammpTKsxIV0SVEPOyBPXgzzSvlCBDy8BjI/QNbt15Q
KPRFqctEeTZqMV/dvmZOrYl+mJ16RMa4tx7uKqqtNp1tMtm1pcEoiryYbeWZaqt7HuDQsEAMMXx/
sG97zsCHkWyoDB5S4F3boSMT110VR4HjVNV5KdryT8eNqsdlccaH+59oB22By9GT5LFLwkzpf23L
aJSFmqyALAZGRGLvZ2FUX+daR0w1Z17bdmLVt8vys1J2DzBqfo2n+ag2sv8bWCeNKA4Az8j1byDj
aIQGtuXZyO32f1bYNT/6WV3OLsyw1zy0PV8L2/AhK4RzHl1dfHL7TjulRPCD9/9rz3MTBWhWypkV
ig3yWl3/EqezUhUq+yZYIP7ITyacAN5XxjfT+DpPamr+reZT+LM2Z2V56toIbpCaDAfpSS0tlfBM
UghxFZLCOiyd85ArX9pkVqCVjZnAOS+MjmjPgDOVr4zFeN0HlGub5I/R7pX+bHcmI+JZo1bNKe8K
p7V8Z3aaHgCwUJ9r4Ab6e0bsiaVqmIiL5SVe/n006+lrKgyRnjoXIQVf66awORthgja0zTPWuCqT
+tqYsp3lSe3FpHxh2pU6gN8ojVjeIagaF1+Soi6Hj/W4RJ/KoYusZ60I7fg0F6X3JU7zSTuFepR5
gYHuVv1nPs9qeQLKpIx+bsReXfgtj87sq8U0U/kwkDNUZx4uMXopYVZ3p7CKPXCo2jT218rtSuXF
GJ08f3Dr1s6eZ8fqJn+yCk3zLUXnVWC6PYq5kC0Ysz/SO3EeGaboItenBij+SVWt8K60DjuPtEqb
Qn7dpE1pearcgm5prpbt/NGZ86z5pIuqLP9UJjEZEDp0zvwrM9Mov+SaLrQPE4NPjp+CpK+185w6
YXkB4hFXvhslzvTQWgXalGe7jiwzgH+ryF/cxEvqc6QvFg/Zxc61Iy7+nRCDTDqFfRITivvbDCgq
C0QnQi18lrLGAcIzEVCFqD/Ifl79eOPnYE0Zz6KCB+HmljCAwVYlj9taAR+oa4Gem93XNNbGUxJK
iDdoieEJmkrtUzIv3oelVvsviEFmH+/Hnr21ovgNhFBeenCzrg9bPRkNooFe+OxAyXbSKItfUr0Z
D4LpnhVe62CRIcOXLNNrK6bW2NricbPaaez+ERVhTJu2qQ4aMjshW0KQqAcA76BErq+tGHoJibKe
RUERhgwWeJX+h+xuv8RapB7NLe2sCNQGPRJ6zg5wsU24LDtRLEuoKM+hSog+6eHwBZ0GcSRn+JoD
b5wEwDW0HbyngYhsKapSp8tm18BOMiwv8NKcFDtK/bSM3xEdn9rJe0xV98yL5900Ju9nI3pqXQQl
2z76kNv5WQBj6bT5AULfa1kUf3V5c0V07JIVDEFESnWa1elstXPlJ4Z5cK3tvGaBa8qpJ0AN7NDm
poamNpsg1I4C4Jrfe0K+TxVZORuteCkM/r+y3z4VyIGVjXqqeNSOt/jNgsku9MRFFBhW3Plmoc1P
ZFrDQUFg76rEgLyoLflw3jb+vCaxp3Aqo0B1UasJi/QhznOGx8AKWvZ7OxxGZGXcn6ItUTa0P469
c3BF7jkfe8oFSVkCdPZmZ/M6MooknqOAGRPtn0TLes1vBFCuN8cGMLCyiUE5FMzd5tRSH0dqbeED
xnDUnNNMaOhBREdcnruL4RjxsIGX6qZVMg/KqC1VGAX5aEbUpSrGTnwdvdvz/dXcuiMVHP6CVFaO
/m2hVhWE8vagmkmgNoOdX6i/lAihLhlMgJHeO+nHfPTiz0YJucnBPt7GJdhMGP6HY5/KGPWddVwC
UJozGF9lgW4ZT6QI2QMUnw656xH9223lQ05RSwgR8Nzbeg5KAZ3qAuwKEm7/4VSrmih8s3GSj442
zUhzDowZHZzyPZt4CQcdTC7p8sZJllBtraWJyqDmM36ac00kp97soK1q8t76IF+an+5/yFuH4Qu+
knfB2ULxbxN6ndQ1gBeX0GGYWv8jtBv1KdPK/IjP+farUS7gPU8rnFMGP9T6q5Hbad2Q2CWEaKOH
9PJg82z2podKrd9eCGHSkRljKZHDUdvm3mWaGdpcYwqRnLB6mrUknB7GLisOjsDOkoBcwMxLIVOV
na/1ktJSZIAWdC6taFZ8w6qTS6XlPZgz/Qi2cPuRaEOBYQKzT2kRHtu1KaYrFG2BUjwYmJH7SdXF
e3BBZBzRIdxUDCgbgeoicgBhpUm9OVo1/LhgVecx0JQFaUAH2jDjpYn1MfNLK6p+MLgXpy9LUxTD
Qz+KECGguhRH2go3i5X4TXInSj9SN2YrO5dayL8tTCYEOVLWGrNynQblG5P5b8bvSXA1JjjhaPpw
Aa131UFNoY64WAM1q8dzP6XzH22/NEG86Mq3+6fs5lyDSJZSerSJICcEpbE2ZXpLo/e5MQRmYUff
RO4NkQ8OCQnq3uqpHcGI/2YBFwmCBtXAHBdsNzc5FZIKVVc2+hAIPa3fI2pb+plaT28lnEDoxCYY
w45J35yPsF5Y6CJmZgtzCAa6iPWjmi/F5wS2sCPe4Z0NdMD0Ep/om8txw7WdBkEYTV2MMTCNlh6I
MnTmQyzyPvLTzu1m6M+ORg7lJ1nliqyMj0WNBzECCB82oXisi1oRvbTYeP2/udaWj8OgTQ+5FUHV
ZWjxj5J33CnR5yG53PeWm8giTfP0deigcodv8XaNU6EOzJ0dWGhyPJq6SP4UCCc9WKI5GkbcN0Xk
JyYTx7bPJnVxOnuOhzHoQxtN+lqtjOKy5Ln6TkuWo0LdzsmG7x7oFakJ8LgtBiZKIo52045BVtnG
33rZmUFPwn9+++4xDILuqER5AXpYuwolFpsyhoLEdKGn6PDFesl72hyd+l2lQB70/e3mYB2k2MPE
mAdjwNpcrk91PJkhhc1IzhI7XXOtw/H7uHRHzIp7ZwC6b0rWckjV2vKUMXEMdVqaTYG6TMtP0GD1
30M0a+MjXL55ctXrtNQOPHHXJCBGSTMONmbL105rfRhLK5+CiDL9Y26owvZLL7X+6uq5yBEQi0jP
/8N+viqlS5YjZ9vyzLVETW0nnQK7HIqftjbPV2oxcIGNUXt0A9xeeJQiAZzymKbWSktj/e2w4jSk
VFPQ6X16ShVitK+IMn7see9+mkpneJ93pTi5qVE9VHV91KreizG0u0ifJR7opl6gWUsxdJRbg2hs
BqS8wuKhK6rsScw/zZ7mpd+6NHsBF+rLwS7f1kvkZC2fFGIEWSXdLr0eCxjBZtx2apqpe0Y4Pm5O
lQEDxakcovB/kRoNiW9GovwYte3wSVNMv6bgUJ7e/Ll5W/IbyGyAWHqbm3FupG4nujxcwml9bYYF
uU0l+TVYYf9439LOZsv0EyU6ndQaKOb6YyexzhiMk0wBKjPzk5KYxo+4aatrISbtfRkOPbM7in4h
1ztCie/EPZfOKfzvZAG84jduVnmpalCFnXhJ1MNlMrr02mehONAf2AnlZKGwoxCFZB9ksz702Iua
S38KmrqrL6VWlR86px8v5HTJwa2/4z2SZ9UFxSELROa2U6ukiJwpZQS8QtjT9FnP28rxwbulL1OR
KeOpDWNR+kY8M79oTOignRSDEalrHtHZPfCg2+9K9JXD9BR1AOJvf0uNVIDmxhGerIqfpdf/2bv2
UztO3wQTAD7FZT80+6/3fen2i65tyj//rQGPLm/hUYEbAmXggNbgEiGDaJIDj739orytqXTQ1wXf
fTNd5bZRgqKwvJydwvmzblrjLzNLm8QP3XD69/6Kdm2BGJUy8Dr+s/FRLRLkNfDEBMiajSfVHKcL
lWvlNMbe2yO8nJqhs2XQEuKW3uSMRuLkZaSzrDzslMc5SfNHWy3K6+S6R76x853orMoCBcSkFF42
Z4K8fp6KeORFk8TZtaXO+JznVXSAa5J7s04VWRBcLPRXCCw3s+nuPLdGrk5j0DlMLuQlo6Hxh1pV
M3+q4goKu0Murf11cXdxCNEz22p/2ErT6WrHFnYjN1MCgcS7amjSAxD2rk8Aw6DmSG2OQ7b2chwB
rQBoZQLRw1c1KNHEjH8NcNko3zxiAgOfpOClt0qxmXrE2lQUqm5sUhsIul70UEcCDWvoFF/uO/lt
OkP1Adp2ZujYNl4SaysFz7O6rLQxaMwB7IzV+YiOZ6cWzWu/6Hkh/Qdz1JtdYC0SLiF/zm9RQitH
o7cZ6w6SMXVf6PCNH9tJd/43qJrySHlpPrC35xXwq3HHkYbyv/ranlPZUIxlwxSEDe19v4b8JfMT
t2/fvo389xmhoW1M8N/mDsYsgHDVyhwYEKk679yWgcVz7jZji7VxSWCz0rLq6f5m7ixOPouAQsLx
z+i6dNbfNpMGNcWVbFADCuFgjMPmewKJw/W+kR2PJy9y4TOjEMKNsikJNGE7U70UamDWGtrCdmx/
0nl+PZmNWx/pPtwmn4xTySllWe3jubeJTUuy0IGMxACy2M6vk51iIXOT5YIqjC0lZJMRvuOxP6WJ
kvyYhXUkfrO32N9/wOY05GWvhWXcD0HbMJnvpErqG4MyfVS0avoPH+93U5uPVw0FGKisGwKyTjre
Xmz4RoYW6f2vt5MJSBgw2TQ86XQBtzs6u86oiXkIMtedTjUe448R6qdFO+enMtb+TvvU89vOPvCa
Pdf83e5mI2nvL6EYxyHQrJQ2o9FkL0g/H0H5d24ZCQgB3IB/whm+2UND4dY3Ywo6JkLcZ5Lc+Bza
Wsj8UhX9q6hD6Peicc9v31Luz1cPpVi2LabGUHvNg0vhyiu6/Puc92VgpkP3MaWbfuWSb0+J3UYf
ad69GSkq8S8MISM9DEUHOcn6vKsu6sMiZ7kK1eKnKBq+u0MtHhP6oQcJ5Cvbxeb+ht1eQg8hzOJD
bvxmtIu0NBPqLalZTA960k3AH0QOw27hueciWrTTUBqIVeRm+5BUpXc13dh7SCPKC8bUdhct8twL
4C6VtLtzruEijkZzX7PYm9/IaDaYW3IMelXr7ajnlOEaMx4hj+5q39WK4qU2KTW4WXP2OiNCajax
zvBH1de84sGOWJz+jOiGDvdap1wWO6u/3HeNvfDB6CFVAWpywKA32YHWFpYmenUI0tqKHhQ3jb/q
C2xQi/CO5iR2XV92zwj9VMG3FP1zoboF/M5j4CyUMK/JVBQVKIcoF75rdcaLaivheEqn+IiFde9k
c8XxdqOnLyeQ1rvOzHhqOnPG63S02+ZiCWSHfGuyFvOgq7VriEKLLBADWdoWrWylVRfdLcbAdSGE
SFHq8wWVsoMwvJP/8N6XzGO8tUkSNk7UMWObzJ45BlViQ9k1mQsZXdtViU/cRHbKFmp7NFa15yZS
D4TPxi7ecGxZAoiNK4t+86h5Xwd1mDlmyfxOIzE6iMO7y3PxRDknAeZpEyHTstDKPg+HoPRK9b2R
jpC0FLpd+OoQIwc/xUctoN2vBrBXTsVKiUZ5xf+Wk9SDrWh5lcrixZKED8O85Jk/9Fl1xCG7tzJw
qjSpGSZFL2rz4ZgZgwJ77HjjglzRfSvTyMV7Y56+Qz1p1tdKaeuDcsKuSfISEn/eajczXfmCmpeS
8HTyYi1+EGNffkka1Q3gPTc+t/SDDk7Arj05SAFWlALxK3vwb3spBpFV8cQLoBDmWW3S+VojJPGk
2KV9Mt3xj/vBa98aA6wADiQ6aXO76LXlRXYMHNUo4HFHy3j52rRKyxiPjd5gu6gH9vY8hUaJfEQB
hKLctfaUaCk1O3E9PiDU/5pfjyU1ijk1/5MZrk0qe8zpb6U8y75MFy+hgyfaLvucae30AYbN6b98
KnA6hBAgSEDo14uZY3tY6pHWiKZ00V9KbKcX23WSH/k4Vt/HLDtqHu9unoSn8tIFi70F+GqhMMeB
OBK045ylVyXsUKtoR7X9875T7IUqGTzkOx6O4W3fJdMrb4zzeAq4O92LXWb1FWLa7hlhK+t039Su
//1/U9v3bpzr1mKVlF/hBUxOdHtqP9L6d2poPjXdIaPx3v3J/vFq4iGPc2zCx+IhqlI3eB/Ucvbj
WNb9xWtRJR1gybjMTDlFfkuJ/PL2NfKGol+NTc60sXYTveyZHEk5Yy5CXZex7aJzOwr93RKDq/Ah
kjySDd17UXHCJKEVjX9ITNYGa6sKlWHh+wHh0ZFwKTn8fjVo+bcubPI/RuZ+Lnk2K5/kbKLwa6V0
//0PS5YMUPS3uIK2Q1SxaylTndO8cNUY0Y2h8FTl5IyUAEZwqY5fCSmbet/mnteCDiC6SIFR6I/W
q1ZKS+kZMpmCfoz0+RRmmf2JBCl9X+Vckwd+u3cUGfMFDeahlMN9tDaWhYU3hSodCxUVji+CM6Kc
VMUZjzK+XTtSbJnAQXa5vQ1oS1KQtwXF7FwD0FqiVtnHgzgIZHsPRoY36e+SUoN92NwCqYiNph6w
4kTz8NFd5uraNwjdIDyTLmetM6qncSnJLws7PCih73w1xhPhcNEB2UESs/lqdaY6C0k83QiAEBwO
zzohuRP5i9IWlzc7CAPTbCLgWC7XLVBFEVFuOHR5ArYh+uYYxVz4uVI4l7TUu4e325IsVdzh6CnB
OL72D2vu0N3REnK8cIkglYvGrLoqubrEz7o2iKOi0E5gAw3JNDg6c1I+aJOARaM7A4xiOjs0heae
QjKonyQLmu73qtn/I/WllgfbzR3zoDS6458cbxCrXEcIQW6bDqo61K4WcdDhDM4eG3j2XqKyyg/y
9V0rFIe4ahFeg91jvZs0lYSydDgJ2IriKev06DSXyRF/+Y4ryplcID/Mz+gIaK6tlE6xlKXop6AS
lv1t1sv2pQWD8E1pSwze94+de48nI7VQmo6E6u04Qma2kVBsD7fvHRjJk860Tl5owfM9JqnQz25j
aW8/5NiTlGBUful3bnzE9aYEGUyeHfTp2xDNx9xe3ulG3hSnHtjIj4G3T+KXRR0XJ+ph3RF31972
ygluWG0kAf+rkuhvia3GeE2jiBkGgbwuPo8V/KDnuEEG9WS33dQcxJWdE0EN/RUmTEkdQov1x6T8
kLozmP8gE94AoWPcKv0JKdClumiZPjdPdZXWH5yk1qLr/U+746zyJUTEpo4PZfPm6BdSu9B2Z5UZ
H6M4d6qTfnBa23orLB2eVs46V9BrIWB7w6ZogtKct1TwiqIOCtXsrlYsGQfVwT0wdQtNxhbq6oQy
vhzloc1eDmYrENHstCCxKPD5S0yFFBxJhI4qWKR3sDTM06UY08I8UQCCCr4MS0WOCXaxnw5ae8Sq
sLfDBFaZ1yMLw/jl+tum82zHVKTUQEAF6PepOlx0pTvSu7q1AveWnGAGzYVs5RZpLoQ1FXnaq8EI
l977XuncR82Bpf++t9wGArC7pGiyuMcbYvsdvbgBd06FNpg9kAWTpxW/mmqe/qptpUPM3kz+uW9v
Z1XMrMr6A5TmiDrLP//tFFYNap30oM1gnqv5f3DvzvN59oz4KLG/TSm49qiuUH5miv4G0pG0OqIa
elkGSZUYL4PdR+/sUomf8jRqPqV5aF3S2NIfDGHVbz5/ACd1SZ3FV5PgjvUKh97RmtIsRVCkYXpx
rIUOPCQs3pe3bqTEZ8JjTrKJ0swWn5MZ1swELEqVvd2kVyCj48tiOEdPMenK63InA51oEskBF2BH
2+kTzRbCU8e+CSzF7s5F7uS+mK0/AGKZVD/KiwPDmt825Sc+w6/7C9wBN2BbEvSTUtAQVzdvdUuk
Zl/PahO4ygjOO5aDIoXriDNTpr1fVl1/NfLKOVOH985WrlVfDLi33v41waWSH9LP4FLeIkaNkULQ
Uistl/KSTL5I1D472UubHgm93R5EmT3JlI23NdXvzcFIHNBjbaF09NV05xsjZt18tqPZ9ZALNef+
nEZ6s3y8v8W3VyIvbPInau7UEG7UbOvMnBSzqRkHo1nyEaxV5fwt5jSrz1NB6/cgjt9aI/1lBpkn
Eska01nrg0FXqCyICq+di+rB6Bb9Y0+ohk2lPKzT79iSdRHIZ5FZl6TXa1tWE3lmlGRV4I5p/Gjb
KVOnZZE/KouuHdz0txEN5BrjOfCj8eKEenhtKiGcjexwFVRq056teuq+LH3efr7/qW7dQxIySsgU
yaFBGrO2oupNGUbMcAaZo4lzWdnKu8hyh8BdEuVzIVrtAEuxY49nM4GFmweJw624XBYv4dzrSR0Y
ojMh+k+MfPaVIULdG5BAlp4ii8nO65sXiTHeD8CHZKK4OfEMjzeFkdk1l4MD4W239M8d8IpLWPft
u6y2wwP/v/10r9QxrFGq5TKssN7UPIt7SsV01RBe+54anXKN5ma63F/U7U1EK0ySjIGatiGc2/iH
XcIL0hmgUtS01U4xDAOfa7hWHspo/uFocR75tVO6FzrOf943fHsGyBx40fLSo47LLPt6dWVk6iHk
K8AQinJY3ns8jL6mjTYPH8DKGm8+BQRobj1mgiSGc3vgJmdMKkbOqdk1URYYcxKfGkrlB8/a2w/2
/8izOAscAmNLjJw3GSgtN16Ccpyi6cxIjpueIDSfvDd7IsOyIBxA1AO84WG53rskHDO0kHo9SKep
eFe48XBqnbj5mCFBeh64Kw/eY7ffCrQDeHqaytCTUB1c21OsKLWRIDKCwlZ0DylVo6xPUyga79Gs
TPvTWz0DrQWOGZAYihFQoqytWQIQdsq5DhzR6qcFSoBrZE3x+y5XlYON3LnFSYVIlcF6cqhvGLPF
2Om5N8ddUA5h/uimOkNUWdz96nTm1WEpTIZz1TnKWYLRPmR9nZSMmhizcbm/5B3PAWEMC7EcpKQK
szkMipfGCn/Sg3zIqnPX5ZnyYsODJQ5Cyu2HhOoKdCkJmaSa2b4yEz1My8bKhgC2IZMmlE4bERS8
8hR3o3ZwJ9yuCfwUxQJqSYzP8B5bf0YgFVrRwxQdGEvknXW1Hi8Z6Yl/f+duX7Iwx8mZUHoZcjBt
4ywIL6X6gAxt0EyV8tcYu9P8oaMc+JC1Y/QVyFuqQLJszUdyHfLXr1NPZtSohzBayEuB2bj16gy7
0RxR1VOwjI320Nb9+MB0cHZpqyz7oMCl+OYjCLEbgYvpdXCe3H1re52TiZYUjwgWzwV0DGl3LdvW
PCfM0RyktjcfDuIeUPUMEHAqeNhu7rmhnKyRKR6DLYVGfNBG59oOSfZWl5dWeH8wR0baxSW+XlBs
FbYAs2QEvJP+p7mN6+tD/ebbDSMSMyhRpISubemWekoDW2diM+haxc3XunBEEZ1SJy6SB22u7H+L
vvKm91HWZeVjVhu5e5Co7OwllH7AgCkNyCfsJnI2VSqyIc/UwKNneO1UxT0Zeqwd1BlvnFFSpEuV
PyoeBm+uzReLOBqMGXpqMNAeeknMiVk4TWnbF1M0yWW2x2h8qzuyFNCsZK8U3umPbg53Eg41Chqm
FqDeEP9Aw8f9VKiZ+76o9Oyv+yd8Zwt5I8tPiMPYN5RzncVDoA5dLegF8ozh3IH8ZFDn4O7e2UK0
vWhiMQuHkNiW4yYxi5AcwbGCrLWnL3GiaqepqpQzioDFxRmN/Hp/VTeRmEYM737SBJuknMf42v3D
Lp69cW6tAFJu27tkRq1RdXNrUP/a4gzp031zt5vI9Q2gg6IQT0WKG2tzntoYXZdqVuCRMaCiKHTE
x5lWan78BzvEQ3q+oDBhuFjbUZMJVk0mroJeS4cPRSLIIuuqPbjGbj8WhTYgBzQqeWsQPtZWwoZJ
17rO7YCD9yTUojsrVh00mquc07T5fn9JO1+KG8YmOeZelmMwa2Nq6DaJWw2WlK9Ozoan5Oha6iW0
/c3RpNGOKVRYKMsSf7latmi2KOxcb7BnJ8gVAEW/CsMp0b+oVRink56y1EGitbONNAKB+lA5oS24
he31Q+xkFvTwgU09+5nmlyN8zevyBztSgad3QjlqVewskE0kqyNi8M/2SVN7ZFC2XbuBXfXjtVPS
/hrmqJmNg3gzokh2s+SIAjRcjIhtYZ6dnVu1Oo+YSjo0PmBoM4YLnDbIcFZVrh7E+b2FAbuTsBTK
19hdOwnUEOUw97YX6CEMOr3S/JE4Sf7Y6vrBQd4xxMIkJR1XJrP/mzwg0URkp8MQBgUjCsGUuIN1
6UQr/jS7SDmS09s1BtKRvwBYgnpcr4rZsryI0SuEjcKuTT8J3f4vpc1Bc4Df/vnmYwaGTlYpuMR4
FG4WNsaRGpOOh0GqW9N5qurqUThAZBVhn+9bukkZecJQMjPkKJ1UW9tED8D8Te00WhjYokq/U9a3
3sG7rl3KZprPbdotD3XkxY/3jcqtWuWL0qjkKoR4nzLJtkm3lLmN3C5GC8XQr5lD/zZJ3SP++NsT
TfyQWiKqxEaBi918sIToNAwWt9hS/FWNyzfg1BCoVsLx56T5dX9Jt96BMVfW56lkM0iw8fk0chul
T4jCkdaEF62xyicKwvWjsaTxAczsdvekKYkOAflIXVmu+7e6vDV4XT+PisWYdbKol5B/OWVkTCbc
99e0Zwi0PTyPbJ5sOawN1ZEZi7DPHSbIzfkxjy3rkQBzJGJy64H0USmUycocr5ZtnBc0p6bJLRxZ
ich9ZDAh4a9/Trr6ZHXeR4bGvt1f1at24Nr7mPNgGBhYIDBVpqnWyyqUxk6SZnSCRBve96k4p/UM
gz2Db8M7T+2vidnCT0R5ulq89045RqfGMY4GXaQ/3PwI8tRXQRWC/+aEMyJGyGJMNbDhvEO9I2/y
k0518rEQMXSYFUTM5yyuZz90hv7z/R3Y8VUw4jJfkKJfvKDWG5Bmiml1YeVIXxU+GBjlkbF62NxE
diR3tmeKjypZIyS25+YMViJGCXdxghQ0/LOrZzYlNFqA5RhqB5Fsx1s5Ua9TjSDebmJmWpcOojHs
aCUy8U/BvM//hNO8mf6RdI5owo0DXIrN2+wdj6POrhDzCrIpzj5Wzhi/F2mvHCQjt2vBBpKGJAac
PHgz118oD+slt7I5fQe1r8G0FStST2ZcjUe0izeGCFV0ReEChaNTR2Bqbcg1i8yeGFALihH527Sz
VT8svSNCuxsvwIpkF5eUo6SNWzXPpYuHoSF4Bkni2JBJq2PsE5zH78k4hQfHe29FyAeB/JBNb261
9YqaKdfVfrCdYJ7m8hKVZftcG+58vX+Edq3gA0wvcn3ibxsrEOU35RS7Qd2n/amex/KU1uZRnePm
BmPfXpt6jIzJ4v5mLa2hL3kLCA7w+fiX0iyfplr2YNS+9Y2GPtvb1ySHrQlGklBue1bjtE6tJRrc
gJl+97GvUuNSK1ZzcKns+QLvB9l9AUPsbYNPPegFbbPGDYCTTl9nqz67DtxJIxnj/+6v57aeyfZR
JKJfTqcCptbNWfWKMYKvWHcDE/hr7VMXKPOz5/bdU2k5fXQ2RDZ+rwadKTJam2l1hd66TU6qTeXs
YNV7/sLPkBTQ8OdAV7X2l7Fyyy7vFzeIFUW7RF40Uwuv3IO8am9vKerTlXwlaNiiflsROz1zCix4
SAdfgVP5IQ/L3mcg9egNveeaMGqQG8hEBH7A9YLS0Jjq2ii9oCwN8bVw1S7QB7P/Rs9L991K9w4i
ovxWq/uSb8mjC4pfkxoLZ25tr9fn0crz2gNo3C2jb1dN81gt8EAzLtz9kdlAk+K+fjM2T1p18UQ5
4UiiugmPSatVGvqIvJvclMpH2CsvY1VUF9duov8QtyQNAYyOUIUDS1gvcAx7lFZDTt8yjCPI5s45
tUt9NJy254dgVOgiAzGG2HFzJJokikdL4Ifa1I7PSpnFF27oN1MPsW2y3i3PHQWJLa4poiUe1cVE
dIQ/9DKWyfAxiavyZXLU8jGKyvrf+yd9z+89nuzkw4jt3cjc1HrjDU3EQU9BOj/OkWZ9mVV6JnZs
HlGlvX6HjSPCkEbpg4c7JZ0tdjh2qa6EiwoPrjUxQ8bPyT/2jJNp/rKMZncqHKcv3gvkcGLfVQxa
KDqCAIofVUr6kcK/8Wc32KX2PGdZ/sWz0vz/ODuvJLmxLE1vpSzfUQ0txrrqAXARwskIMkgmmS8w
kklC40KrHcy6ZmPz3ajsKTrcLTBR/dDdaUHyBK4895xffIpMa/5c8Tr7XOIA+miicvslNbtUDUSr
/E4BQT8UYRoPAM7H6jiGWEPfmF2VF/sKmQggeVm+OHv2gvbZzN1O3bVobgPGT4q497WsMDdqkJee
p9LREEsK5Pnp0nC+ni9VJwqdpUefFs3Y2MV2IM8ntcd02WjtA3m0pYG0Kr0p+urquW38EaOQ4iK3
aZmKT/3BCu9V2sUld9holu/HfLTrAI5TdAM/roIX0ZRLdQhbfHhvS7Vr40czV/KNu+FyxaBTKPXI
cfdB63j97G1UB1WlPhKnyrCTD2Nihr6bLcsJKka3cSjLM2K9YAACyAoxQDRG7ny09NgpszTiUJ50
jE98ukAavaZxummwe8XfNxnd236ah72mo0L56jvdwOBA0qAAV1ATXx3TKqWzpaom7x5ZxsX3UlgE
Uem9Pk8hP6EZI63G0EZcc2iyzGqkunJ2mrJp8XyuAIpntt53xS4tk+qxNvvcC16758khqJ1R/QE0
AojyfFgdp2iWcoryU9lCB7HbMjmmolb8qYL99HKoy7uOdyLHGG0eWnfqmnmiIttSqAg7nFLTiOkl
zO2+S8P+1hXYvogsnzY22OUhzZubSh3mTJLXuK4lRBHC4O0shzOfhn08q94OptdWSnLlq3gkSSlG
NgEYjtXSENqsZrOI85OVJTPkXfM450kYTEV4UNxpSxvuWjQaM7I3ybFB1eJ8ukbyZOHpIj8NqMXu
arVJD4iMgQ3T6j/swmoOL0/ZMy/zfNcBFEFSGvg+OIQL7dhsonRSJ2NxMgxEA4+DGy3tXoG1196E
plukJ/R3RHU3mXEBlnIRkbEbZ8szg1gqvCPP4Lr7URVtvsdTBSSr08zN23EI0W6ssnT8JlRDNAFe
ZInjj14xFd9mEoVm5459+9XEigA8q9Y7HyyNm2lXTMJLPsZL7i6PJDFzs6vFmKl7PaPStxdK1L/v
G1ur/Xqc9cYvJk6nwKinBfcdpxj8ZejcR1txHMinej186E1zHrB7mcb0aIu5iHcbw3dxZslXGq8O
MnXJ8ZbH5y8lpkmJ9cVEiONku0jAa4Z0UhLFsn85yrVDWKeRC0yYQgSl0/MoWq3GVW/V5SnCfP6D
rkzup3AMxefOTLZ6n1e2FLVNUBSAemROIn/+ywfp3sShVPflSY10yxfIHO2tTt2SCLv6QaQEILrB
6F1U9BOn93Lc08rTDILuQBcv2Ze9qRyKfvNBcS0UHUep6iHtbC9AEoqdUBhqylOchMtRAW5M77jO
jhWtqI1pujZ2SPVIYBJpHcih87GLS69QYsUoT/Rv+0Nju+HB7JpwY8ld/aBfoqwWQ11hISOKqTwp
QKG+9ePQ++3gaMdJn9ON8/VaKEqaMLKk+tcFkLpNyhbfbofF0HbvoZRC7euiOJimYYu7cW3ofk0z
Vkl9NmXjHC+kGVGkZ/cIcCRBjpXS3cv76GoU1jUdEJ5+gNfOJygyYrVWkI85GWhoYEbiqoGtJO7x
9VEI4EmfECTn1ylTPQypPeiGOOW5He4VqAv7piu3iKtX5oa3Op8hPXl5ecl75JeNSskgTupSK0+F
p2g4SyjjTeE27+tQyTe6VFdGjUgoskmOsTTcOY8Uo0hddr3LZsVhJPHTUItuo6x3Nybn+gf9O8xq
CYSx27lWq5YnRL//1FJHv5HoH5+y3hZ59FokqYnIO5ksk77z+QfRBsF0s1fKU9on7iFaAIsFqRFZ
j7RYU3cjsbwSjNL5szwvhWTK2OfBaP8hQtbY1Ul38+GYJCh8iKrOv1Q1cNCXF55MDVZX+bPECK8N
RBcv2ugOFiupV8f1qUq6HiDCpD103Wzf13OmBXqR4BfnNuZWAnElqIT9yLapjtTxKl8RonYiF+L5
CcUAZTh0dhT2u7j1hqeXP04ea6uPg2VMZsRKfC6JnY9jzqtIb2a75OUxPU5tTR9O/ZpV4j7FhDEV
RuJH8/yEmsenl+NeWf2yOkYhW0I8aDGex3VbZZ7SsBUnqlbF7/XcJ49A8sv9RhT5uDn/PPIIIFp0
rHiWI1p5HiaxlzGP2dGnZE46/b1eLnYUVCYHPbXFsmqOrhqm/buxMmLzTY/dDgJO5hB1gcddM52Q
N0jjt/qCWt1dV+iT9walzaF5h2B+It4soU7rBGXXuAW41w+faHDW3z0vTaM7YS5RcW9TpHWORo+8
DMxiqyKNiZjyvVfXOlt+RDLoXkUAQAtU+KRhMPZq+Ec8Ijntq+4c/XCGCRqFVg2ifgKIubzTrSIf
DktuKu9zSlXw0Ns0+enVVYxJeZjqn7WqG+NdA4F5S4zzcscxlPBfpUA7ighrnIdC5x4ady5Oc44V
qNPbXdBbSPRlmbmlan65OM5DyZ//cgjH+dJ0mL2LU2w42R4NlG5fF6b26i1GFIra6KZD/qEadR6l
niZ6KR4uLFUYKUctNYygAjj+H0Shqs3NJS3YL4gTvdnHCRywmkNiXpybwYinaodErr3lyGJfWeoc
e+ClJMOV1/D550wstdBqWOphVmtB407trp5GhGJMRLFvES5A2PPl3XVtRXACS5VvSstII5xHbN08
GToevScz7tw/LZQUPxmiE6pv0YrYGMZnDtt6J/NalAB8UkE6U+fBHC/ODKVr6tMw1hbMPitrq3eT
W8XzgedT8xlltL764KJNqVKRsrVy13bmPB0tTO9/rzGXUn3QemqJoVeNpNi42AvIhqWJv+StJbzA
rbl7g6zpdWPnKp41BFm35OMH25R+HN3QWe4hXsYl9/uunL33HNzZfESDqtaDqI86/WhRE5t9000s
89hFNqKIgkO03yHesChBVGnO7MMC1MWuhJuEk5RLhaK/VZ1pwSK9jNPs1Vc//ldwkMEg2Lxv1jRa
BkGSGRbmJ0mqPUVKZZ95aeZz0Q0bycyVxQeIA9ITtR66KmsskYjj1u5Qtzqh5Tbd5+0AYKQ1sOCY
F/W45FHy+OqlJ/v16Epx9FLxWe1dJ9JjeodTfbLSMvuGk5Td+1VUNZEfKYmy5e535Tzi0yRoBOC9
7CCer72kdju7SoimqksbaCz6wImx/Hr5my7zDNCxCGmiuYQmBJCz8ygehZYmI5U+TTRr3rNIxaes
rzFy6uzMH41oedPEXv7j5aBX9rB8ZyNhRX+P4sjqgjRGpHiThKBIhuv+oOY9e8D90yzGZfcfRGIZ
ks+wSBBEP/+80qunUOCyd4q6OUxvlbSprYekgDuxNxOulo3Ff23OJE6K053O8iXpUbhpqupKfVrU
Mdwb8CMeNG/Z4o5emzMaUFLEgwSKJXL+UZ70bbOKqjl5tbpY361QM/CjaxOIxGnlCu+ECoiJ0BwZ
mLmRll5mblJuD+0UYO88idYNm0xbIKOPTnMa9KH8I+N+RgNPSTH885VIaJkfl20X3tVpmi2+ETlK
4yeZEdsbv8a1BYRUKhnBM+J5rZTd6JqIhzZvTpYmzEPVmOJdOJr1g7Ukze3LK+jalNJgkZbG8n5b
M1+6BBwaCPHmVGfeEB4jK9btwxQWtdi/HOjaaQaHUyIT4FleqBc1vQbuyLKYVTSI7yJMYLMgqof6
ztPn5ROymOEGpOpKQADVtGfl7pcN/fNlZCvLArO0rU+pM6DPaCTfvLjMsADMEr/K7NeyKwHP8oKm
JM9RxiWwOmisMBqBXHAvCMWo38VZ3e+TtnXf9ea0lTRemTJ5H0g9IXmoXUC4Uvg5+sjxko2154O9
z/2pHMzXz5cBy0tqbrAwoNmeD1+RJ9pIX5Hbh1v8iVrHQgcIV8G31jjZHyt13GIfXvZUGMF/B1x3
nxcwEV7Z2PWpwz+IXCR+J/L8aZnKhzkp3wxL+rP2rI0O9LWh5CnDS4auA0n46iN7HItrBpqPXBSt
CWZcEYvAiy3t9SUQDhNOTDBXkmG8RkhgZJKUHe+fU+OJKggrDJ3DWiuDca636rxXjk9CIUkP9Bn7
rDXvRMGYtAmnojn1lUEv3VXH+eSFWXJbYJ5yN6d6ty9U3Exf3t7XovLypFYBfAaJrXUqidFOiPJk
eypnJ7rps1Y7RObYHXrd7E/m0NY39lhsZSzXg9LBoe8nTetWN8VYZPCM87A5lXQ4bpt6GXy9Rzus
V6pml5Tcu7nY7Bxd6mEwrkiIAajh1KRKsrretdlIQVeK9jQsdd0cQiWrbumttu/CYukFMIa2vLfs
vNw1qoG85Oja2cmIcSekrIFq/cvjfuWqADyBqZK0IcDOQa7wX551aaRoBVc2v0xpA9Sop10HkyyI
YJNvnHBXBhuhJtQOUJQEwLa+G8NhyVH31drT2I7518RQoz9gaVZ3KAqnj56hNCQhIjq+/HlXNih9
MzqsGBCxd9akdbMeyDRM0Z0Uc8neItDj3KV6XG5EeX5nnz+EKCNA+5QVG5CN62/TvRGOrsko2nXV
7LEMz7FSkiYvFqRkaNopcL182eUo9dzRoJx3yADPOx3t6ENX9K7q5yVmuS9/+mpmAVsArZQNZtnK
ppy5KtG3iz3aKdYVOEJSWTHCqrxF1TC+t8al3wi1GmUZChojr3UpQsD/WYVKqsQb3QZPEBFXio/m
eeTzp1+pD/0cBZlJGhuctTzfVxdyjsKF4UwIcKnYBASxpTYHWiHzRsa/RjIQhsSURUP7U7KVL9pC
oci6JkmWe6OlCnzKvSpujmMzI9Ls0iaIfV1rW3FTmSUeTzZM5q+J0toDOHkMjn2UutQ/7Rzd6nel
ES9x4XdJZ3/JrKEz9oZZOifI3JrYZ3jCNvs2Up1Xos7l788XSBUqOIpSF/18R9NPdbVqtuZ7HJyo
/AMYjvgdelBZhZFvLPxnVP4vC18GY08D3eNaYuWvCRAelVBT7VLjvrI1gY2Y6jb5cJqjUbAO6PPb
94XZ5ulNStFM93ON+vABtpBaB5qeCnygRWr92XIZdR/HorKTh0jNhmxn1mWs35lKtBy9ecYNM9OU
/lOnj3XGsyu3G90vuso19m3SNdmnQVuUemdafacdjDhzbWLPqdj42IsNxWuahJrdRB0BEsHqtqhC
mxIzzJXTMLjNzuj7zu+c6Uu76P3+lVuX5wNFPWxuqODQ8lhNYdFZoGMKvT1ROqq5gdU/zLqhVRQp
u5cDOayF1fTZ8q7nRsJRnvzzfK3YvZWkVZ6Z94aHtbPfw5rdLYoaBbkeWu8GIym+C6t5JQBcLhqA
39JACAEz9toq6tgng6NUunHPC0yzfXDizhGzQvaK2aZb187l2SSPDLge4HJR4bXlEPxywVlG23pZ
upho2ykGp3K87HDHa15Xa+GTOP9tbgD2HS+h9SdZhaVjaeqgi5SW5a05xNGTkZvuGyvRlhuUAcbX
EVqf40nCgg4gRLbGVulSguknUmnCAj0d2j6wJXGHMm56a/QReIOyaZ9eXiir5Po5HkqEtK+hWDN/
q0Q3xFJdIBli3fMbxV+acBkPFe2qWxECPhbxor2lP78c2h7y38uR1+nSv0JD0EUORjJB1iiRViDo
rTjQC2slQSjeRka5w7enLcVwOyZxcWo0K9lVPMmOWeiVEGA9wx9mxv3lX+Ri+zPFCKpw1PH4RJhm
tWq7MsuzhhrifZjl9oHCwxSEsR3tlEpstYjlaJ5vS0JBrvFkx5Pa6mr/D62nCvxrrfuGjM0vcqHu
kkKUu2IU6o3e9Pd9T+C5KyAGxmJLQvrKXNP+fBa55E0Piut8xxQoxuVWp0NRFYsd1Ik+HNlCDKyV
4vSyVPEeGo0T6Fk/b5x7a3S2nOuz0Ktl1ldNi8xfbN83dY3lljbHeydTrQdTr5zDUqcMOdN+h5te
H7R1Hx3N6JVAq+dfgTMe8iDALqgjq2k22z7OKje17zGBsQ+1pvVB3NZbgiFXVjXNL+n0KRuJ1ItW
GzgkoRdWWan3tWZPzmFoQooMXQ1Dcj8ksSp8B2Zh5ettoj2YbT1Mu6GjcxY0nlN0wWLDgdp4y15O
O3op9ERggvKaRfv9fNpzvRXg0Q2cYeLqfuFqne6M1nlD/oykh2O9TdvF3ci1Ls9mChGscznOAC/W
1w8Y67kF/8ggFEgbK2qs+XActyxcL3cTR6TUXQJuSY9iXZdesrymtRca93NvjUFf9cNtC5Z3hz1z
dBAAooNQW6qvk3ApyMeDefvyuXHlI+X9KvFMz7y5VdpazwulqwTJPKEJy28rLzk5ABo2ts7VKDTC
OXd4QqO5dj57pWYVTa6M5j15t3rHqGcf0ihzNmSCnnE95ycTFzfPVnnPUaJeVxYrhAa0oayce1V4
+XBfJ0joJ35RA2uDrlm15VtdqVrrTZ/OXfQGp3lv8s24jH64i5OGj21V9SonV2ri2+Q7reiWODDV
SfwoZxipNwrkV9XyiyZ0PsRggOdgsMrkc4Kt1XKoLasGQ6pkheo81lrejn4yU3gK3KhOv6tGPOi3
ptN3YRIowp622HlXRpgTGXSV/a/nwepssmLgdVOUmlg9uuVb3JtVf6id7MvLq+UyI+MGo2NDIwXR
Azbi+TxSSjWr2GQeyyicngp0M58it0sOzlAbexrPw6FRimH3ctArWx+anMSX8rLieF8FNfXIafUF
Wn2lddUNVg8KPEfDuCGvMKGYecm+8VBqirs6m15/BEh9N7yy6Y9KqsP59+o51vB5BBmwLb1hF4MU
32V9kf9HUcB+Ql2luL8+aNSOdQoW3cE3YM73dKbMO1vYWyXqNYuUu4OHAfw8KTQimWarFwLccwV/
FRhgqeMlxwibXN8aNXGspqY91HaafVky1XicRjV58pjar9x18W5o2uFrwkt2ox93ZSnJpzK1eYrz
1JVXBw/s0TjLWgVOK5DVO7oib9qs3o9ukkOLCae3HgZIh5cX0mWORD0LLz1uNsiDFzpYSBpVljM4
2FuUSvim69HFT0azvSnNacul6nI7Mps8j6SROwJVawh90ltRTS6o3OcgHmx/7p1K3xWOneobqf3l
NzGdNngYqE1ckOuEQMMkkuZYq9wrzTR9KXjrZ75TN/rHEAOujVP8ciPKpcNFITtXFJJWG5EenVp6
i0ssdKicQM0Hs/SLzBX1DiBU3Pqq2SRtMJjebARNm+rmRtPjclQRf6P0wdMCjyRQQOfb0RPL0kZa
GZ1QonD9ior6bppeKRjCNiGIAdsI6gMk07UqaZwUXWdGY3Ry2sr2C9NBcrGLl6DsY3vje65NHuCL
Z3Aih/ealqJpzJnAAfQkRKHfNNqcH+qusO5EHGkb2+1qKIj+ZE82EohrsRADAiNPoi46aX35rknM
6oZS8sfFyeuNQuq1OUJKEtIBYwgjeLVIKq9L46j1olPXqsqbTh2Kr1psbtlkX54e3HX/km2G0XRR
0uzDZMoQ9S9OTuFKBnpffm66tv5WeVb7dmqj7rFerGhjui4/jUgY0AK8lnw0b9UFK2bRYK2RAFd0
wTLBGOL/hWXnfHv5mLoSBsol24sMn49cd8AmeA7c3F11QrOVvkZuJm97ruTj66OAFuQ+YB+R56+u
tpgUJw1r0DFh3ndBBRQzyAtti0RxsexkrYhCJfwrjgxgm+c7VqmFJPQo7UnPhjDIbe7OSMuznTW+
FrksRXBQJUeXBm4nfNX14QAOrqkyAHn33dB1T8ZiVX8MlfFKYMdzFNJ1dKao2qCctbq2ePsOMy9+
7x4F2PGpXIR9WBK728hkL5YA3wIyCxlKaTdPqfR82FoSGs4hl2+ZNLEbqjjaeYuz5Td3OTk8pKk7
8T/0ti4s8Uodj08kST0K49To98liZ0ev8Ixxp1fm1jvnWjA6Z/RyUFeQEObzT7JNRRtbI/TwSV1i
+7Z09YlKalnMoa/DzP388uqWN8HZS0DH+lXeEhSFuC/W92+lLJWYATPcW2Zt+3beZr6w4r0yFZ/j
uRx3r4+G1QEvKPYs3dbVXpoGBUeyaAnvQbLof0zVlPteVim3HS+7yLci65Xta1ah5NZT26b+QUtj
/dBR+171FCCcJwNE067Om27fW+XcHhylq8oj+aT22ncidQDSDIBasBCopq+u3iSPrA55H3FKxsH6
EWax8oiZdPT08kBernu5p+Atc85ChnquS/xSDs1h2+LJCM6gCA39g1eF9e/Qi+qb/yQKqRknhaRT
rL6lhISEOicQA+zBxB7BCgp09Sg2svqLK4r6MJMj6ye8W8iczhd8nRd5Odpdf/LKxXnI1KTeD7rt
3hlpPwaZPc77vNJeCbBkYfAKpDlO9oKiBMyH86C52WAU1E/9KUai6KCJLN2pTV/4LPpuY9HLi/x8
i52HWn1fb9HyaugJn/TCXZ4MOzXRTpfob81Idkk+ZY8os+a3mZKN+5fn7/IlwyaTPR2pKwiyc90W
XvrJKtVZ70/T0Ma3CL5Knd5c7Ho3i4IxdPpgaBdftKFzxPBt0DD+UEhP8R6hQZa7rzXfkaP+3M0i
D9GgM6w9JBiEammmfjxp7mjdgt1UMN9wy/2Ul8VGvn9lVYHzA4Is+7myM34+wUml1EZnxtNpaNP8
CFfS9nM8wn1tanLfgo29H+rY2NgwV4Mi7CKZ6mi7rKkF9BbGXFGW6bQIUd5FwMQOWWUOJwr99aOz
FM231E23+jDyS1bri+ybBhDTLKXWV7uUhwx64CIbTlj4FelDWpeW34nxR5ig7rVE5RzkkT3jkIHu
+3GwnG4rx7y8sXgrIjHDo5FKN3X186G2RDK0VReNp8EK+8PkzMmuHiJeOX20ZZ18WXBl5+PZxssG
8RxOi1WswaO2MM3GeIqnqC39Mmocy4+Q53qnZVLdxkin8GvJVy5+r+kxwpadWcywLGsqTGGTRn+p
Bv3X9+l/RT/E478Guv3nf/Pf30U1N8godKv//Oeb5HsjWvGz+2/51/7fHzv/S/98qH6UT13z40f3
5mu1/pNnf5F//6/4u6/d17P/2Jc0mud3/Y9mfv+j7fPuOQi/qfyT/78//NuP53/lw1z9+Mdv30Vf
dvJfizDr/e2vH93++Y/fZI/tv3795//62duvBX/t//zvaK66H+u/8ONr2/3jN8P+O+ifZ1lr4JNS
hO63v40/5E908+/QTnjz0xhlWz7bkpai6WL+kvZ3IGYgjxFbkxo/8unVil7+SNf+jmu6dNogY5Wy
E85v//OLnc3Qv2fsb/jpPQrQVO0/fjs/kHF34t9A+pTtKYFmPGDP16urzAJONGyV0TV9dzJuCpHf
VTW0XpQuzZwaT/Lhl6H56zf4NeL5df1XRMxWECSFrHDZcy5iN24WvHIyiiqGKo4F1c2XQ6wAD/8T
g9MOzKqU1lwdeLa+wObwXDg4u/R2AfOk7+yf4V1yk/gPk/+DL/V7+3vj31WBt5HzrBo+z7GxYgYM
xeyZFDyYuV+7s3OuVXmDNQI77HvcPuSh4ccYCFQ2Ro50u031baGLoJh/bnyzfEj+++gjroTrsYik
ryI9rotDvu/nOFOJi3XGLgvFUWm0tyJC1MXYW0a0n9LqnZ5bR9f+4+XI5we9DIzqmSwTkukxnevB
7lxFQN7Ss0CYIvSnAXcZw8FPcRg+CIN3gaOFW3joi1UrezrQWhlidPep2p+PcTJYbhH1hGyr+VsL
o/UOcysMWXrlcVCdjw2i7+/bAg7Cy196JSwiAqTOEALIM/VVWHWiOi6SNA5w006xkNf0b1nYt/tw
ym7HbNwZ3p05Osr3l6NebBguMtmnlUq0CA+uJ1ZK3NbZHKUBCrGtEfRal/8+5yCgDi/HkdfF+QJC
PYrDhrwEhDBV3/NBtSNAKBjnpEEIrLwW2gEDO1+o5f04b+l1nN+ScsmQjCAAjomO7Equl4wdDQAY
az0NSqfzk+XtpHPYbNHUL8dNBpE1Jdlq5xg4/x605XKhKUoaJE1ySDonDNoRoYmXB+3ql1gkHGRw
6MutBw1FhLTpByMNmligKDFMFTIL1VcjVbdArNci0SviJkHcFlzj6nOi1Et19jjLIFYDzu2gE3nA
5tv4oGujRnueq4r+BTfQ6vhyRAqLEiu4AO7LB8dqnuq82gjxjDc7X2lwq9hFJL5MDV3p85lRRq2v
1ImZGVogxhnPtsc8rMUNNpBPi1rsonL0st2s9cPOULzshopDE+Aaq77HvEDTg6mzuv0Uzlvdjivf
ziZjeJFXJLdaD/GUVO2iqnUWZEvpADFDH/xQCDd8/+o1Q4LIugT6Ac5FXR0jhaIZURvRfVqsxNej
2G+BmJhNs3FaXd6CZIXkCVzvGCSTFa/idCq9L9BkWYDXyze67NMh6tIPqpdbOzWzlL2uih+eI+wv
VhHVKMbagFFQj2jvEkvNTnVUJzdmOlm3tVkFvdMbP7veaMCqGfFuUXv1z5dHRU76alHASJAyLQje
IH22Wni2E5k57S5GZX7Kpz+d8C1Soe9m4+PLYVbA1uezB3wCWC3aZpSv1nQ12DmDl6HiE1iDfddX
w3gY62J664owVQJgRkNNGwINfH/WefL7xtSA3QYP1yhRdJyVTNh7Na83zt7Lm4XUkLepTPpoAK1v
lqJqdXXuW+5QJQrcZo4eJ2/4ikhTb912xajclLWmBC+PxJUDBcEkWSmU7D3KbOe70FaKkltFy4La
dPZidHM/Tsq7UHSvokhR25JdH64VeXPCjl4nRKmm6FpfMLHVHCkPXmyEu37U240o69trHUXu7V+q
QEsmQqMoY/auqLHRhIkE0n1BLn4w6n1OsX9jxtajt44nf/5LvFj1kmgY+CqreYMnwlJ/0l57TjyH
oPci6fnoH6/lUW2h9k3nEcLLsQpc/MJN0HTZAlWvnpHP82NSn2M/wAYEVLg6JvQs67O0VNkQFu/W
1lBs5BSr6cvgxMNbVW3ar23bqodkqf2pmB5bsGk+TkTI9768HtcHAJ8LRpkaudwHspR3PqJTPmtl
685woNr4OJSwb92w51xSUTvXcbSEqbixZp4P9F/PnH+FBPoBBQvIzvrAdzE9sdRyyAJAFtPRrIrw
XdEDs0BsGr5NMqRPIf7LuzkLzV1twH03FP0wZfEjGJEqUFPg9/WN4bwDxFJ/6OpwAxJ5ZY2BFKUX
IiWeaB2t1pi14FCRmCO/Xji23xXXyAD3tFyFYTi9jmD31yr4JZbcX7+s59oFvIXJUxbMdRLMqvGn
PXuHKREbnyQn8WLEfwmzuvpVu4BCtZC5jxijntBIvMtQ4xpt82H2kvezHuvUa/qv+Oy8zr30rw98
fjmTq5G7ryIvSdZZClqogWUrvT81dnbf6O7WYXe5m7hWaGTSH5P9pAvZci5HtYsSnbSmiCc/KQqE
GiPFt4QaWJV9oOryEX3jGy8s74Y+PuZevHEwXTxASd05c2nPUeyklrf2bYyUopkW12yCKYr+dDrz
bW7kT6pQIasV8YPWdB/UXt+1ieHrTbjx+r1YsavYqxXbicFTs3Zogsb4Pg65ryuJP7lbqiyrWi5z
uQqzWqwaKkr1SBkhQEhsjxLljaMkXxGnVH1br+7sItpnw3yLAfit4WAiO5RlvNPa4fjKA0v+FhKx
Qb1eMhNWKwpqUati69oEXZY+1vFwlyjKXtFScNLhPhTFqw9I4slzgJ4oBxcqMedb1HXCOTMmqwli
8BocGcdpKgFRoFVlHaZhSx3j6iAjgMTX0VVEUmzVuY6VYWhbZEgYZO8mrpK72BretV5yV5r1Oy31
3lR2U/k416BYE+p+Nbu6PzdbZ/Q6M5JTLR16+N8OuPp1ZpQlztiPnVYHS1ya/Yeu1TmjFqV1HpSs
NptPpdGP1VNuGqI+TPlQWRvJ+vpNIB/CNDw5MCjnMKirtLRsJ4zWO5LCbBlpHYjIH+z4lRWU5xgc
72Af0NrGo/d8YkUKFFqf1CagCfjFsnpUHOJHt/Pe2yoyceEWH+jqJ/0STj8PB3/GWOIobYJUwbZ2
yeq7aeifXt4bcgeenfNy2H6JsRq2yQVj52pLI29Wy7eRDBxLZz+E7EbOhI1MFq0dOURn8XgYG5IR
wVhSdVvvjdBSXGlcovjQZdVgamdd21m9pjQ/+8WeEbfJFZyCgGJnITJooXgSPD3pDdi9ZfjVEqIg
AaE+xdDXdbFBd9FBin+PI9fK3yapBseumoc0xSBntpYnfXGmt/moKZ/nUsXRYVGX7I+2rcN4Z3em
eECbjEpYUoUi9uc0TQnfuv1N1tTNo+vMRfWjdBP9IVSHJvvoaUukcWz0yLJO3nsnTd196yjOR8gD
xbtRj0f3lOjt6N7Mo6d80bykFcd2bMW7RhVGoGmtHfr2MkyfEO8cSEkWd34w1aK4nWhA7VVwwj8T
LtbPUR5Vb3ShOW9Tx6oAnQKMNLPsp2W1i3nbZpM3+tWgaXMQIeZW48eCKGLXmGq2n/Moso+zzhMx
KMnn62NYGryQGi/7mmduc0hA3tyVVJvH/WCpMcXPNh4+q5Wnd34blqdQt1EisVxaXnegvo3HDNOr
XO/i+9EKUQ/QsuEAaUeqCDf276qSLc2NNWvqSdVK8503FQYI2+XJxu3ybU2l+xY8QKvv0JCAoBEf
wjotw1utBcMf6iLej2MZdzeKCMX4rbXyuQi6XoyHoTexjDYS56EZOv2xC7Oq3xdWYRx6ZnSnzcrS
P0VhqX+0OoSjKUkllbWbXMsrbge3XO61rFL9DPILA1fsO4EXiq809eQbrRo/jsV8N5opWHbEyDEC
qI9FlTmfbZG3PxsVstw8NG+0NtIDNJZ2sTrXj8UESZKVCV89n366dkGGH2dFBmgcuKFfF8fKmu90
dVR81JjsP6tijtPALiMfAlC+U5LR3uM7UbWBbkYGEF49e0QkUX3HfHUPE5Ib2huvXr5Z6rL4KpMW
+UmUM85maQs/I6M2vPKnMUwz2az7KGRdSShdEKVQl0Zh6kFZq+bvWbt8c4zE/pLmCCRq7Vjtw1L+
gglE30HY1S0+ashLQee61Sv9Z2XQUw6yMa6B+iX7Kpr83vF8Jc8+pojZ+nYlbt1BmanYmu/D+Ic3
t27pq9GsfJ4s8TAL5piDSfPr2fiwGI0IxmWu7pyqGAL+kHJTOPN418gLX1lC977ij1p48uoPCZKy
vE7EHCx9TJ9+UrVDqg0PKNfoQWvP2s2IdLWfj/f5VO+XXP2QG/VAmzelW4DnKWWvYfBrY0r+KFuS
l9YqEGML6+8QrNJ9neTVG7hEyx2pU/aQs8P+HP8vc1+2HLmNbftFdHAeXu4Dh0xmSpmah9ILQiWX
AIIgCBIgQfLr70q7O7pL7tN1fZ9ORDuiHSUXlUxgY2OvaZncrQhgwn0k49sm+BUGc54tMiNp9pos
a25JdyPM9tRFr4pUdvLsU4/lIe8QHLvAZd1OcidFM9UwXvMlNqZsH6wDwCZ3vcF/mNzPcPNF6aZT
GbOsTAX7tvn+O3WwzBbPhWuro90SX715bDHautJciydNwqb0Bh5XmJHDXsKgtA3QYeSQ++0mJ/Y/
dOPEu2bQ2aGDkUdS0aXL3dY7jSqsKLjsK7Mip1kEe7DmSosIsma6s6uqNqOxgdqwYmm8dNUMaQ1k
kv42Fwid7orU9M90FqpEZq6fewhw8Cwfq6bTMBIQUCTA3mgfMlaHqa7klh0u3rQIv3pDitxu5aI0
OCDE1uzAFC1mPr0sSVu6vMHjeCk8YX6fOqp7XFJq7cWVCVUVw1FCTTUPltyL+ty6NtczKXEQIGmn
t6aeVRy8DNZbSiRlvKKOlVks3PnorvSIy+6IW+b2GaemCBulciWSZ6OW+cxjlAUaRwjN2dpF7eAV
7n1HiLBFE+DfOFgXx3AMt5PbBvGwa3hgkQqw4eI000l/aD58pDS621xxyZmNKZSzsBG5UaEh1exw
b4TYNn0IKL5pHYXshk+b0+ep3bYdgg+H+wXeUPi+AyXyfvXdW98TogjXEFZEW0IO80p+T7XH847O
8bMrqai3gJ1CSa4Nc55lFL7yHuZIKV9zmsJZN5BLleigpus23CISdrgfnCTIswwGz6t0bAP7kQVZ
OQmdMu8QDd7YHUfIYe+6DANCD+m/LGfZEOYwNBjKTZAXI3toTdKJi6qTg12OBBebfTbTPYKekeqz
OdNn2EEhUfG1WdmjhKnVbeC2y95xOgSGx4LE+00jFgliNCDUawpFTqO78CRC/4gtR6/TFJGM4wgs
T2PeDcQ7tybt8s3zPvS0vLjzEqsjAIWwmmZLPkA6X4acLO6236LoVgSdwo29a0vbqnMT9OsebW3p
LHAFCLwybdcj7IpyAcNjI2XhQ9VSzCuDpkYvdQOypcmzkUQY/01pX4Du4L5wIfvw6Ao5hveaBsGP
0RvQ4ig7VehhK3eMT4HLThiR7DXR1ZbYYqPwtjg387nRGOmpLC64YP1BgHqjC4u5i58jbfke5svT
ESp7G+UuhKrYNyl/TSlbxVGzZfXyEDHyOesWno9rtghsaGzRiAz+eBijA6fB+JwtbXQENyHIJ1f6
kNpKKbKrhUZbMWBCkWMxu7wAz7bN5YpJDuakcQ4Jac0s3R4h+O7xAdVgnrbRzpg5jXhaodNYVhlN
tprQKUFGsvdB3UB+6H6Dxqv31Csq1TuG0ApDcxPqElrOFfaFsDWFrms4C2fmSamJuzSFJmtwdgLR
9blHl3VEiWmtKMe19fMFzu0qXz14c+SL0yNJYXXLPgr4k9OOvc27mS+1yKak6DFIaPPFhRVd7Q/J
pIsRcSNnvg3p2zAqu19gSZbhSIkWpBfo1GrAdXDiLucmG6JCRP1LJpeC8/hVJyouA+EkFnG0y7Xx
nUOkhocl9fq3JokQLhJuw07FcB/G27MQ8TXWnru4W2+ZTLq8cbOXgJvhpBKnXmQPY8QFUbf7RLV+
gZ+iNx5iRZsiQaV24F2bezNsMXK/h/+/K7snHXGgHYNVbrkOGT+ZrulzDuHBK/V7NCikSVFDu6FW
Bu5tuR9t38J1PcsFAQh1TIOapapwAopYsRQXlFtjUwN3voV/dGsgS9DvbYqR0XJHQrJP5v7Ki8xw
D7p4U8IbXZeGhW0N72Z2LVN7MMwNPIwaabVt3TeEPh2sFCOrhvauI+mjVFLfZCR56ZwGLmgy2IEz
qzEZXCIA3hhOOmE7d690w1u5GLTBqhnnQ4GaRs66DZM63OabrGMPaRv1ZbdCcY4fmt0cfvbdfeDN
8KhtsZfyHi2wk2civOeDL5Dy4rjHEGTqq9Rn+lWsyz0V3l1AlhdnDfY2EYbWAsZ4RJgqCiQMCZWk
8XtrN2RAkjEIurx1YcsRNDhsDKxRthBxHQZ8r5xHDsnyFhrj75bJ4cUQWPEqNL43g5amsHpTj9Om
rlZn7sayt+q+aaDs8Y3ZB61JSjist58bc/cTGZdXpZJO5KByNfkgwmcW8aUE0e89mZofXQc+FPMX
qqqsichxTBDdy327h0tvsO+l7+5Y2zwHQd/DC3/qSrs4bU5mQfPJiisa9dENFRwmgFE75eGMdlyv
zZm67rUZ/SrbPBxsibYPw8aGkiM7us0dlZS8b97jkRXxrJLPMYkxLDCK3sCn4xgj5Vml8Q6X0yIG
lh1OvbNHbGxSiQEuyNYLZD332Qx5MNM1pK4S5zDMAjIn4TS3KAOQC2+X/YiMmvh2XbJ8hm7glIhY
AMppB55HS2f2WYv7rVXwoy9gX+ojjjyae7hRj2QfL7FfCM98LvBPGHJ3HQdEwy1ut28Ds9IiwaXk
Y6IJ4pMi6xfhwOzbSNAJRQ39HvsLVP6EUjTO+j7L+jc5QGM7u3TrrodxhAfx6q4GG4C1h3HyptOg
0GQh/XS5yUZJyzRSS7/jWbzk8eTCqaFpoedzW8wL84ywuVIeRLMhYKCwQT1NlnEcimUj8tMPmHMY
FwV9Kx94iGMzYabiAapql40YTA1ND+97qOqWzfDKa/R3uQLwhJzvpc3IDGdWdFQrQvoEAuhntRPj
FNZ+QtsSQEYz5327PMswa/Owd850aT97fxrveGyk2AU2EzdNg2OyNiijrGgmiz7UMxjDlLEdelpi
48j3zWbZcMStmdCrefOVvF7A4d56NPaB7Oo2arL7DCknEdDxlC7l5KWzKBpiurbO7DQuRZAMckiQ
ZAYn01PbmQQwFVkyU2aqxe+2elkb34+Y3gQ7IC6zVzYrInqXJRD+UalwdW9hwC9J4YACaOs5hPgi
H7lxSgZfvWoSa7C+NGPohwWFkVY5cSdDaAoFAKtMCp8MA2f2nEIjSl78vpubvRsyO+w9mOxAPA+R
1PsQE1gy8raVaI8iVzyt8FQXlV3W9Qnz/TbYD2rNfsCcfDblHCbqeuYBu020MA9ZTKdvkx8RpKht
KziSis/2iJ/0EC1PU9rtORvTZ9Zt81qsvViC77C5zG5x7ehRlRX8XG/QkCT2mU2+rAhtMj8njbOm
z7NDJblhatZpTtWSNLCs1jE998HqRiXKk0JJ6lSOI8lcq5559TLaeyv77eDIIcJnGX+MBvpEFoHb
lasOF60c2PcYHLtWDtlLL+dpusI4WsjCUUG2R0RJtr9Etpp62RpTYsAjc19FtK1weJMYqzE7r6Gx
J2Dw79bjV9LxTEnk4GskfoAbl6OytR92pOPTxe3sWo0r1BdAZlAGp5Bhjm3C5amZA4gx9oo8OtlD
04zHJu5xEeeoKlsBc9sCJ8kOB5+a2RmmnTkPfzR0eEAaRkCOIDX617ia0yNO07mkIW6x7t5z76IW
1+KFumKpujFIuhrGFlFUQDOBC5ujvZIwpEbE0YTsH79Jr8m6pcNOGgTWp8EmS7zoM7I9roImqpS7
XgXjS5i8wcCs2EbE/pFg7c+0GQNxN45+TGreFXYqtg3r7mxY1N8pGZXJdosH9q/W9xQyivkbYjAQ
VLV5uGrBivllTEsnVkW4XK16IiXUnZjQ8XHYMR5+x8DDKZDxFja5RGiB0s01G1xzMrjVxRCfOXhL
sUWauUdGSHoXY/O2cffzsrk/NFCDKW+ijSRFEKTjo8BdIGqx8VYAUvN45UI0eA8y8fBsfeTaX0EI
Ml4jCU3gtFT420decNy3HRNe+wFMYhGsJHWJTBc483jneOAU9tvgyTg7RSzzdsJtyU0Tgw7rNxMr
cWPn+YRmjznf/ZjlsVxMHputcFFkJQyWuFTFCvcuAwK6hbcWqrtQRTMjSs6iO8QbSgLh5QoQ5SHK
tkFUzQjdLWC1JkOBo80wFjJmd6vbBc4uHHtmTl3kHBnkD9m2Lh8JErXK3ncQVEdtkLICCxKXm0TG
77J1MHSRPYYyI+bxkFDBd2rcOYtglY89V85IXQFZSaz6TNuBYKATEBB+mItfGI2bqKYhCR/Nuly1
E2Vpnkj1bWndQzISixYunBZb9RQr/uys3poPE3scQDJTlU3CHzoM9l2iX8yAW1jddYYlGFmxuEwA
V549ZMOBfBvBAQn75BE9Kb03mdpFIg5phbSz6OB7GEFt1g1u0lXrcSccOqR5MHTz8oiAvDDH6Gso
GggzbakTXbnUPC6xVPH3yXPJNW/TBBOQJioCnMyFvyEEBCYaGvVO7hC8RJzDFDknSGO9Xc/Go+3n
8zyul8lbdoTzm4IWLKxk73rlOqUaSiqzzYqWkxN5FBwvGyBCq3Oi9hrqh82UiJXGktpkdFIDQroZ
2oZ3j1h4VazotI+J7HzME1ow7jBMWJyCzWK5mWWLqpg2G+5hSf8pBBP8Tqab+5AR4EKFpzfd5K5w
XiAwYNeLA93GTQtKPro8s5ADPFtHn+SjPyHeKCHjtB1nJApcB6BYpRUh8JBDtwA/hQTi6hKWSgvf
tZhe9Hm2tfKRtZk9QCTEXnoWcHmtmd87RQqnBL+isd/am5XMlO83f03Wo6foI9qn1aky5FqbPFyW
8BNBQZ2tdIv74ez4vJwwMD1k0jcfJIzto8ah/7uAea6DnB2nu9tEYtCYzoh4bVU74Pagw+VSajqQ
ZmHFjHGJ2GfRSj9aa9yrzOO0JtucmIK0pg/AwQcT5nBxLanWi/VquuMaZmByh9m16qJ7ZeD+u6Bp
gsWZHfJ+UriNfrNNEOLm5YSLVrhB6QQ1/sIuBwvI2zGy4a8Abts6zrTfYgJUmymFwQA8B9gteqjw
CTPx20Bvsm67AAYSro5ulg4XI2+CHx/OUMuP1AjxyBEVLzGX8HpddO6chrifdTyq/AGpL3G9COQ7
kDZvR38bnHdrwZ5x3JCILp8XhBi2OSrAWv89VAHL7w9GE2wVIeKAndnPyIXnhxtDPOxYaHNxM5ww
Xe+KOHskyy9Qn6+o0+VBAPWg84EWEaTLLwCjvwwmC2fAF0AVTJFwXxWdx19aFr/g0mpLgFEGBKLw
V/qfr9DMH8+NwBcHwRvK6K+2cwyEcOoIsN3mrhN7d6TtGQpS9QvewwWY/Hew5PKUi6Yd8e4JnFm/
vkZqHMOYwGtkYVwE0iso4pZ2W5LuZBfPBzO7v3Ka+IoL//HEC3aZJADRQJ79+YtDMu4a9BZYouxu
nPUq02ERs+gXBJKvmNPlIQBG4dkH3B3kwsuX+m8UBnSWEoy6C1UQCti2wa2ryuYgT3Cm/f1lCNU8
DBgxGwqgjP75QUr4YedfiBghZsjUIXu4g4/ndpLDfQPP6b/9MEQ+wuIBpuCgXn7lq/HFgcRGGDxs
xu0QrQf6bI1QLuzeX7y/v3AX8AIhXgflBEKA8GJd8fPnchO+UlDMsfpesxtJdvH4RBC/iMNBjpiX
N7s0OsAU7++/TRQ5fERQnaAK+PoBmzGj1CW4FwnNJMJHBvdlIb4t4E7Vl6Tnzi9e6H/YYyBEQuxw
CXS5CCl+/pQMQ9pRrFgmWUs5xrWuzqfwV5q6//wQGIvBbhmv86tXcOSiX7ANtljiYRQBl5GoDGC3
8otv7D+seOQ6guoBEh8cVr6qNyYgrNoGeHUyvenme2l/D9n9KJ7/+wr8Y+N8qRd4DKog1CiQVX0F
V92YdK3iy1D4AlAZb591Y99x+oG3IyBN5Lcg9ewCV/S5mEiejGnd8vjah6QOo6cnX+I1Ozpci6zP
bhOr//76wUYEYRTweQKq4ZfawuAZNkzoGjB/8roa+egwllphDTqCpVME4BnV//11fKUwXQBmSK2T
S0YPOMxf46o9mwS9r7BLUs33l4hjkaZnPkJvNa21Xc1uZeN304rX//7Yv37XIdjSUMRjzWLHR5df
69+qW4PTf2iTERtfdXucHOViWBHp+J4gBfX/41Eh7HpC7MoM0oOfH4XQ79aH3RwehbFwC1QIfBNv
xDX7F+fQZaf9vK5wIIAZioPu4mcRfSHQSMBdmVaoo8HAS8C0pZkU8OWtsiODF5x36ZB/sWP+Qv9F
nJMLx5wLZwfJ3CgEP3+21MbB6CQ42SdEMOTr4u0Ng4s9rkCAyt0n7bXfdK9rClxjcHFfbTG1C8w9
58Ay//tb/sunh18D8gkgCIMA4uKv8fNvgsxgvbYX1kfU4NMGd711oUPt8mDENU3U8leimb+s28vz
4IkJk3TMYtBf/Py8CDiXO/Y+UINK3JqrLR9KsP1efhUm/ZfmAo+5VNcL8RwuNl/VxDLGACHGvaHA
OFzmkHkkBYhL9ypyHtGENkXq/8rr6VdP9H/+YJkM4CwKEK9A9NgooCpANoEbAIRwzA5Cz198bV/5
dSCpIycVBxZUXumlvn9ZQaAqDYamOIFVP8GikpwD3ZUKd1SMR3pa+1u2o8rZMfWPKIZ/yBtv/9wZ
X/SUX/71/zz2Hf73VTH5k9Jy/6O/yBL11x/6XyirhKnvxRgApe5/FlfevjuicT5Y8+5oPf27xvJf
//WfSssk+w3iJfhiI7XhoiS4nAR/Ki3xJ3gSSOiwEb7I5C7i738qLYPfcHJcup0A+nDon9C6/kNp
Gfi/YatccgXgNX0pT+nfUVoCOMM6/Fe5A8s9xIrB4fFl42X+qriSDq97JHLuCTZIITHzKlZ/G98y
OkM052cYrTm2q92+8fZ+wFlF1sa9Wn3hq0M/+RvwibR5TyCROY7uQp+jsI+OdBOv3Oq3ZRr0WUF6
dhXJ7jEe56WI0rHLl1bg72UQ/WJ/qAI2TKrwGDTgos2OuAIk9yxYHK+ER1u073V64xAI0kVm2ucI
gVuvYydDWImsoIkBRw9PgxRvQADTIt0CjfGCQkam74QlvHgfvOjdB8++mD20VqzRpCRDWEjfalAv
NT9BhtCfJGFr3SuyFN64DnnfSfyWK366jrRjP6JGkgfGR8/JZ4/Sa7vG8Rt1Y/9IW4R/qyEZyt7d
4I2l1+7awMqeljIQTRlA8Pgj4GFf8zigde8k45VapfzYwJXejYhjeyTwiHpODNx57QAuLGjv49EB
l6OWtAnuhn6FPySEozsh2unIQPkqvWQFXyZz8X9bAg034t9AcUlk9hCP6WZzYgbAeFKHOSohPVsq
W5xe4XwgmCaXAcKAP8CmX9IcfKsE6orUHXLfHe1xwMs89p0bV1Gmg30YYs5VmkXw06ykOsHMTd62
ZJQ1gRJHIM/CXDr/dtqDCSNPoYn9WgHFPcfpOL/AeliBs0OS+5iz7GZdhHMtaT8/YVgtjmMPOiFj
w1h2uFHewOGkPWcLzD9JHPbXIfHBIFXeDM8qQ0iOusZB+2HsBJC6KQzH9amLHQMqB+YsSwQgLkwR
8AWR1IaUJ8ZXN3dHNNBzYwqoh586h8ACPEvXZwtR3HfKRgXD4PkOkzQHWDIO1SZr0htM3aB64obs
icHXFfiNgsmt/hF1pD1jzCwRfOTb+o+y8bfK5/+bOv0/F9n/jfXzcoj/z6XzqhkpazaQCt5/UrP/
cfb/WTNT9zeYJSDd/t8q4581M85+g0oNl3XcleCI80fS2z9qZhjgjy6FFtX0n3/0z5qZ/Qb+O8if
fxBm0dt4f6dmQhV+Obz/VTSh8oUpCdgKF1MjFOf0qyPK6sgWcXkhq/U4ygW46rZVDRHOnky+Xwdw
5pSw6gmd82I2UCyD0R6SBADAJSUd3bhUV3acxe9C+c6NoLq5BbngIWYXaqoKnQER54N3MMK3cFiO
J3NCjtH4iUhqBK60o0fKSIrwxzwL3eXRDBfJaerCxxaRHgosUwZDKpjpjPtuCZ6HdAU7EMWtuU0W
sC4wO2tgLwxCTPhKw4x8eIhGO3I4rau80WE74C90yI3sPC/XcbSxfAZDoEML4YIuupuEOCc9WwGF
m8h/UQ1AFGRo0b0GSL1z/a4/+Eu2HIYlGQWmKS6vMPyL7zp2ofQ0/laNl5k1gyHFIWrc9DWN7eec
qREgA9hZNZypwYZsA4qwumly2WOUSHEEpRROvcYOH7rrYiQ8CpIHC7tBvm9SZOHqNyXF7DA05nsz
+jynApjNpg3CIAMOT88+yEMd892U8Gs3WNccuakVaxDuzWn8YpwPPXQ3abo4OQCu6c1BTnDJMb3M
UwUT4MnSN+200bnZTl5Y0zH+YY1xi4F79ytRbyrhr8oAIAEaAIQCDPsYEd4XzwsPhRhKqSWNK2hy
KGIqliXfEiD6mYI3JAzFM1hhKd6Lb02jk3wbU2cPv6xTBLuvKgIe2sJ2ZYx785C0w/ocIjKvzaIK
WGkOl6Y67gK8RVuF7lqLGImsSIY9wis7PEpJf7cWuCJHxWwnAKnd8OZxjkT7dq9F6lwP3NDCWa2C
xnKTuC7+QJZ53gTj3QSH4hrBue8ot4U3hGkeQ2+Ug7wbFgF8r6DYWGvQKF9hqw0mQQyKx+BgGYID
lNbEDar4kg/HeWcPiOoAaQb7a6pdpp3KxmsClUuyrWCuc/9DIU6D5SA6rKjoLpbAnWNiBxzNYM99
PR2yrClhaQpm6GSasgcUDXYGGGrcF1gQIXine0SQpY/aFU21zT64MGF7v/kMjkF6xgsbLP+ANDnO
I4tEXnfgzlWGYf7OiQigXOBdAbi+032D8xkQf5BW0GTNOw7vKT+HVmauZBCd7Bg+xNZfXzGoWvaL
XQ5NJvNo7fWORPFwiEhjzqmPLQbSGHmeaNC9mOg+YiuoLaPhe4jYs4dZAK5CBkGCVJK0GW8V/gR5
9nY4BGEL5MTpLp4/zjw+bUD9+QyiReiC/eV1ntiZWE3HkXveZwLA4MBdUkxuMtUXz8Ubl7lL2RuG
NsogzCqH8uNOuYM6+mG/geWSBe/gRUhQIparxfeufThs1a3u7i0c7IohydYD0UN8ymDUsANjtRZI
ei3AKThFvciAYRv3SY6Tk/Nu0O/go+Yc7Bk0AKDfZUnpB8Arp+w8gtFQR3NSO4SUA3qPdoVuFCRo
sElblYFMfAMXoU/tsB5IOroU5ESh2gCwoa594uviFmooUXLWA37T5WSz/qUxolyalN8IPnyjAT5O
N85HDLEevAkvks5+ydVcCLkc2Zoe5CQrIa7BQ7xbLD+DkHPUcEwOKHteEfcL6rIl59VbCvglvDUL
zQrL0h7O7+q54dB1Y3JkYvnDYQNgR2SXtqds2bZarMO+QTArkm5b/Nbutzge6BWinvl90GAEaj1s
98Q46B/RMsEsknTcu56B0sDMtAeZCTF4ou33ZJuCsnORo4jdihWPXnim3clsquodEJ+AMhYJAlP3
TuiVNm2T0kUMZ+6nsu5EJAuIp3N3W1jtuo8OVNS1B5YvqkFzDMbtVbkI55AGHdnQwe5Cr9Gr20wv
sWz3a3JhvoZgKHpAPVMBHwBQoporRyK6pJv0N2BW31bHDIVGbSlFBNJa6ts8gBVzAXKSrq2l90G3
rvUUIk0QTilXfdtWjI2ygGYufVSNfoG3hbqGOv9ucV9Bc0dBJGAbGjXnCPQ9Lm6yJ/1cwcnv5AAh
wcQDx0wW33DoY4q2Bf8ljOBZjYeA1zbxczhP5tgN2EJZ++YLC9ZANFSjmld0vsq8rT4oTQCYPgOw
Nd5wY0BwcI9Z8BC1hasxLfbgqM7b6C3tYKXvEDc3k3RfFVzvQ+3cLGDBYQEzdR95e5vJY2w+dbbo
Z+wOFMImXs9LgsDSkVu5b7k+JDqi+0jbPXURVxyz4Qx3jNtt5cg0VeSpz4KnBBEYB62ipfSR0Vqi
U01eiGuvNt2uudfQF2adK1hmVyQMQNddhxn3kWk+tpOyO60GsMH7JnqCVi68hTlWd7uN3j4NeZQT
B6zN0KzgOkOnOLbmdXAJwC+ceeGekeQwx3HFQmEuX96JkgSq7cyuQB02Cw7LNoLD3+q6GRKvbuAz
thcaia+IDi9ZA8AscvlUeBQcf90n+1SpF5H59lpycR/Y5sLsDK5iX5u9XvvvrRrepsyWwwwPjpkB
GV9Yu+0YHc8SVwrMKm5WeB6XtBXrzhC25wmglT7yPk2bHsB2BWEX9O8KlK8Qz0pLHk/iwkIGmaL1
7oYBfG0IOsB456AUeLz2KNgJUg/JqVeJj4uO7+/6hTYFG8VU9uPsXnuotkUMHNoBk+ieugPkHXaB
h5vBLUaTWNbb4qrnIRi2PWNTFasVFwtrcsKS2u/GvAcGW6l5ykDpxYTNgm7ep00VT02IOcqW3bSI
gug7u5Mqm49x2FWZqwHzQhVS91639x0nroSNdoB7Ib9AwJiwIJnEgwc6xRyue03JfhnlrqXgjC7t
psvQuC8qmnjpQbvi92nergEMTmA6gC2vzmHYPJJpgy/Qqk5ONuMVUgyUYRaRFi5oPKXbG1XNcYYS
DkRWb8TUEhCvwbi2iF1z1zAwH4ySPU5xUYbQpeQpSFoMeGjVezcEEYvVxNE/JBk5IDOLFIFGNRZI
K1zJBoGvdh9GZ7mOL4QPx/POPoXSzAPJ51pRgjardV96DxaRCPpeQIFwRW2DFZQl9CMnGqNrmpJz
A3Z/2mQ17J3pIbFoFuy0XiyP50cicWR1tnub0e0fYG8HR/qZ3QvmQz4yhWAWNphvOonpcp9R96AY
AeCEWDtECmjvhVLM85Z+fMaeqeHxXs4dLJW80fIf3I3MrmFNUkcIKS3jdcKSa/zvU9L392Ah3oGj
nxVha5NKo8OCbRvAgA7FFyqM1HlAQ2oLxGDqfIMNYIjEE0nZJ4Q13p0DjA1VW56MGA7IOcttSJqc
KP1H2yMK1zjrzu0Qv+Qt6byzcjk4rPsRbxOMLVmGQdz01hk/vcJ1fIRdCNQFyARi7zaJw900xx5E
F/0IJ1EVzzXS61wQztztDdSiEDOThewbGpirxrjrtbOhYTMWy2pLpfeUDfFHQHy9HyKDZHavSdBB
yqbgmMxgiTjUPLgj8jByiGvWm2Eev0VDB9RYtcJ7C6M+yaOG0ByQuroF6WPB0AKpUFlzgM7xIUnW
6waJhVUIVuFD14RzhflU9PvEWV/gOi+vnTbbipl6vGwX2kPfAXL+IPR2UUxt4OcM/g/DO6TYrNmo
j1HcH9fZ+9Rp8OGBlF4OikLO0ZaEDG9R05PbXsHiJep1soePa1+L6DOwODVYGNymKQbE1E2LDcno
ddT3z93lbhKDx5O3IMfmeNlQboX+d6a7OqPLdkKTuE/QUye8hZDxMjoibQyemetVGkKqahCghCIE
aC7m5hwj9gRGi8EPRMuhaTe6XkIEurqpE946EA4ycTtn0DQ4ClQck4BRwlsTFj7D+o/W+7QJHie8
7lOUufhHvaXue9aAzpFMv3tEebdwUu9zuCc9b1x/H1N+IeyfvYGCFJR4yy0BtTGHnSAOLzU2JWY7
aDpCKwuyUmisbOuD5uVF9higiwG5ZdpuKMLOKs9QpM7RLKh5gt5eJXAzH9POPU/W2w12+CQZAqc8
eeqgIMtTpirajujUcJ7TabNlOLLp8owAQhvWn+xE7GtAUgfePs78iHtjiPO1yQpcZKfPJpnI/6Xu
TJYcR5Ys+0MPJZgMw5YEJyd9oI/hsYFEuEcABsAAw2zA19dhvhbpqlq0SC960ZuUlByddMBM9eq9
R1+xyznPYmLC50ldbYHrzA8MoXCMdU5Q/c661L3kqTfqXR2M6Y4Q/0jlNWnItWN7KFLX+5ICE1nl
mXCTF5Qvk7auuhrcE8n4fdNVqNYY+EZP/w3Qalhg1m9Kwa+gdKv33LbkoZxijK2T/vSddTtaKea8
1OGu6wAmqEKnyRTjQtqwKO7kZdEBrue6cWhNErZsEhvUxX5YSoIwoztdykKfRgKVW9668QGzrt77
c6AT8icJbrpoU6ejcwxl/zX4a7G5GfeBLcIxDMaN1RZvK+bE7eB5ut2M/WzfYzt9YO/CaSnn/qAt
FdzBmWXXDDg0RkyUJvGEA7IdEtHl/T0k+Hu3WvcRbmLIxcuuzdbPekWlRIQNWvztyKNYfnZ69vyP
aC5ehE8E0B9Lj75vdk4k/X4TNi3jDeDFb6S6F9Gafdh6XNZFiFl1Ji3hkg20Sp/86JXG4FSMR8sl
XVeeAqu6l7U+LXClfs1MGHYidz5wmR5Z+PFAi7puWSz5p1MYeXpOysG9NZYIAfXNhWjCJIudZTc7
YXYpwzQ4N03mJrSgbTLWncfcvN/lzZhvc3DmZx8Mwba3SQugPUZ7MapttejHZqj3Fd/miw4QUJQb
HMeIuFWzqhNG/PMtV8HyekGgJ7fEtrPs9IMt8Miys8EPFLbK2TWeKDfTMLD9YYkIok4ZnNqB6DqF
c3xfjHSaZeO1rLZarn3ozd99XQRJG+L7xzPtvMQ11sNhvvUIeHAXuZ/dpttl2iHENav0JY51bW/T
CvMe6tV0Ma2rX9UwDhcc4mT/vWyW+1KF+bObtsGObWvznm6yOQCPqk9R5c/HslmBzUz46jZRMSPH
5usOY797sDXBVasVadJnPu+uE84Teu70ors1OmdO0J2EPVCkeNXexXK0y0DXnpel/PDE9DRo1rhU
4+LcK2fqXtqboRjuw2bgHSYuxDhRGbtkH3c4x2fBQudpzGZw6WI9labRB6CL0xbaY7G3TdRidnTk
e0r2J3EbzPdjYE/ffkFNs9MVTkXj/cw8btW24vumCKBzdXL3I6gqys02KHWiqxiPuax/mjQ7xKm/
qSNtKELHuzDAGC1m6dCyj/Y26HGg4oFPYf5Y2Z0yJsZ/W7kHa1XR+9IuH7mhUKuqoDnOVGII+7zc
8WjBp+amUdp9bZbhPLhlfYBNY2+XDvF7SZt7d+XNtJ3gDh+BldSmKGj5ybrQpFr7hTWIbz2HWtS1
LtdqXd2P2fcUeFxG2VTv2Nden+yizRIdopI4pftmj9pPeK5JIEbCbJAwl5PtxPdzz0XA0MLF8OxW
/LNEsjZDER+cFFx3tPj1haVEP/o8m5jDFzZdx2hvQqf1DiRIL0DENm4RT5saBw+nSfzQBLba9lL9
xtCm9jWUUdyXFFJFWN5Zfext5DiSRRXyXs/WF+Hga2r1f8aq3Ntl9hrqIn/vYlEStbQc0CKKscAq
3SsjmqeKsfd7NAVc93M131QwZh2WK5LG5NY3bLriwIantzA0DpOQ0Ns1drjPCqiYrOla8dUnVPRL
Qt7vrKrbFmZZUOtk2YszuY+qMfeS3X+7sXeeqVPzjXaEDWYyem97dEojaYu97JIWMlEZWVCpo6cw
DH60vXkGG0tiN30Yh35nesIfbZNo1z/2AS+yu7CqKyJnsZbHEN9jWnVFvgkD0+4J5j+Hrbg9Uihg
QV2g/HNR8Irn9LMeJVpmMpbUZ/mv1DdIh6Qoi72sZPaZ5eOSzH2+bJBWsn3v9dRkg6KyCMhLVOsz
wWjrV1oVJOcWbED8yV0722GSp9a7gz76RzfcO8Oo7sTAv9FppgSt5xH+Lr+VqU+0gU6S9aTXV8Iq
xSyI7FXvYzEdEWTqP36OCXtOs5ZZSZXtq9rHOW7Vr0jo05bcWXgrPuVOxiO3CP7pByNMyKo4OMEq
NK9aoVHWPfMWPmJzajz/BxovP12doTOEmPWtuakPKcPOvdtFOduf5mdc0962NFxg4WTtb99I0iIY
bHp2oB2x4L7OGqHK7mgHyjGckgYXMsoc0qaWfEfwtx89ft8oVMszUBuEwRyIiedg9K+7b5SYfOdU
S5h4Yph2JPDbragdZOC5nH6SAKIbMs2r6PxT0NfPRaivFcaYI1uR2qtb8luOF/9DLebJStFqJjkS
yZi99NAZewbR5avnUUn3Wc6347OWB39OPxud3Y88v5vKs55HDPnnsF/za7gOd0MoiHgXC9n8esLJ
YG1j8lrbgvD3QtYYzUuRHXKmO8L3O8Fr/WZlefhbz+IW96jQ+TzEVn+ML4E9d49zTdW+1t1RW/r3
uJIpIFDJRla25qXcn258N1eE2rWSP9GP32rP/OWIZ5FNTNSSZEQShSxW1X53YfoRJsLR5lq7VUwA
Pm23+Ry23F7awnaNjrLritgcCVVBDUALljFw/Gpe5qdWNWeo2QO5hFnRSczDKVak1+eZDIa8E7mY
bukckNIxkzonXKmKOOw3WYrYVKaXHGhTEgowYVa/JpPT/rRI0wAdMCdKWguyU+3f8Qmnh5TuWfSo
1R2L3WiF5gjU3prRqTTPpMeHjZlriwq9nd8sou5nFtsQe03LcwML9YFCsUdeLt/yGRkxF5gsiPWG
r33HY2OV1qVkBfCefXdHOcU/17nKnlxPHNJWPLQ4XbdWu55JYP7Kw+HJXZa/MVWukWu8qxV4BiY0
G9I79LrIz3/r1Ln2nXMekDRjW+NCGtJ9qzIPDMJffwzjJLX4XunX+8Tr7efBdx8b3O/7JWbtlx04
1a4oqcUm4BB236Vn326rx1BYVdITSvpWEVMMd3kesmwLRXxJ4sKhYl8GTQhG5CS0bP8+mFP7sGQu
IX6Wx/Dy1tGuadkmH2r/IMqBA262OCH6Rmzb1D3iMcSH0qxYzvnauVTl/ma4GcLPIWz0hfByui2a
mWST2Vch2nlAHfoSMDF/ynLL27UpDYxS+fhYdfJss9IMoYtOpqhvqhfG9UyNL5UbPqSUmqZBJKeO
IjasKvCBDQuz0v4Oa5riPke5KzmZ7PEaBo+5E2Q7p7ezfR227SZuCDiDcniy2k6d4zFe94FEAWmh
p0jqYtfqzc6d3fXOvxmzmWoEe5iETTKwj8v3xvs+tk70qKgsYvlTe8UfryMbUrnllfuyYuN9dtAN
5ukqbI/RhIXPe49y1/6Lrgbno43KHc2f/BON1mdKGbTpWsc/dXlgE9xlcWQ/UTGU8gDb/WqJTB+8
oj0NJZEJvU7VgXzhycBdD8OjNzaXKOiDRKCxD4PtbCyWJmyUI+uDzossGRx5361V/cgpnjFts/Oj
K6b0IhD/jixsIhgTL12P6PSjLtzsbkTE4TFkyqzp4De4/M9sPFu3Vbvui6hlDjEM7YX24iuovJdM
MlDja32Zgoh9ZC8OCCj8nkCY82F4zp1h2jJMYw3cwug5wlaX53lPSLw+YDCnpBqL9JcalmC36Mns
2pgHzXXc4Qh/hVNuNt37aKoKXWz22xfYjeMrI1TCY+OjO8jwD+3lc6tW534cZqkeRDsQAgtFXvyS
rjg1lE7mNs1cmoxhfZA+LxquJJVmjx50Cy5LQ6hkxcx8SG+jglZV1vOUAc7v7S+/YuObKZRC7J9I
MbXNZmr9F512Z+TJleNzPIh44EBtQvHLgjgdpu7Wdi5RbSe+iqyTaSu6k65mADSVdkyfZH7rfFkh
Ga8/3LVeDkOnnhFnOQtGNFwJ2sHP22fH9fq9VuoprpqjV6KVzl4I8CEiY6S9Y1y+sTExQRl75ky0
tn27TNs+y15rl3fHFCTWSxK+O7Br3zJKB3o9D6dJ4NOwTgV4FjgPA8tPelddaftuhk7DiDdjmmAV
T2UhxkRb0wvoiRazZbbTqbqBr46sqIu3djw9LvRAtL7utqlKUvdFytQjW4EwQFvLqi9n6LI956DQ
28rMDE9s/bD05DluMIKHZRD7aZWYXEx89GeGCT5k64aEhyD8NE7RqewsLwnS9UFC7jk0xuev5wMU
lBTafkURtVGcckq0D2nUf9g2wp2zkGCz+uh1bJg/Lmyc2ISFXK6SVQUHCWB208eduMtXs+2wm75j
Lst2ORfatvSmfRM+6RFiTuNeBya+N5iKu+uR98BuTdGWDXEO/b+6Z0vwg47cx3JE186nIllpiPSU
Jex+TZPZI6YJ4OLozN6QRNqpNyxn7bcrAdbNmq8oCeTSN4xOvJeUxXE4S3EHYWwlRam2SIwyKX04
MogBXdoEx4AehvNmHDcRycCLV3t/Ve8iWRgqlKpmJhLE+3RsgCbG0ZqfMAtWlEB4lPbTDPOuoUj0
NzKc3X0Xlf4x7oxzgpgOmyYq0oVEKTPCxFFV+TQU2kqitnDfGMCes9LdB8bZEnp54so89sQAeEiU
ubCoHXAk66qbigRjz+u/WPaBXoSP69ewKWz96YrRfRGZ+jHpdX4SsAh0om4MkrKBM7EdMkccSD/O
m3YCmbGLwBBsCnjcV6uQj7kbujQNLplK47tP6ayXn11A/97r1D4TB3pHsdUJJSpxKCuUhBDznNkT
MIBpzZ9L3xSJCdJfuKUIjE3QsH7wm93GMMpnUee7Yp6AFMECBsn1VnC1zW6xs8MFRUaJI5XmZW1v
I4HxzgqIRMbQE1L2S1IUmEedVs9Lb/RzO9oIGop2aTCHhhUqoH4xHKwbzEKf2M4A105P1UrweSnL
cjsOWLqXOfsavV9j0DJWluWUbby4YLr5JfwHQzk1iXDPwtdrpFEHioLoaRevx9ghy5W3030UELSX
d7IM97nX34tCn82odmoJh0SicD3Lxv2OnJbEqSnK5J8fuVy+Y+BFE5yICrAHuJ6OE2mcn9K0yjnK
QZaspGKt/AvO30cWHOtlOjhZyu1P56oc9zON2zzRt8DX0jSUfM4c7yu+BsYPNX2egwIYTwwobFBG
pW+dYqCwh9rjGMs81j7jOvhU1vzctXpntQASjfmpfB8dGycNC8Hu5FDv5rV5LuY0uvPTMQYF5d0J
zfcxL6zd7QjFrw0kF7Czh3+kVqUj1MpYPPmtYNzEgpFdbQsrCUE1JjF2qV0aQ1xUMhrf2SUVJ8EM
8X2j0vqd1ZlEwoSVb12HzZZiuDdjfYyC6msW3lUPxUqus7bOtYiYTZURnX0Puiy/QZvmQN6xcHZE
kYEfXeU1BWdI8ypcTh3yZgwYhl0ETPN+bJvwPnSUi3mrj0jR1RKxzqrWb8ArXdKT+N17mBRe1zlX
WGq6Jj71beMVm9jM0Ul2rffhuwYnxRKAd8kc17qf/plGVAQd4Z+HC7+0MSrUZ8GS9w8zAj3JgEo/
dHCdrYN0Wh4kZb37lQyvSxrW9wVRu3hfBLTWxgPd4zbu8FCLIb9kY2A9xZPbf1Z45x67xsTf6VTo
aLOaubwgNtj7dI0YWSztSMJTQ2XmT3N1YviY7kSYe+eeHDS5TJP6r/0kmoMzGTDHVljuwkVj2xHV
ypBkAWtmi/LbD9Z566UhKg5Z6PrQFB4AB+ic8wGD3fwwepU52Dx2ezYVBY+Vrj3wHLe5rT3rh1CQ
+FVhJ76MkRfjOdMXoi3u6jQnZjtcla2PrXEeRNMWF74tfQGc4/20HcLx6zSM+8Hxmh27YyhrqoyW
yVLbdHKzrSzL9bAsw7AR7SKevWh0vhXpuJ1TNwXIxXSh2OvZ6UCMfKG5ZTFf8BGL4R3HgMsYFX+m
nFvwBZP/W/vNKbTv7djcLz4+8yF0ip+FWKgiwicYDS+1ZT4m5YJhETlwSU3RH/v6NmAlZFAhOYKy
47wapsr+W7Ps8rEuWj7kZNJLDA/qYbGjXViByd8yBgnbPUsCKazx1OsoI9dqLAkSQxZbTFtQbyzI
MUvRTkxJWBx+bOEY+aTPtlalzLlwlrPtguRiMhQ/NVmfEDxPIs/Kd7KZb69Vz8wX79a377ZwwkWJ
P8bFaMBFkBDYr34SpraSyUwzfVw/EHwvvGu0oDfIblVbORTHEYAz6pxFCn/ygxNyfbTD6nCjvMCD
fM2baoJwp/mhOY+ZBriyL5jGRfJP3vbD49I7znCcdYPKXZNsz4p/l9Ui6avc/5yEmXCFaGYHwv+a
FC54JdQxukkt+ToRfscenzBcox+2o+puHhiEhR2aLvHi+Q5rmnWayiX6aLtp3NWiZUwdLtZdWYbq
ysLjFVaVspaHDhLDjmlAfdOMQZ/1VMwZyMOtXOhxNuPQ1csmAE3wlZVa7QjsTmcyOOteuxIfcO35
Z0dPchf1i/2xruKba+ln6MWnVs7igvrANd/ChP61yCw6d1Vdc6Et9T3iXsB8s5IXC7jQ/Ti15qVB
jubXG1soDb7zZpFTTxPE2ekyjbr5LpalPwJlx5I/DMHArdyds3XktMEc3dxrLyQ7mqbjdzHk5YsI
xvGHcVtBNF2PywqFLUOvdyHJAA3QrNM2bjAf5QgBCLmqSMJseK5JNV5v6Pdzy4t/Ms7SQLSJxbkO
5+4SSx+zkRBpucezb+5Lu7a+8x6vFrCV7LctI/soXT0z07ONx/XLkuXNMpMurXO3TeZiVdOu6g1Q
B79298oqGU2UgNPtoecawy5Co1U9OpLf/KDvXYrnHc11+I6Z+VYFhpI1IQg0Kkj1tdOEXoYAv4sf
ts7L4qj8JKAnMaKiv9mYYNWPbOeTRwgZK76waQbY62W/WAB3i4qTPx3LWZ9E4Vcf+O/arT90MT+z
+IZbR6hEt/qevF13diwvf/OrcQ6TKCMsHI75I8Ys+1b7LWTPRZhNpzob5t/hWOtXB5vlPQC9eZs1
95jW+H07trVNV696WmM5fWZN1/y19eBgtxOVOnqtO957mHcQGux8+iFh+a3bgMUNwClzJOV6/JuL
ZXxIq9XeIeKaXdFhmBMqKJ5d35s2wKAwiZipuMIKopUcSlUci9Gh38/mMr26M0dRT8gZDFztXHi/
+mSNbNggK5rXwg7CkzcOHjCCrOI31puITxBnn9YQLvc1BPVDhkYCGrSTJ5vlQ3s5eN12NfW4d4U/
nqO5sygIWVydTymfGxBo0lqhuQK2nd6tVqor/6XyTGcX/BbATG3mRNIvwIYp5w2XQIHqqHzxmEfB
Ux72H0Ag2UhNDiGpgvxGS48g6I5O9GyjlnUHy3bLx3yNp3tVLOvPQY2MfEtwS/FUQOoovfghKPFR
hA5h/L7H5tMFhU0WqVMPumkCpDB4aJMdoP+FQ3NR9BWbxgN7LAu2kKQCQrkXVQILkmbtWeqGiAij
uqapZQ5zpgqQiDUThLUJH1g6L88Q/OLd3KbQa9gwY7getrd1QpfeiXiuzCS2hYnKO/BzhBnj0s8e
W6nnn8C1UAWXtp02XT/Ev6fUpC8qc7u3GQBg0rRt/JVJIf6WVTVdjbekj70w7bxj8lUdmSjEesPT
Hh/R/m/FUBSB5uBHlklU6+ob5Ip8txjQ7XLr5iaMu/KBlXzvRcz+Mquswl/FaJrtraGB8NRGWZI6
jbl4TquQvFcUUlHpR4LH7AmCY4YdDAD3bHHWxzBMX1cxSZv9ftLv4F4EsAr7AKcVPa2O7uXa+MfG
ZX1R5k3D35pM3n6xG06TBo2OI5AfIcwzfVRkmh7HyQRJDeEwSd0KgdTBuFdhun2kec3l0UKF6jZY
M8PnzOH06pVLMgm0P/LaQiknGxTFKW+goU/AfRBBe8+h/W+G7yGaWg+qNSea9pl5Tqjgp9UKxiTO
sOeZzOrgr1nrxquFuAsqPewH02WnJWbJoj+lBc7XUUwM6wZ/Z8EY+5HqeNkxNWP01l+9LkPIp4W1
eHqSTJprG704xB4eBYDR1yUQPSSFuQIEK/ybD69W16Xy8W1OtXMumDTsBo0bj0WtK4dSZe2bbO7P
zjTnT7X0vCROKewmO3LR02Dll4D24EEakZ2VQJpnnGwlmOGIcQBo/ZAuXHs9x/ZtuIfjSdr1t1cE
0XVZQvVlNE7wLfgHjlofIaVX9ncBEQrBTkXLgTIXIkhd/11mktjEC+phopyKmy93CqxEMJ5N/IDt
E4GYqh+9bOunRYztb5p/nDLYCTPtnmz51czBtvHwRC2mLP46Q6OSxpqW+6UNblyqIG6vIdbA2zMF
gs6ppuChSJ96mc03DKF+ibMUyyHTYfutYKjMr2aw4lemenhrta12y4yJJghSAUo2TG/xQrendncA
C0scm1soFOZbe5gSnLCwf6P95s+MfhCG16bGZdVYH3LksK3SJcdcUk04TUEyMYMNHkqVMQ5wl+6P
PbvuW6bmcZ+1VXRZ1EhRETTrWeAuONp9zwSt6XDy2Ax1NnPNEcIYXCKoFE15tfiEd/gy3I1XWsOT
Y0Xrc2aBCRs9Q3gmG8C0xZ3SiWuxRTCLvHFXLTOVkErNbsaxFjB4G3hwJ+NzrVjwwuziChMqsTy7
fV4kRTA2IZC+WOLcZJUkUjofr/h5zoBMzlWon1La3003VE5PxmdEFeUJyTdIgeOLK9FE4Zb04hpZ
DM76bhnfLHcI3nz23RymVTOfFfmAlmB0tW6W2hxxsvd3vu7qr9Gn9AyWQdEz9uOhdteSa6GN3zo1
Bt8WSLkpbZeDBZFpxyLtIclG05+p77D3gyHKNoGFLESXkD//s0cnUwgyeSj5suKFJxnA1Q+8S6Ar
rbR5dqoVKl5W3ApOA/fPikx8zaLSujadlPBlsOdlVVM920P7M+qx2i4rZV0IB2LHyx9vQSUZRikD
+KjVCV8a/zba7OzbIL8Hwb718cDTSxVi71Vz8SPrgztnbrp7+pTiIrQVfE5aF8lUDvIPBi/j4wjL
htNiwuXlFrXCSTw4LpN3FNCnosbzhFHAulRVWiGUe31xlHDyHpoJM8sGsI/CbBBk4Ml65DAq5t79
9Icg/8rTgm9AhtlvazHIdQNtVA6PaQ/BM33yedW6O99F0kTqnbMfXosjStSRuo+aqDvJtLV55UIv
P4oq8/pjbKHGG9q9zawUHVKQB49sJauSKK1KrFqL7cOEj2wsbZLbjxjJ27wa/dNCx3sO47w7Bz1m
YFWKBTcrtIjNUFN2GdNGr45GZrKkw7iAv0tQIAamVqQVUa6a9aFvEcL1a8UcxzCgccLpbpxV7aKf
sVqvn2HeFouPYa/NsvrgSZJbWwwLDFkKgrtvY5Z9hisN836NhfnEFous0xS036tgALutXRUlZQOK
WIUlUD4w2+LCwx6/i96MT0Zphw9Pr7mxGkUfEg0OqnVQRDiS0zHaDW7n301T0L+lfPQzgRhQgG01
/EBMhiOpR4zGHh7NpG4N8it5lReP5c6bKMKka25Et7AN5aGd1UvkDo+usNLzCFZmZ6J0PYehrT70
KtJtPjT8IUQo7As3TOaMtpNmtcTGVutfY9GOzRba3G2G7xbHzhb9zjGy2Dc17qwS3ee1Ej4kVSHW
JA1ynRgrFY8OdN9TjWn4vEj+00u+uMCacGPnPRva1jCnN1wxsSpkJcu8ZhTSZ80aN3BHnvvmx9on
QGGppyxq08uo4+ZlaYX6bib2Km3g1Mh7XziMenscRDs/qkF79raP52nN7J8eFqVH1aULFg9uDGAi
4lo4PgsiK2n/LPp5uvi+4hJcRhsGvMi2POPq0YuH+qntTAHnMxugb4w5C5qVfJypLe4Y36M6w5Sw
Nh4dG3cHU/UssuUOgSDa1aUIH+MZKkGxuNlrS2H1ARYP6cIL0suU6WVftEH0XUlRfPp4jv/MdTRt
Mhw422AF4OmmvtrHFZmjTZWp4MFb+vBnAMJiY8C3E45ZZAzHomhyIMNh/iYztcLBT9GFrRmH7iIg
JzF18E4owumnHRfVNfMic9BdIX+wv10lNfTu3xm8R0wN/nAurDk89vXNbOWv2YK0DKBztBASbckP
bgkLtih21VcRVeNl0k53tzSevpM1MDXpcRta4J2I3zhEQwniYJWHHUb7N/yZc1OcZ38svlgPwlLK
ssME5AsRbylYQN5SXeXlboXgBPIST95vSHCCfwLsGeIsiqHmTvvlVLH87mT5TAFojv0sIPExkvjC
lN4D+CrKUyrDoMfax3vKLXtLXg7xlP+K2mY65DEHWdxHzR6JbriLkJO2HKdMqFMCBT2xF3ZoYmss
A+OdZlIqPynlgZTjanxzcb/mB0vF4s6OMi6ouGXScMsksVJ3UdlrVszM7wfHio9eaFhvHfJ/9AgG
MxiczYEmHaytS9jGdOtM0zoGBGuCsKEdEidrAafEbbUOrEqYwxf43czwiJplHry+3o39d2iUwP1G
x9tmgcxfHdnQ/pteIFOWiDNtk+M409nEFzr6Bsa9wl8VTkuJ3WECww5grt3UPL0H8Igz/UMKALti
fQczzEeJ+fGvFbWoJIOT39a3zASNWrDnFkXbOixbFU35txS1f/SaKdq7WKGZx8T1EbqV3gpeIYpt
WJp3LS8oVdCoStDE9FgIK8ud6NrpK43d9C3LBauZ/ZiJnQmj9huKdrgXOQ4113R8GfbiPK+VQStx
b3pwZ7rHfzUT89WlXePD4LHceQ4njxA1pOekRU19DaFQb3Kk7yPa+bebO57ahhxk6CsuBWWa5nD0
bBZB71ZArke3sMHuu9hS8P+1kLy5gNwr2Dn+nnCk/xa0Y/WD+iUCBAHw9F/MrOOuYbnBcUzj7qi0
N/wtVtw3+Jo5KFXjY6TTFlYT54aCth2MWmMKDq019RZVxTpABOtPPTbtRPfsgMVx/oflkc1DENfY
NWc1M84Z64BqMHI8xqq+ql5H5qDVrmQaQUqwZkIMXxncf8vYB84k1dDFFmN1XErLv3TzrY8G4XVX
ZUt9LAZP0moDjN1EoZEfawiJb8NTyMSKsuhKJXEfDXL8LePS7FUlux1s/fxVDpiSdzpk0m487IyF
144X1WK2jzCRJRMQ023PkqMXZawfQUUlOXSwPsPYzu8a2fVvZs0NiQ3lX2FXR3d1R4g8tAezL4ol
v/7LGyZ6cj+Ux35l/ZzXWvFek77fk9CXG6nx+BbOG/cT0/jhFnMAmIqJqxMr3YbVDl9ZlsqkckrS
Ep5WK3RzVsNwc7ndT06Hekfrsu4bvXjJuChXb/7lCxkRVISQmTaj3nN3OVePieXFFXl0n1vp9IHr
X79lGGWSf0nMN6ax5+BQUP3A/4TqWvU0xv8a+hwMrlflR4Ml76lI8R9bwVLuHL+YD5JG5jCSLPo3
ceL/QXD5/7e12gw0/k/5Zazrv7L6z39lPvzzb/w7uuz/h8dpC8Elsokb2/EN5PTv6LLlRKSQQRXZ
4Ll8jE830tX/zi6HEHwc6ikAPrFzQ5FxYf+zWTv8j8D2bdRdoGi2B7jp/ya7/D/Wb7JBly3MHhuo
bWaEpBls779jSeZoJJ19W2QhKrjRECIhDbKoqg7Y4asV2Pus7G0ISaQsb/4wMzIgnNYRe8WC82kY
8d1tCjoGbKGpiLudX7H2YIclK2KZAgo9IZWlS5k52iGNWAyDKXr+L9/2/+KN/NdV3cA4/juk5rYG
2Pec0Gf/nAtkynb/x4egyu5lWU1/RwEX+Mr/FNhAH8MzvA2JoXGGeByI3ix4B9AZ1wvEgvUQza7/
h2O+yj5TyjDvEHSK5GLDaoTyAxv26gBwrRWGjIXsizN53vhrZGczZvbWCchcQWoNUDBDalUUwTHY
O3J1uxd943Sjd3rNkxVmjncwSgbTbjS+6A/rlGI4NOutjXCD1q629Uruj5UTVkgcPFBTItWKniUd
3T5ZLnf6NnehfSZkVTuUArsw5BmKdGTXX6qttxxtlsidkml3IKPLmpS6zz2YqG4By9+R7WfklgE2
KLNwruSdoamcb6xisJCs5kV70WzbGOU67kgcs8BD/ydzZ7ZkJ5Jl7SeiDBwch9szn5gUoxQRN5ik
kJhHBxx4+v5QWvcvRWZLln31l1lZKbMkxTkM7tv3XutbNY2/PX/JFbhiT+yLysz3xiZ1EIt1M79Y
AjX8btLjYD0sbVznh0yOoX8xTwaNepFn6WPq+HgJ/CI1R5SHs7vh6MR17MgMSXaaee70yp+myTsQ
X2Eek7D2rbuwnZrhQIqBDao1qe17JCOOvB4pFOcDxarJ6WeFVrxpddS+oNQRA+ZYCuhNQmLNW1ui
KnlIoJxCgpKyWZDw25gVMzOZF5A+BT4ntidsEBPBQbcD/bf8ELRWbhharfJFxPpYoz0qigtpmHax
xykFtNxt3Xu1EEqC5D/lW/SZaF7qoU3Cc24icWewvdQ4sZL+oumXJcYRMyYTKjJUx1uEw1MLttdt
Gjp20MVobodtuUefbbfnwvdrrK92uVwogYiTk0ERPA/aE+FuHHFloZkcCHiqVARb2GsIM5GRqfTZ
ijUazDGryhbUZpl9rxsmcpu68mLnrZbddKv6BGkK27aF501U3menJfiAKlIaWq96lbT2AWEXe2g2
GdJy3qlkT2EaJ0+NzM0XUWeD2NTC7nmT6IgvAMfxWG7JQSK/Bhcif1k8OfxlXlprQh+6ueK9b1OL
9sSm5YtxdUfYnpf1RAAdSm4D+bNC7XdbhS2I11aZ0SIRrQ88xqEOL1vvBAs08RJL7gHVekEYXjdN
t5OAeOpt/3oV+75b02GyjIbQrpHknr1OdSS9U2LNC2puqKpTjUrCrZPyDRd1AQClD4fJItSAw946
jZRJGH6cGPlS9qY+CIXdEk7NC8DZXnwo8nKMDn89rnTtI/k8kAqb7BiisDT89dB1jJ7DQ9CMNnR9
EKVMs3MEqRvMwnm/zXTwWdH8kDsvtZj/d2Msn9Ha1v658gy9h3hW7rahBr3jmqyVRDJ7zACi/EoC
q/vgO8Zqsack3pfJMl6Px4SZVF7YJ+GK7DKJWXVHjTprAABGxlKDIToOxHiKy+o7LaBut1TCjw++
VeY3ilI0w9ZmpygW6m6YmVz1MHEWW5p9xcDw0zQ6A0t/LvbZks0vUxOomxrm7VM4Bvm6HcT1qynW
lIQ5Td0toIvEMNIZxHaoonLX1XXx0aZZe0ZQUF9LylTyL+KGBANGhQOj04AgFwAduPxnTn3FJB+I
E+qQkicI2zDvYc24w1k80Crmb/A3XawywfWhxcSPAJmw9aXFhV6N5wgnsK9u8zCmizXLtt010G/u
UcZYyU7Mo7z1nbK+crCQflauNTwOU4jiO+LcMa98zaALsGE2vaEZyMEVOVsCt5x0m/kDYVjtVWzq
fB8w22E57p9y1Wc3s5i/25npPpGzUcs9hTqB4Jj2K+aeZR19ovn6MCy0svt26K749ihGgmF4IaYM
jc+YRvAZOGw0xYC4MufRHfsG6JdKs+pi8Xih0zGBrw1/x9nWTdjgUEGNBCPbGZlALDnHG1sWyfcB
GMMDKzYDoiYK/WqTNbpl1B+vTSZFYqYJ2zBnOtJ2BxnrEqUXYgEUxOwJAmVGmV0toRcnoGL18DWg
45Vx8k3pa4ftGH2uF1xiDt2j1wH+DUJVS7UQ5C3fhmlszw+taf2jDR0d55QUBIEopv0BqI1MAKT2
/Rti7GlPalx1rCTU4SZXW5hDMcPloIUfoJbXcWYaGMNAhDyckHSEyz+rv7A1ZvTa2j49ZXXWn8q6
6RgNJ5BN+gAp00VK+aJORZkBGmdAm2Au7vPxzULY9s1Pxu+RvXTXtCaRalJNPc0wTF4CO1evtDBN
iras+dJXpmo2ZPtE286OML3Hag0A4LngR+WhusyyJgsv0R219543R7sAu2O660LTfJuZmn4PMt0i
sO052AS8ezegUPuvDNbVw5CMw64jZI/wo4iQyaHylmbHQaPgLCcC5Kyz+lx2c3uXWX56z4JZ7mnC
L59yx8jLPoBwXgdNdB0U+fJV24vzCUVKzolV93dw+TAfz324gT9NDInPgfmFU0bF+qHCTt+UIlke
F454pFbnwVqOadzw4GXoVLzUFJXIAQoLSleWO3gGHaS53cZGp3+d1JH/gmqDl10sY4itVVZmD2WA
nNAwHorvQW88j+iHRn8MOp+9n+UgIHGBPh77SbTU9MV7caiSchy2Au30wE7LQ7SpfFoBByziKJTZ
DfJPud+P/qHPl/HSk9Wodg3Z7lAANOj0Vo1QDOoWpendDLri1Pel/FZmcX0Bu1hPG7i2k49H0S9w
aTvKSZADzilWa4oxdI0T9yB4GjGaabT/Q2kz0FI1y1ycyeBZtHzoLaTzTO6QsvveKSJ/jjw6PSZ6
TxEEx93j5do5Dh7uXR1V1jfB3Nk+kDGRRru4mIGgSYuh+hhO/YEjabxsSUrgfNrNDWu3YylcOvYg
SM9odThcNbIe0CFGnR5QiQvfujcqZTRA4qyK9wH7pgbz4GCwrVPPeR0QS0y3eNDsLdNRrznidPUt
9gCbVlZlxjbZd8vYDLc+lVJ65UQTri26wqK/iOUQIkZiOc+vwizUz+ns0TcmjGm8QE1TYxSj6sDF
XKTsXChEmreBnjO45lqF4pgjC60PCMzZPgrS0E8uHaH4mI1Yhb0kpJkzLqRjboyRPj5LsKnRxmNO
59wVrYeLHAnieCuNKltCQZzmOLh5eEmEVhjsBQWexuRn7BNaG3S7RCf4l4BxpI1SaMpOhHwwUh8m
9lWv8fDxNs2NDyADf7AWrbpwXMQLWHkwaGzCJtTMFeLUKg/MPOjK4da7LDWCyaM9REO+BZeUe5d1
Se7X3rIDgBzA0vEFJtQZLwpfekB70LQ3OXuoRAZU33lRUmY7e7BDVD2YqcfNNLoTARNMfUpUHt7s
gmSfedkLjm57zjMU6yhAks8dAoQHrKNsy0hY8uvOGfxvsaP0YbbADSCPm1I0z751kxdl8xo6ccjp
KCHDjWStwXdWpZJBwNgzQd/kc4UbQtMBoEWygJfYJBqVMTLKehg3ZkzdYCNpFOQHCCEtQAAVC/Ky
Fmld2RVS8t2CkdVB1Fj0/rZxh/Qjg3m9yi6r4NmUXbxLpcccwyRp8LEl7Is4Ms3as+39sDkDTncv
RBOQyhSWite38ys+JiIn8TFoQNMTPMX1n10Q+luaVurKH9fzXWwP3pPb5/WLVzTjMe/D7NVLXYp5
p6inN9E77R39yxwgUZsgbhks3z1XKLLN2S5IOdlKME6vkUa+gPF/PQQAJZjEFVrPj0SDBdEe5SZa
+XExdXDqA9PAarK8BA14FBlJPlb03cUreGmnNu4UhDpnxyVKKtRozbathZprV2LqpavCeAKfeUjq
VoKIePmUON3ycXDmwds7/rA8gCkkxSAJ0exiWkzfhBsRltJOU3BrAp6wDVAt5s7rYiGdzkWvzUju
1Im4e6D8HiEg0D4OZpOeGkwI+TapGahz4YHEiKA+68Tq6E+p5Jw0yZv0+5XVkk5nXjp8aUUQj7C7
7JKb3Fv+aaVuHKygSe48WuzfOq/0vg+jtO7LMO1eIQKEqIWjeK/YX3dCIQXHRrWAKbC7ShGal5lv
ETlMmLI4sjz3A6HlRB0ticvE3xTtse1m9eJ09ZoPr23mSuulxyXs88910M4fRuiOWNbr/oDSrvII
tUINUEyjRe+rcsfTKLzqgvnedGSzNOgrncugUGtOADD4ZuPb0y2ZEvqYhd2nVKn4CfWCf8kUiMXC
dsVpKacT1Rupr1YrnmWDq2xTtia5xCGyuCiQ4u7oz6K6ReaNSpSnPY+PkzcN52kuNDYzZ3yaCkcd
VUwB39ruoS7l+EH3AtdppN3wiqiDt3paZQZ5RL4587KlvMQSlp36ceEdgQmZZ/gTRXCR1pM4s/t8
I08ufvORm51mWrH7gEW12oW15V/ZmWLwjHMlZYAks9DZ9kWf3LNKFtdlgHrY0KdkiYDPBgYrChkF
uG4YHsyc+c/Y4uPtoONs5za4wkOkcFtMUSX0o7G7LdMUj5lrxmuzFN9QtRDFOPekNPlucellljiN
kb8lOaD09q1jld8I+3X3qdKYvgvtL1R4dScPWVeO8pjkVX/j1VrfVVGUHxVjqIvOiuNir0OE+9ag
ErXhFGKji+/bJkYuupCBZJXU1xEipS1pdtkF6orxjmHx5yVupgvKi/6UzyS3FAOiJtB73gdR6uIj
rr+xZQTXpezNbPSfiNuYj4lcba34TvptF4SpYcSb8izxfJ4jpiMueXMm/OJVaX1fabvn5rvkSjUd
qQWXjikia2PS1g6ZGWbj96JrObg4VDWsk2Ge4KFM86OhgflFGa/4oNFXDPAi5HhLADEvUSIWlntr
ybo3e0JUubEJpKSY7d1PELXQa5KnBbAHA+uXCP+Vg2l2xA9nzXHNvM7igMJjvFCTd16MxmBKhwfA
SMixKdTJmbEZMiKQYcyLnIbIHrdKvL1mOn/AsPXita1zWZFcti0rp8eiahAcTpb1ak/gjcSo0Edk
2YTlxYrPE+ePTd5b0J3QLa1qDrQfQe5EZ8LAOBswEZxPnXKdp6lXKTmSqOjzvd/zmVH+OJ+aoIr6
bQ9Pj3ZUmN/S/wWOEVd+welc14/zFD12Ou7XyFfVndGL8eKonDnWY1eNpdyocLBR5OE7vYXYAdZv
lhg0xm4MP1Z20e0D3zbHWYMxPeAkRK5FOTDv2ikr7qkHlwPWDNFulCO7L7msus9DHnd0zBiXYMjO
u93gLvs5tXBYlYV3pPK0IMyExiO6GxG7Lkfrhg2wJS/Gym8Tic21i0Z0A8iaBaHPZVnjOu+is8E1
fq45JN2V43hQqggWhJNz8YW4KEQTbL3h2UnKy9wNwCiB6Tw5XslCMSzJCXMF2x/F+kCOzxB864w9
6y3uykDu0McN1AC+1fXHyfYXHKHj8NxKMFY1lLv+du7ymXCa/pXtuHzIAqJIg7wsbgHLnQe+7XGw
Bl70AMzpN8/4Rl4sWb/YF7EKtNmDT7Fel062z0HZ3zSZKPc1/dvt5Kr0GUO5fd91IEvkgphk0nb6
Eua6OVkxyv1MWQ9YUeC80SqbT9TM4Uwbw6La5pyMvcf4JfpUNCAcJxnnd5H/apUpoS4x4JGMu9TX
o79KNSPmZ8kiYQsI2eNlFvN5SDzrXjN1PVPzSF4F995Rw3BB0y/GUWZ1h86yvOvI6+erOlXIl8XS
I07CooI7dQmc1bUih/TG7kLnBfiufTJoxaL9kFs1Fs9xojfXVK8I2lfGy/zdgSNzIBAx/SgK7POw
qtJdH8rsYkLxcJ2j/L0RqnhaLKr/aqzeVB3Yj1Jr3iBd6upDERJrbUBv9V6VoN0Nqv6j9khhaqug
f8EgBmJHunktbjPqiOkV00FME1YNNrm80ZDhwMoDn3aXSWNQbE3p8R1p9VXtbbowOd2pgp1nl9it
flSlTwXoQvVCgbN2giIvtdtj4hIGsmndmCo17GugEowX7ae59ZASwLjC8p+MHsA0m9/Awd6/nT1T
PrLjdhi7K7xXKH/qWG7qIqY9MHIYKXdOg5njskeykOzqhKIK3G5u0r2cHPyWVCYhks4ekcJ+8hSH
Lu5pQPMpKfPxD3zwf+qYSybWFJQ20wr/HdS+rb3ICDf8BlKVbNlysOVpXrwEgVYdo9muh6imod/N
Nyq3muffN+x/Rbyv3XqorKsTPHR8WwUMMH7JCAj8UbdOvXwOCEu6TkN3OGLQwg1G03WHAQOIoVsM
91aUe+U2Gyz78Psf//eRR0AQxZpe464bl++9++4JBkdrQh1FG8wBTVCCTqaBGIIz+hqhjx0fm8Bz
bFb+kFswWbb9BUeBpw+doru5N2Q+YT1iM852RNNOTPEHay4uhzqOiLxMRGmB1tLtdFsvToDCbM5c
6+oPX+FXSDeXkLrDU0Bvg1DyP967gYeV+ChDHI/JMKBY/5h0CX1wVIWMkMeR7twes6tTUCrlzHSS
iihM1FvOOqqxJvPR03lZHhe0EeOOTEWqenT8fnH77z9k4IS2pOrhGeNz/nqfXZfFVkXtGqTeZeMx
Qp9fX5ZjzOdi477DQJB+C/OeWU2WL1zkH1Mk0jc4yAnUOuDrshih9KQ6eAzTvBpO//AJf2Xyr+FC
2BooxiXQXg+K77twAxrbSRO1EEn7oQjH+79eOrgH2XR0GnpUN6wbUiNLpl+/U3U3++d40ktxE1bJ
BOesnZFQoOTOKR+KlgE7v3Z5UiJsNPNliV7QxChYez+4/v0nd9dr9/+Aw+snR0bhkqDmCwnw9D2t
vcnkgu0H7YLwCp5eN5+L4LWI22bcWzMv9uey5X7vjEVs7jUKn9gBcyOS7Cae/RoqlHJjSRItdmqc
/ElaHBiB6XgH5cBbNuCHWDSzdRpEJyCRW9PP4iOOBJzWYVf4wKJ0lnuHlrp52pUlRw1q6TY4WkFd
gv/iFfjOiSm7d22XXmvaMjMhjDSwPjeJCcwdgA3/kThvCRuwh4Xzh7dD/BpCsl4cD1R0QBo7cTDK
f5/YsTCYKHErwCLkNpGVlwYcbQDGgmdIqZlqjCq1517rrudAhbxRzJcLCZv5BTGc/Nrj0PaB7r9O
j2HFiBb2oPQaKCMqzy5tfw68A3BafGlMdoXetfnA6AbpPn9UTEGdUiFVNjjEoBuy4HPjl/lypuuS
PdPgt+fH3z8Jvy6mRHv7xAEQYrE+DDbL0rtHODHODHoFD2+Ju2atoGMojhMWertsiM3t6AfYNUab
3usFwokQGvHvP4D4dS3iE6yZO1j1bDf0pR/+GM7+FPmCigJ1IspOjBqprg9+7HgUkUtAT+GvkQ6X
WXlniD/Jc2rV/YQDsFtXVicWX0FTYNksGuS+O0FzNiK9h17loXTN8FplbIKcPqPobJGa3u5lGIJN
GHLgpS2HXfIr5WKVI2SoyNpLj0bl8Q9f7v3lZcLuAiB1HOkTp0H2wq9rmASebEd+/8bJpL2m00J2
qxgKPj0dgvCaUyRRQqmj3AsAm8nnxq5oJyrV5dHeRsno7k1I8uemtn2Y93RGd+OcZQ+CjFqgv5Yj
H8JhBhAwVKwpdiSrbMv0pup2tm2c63QiUJGWMG3zYHbxpTZVNZBuyZK0L0Fk33sRh6E/5BStooOf
VhYl+MZIFXyhPH4tkS38+o3J81TkjhdvYKKYq5HxzAKoar32zlAlVNuA1hOqs3Sqr4sxxlohyQgg
fL3jWNO3bjLtf38L3g331w8UAE5yXMF43xeuelcuYHlNKSLQ2feG7ZyYicZ6yLKwgmA2OFGL+sef
n8Z2hKsp+yJCrCznALMfcqWUblOvBxhhLa0Z7E3h9yoJMgwkxBrcKDcHrzk0efm9SyWjStxIJR6x
qi0ebBNMnK/WAScLDbbsRstHOdCv38y2Tffux7/FdN/QrLdHS23neEyxfFlBXhx0ZPGI1DgGNva4
+lilrnN3I4ESEKIDnLDZGsbYGAfhSaZHKEmaJxrJEh0XivKEv9J4yNhYRfrnsKr5y4ofE0hReiQR
VLjUTy7+sUPA2J+DpIyg6dUBJ1rGnAix925W4OAj9z30ztW8hi8OlsiviEJ1nnQ40xGG70jZm2ew
0zdjGV4TlEhuBAiEIty7PRJVpoIAtjYNV9fC7D4wbvpxY/+VYOjxz0Ex/2sYwv+HSQfrs/u/Bx2c
u+Jz9faLUGj9A3/phCz5HxYv5EAsoHKNLVjzy/5bKGT/h+0MYYtD0tWPaJj/EQpJ+R8yZCRrk0cE
zCoK+h+hkHT+Q2Hg8m8JOVL8eflvhELv9lQPoRAVkmBnDZRP/bkeKH5a5Z1Yaa0ZI2xbIV58bCCH
sKnXqTHZuZIHbffTlfknUc+70uzHz+OTS5RTbOO+erfw5iLA+Zbw83SVo84A5FhuGxGLwxiKCp39
SFg7RqqNchniJYkvnzPcp6DJ8Q83upovejPdT7yeF2kxODtrEPk+K4D7/WH74/r+tFzK9XNKG4mH
T5nLLiHfrU5EuS8LVGRcfap7bfF+XHAIDvG1tu0fcsj+fgeo9NlibW40Kt4fVc/Pd2DQDqRwAqRG
Cj90sZN/FBDB9iMNvFc1wU7//S34+x1YSyceHIeniwrn3R1POb6XHbDDLbG0gkn+4m3pNaZbN8nn
68FUpHC7VvCH+/4PX9KnlSU9x3EoKtx1P/7pSxZZQZsRuOqW5iJRrUxRNo3O8103zCx5tfX9999R
rI/RT3U0t49n60cdjX4stN+XTwxMY5qVOf7BhU7DBhnZ+ETSGpC42q70cyYcGLI8QNYDAmdYd9HS
+Q9YleSbspEkbAwzNmTwc4e7z6dUVrgAhybb8h2WFRLq+Y8F0rGvians1xZJstk0YgkesrJ22tPv
v8w/XTseEFfxPOK1s9dH9adr16Wtg52oabcTVrarquvyY0kc8FUZ55S8Aweq3/+8f3hAeDZcLiGZ
QkL4736e33Y6YkqDyABZ79GMA9Bfi3YPnab8BohC9MDA8E/l5rv6ZH3h1tO7R7lJ7q1LruSv33L0
01jHQ9puC7zGZI/TOtiarOiOndcCI7GK6OwgpgKP5YMTrCZ4yoUEfFVL7w/P6t9ffQLWHM8mS82T
IbLfXz+JJQNdc4wisWoa0Cm0g3Oc02B68O1+ufn9pf61xv7rS69n/dBZJZrCe/daiKGjZ+nhHYbw
EVx6OYkJbTI05//DT8GHzCO0rjHuesN/eoC0TDT8C6fB10i8YYGH76GqCaD6tz8lIB8WVayH+ZkV
5t1jQ4OFKJDOqrdDu2BuQCbBIm8pLf717QnocHHF8C1wSJLvdhD8PZFrsAdtJ37TiZFkd1HHHoER
/Zz++x/lc1vCdank/jjvfpTEdKfsJKy2iBfbyzXq4CyKzN53LYHp//rqKVoqnLh8m/+665Py0z0K
nWIKNCKZLXMmUHZhmJ2CIK7+8FP+/pZRbDhUD2TPhh5lxLsHTsrAEphAGviZqxO+wbvjZFHwhUm5
A4oo7TYyj7DMJHLZy6Luj6ATlk0vIv8PT/7fFhnkvCyyHtsQZCf5/gAWK78DsQ2KnQhzTtkjSzXH
IEnQb9fsdDq5OxfQ8B9ehHVr+2VXWDXEAlYz/1EcPt6dgaAwjG26PqJVgbbGZR9kmm0BG+1jjPvI
646j3Qe7Im3S/8OFFxymfSkVWnGOPr/eX2cuXVz7fF/A5gpWbRSSnJOgEAA0f8Vcz9nCYhY3GZkH
l8g7px1uKgYSkZj+8Ez/04XnGbOpaVYF+/swbPC7FlN+DL15meqtlWLgz5hR4XxLtnFMRtSC3+QP
Oxj9y/dXftWgU+JScdjrvrL+/z893gtjcrctGuw5rAgXCEUwEwetGG7TFIbjLofodKwHG9itHsgP
YGDqPo9+HV7WbYzux/ZKl6CQORjlBkFjlW4w15EHIxBfXYAa8mfGqCvsoIV5/80tW/ncDp5VnmO0
cdeJRuuxmXIBLLZJuvwiZ4Lr7rvZqT4OnUCnl4CwJaw+gAEAckzKayK1a71XVS8uGmzqdxlgRbXR
7D3V1gsSqBs1LVpu0Fxn98ynmg+NHu3PbcC0YNPQkeVsFa7T1HTW4X3P3EZw/KoQqou6X/XZ9iQC
LHR9+zFMq77b100OuJO4ZuaPPLmo2rsm/KEIb+XJ42z8NUon+ZEquak3lC/tM5YSfZsPGpUyjkp1
Uq3t3S2ZbbL9aGL7pFnR5BWu3+KlJkBCkM5gt1/Q9QdPXheqhflDHO4MSizGpSrqvd00SHwABrbl
V+O2DEFLYxW3rUhcULMwvkrS+cj62RJ2oLE7oharAU+uwQ+Jz3BjO9KVZ67rSMdAw0T4s6fbCpeu
akxyrSol8Dg3uNYsmEbzpg4Lh4N8RY9zj8BSl9u5kETGCEbPm2XMGW8zYwlAkGDTV4he8hQbQhZl
2N60Gp6MaCjIaQSiUqAJ6L1ogykOquo6F5x1M8r9rMfutWQaoGkQ1pojwxQSjTUqOBWL8oCQpMLh
uScporlpqkBzJUSVeXhUjbEx9iyeByy47w3ABD3g2wsUA3jR4HDdkUOTMvinQvxoUgPuLmCcUO58
+O4RKD6IGDuGNNWnsIH4huiws16KKkTUwAMOXtWtYPFvQ5W7VyA4BnB2WAA+dY1BHAixox027myb
FwMUkMyNMJs+K2xKDWb5vmXGqmfatWHfBGDpgyVODp7XLjczww1/b/cMaAk2m4pjMvhtD4J0gPk9
Qo8YyMiIo5OPyxs7fWbwuzayRe3hpdq5BVALlDIfQVpvcKzN8X5IUnON0CT/jq29jbeuMxafCl+a
W39ZTeDTSOGCuTKPb0RRIduaea7NIY4Y+tK2gayKtc99sg3l834OiBNNSpf0GbRXAzh/QwgXfj2s
iKZX/heG8stjjnaM0rsbSLiaUfi/qXFYc5cc3b/kAdoG8MwTcha3W5FqfipTDJQWjMyNDtrpPMQL
uSbBPMkKIElgTYgGE/s7l5xFna40fuBlNs73OU9SG7PHaPV7xgRzuFvU0tV7mbs+0eHSsS4R2TrV
juCPuNxNlY29tExSCbByRPLNmpF6a2QKDClK5EGTtOTjxe4ZkbfbIYb+RoZZb8fbSlom3ldWAZtN
M+f+kiF0cjcdaJfb3gponPaDBny+IiUM+KfafxbWiEobeXhXYY8VJLcULXmmKY78N5TrfNgoSa1H
QqDmu9JQpMA+9VEBm4YMctCP9+v77B39uWrRkOlxfLG8JvykF14i+mVpjdUPEFy6VaxrwG2bMvwW
BngLOJARY8SYA8w2vgq4isR3kiJhgL5CKkc2/pD2wzgCJq+RWbiz0Fe0T+XMSdwufORDnX+n0QjK
rT+RBbDtdFI/iX4hyDuzbfkmgQm/9pw/IeWPWvbnaA1ucWKbcUSPQzqDDAY7itFRPdwzb2UGEffV
NBwMtgixKQJFZJkxkz2eE91GH3IvJStiROcLAB2AWrvxcdUBQ05MdsQ/DnNywtH/SZgueARZZvdH
OYvhNVxUW5xdsgbxz4FleZ6TWvibJC/hMZdijTIBGt5e9zPjQbIPdP4tUUl4zZvYvCbjXH/1Sa6D
IaBrYjDQq6EQL0QJDmM0FrMGXyUf7KAt8j3NVWy1LMnyDY1fl21T4PGvA+Z7hvTgXD5ktFeJuMVR
g6jEcuxrZ4BFgX6u1Plh9CXePzV7U/Cd22mqexQZkgAlBqAEKJYeKYfYIcVbFsWwJiChdbtJlupJ
W1bxuiSgNHaJ5UwIZgsz2Bc1Had+i+IJKmdfZuaZKjOHyI9XFbF8l6D0bVRZn6IRHhUKr3kstvxb
jRAWUuYV83dTbiEYyK9jgJeboGBeBnTefiSAvAtkJ3RYOQ2XIzCQc1AiaMLWZCFnn+zZOhM+O09k
4E7E6DIsdmt0t7ihNlG2VFeZbzRwOUC9a1pd4rGYKwihGw2A0DoScpd/aPMpQrnSrZ7gcI6iJyAx
SoOzbfGABNItPrFp9ay8RjYEGGSrDqqJli9+jvNpzxM6PzAUb7kaGPFj+p9jEx8Wv4YT09a2F++G
vghJGyp9JINjmUMGyfvSx2Jfwc8qI1RauM5y9SVQUQ5PxDGkYkWeYVl3YDsB2GiEuAKqgOB6JbFB
IXSL7mPrYY1esccQftIkghsUWjMvZTz2kCF0vTy7ELd4nzxyADYeVpLvGFZKjXCvyS16FgvL6WAV
1QtzI5wKeVEHX50QaMbVYlTzitsD7BBuee/eIxQHjT1GeIJ8bDxsIhqdr0AX7G++xaRC2RRQkK/H
6Hs8BqQB9Ux0AKisrgfsQtwLz3UbuTMlAHGAke6buxgsqNVSv4KKkh+iBPfFZiHs9LbILXGNYj/r
2OqKF+Vb022QWrDxiRjqW4y+xFiwwDD3gXS0z22A+bmKa/D/OGZCVWdmC3N7JBmQ0KVvdZMuL1Im
3qNVe+ZSqBZVayt0l+xpjesXQ+4yPO2kJB0ycqV/7bkVkXXZIs0nszjUtFw4m+mNIurEyYLh00iR
9HkaQu2cySPJCbKpBOsqvp10a+xiJp+twATeSqZ4now4F4VtpQ+izUeuYZUX0GZGThgbjNC8WHZe
kM7YoD7eMq4Qyy5Yf8+qKJi/R0OJJ7p0EAZuGSrBWiHA2HlYapCdu7acl08tGvB6pxmrEbPShnhi
8kkjJ+QRQijUT2HHpNpU2CGiWj22pmFlFhPhA1DTElknW+gvGmQlYrEJF9ISfR6E271po/NHn7Tc
BozPgOEY+4V+KrFDZacIVuczD616TBBmXrDPxWqDLniydsRWldWOcrANd0B2fYXChxnnTpmAyZYt
2p5wg6xpon3mFOhdQrwlyQVGtvqM8Yv5EFQspPKiEOLZmhUbol9a+FxaayFFbG5EciUS28VdKnPx
haNIM2wc0gZCUg7K7EsbTFoySp3xybe+pDmRlm166c32VOy7ogjv7aH1w5OHVx27A3yPhz7iD25D
qJhPziIh2thM3TbaA/o511Lce3Ra3pqSUayj+hnefZbaEx6LNKf8ahRZpJokmZeoGEcPLz7BXrDf
LBGf0tBUdzqtQQ0XjFZALtqJ+6FNNDLhKIjI8QAZw/oejLF5SlGfkUaNuyskonpgFCQoBAh2kKF1
C8qXEs1vRXUeoTfjECeEB8MaY6cNAIPmDqwv4aWFI8aLpsPfulEDZgZM7jINj5PK1jINo1y7Jyl0
zT8Lm+U2I9Ya05FWzZvtr2CE2iGDdBulGvM53hHnHGDVOfl1oY9THoi9x04CGdOZ/VPdD8zP/GEY
b6c5oTqPRt3QBJ2IAN7ZQs8fLN+MI2nwHP3uPMZ1C6L1BDF7Ny7ONySGzDJQkqlNQ/cHsm3c0qme
yghuYuoZGPu4uxJzgvc77bWHjHhPNAztfUZZw0vXEWKO0trmmkYspt/ApCnQuwOegAZxSLULVJla
e0gzqX/wxyEhXugHi1kCHOm2a9QLzxLc588o67EqdFEejaQmsTJvq84x3bboEnUNCix3D2qcJtYB
KsJNp2z4tBZGQ5LGlvWwbzHeQ4Idzagl07Z2t+RpMTQo5v6/qDuPJcmRLMv+ynxAowQKriMtvTAY
gTl3Dx4bSBAPcM7x9XMQVV0ZDnczk8rdLFJSksIAKJS8d++5k7HFXtXe2vo0d6jsa5bRpKGHprPe
syvn3yZNBn8lZ3W9fyZ1FyxtkJkiZzec8QphadTeWAx1ug1rfZGw9TjGCXTux/exkw03sMHoEkIl
TY6JKCewxhyUj1XeM+B8hMZPENyGKwKvxadeqBUnBD5NYpRbDLW+Bnlbyx0VoE/FfpCCfantGxM5
GQc4lupdqRjjo28rNroyK7HBplngw8YCZ5vrFGRX7ATtC6SSGXOOq7AvKFzMQuOTMeXMbDOGlYeg
mM3nVrRs6ys/JAZSz7JfEnfujyQMnPEubuYSt23csR+04yA8cJst7LeqKLPHrsn0z109RcDYDSSJ
SENRvII6lSR1hmrDlxMUakeKKGtuCE4rVqstLe75U9PWxoiWfKT/gziHcLQ0J8xE1Sm8uamtVN5c
g+10R4a9tWlQxPi7hj0vaYfE2WDnqcnIJLmV1AJlnOqPSGRkv+Xli/u0XtSNZl/327Rr4hl7EnZB
vPgWAW6YJLjxXALSaYJCbHGNDuwqHSZkjAhF/j5BIOBss3ZMfqC3kbcjOLcbFC24A3Digf2ngJJ+
GbCIP5LLpzzTO48j4nWAe16B4RlseBq9VuDcHbvbOVjmlMGHz7Rjn7QcVBIHjReHTuegVXbzRRJ+
3XjqlEdHbJzjT0krF6QcoUzWtnGUKNjOpaCkIHUz+G50usoLK4gMttgdQUysnLTFqi4G6ML+zANF
XG5zVK7o3xsJik+X3xTowK3JCdlSHVRIQ5Om44VG5RdsmI3k28xXbG4npctuUpJReHEhCXka6N5f
cT0Zz02k1dcOBoDeY/PGCW4cJDLQ2TY/aOB4Mwh7GSoPcnHi+4nNgnR5cWnj5lUeHusW/9PGii3j
V5U0yDgNux2DL1NuGhS6NERc276p1StqE2Cm6yKYgSKKjK0jPszpWFRjYnBkRJyzJ5awHN0CGm56
YGVNEYYSOINtbXYiZ5fYtXJNiF/LXQVhzNwT9ZyTFYflki1c+aNFK0X2MJzAu0RP5q9j27Y3DYGH
X6sxU75iDALqbowFPr9wkrl+FVQV5XnJytkSsoPO8yqJu4lgFHLM8A0hgVm+/wlra1sEqQtbIXDu
DJGr7zAo2NOux+lCmSGr1Z/t6ACWauVyTC700H8C64GpGT2XjXy8FvEHEzX2Z9j89njM2sp4nqJh
fqoMBxazTI0QznUTWPg/YFy3RGz4RBoHFSeQTUpZ5jphEuZvJ4XzQVfNTB4ig5iOrb6Y2jlNdGj5
adGljE1j6pPjoPcObqAk4on3YXjUaw2lgEHSwgIr6/TvtkU9Hy620eRHm3o/UjkEf1dNsqhVIJWB
RM8LWHmUFxDFg1mSQu7tgZLbBqotpeNUQkDoYouE6zpTqzvK7Ph9UuK8zUPVzs1H325qYJ561bhq
QuonFSCLaKSsokLj5plW/4xgNMCiZLOHEmpUu8dsDpRwi6gr+UxtmZNpNLRSP9Z8zKwxGNspfyD9
qK5CPFOU0Yya8yU6DWHCamWxIVuIM0x7P8SF+T0SFIQxDk8Ki2HexZ80cpokzW+jtre4I8lkDoIJ
g2pdKEVyEBT6flGfd7CkhJw6+ayz7yxxI6jSzAq3S0kSRqA6mCHjnvyHLbV1E2uVaeVboy0W924t
yEuOCJ14qGrMrRQnNKe6on4SX3OgmBqMHRwo3arB5nujEOqLObunpgAmumxaF98cUdkY26RI3o3c
W74fOowqorcbfCCIOrYVnG6SgPU+HHYYb/rvrL9du5e2Ft6OiR+Yx6yI7fxI1J/JDsi28D+HwTIo
YysN7lMyYD7/l4ntQSWiipdLFfGh7Kv5Cfdke/dfuQ83g6QxWqspiUb47QjWrVNqJPvzHZFXJWPH
QMvNB0drHA2as2rDYd9W9bxig0y+VXmYUFq7c6uaV3lMnLePdInVTce32Qf5hTbBG10S09AWMYRJ
w0Cov5XGf1SrWx+b9BBa4B8sfPYyqxF3d4JVj1yYj2NbJ1uyJPGgKQlEcKtGhNsZ2ZZScnA4/wxe
tSJpdWlyUXsgFEE7smrXjLGD0DdzCpoDRBXUOUhAs+driQfczucvtTSYXvZGTGArFqm6SA5tU11V
6NOh6rXW5LvDS5N4FQDGnamr0+4/vQqtB3owhpDI7mhGvuwDTAizDXLGiEZS1fqgRVn0NCqVdaHH
8fqxWbS5aHAhBkdZsxa1tGIYnWAGPFeWTOc9OvsDelnaCD1l+PM39LqdYmkGXWLDNjRIG/Yiu/tj
qPgxpoFO51JKHardbigNZd9GjrXLYnDycu7Yry5W1gtC4VeXXfopqJz5NEzem7a67JT4FEKqpWmm
WsHVPDeDq4DauhbQeI7hDFC5s2v7QhPr1RfJRZGf8T0syiNprHpYOpCfUrA+UPTmXNf17NkH6IGH
2sy/V76Yts0SRecnZGaef8ivP8jlyvyBUJPtAE3Sl09ZVfyl0hgvGxltEJsgBQpMpbQ0wcerOhB4
jaoZyQaYyurumjBhEqOq2Sm3swIY7sKPeesxOFIXvHUTtvu6l2U2GR2cmseg2kn5lDQE62k9ZbZh
nJ+7HopjpuhgK2fUhLPS9sfeqFNPGvidk3A50/VRuS/B/aI8t6sHpDDa0Q8Ajxd6bv3Hcyg9f+QF
htBM+qzOSlQRVbXS5FpfuI2tJPvJVPRrghHzm14M003Tauomg061sdpLndbXs8lyYaQGtoaKTVuL
h0U6AGRoYXTaiGLfp/hct5OuJt75V/HWVRy+PPqpZCxzky+Hhemjr7RKpOnkaTq3cCQ/jzH4/79x
Ebxv3AVCLc1erUN9h8xA7VIOU3pieAMR6w89TPVLQ3wZwi/nX/R8aJUsRN8S5tXqXkAb132WA0ml
t2XcYSKl9qtZ8obtPlYEuhIbIWt1bzVG+EjSDoripksqig+xtg3jOPcyU4uunWZUPhS4/76dfwji
rUctpQmHy9axFtmr5UHrx4hkwLhwy8z8tRBDvnRl9WSRU3OtS3aFaTMV7gwohqylwe5uHQJ94Tt2
w50V4IksjJEKroiHT+d/16tvEe02cdMWow3mgFj7JWp01gZl/8KFW5vtgyKiwNaLACCZlVzNVf8c
pDnZbJP8ef66b7wtYxkSi0ZzkeqvJiQOQw76fQZFYrEN7slwu698yr+Dml1azMSiSliNDK61SD2x
hGB+WH3EFJp7Za6wK1ckE+z6MlW3WTrpuyyliU2qNd6gICJLtsntu4WQvDiBlQsTibaM8vWPQMAg
tUU6iFRrteCkEqoBG+UctbgGn1+DLEQoC7gxtak5YU/xUUyjvKK8NH4rlVb7Str9r7q1BOIGqleV
poT3idPgj64q+wHN6QzlIqusd0SEc4opa0XQeyqJ1q2m2KScEqkOhTT1kgD1jQGDmUFbLFag8fT1
i6OuO6ml6NiACKN7NoPIeSIbKdsR65o/zbavfBL0em5HnXPW+SGzvKbVEzRt5O7L8sWoWW8qQ0Nt
S5XCjptx5e/EmhIRhvD1id2m+lRN8tKn8cYXi4nIYvcDHY+FczWh5DR+NRXbmpsiIHxCwdPdT7mh
X7irNz4Em+epsxVx2NWt5wVWmCgWkk5wzot9p+Z6xYwVRPdOUor78w9QvDEGWU90Xh46KYTUqzE4
kgLADFNnbg3NzRV6RgJoSUSg6BVaaS1WgHZQBc0FlW8l0spDPWQfReTfsD3yr7W+ujD5vH7CtmDK
YUfyW4e2duuVaRUkXZ9lSwBBfCA2YabXmgUXPr3X44at5WJSMW2mAXa1jKs/dphSwyCt8w2RDAJG
NYekR6KkHDwSDhSiZingnH/Mr98o18O+zESDoRMf0MvrGUQHcCjheoaWR/vGoB9CR8Dfh5hF/uPB
w6Ugs7LeaTZDdXVrEaXZFDxg6tpdR+b5so2eiRg7AkyNL1zqjXe1nKSQ0y8CMM50L+9KJnTW7JQR
06dRsSf9xTiEvVAuXOXNdyUx2aAus5Anrm7IEaGajAM35NPo5DWZ9XVOXcptgWVvCGboL2yA3nxX
f1xvtQzZY0VsUE0GVY979V1lge5GTR7vwzG7JFB861I6ax0LrW7iLF5NJ7Vs/EER3BpzNegdTD1u
06b1tdIFxoXz91uXYqHDpMQpkSLx8pT/GPGBNpSj6GmsxWVrHHuSjEFUZuKuUFtle36w/zYlv5yV
0cBzlHFMwvAQ/S4HrT+ulZk5HewWbUMOyPV7ZRVoAI3YeSixLEGTL2rLBdfRfUg00nCSpp72yznj
wQorEnsXY9Emr3xnS1YTHUMoBtUWN4W48Em+HrzLj2RQCUR0EjjWyx+ptuwby45J1hoTSPbC9/cB
pe4LE83rx+6QrWBaGhsqqi7rsznNA2SpvY0TDj3IIfSz9FhV1ozr2awuXOrV8dVxdBYNvCsoplDx
rgZTEXUWocBDSp94zpMtrR37Ixk/koZ8O+bkeNoQPXtnurSLff19Oga9QtZF/kxhYHVdX6J7MthM
u/00WP6CQWzoM4jW64V/zYMvnnj5zRVDfb7TeqMnldouDgTjEvdqI4d1YYxEH6B1wcTp7fckS84X
XvXrl4DM07L4lci1qXyvfmEg27FUWwQQteZ07xSVGKxOpWMTBuRJnx/7rx+G5GDGmELhzEuwV7WY
KktUqggRqC1Fyq+aljibngb6uK3bqXgAXTJd+NheD2O5bNZZxJggYR2vVpa4pFtUlVTUispoPjiD
Pj059UyIyPn7Wn73y0+ajZ0umEFsBplYe01K0zcLByCZq1P2vZpHwKV6R/UVjRvxlWjm6Gb2+JWP
CtVieEi06s//gDfuk5IQO2Ws/CoH4OWf/zGnJIDFpZbhX2AbLXey6OJdEo7Bu/NXeWOksJO0qVGy
m3R+O8T+vApzZI02ogWO5ev9Uzv1j6i+M8zILDXnr/TW/UjMJwLfDov0GioxVQS3kZiI7ESVUGbL
rP9uq7J8f/4q4q0bkoiz0SZTXtLs1fCYC2iaIu0IdlPqbheDHSqg6jjj1p78GBKODHZWk05bcnBp
eqXE243W8KM1G+dQorTa06pHthhPrbuwGf7GoGJYLQcwx1gODy/fKaIan00X4CAlCpv7ZolOyRO6
K3Mz0ubja+YoTsjUvrRS1H/IwC9c/9U74LkwapiV8TXxJlbzApNj7XcmOFoYucmHkHy7WwI2swtX
eX3MZ2vN/ogqxKJSZ8P58jYTZSAU0rJCF2awRnRjG4YHcmjRC+YpHQYrSRxPxg6CHYFUbpeF8zdD
hPDiUAXuSA9ud8CJ7A8hvaDt7+HxH9lKT3pGf4z/9wdAvTqC//M//79x6JeJ94y7NH1u/s/ttxTA
ZP7c/EmjX/67/zWZ2v/gVK5TAjEgBuhsaP5tMrXEPyhO4z9l7ArJfMh/9S8avYKVlDo5fRYq5ba6
OFz+7TJVTO0f9OtYI3X+lxztGHH/89885+C5ePjnbNus/voFzP3lYqNw6mU25BKrulEddamPWoNM
ntG8H8N5abclkYtqV9/TSSGGtkmUDzYBt5+jBH9AQctrTzHHIr52kXAgzD2ocxntetUXH5O6r/45
rl780he/7OVy8dcvW+38SPVbPNxG4qU6yCnNmMqbhCnVjbGu3mo5okiwSOauCmx1I/opfdfq84de
geyqqaSakXhr9vi2UnIh1VTbgzCu6LU24gD1aNyB09Wf/njv/3qmL37pMsf8tbD99UuXZ/vHeqIi
WuCDShKiP4Tj6nWHnVwpiauBTfBDpTF8bdGy3hH1naQbE87RtiXz7wJ9Y1WG+uvqy7T9x9V1p0Ej
jGvCUyvN3Ft2OWxRJJg7p4JAXIdt5sG6pF0+DOW2FEN/jYTkkn3mZdXmr2svs+If1y5IzZ5p8iTe
nAcxSctWHz2iQYaUbkLENMnqe4r0aJKbFjLhhVXv5XL01zX1l9fsZaFqiiBUqkxAGg+kssG5z9Pb
wld/Xnihp25rNZljk1Bgfw4J284gvJ5LeLBjkhfvMysakDP6kH2NhO5RAEDWLjNqu0CU9rS04I8O
ALWVcSsNglLhjH1H4W3sCwKHF+2wf+Gl/+4jvTXkVusA2uEib6wh9oguHiE+R/EOYXqzT9nXe/qs
5lcDdPGrQEpibsjXek+XLN4FopIw8NC8g7REvV+n9kFPRmSDg9Duyrkbr/WqnI4qTF03QflCT39q
LzjLTr231QqdNQOdcQjeRI6OAKakCUJihE+Envnd+ff2ewf5+qm8OiF1YRKkZK0UXtqr6VVog0UD
wqSQGVeO131WUdKsI1h3jWRjgIDt2NVVdtVnApgwqUmP8BWnHVAn875IODkqYZ98avPA8IIy7Dx7
2br0Groyfw6qAxgdZTeOBDiZ4VLuajoceunkVgSh79DaYJlv5/za6LvqOJZjvC1NbrluxHhtBGxH
mqQot6TIPTeU0G+1oHP2xBvqF4pybz9tGEsvv5IYbBNyHqvwcn9WXZS79naykO2o5WTvzz/uEzOP
JVczdFVThZDTyOO242YfpRXxP8zVLuqUO5K4Pg1+TfhfiEVDtyF4Z/p04UX/biC99aJXMy5RH52N
cqQgSc4i/NEi59hCNiOMjyp4uOesd2z8azFeZBSMU2Kg+xHy0Mg2AJRnjabqzajpLlXmTv6c1RRc
jg4uzMLkYZeZfjPMS61BNlHmTZOJSyo3rnIHX1JF5WCjdQXEb5FwrANW5vVG1l6YGFfd2P+dGanA
vnznfQ7HADdV4QXYhLwcJhGqFGSadeB/qPRBx5adVTvI6somHCpnN9fSOTgOqsrzA+LtvQRe45fX
pxducApRUs8ZetslF9pBWJhW1zkR5sjIrGB3/jqnxvZqevaxGbZz76ReD7vsgNMKX4svq60qqvfn
r/CyDvLXk1xNrzU59bNfysRL2i4mtleY2zhRJG9QdMdKjwXHn0l8On+xU9/R+mDV5Xk4Z9UcwGtt
9P2UWMljmtgKCw+zTiKsZqs5enjEIvSr6wy0/MgdL3xJv5vib3xJ1rL7+mMFt+3JmaaqVQ7YBPOr
plTQ5BHF82WyTf22hNCOyqSUs6uEZn3wIYGMPGYaoRvaseZ3lThhwvN48MFWH2hy5Xg+9C25mZ0X
mQPscCMPPB1gZumO1Mi+J3RYPhtRWB5AooZI9ugx0X0ijLLeRsZEVKo+lNN91VqyPZx/vP+0g79x
j3K98oxxB9bCyT04q9NP2+Q3bSru/MoCYyUR6/LckRRbqb3pkLZfp4HqgPTs/BHnkEEmheu01rhL
4OlZR4XuE0YYBl/UQgtOkYffjmlNqK+IJ/WHqbX+tyrzoQ8jUo+/JFPTfQlV7IcZnvi92Vlq7bLE
ANhFOALQGWMdyM8px/BzsPzIflCdDhMSOD6S3CkrQKTHs3fbdP10p5PF1+3mtJPHdGoctncR2GW8
Ib7tbIB8l+PWYgd8sEitJWgBWP+DggsTFjnuzvvAdLKJ5xvG15HsUoFsNyNmL2805dNk1MkvSXTm
uGvxfWQ3U4UA1GTbdh118ejc9SDZdibhLVi/zCyQm1KvNblBfx5brgztCmxgmQf7JQemPcCztt7r
HXxe7qyYfyl+rPwYYswFEMMc06umXH+s8EUCOpJLNl1syfc4cU2xE4YflVx0ykkC6DMcbhy96s8m
UGUEtiG3t2kqOWMCc/TavJlmTI9Ky9/UiLjs9PQqVWdSIfIxEog5rcruXaF18bdY1cf3epQl94jH
S9TdKU6zQFPaTVsDiNukvV5SYEtLpMeaZQzkz01NpGxzTdYDDxrk85zk4rOl9r2+wRNCxsEAfvze
im1c2SF1jufCMtNfQ1zK67qy8VPMEHF27MGKHb1jYoWVCBS0W6FK7YHWk37oooB33mcE8HCGod76
lGd5jjGzBGS+wb5qfYZEWySbGjvAABVVJiVpYCL7PGQR5MlpEYfvCCgiZiPUAiXzEHLon+PJ6j2d
igQR03H8TSSW9QMUa9xgkymm/EPVqtYPafZ0oak7QuCPe20MHsEtIkUWJdHGbhI77OfpIhdPRpZl
HwOtyAN3piiseknVVbAqRKvuCdvNDUxjjXZMlEDp9tFQz7ssa0hKyegR3zTmRDiF/tsuiWu/J18b
wS0JEoixHg2kzxhA8HsNrhM12jss4Rr4/BY4wkagft8OpWltMwn9y6qlvDbrotvG+iKZFz5aWpi9
Alsvh9MNlvX5i1zCaVwSPOGlaf7YvqvIKiJizZhQVKv0x9GQG+HBGIcOeWQo28dAMK4BcjsM9rQN
fpkhyT5Ejg4jAD8RmzusAZhr7G6uPEUiYRibqiRdshXWuzYcu8+1qpTtDsIm45ChE2xNUhFBV6KR
f2xCCI+bJrPk94JvDT5hWtvv/K7Mf6FAsn6Aohctzu3efK4m3YpcIKy15vZV13+IlUaLN0BZ5Pe2
b9rQxWaYPwPSiD8Q/ERoY6CCE9umxkhks9ANNPcVbfNvlRp0dx1Ntk/T2HV7jVLde6uOShIP/EA/
tqQtlzsCE3ysM6F25zTOLhhLjCf0L6JfY4AtLyaieuMACLwiiWN834osqDcjsWDfbIYTsZ2ZWlce
2Oh4nwzkHW4xu+lf+qYb8YERITJkanisqMeBbsdkXnrOmBYbNZji0WvBZmpkW4r5eyLrsvWmJl5M
90Gs3PjNPJAnghz/CXrpyKzZll9UYU/ZlVr66m0E5vpYdWFrb/TSLsCpxrx4UjycG4F5rN0lpCob
DikUjHM/uhPkoCD6MisPPPhogWujr+HKBHsdKmv05hnpZJscLInXT0aLpWaU8tnEZuSj3RjUHyDn
K/LDCAZIjrkcu+8VJ4J875RMnqT/iICGj6Gkt5Ms2nmTYq0dKIgS/kE0ALmtZUAdblBKg1TdNvvW
pwOzLYGYJKVJvFT4kBJMtOhhSFhgDmfOdCNMnOFGDcl8lqPBd3h+CTyxYVqLAKpB78yurNmftlOz
x9IfHFOf4ItiJvD+/CWWPeYba6y9OguMXdZkVVYUnpVM9WFoJ/KnyPT1zv/ftVN3sNrwE/BX4AjW
cm/MinQHqVI9LGnPm84MJjwURfMuNdNhP2NC3VB2MNzR160r8D00EApSuBJhEi9kdlDojcLcEAKA
I3+Oo48lXqAD4fA4yNOGLCSchhteIavskMxXaPsb6Nux8Te36GsIzxgPPc6cOfXibohv1NlsNiaY
wG2Mk2NPSoPYYXhZvjbZHBGgy0MK0/ZGlP0lXezbVTV64Kv9Htu4LHGqyDOnWL2PSbu7pSEef4ZE
DId7yJptFIA6BLdOYRnD6oWzonZiR71W6U32lCLENSLPj+PqZ6wPrbmPYJmJ0B7Km07PLHNjBp1f
bfBmDh+QkjTfWo4r1CO7qVcPVpnopMFAlpAbm57RDkYknEnVWFKBbL+vPnLyr8sNdLN+2o1NGryH
YkZMgRqmhdyRWGWR9jb21+lgg86qDN1nAjGIWjk/Qk8919WZJDfKuGByDb2wGzV2PXju4rlM2x1q
6gafDJl2nFO1MiBEXvXzn2ETE511/tqnPo7VaQUqQt5aOucHmVvZFysYAXYoNZHiZVxe0DWfONo5
q2NCPYLZq6APs3MDKRwr2QEDAhtZJfo56pN94SGeuJHflJo/DiOBPUdKUJWJF/W6cRM0cLLrjO33
gDXpwlR46pDsrCaqPJ8tJdXH1NPNOdwTKkhkfKRT954KYW9tlh93NOPpIc/JECq7QhLyPccHNdD8
5/Ova6WX+vfpcq36tdHfEeOkpnxlLdREf5oOGmTrB5G00WMVtC3a7bD+kIu8o7Shm/gnM/MReyEW
mYY5tfTTS8DdE5/lWm6X1wRumQS7eQrb5o2TqombqXAwirRQXEL94p0tp/7v1aTW2G+qYZCc26Dw
OodsbssKHHxWhbIjVaF4Ov9sT42gVQminURhj7W+FBljbY/+K2ezk/TbZMDxef4SJ1a6NSmqnCTw
G4rcVBVHbaPDXt6SYSku0NpOfWirb9nxB2oBtpV7VWXWLhLu90WdyesmhcgzTMFw4TM4MV2t26U5
/fW84nTvhWM5A6RRh7s0UG6DcoJbqJgU0yY+bwsCmGv1vnbh0f0m2r21S1hNI/mYjcB+8sLLfLX6
mDgRN2QpMScTJTXmz5FuwfxBIBVw6B2CqN9gXCr0jZ1kc41mS0lukDQ1E/CbKPmVO0XxsTA4CG8a
qydBHXc2iuv894FamZiL55wgpWvdrIoDkpnhoczG/jNh535CCEyuHuGzF80WSnaIggnHeXlQk4az
Gc5WyQkCg+ejSEqyezKjbk13bJv+MSL87GM+ZXSdDKgW84UXcuJDXAvyJcrIWpLi64ERJisomfEg
NO18o6cOdqIoiT9XRM1eGGRv9zestWDAEuAziT+MPFRTz7rePs6zADQEpj5VenFonCH9agRkkJz/
Yk7NuWvBmGrFU0y4a+LlXUhMaNc9qsCruaBD3pyG3aJrQrlPZfKNLEflszQTFZpGOz6cv/6JSWHt
TiHoB8zEGCfACqhkARkhEaSbo6NGqv2FhsypS6y2VTUtF2cEe+/RiuuOfkQgRJtFxTXXmi+s8qdG
yGpqm508IehPCbxWzwjxxA+2Y45IbspalMex6on/FYby4+89Mu3lNjFHJsTJ3Qk8zo4Y+QbVOi7a
IRewj707f4kTM521mulCOx/nmSOQl1FwehALXsUBNrZpyaw8+C2Bguev8xuc+8akY63Kf9j0TRQr
bI+Eb+XXcQnyoLEKoEYF9LBc0ZXbjhTiK4hX94IP/8G2smxni6L82MHl/lYMuDvVUDznHDFw1AI/
dlr1fTDg6eg3luKXXhpWzSYMkk9zhOdqbsmE5pCcu4MC3mrqCBZdko/ChbnV4s/AdKza1D365H4S
5o+YEiwn3Kjl9KFIDzCFvlHtsNp0BRug0Qqzx5zXu/OTmuU4HpJrqHLgaxrN2pL0/NVuo2pvcwa9
MNBOfa7mapZu07JAyQB4g1w8jvsxCX+bqUVpaaWFta1SugZhralerYBp76tU+RI0Veei91YvnPdO
jHVz1b0iUikjLU0EXpPZwVfNnvN3s4aMVutU4RKNx7G8JhXw+fwIWZko/r0hM5ef8ce+06568hHw
+Hppa6u3ttUUO93PZ69sauK8Ri08tBZEPTBLGtb4niTJkZpghgJx40eWvxjSP0g0P26TJbXbmfiA
iFEiriwz5q8WrZalRRhvTWAsW47hGTo+0jDO//hTj2r5vP747bKXIBujLvDscWx2upYDvIBofzdn
5idUr9HjTIT0hddycmQs098fF5umIIkzOHOeBofPM/BDH9S0JSGun/prYpf7q95KmuswDcN3Q4Lx
a8bmva2i6NLdnth8mat5Nk6IC1LUlrslpG07RbXiZlFwSfd+qhNjrubYqqllrwW0LAIRUL7VROQV
81Dv7JlVWI6jfV3iZdxp2RwfyRuzNyiWrQtHrOUZvjFNrbm5qpijssdncyB4GklDRyCimsTRdgCJ
dGGTcWLKXRs0KDrFxkxkqmdPk/YZAvB4qzb+j8Yh8tWldnKp3iRODcrVlOvAtxlxTIVeYiP+qOQ4
PeoDqZBD3bZkihPY5Jgpeb9pQAx8PEaPudYpWLUjtnxWGdPGoLa/wSsHoCEg5WMytXyLa9T/e896
7dvWg0BvJ4flGoBf/OhrlIPFjFk+Qlr/8fx3eeJ1vsK4T7Bdyr6LvDZM5KFVuh4OlWPeG51xiRh/
YhtnrKYtwC3qaBNk4bUNomh7EOhwlETutQUuYZSR5iaBAB2mdeWFtfTUTa0mGyXTq7l0yAzn9bWo
3bXkiiHbuAYuzws7KXHqrlZzDInAQW+kkgqVrYTvKcFmh17W2kNagy2aAkXfTlXRv+O61ZEme+hp
I15fM3DmfW3n3XY0RLIz7dFwZ4n114AH5VJEaLd1PV46Pp34kIzVNNTJqh1oDkUcn0yquQOK9Qma
yL6w6PLY0fyvzI6TIrhT11nNR74F/ZgAxsirxWTSTM9ITCqk2IeU09wwm9ILS/6p97ra7sksRyNW
mRHV224+pv1IgLUvlV09pJckrCdm7rVytaAb2IoZcUJPpNAOB7xx21b5JX7BqRtYTTjC6secUZ97
tRVZwIcdc+cDH946RC/t/tYHvZatJ6Sl612KfinOA3pKmmPfwUi6dyy8Xn/vCssX8cfqGsipA7iW
chOhdO7LpEBiVtTzQ7942M5f4sSAWqPmlTCaiUORmRdUfvvR91UojGMijpbaQOlN/fZ4/jonFgB9
NVHw0+uxS/TYQ2f5zmrKuyBuyOQrlHTbl/5GtQznwh2dePO/E9v+eGizxcIykGLtGTn9ACxxM6Ge
laCKEMoLlzil71nD38F35q1T9rEXx+j4BmX0ryDsKXAEc+0wDHBfqqVlo1Fe2EWJaGEsG9oVYBB7
l9rOxX35qZe3mg2c0KQskHOMDgsgS5sBImzj4uYQX31AX+VGm+L62Gt+B3a57r5lTSG+ml1TFm7f
GfoPMDpQzAiQ3RhQmxykcSnHCAdwr3NhedBPzN1ranyhRCbHezS7ekdAfTyr7yajo3cfj3utTupd
O1JuRXqIqJf0a7fRJ+nSR+72MuiIHk1NvJOOPd1FxDFthtTI6fba1acuEM6hNWFf9pk/7tBeQsf2
gfbGgMo3XRJe10NzQ9JnsyHUmp4giCOVbuFNPwXWJyt0+kMW6Mm+C+pr3mB16FsFqmIUaHej2mxF
fWmOOHX/qzNtWlaxVgoGCv1/7RiTLrqgodHdkhbu9bP2S5nJVw7qWl6YuI3fXsw3to36auZDqRli
yQxjb5iliuC5K5zrqMpUoFNswubtqHbBwXRSS7olMPtbERV9R+Ge+t4OqmG05fiIJAX2E9vMiJVW
bOwRLDjhHjB2a+J3rmi+gXI3lX1fL4asOOfZLjiT4evic8esUyj+ocU9fgQYo9H5pwb7M+z9Gggz
q/aDWSn9PbIm/V2qi/Ghgyf5M4Q7JraN2sMga5vIuh1oQwPwBuMNElbX/PtMKiYeTUUOTwGtVTK+
Sqvo9krwgy5pDlFg8rU7Ut7Am3PsogcBAfkKL1UZb+Xcwn00dcRK9qSiUI9oH447ESVBuJkcO/W6
eaQrqNjKTNbiJBJ7R5S5StCB4mTPFoWc7WibC9V81JsvNSDAb07rIKRUqlrSj1BNkn9x/fvfVNGN
Hws1e2qtcLgi0bjZN0Leg32saWWDbYRwRWIIhjaST92xsaHPkkmjblI1NPqNj22z3HF/0c8uTcWN
Hwc+aGa984m7nfJ6bwGm/abZNRAxEwgvAWJRloY7wKriM/xu7SoN82oXhg45YWqWU6rA3AUAMRmG
WrgOMZuernA70dAV8P9YusKHjNmAzDECe3UA2/n4XKhl2z+hnKyeYjvuaZU7EprjAj79URFWDo3R
lKkXqIZOupmw/A4iwJQR5aoH9XDXSiX9mZf1/2PuzJLjxrYsO5W0/E6EARe9WWWZFRpv6c5OTlL8
gZEUhb7vMaMaR04sFxTxXkrMJylffZVZfIRIie6EX1zcc87ea+tP2UwV6kgQ0gLXXLTkwYLxCVtP
ROnjGEe66U7ghwMPtLp16cgkTEj3DqtXkG3cKkuaLcRYhvOwV6YE5jKJ4ujGQr0WGyQ6cAiyRQD4
nZnCE8EKtvtpVpQyPMTKYF0qoJtfJaRP8bZo8zz1zLwNdlNXJLrbNgVjeW1GhuFoo5ogd7D0gITU
sOu1LXS28RMVR4GGiYSbZENFsmLIi1ybtumoxSTMD6rwqyTUNFePzPg0GvGiUKmNMoDBaDEhUUEK
joUdXUJV4S9AJsceIVeTrO6HZZHJAZ1hXYDStFFv1a1UvMadZhAa1Hf282ja2KPoe7vVVMw3lj1D
oUwz29wOMsvSDWF5gv9qh4XUw6y9GjMwleSdN/XneYjDl1Ze4o00ZNDf4H0lrjBa2T6ApseZWOMh
9yH8ZygzYsCmrkqn47Y3w8racbxj8mU1Ekigvqn4QNm9tVc7ifqLFLT55HBXmAfyDCboOEUhtwDJ
5OQaJln/FPT1cGTk2ASOsBo9gTkX2vdh3EopelvmoYy2QY/c0Wkut0UigaQ25spjLUjAkoN8odeX
1vGlLwLzS9nrKQ/tJJ+4JHaLoTPuihKVdM2kABpitWD87YLqFI5YIjcqEeu3oV7Is2vR99DxpdsB
25XVQOrvsDqEThkt8OXkfkw/SQDTc4fuTX5BEi1pYAsj6xUAJ5VmagDmx6qw6nNaXYOyTZLg6JXp
QLx7YnbBFrEchGPJDghfq2kmnrN8Ihh6YgeJndReCDzVq0HCXZK1yMkgD0r+rEqV4mUqrgG/XKxu
o8lB9QnLDHLvQTavUnVMrU1k592XYcBb7CyKuWzm2JYZ8ygjQxBNazNn0URmOSJhNdjdQJ8cIPpp
0Fordvh5liumINw1QZuIQ0/IhebzqyMbJEQjA1I5jICYR6XftDQdP9taQwj9mHYzV6geBmuvauij
nLzV+Q1YvrDRlzS0IDvCGpfJ0QxJne3Gfa5OwDMtO9ZvuetrJISRXSduzkqevTm0Rrdcir7ZhnTx
X3V9OFl5/RDKhKB6KzTtOAkpfM/596wExDyOoRTxtZab6luAa3aCA1xVQJ8Noe9D5PXmRo3Yp3x7
iZnAFrJu3lZTm8abUl67nhOU0RU80hROVPVDwFGnY25AXN3sgVQOmb3nCvxaujPyUzCPItt1ebBS
DM3rXB2UT3HJtHFJ5YgsJ1EZLMWEEGKHTPImQHtVaFcZ0zYWejUGN5Oc6ZqjdZXy2SztnviBFqkR
Wqr6ug1Ed5ri+YJgcZVN2EnxSUoX6N+0bNsv2WSUEI0RdpVovtP8ObMz3lwZg0d1k0BrDnQY88VV
WLLeXJXS6EyxJUue6NL+DkXaeBcl9vQcwneENUomvfCNVG+Aw9fxOHP2hPni8EiXGU+V5IkUXAJn
sLPidYqb4dNSFvm5UrMOMqccLpVTFGMde5MUSKQysHB2ctkStQ6PEraqbE5R78YxkbqYNTXrLeLe
/czBADR+jt64QmbXBigOh7BZVr1uWriYTUlAUQwz2Gt9QbOPiW5/xVwbovzYqlu655KDYO0qHhqY
xpMu2rt/swcWBqcGazsUSf6IXoe3FklF9fjrwuMnJ7BvLd7vygHiR4y2Jzxpm1hsVkqsvGlYJq9t
9q59HgYawy2eNGR127/pV/yk/vho/GTrJC9xfUGeR9VtihD4K3WusTez+O3Xv9LPupIfYXKjrLWR
puv21oRY4RSqKntlHqXkYyvta2eYDKC7IfOqvG12hFQYXpeV0+tvXvwndftH3IiMStSQ6OJtB2X8
FOoEtM9DhJklhXwpQnmArabHvhSytgW78j6rR/k41qPlV1paeGqbSZtUHl5+/XZ+8vF+hPRMi6jy
ahiNrTyWPHbCwdg0S9Ge7TgqtwgXIXvIcb8JOaT85hV/UnR9a1N9t6B4bHapgfd+a0lJ+iDwCXlq
PnHmYMPao9qf/t/W0bdW6nevAwOapDMxmlu9g8wVZSI7cbYcvErE6e2vL95Pluo31sZ3L7FkQZUC
Wre2C5SFU2cb1xnx7n4TLL9T1/zsFdavf/cKbQJfX2J4tDUs6dIlqnqTECuNiGWWf9NY+NnHsS7T
716hzmFiK7rGACCuhU8adH4sp1KBnWyXW4I5pt+Usj9pYHzT7nz3OkGjam0VAUUL0+iJInZPlARa
4zz6Aulr3qdGZ/5GFfOtXfsPKrhvXYfvXsposob8nSTaYSAHr0Wo0o1pN8M1kyYDKn1r7FQQvWjA
k+KEB011yyZUfBFFk6fy8HiwM/trPjacWeIuvRqCSXlI8lHF46OOnqAy8gHD6q5WSrMX9h0srYKT
LjGjxo0KzWITm8xaDfrSKNYKcz9KCWT3Wct9iSnkplZm5Ou2yK7DRYm3qlmlpwAQpNv283g1SNXk
E2KS7/MsZTwMvIeng7b4xZjkfopU3TN7pBJUoh16wnb+XUtmraj/0UVbv/7dRauBaSKhy6RtbRTt
HvRe4pcTIeCYGFtPI7TGKyzyBrs0lQ5t3Ml3kaJwILOi6DcL5IMl/+9Dw2+79XfvIBVhLRqg2tth
bG3Vs5Qlu2ZKqDYOPO5mayrEDBBAkdkKasO2fRnEQO7JZPRbq6wGKog5Vbwx0fWzndCf/s3b+sl2
/TFAUI3CttOkMQL5WyvbgiybW7Sc/1zG499/Z/FhMtynimRPAXefjkvALTMA/Lo6dxuK4N/JHL49
OP/BJ/sR39lj8I3UaEl3jaraHh/qDI2TBjswy/AtaNDnlsky4q2tFx+8Vvi5N1AcJ5OcOEIs8yET
FHYA/8LtMnY4MVs7OAUkl25oVuDJDO2bUsuy27Qr3xrdjje/3lt/NvL6Jnz9bjlEZQCjOWPeswRL
Rxa6qrs5pPnNnzbspTNvGtV4m6xavcpgIu7smNGMiGWN57Zl36iKPZ2RyHLrBZp9r0W67ojWVo6/
fns/2TbF+vXv3p0VTou22FzUwKrMW9voEVvQK3WFveBva0xt9+vX+cm2+U2//d3rpKGcpyH8rW1k
zzdgncptare9A0OaKFg93S4hroZfv9TPfqUPT4LcGnqlKUWwJURnIGKdMRS14rgRlozvELPHn5fu
nwJc/BJd8SPkYnhvur55Bw1Rtf+y6YsvL0D0i//1Q3r6//7xjwAb/no33kv38sMf/KKLu/m2f2/m
u/cWmP3f2A7r3/yffvNf3r/9lE9z9f7v//pW9uQW8tNIEyu+x1asM4Gf4y6cpi/e449//0/MBfnR
f6xsC1R6zElXitPfKBeKov0hm4SKg8gCZGSsyt6/IBf6H7Kmr9RMgMXKyn/jW8Q8dNG//yv/hu6G
TbCGpRq6Bkrnn0JcrO3x/9pQAJXRKRGQEFWIBGuU8YcFg8CIlpsy5nsS+ww6VxepIdowDAqE2fb8
MGowu+3kKh32Fat4T/ILN/NSnWc7ef7ukt38+ZrfkyJ+XLJ/vRPbAhej6vD1Ps7CqJNTDOJxvucU
vQ9mlw1LaPFn3a5+Ryb7oDH+86W4hgJsjLnicT6cyOo2UWUCmfJ9JwePESdLMYmrKTDUndqAyqiC
YHJItszOkhI2Lmaz2edAkuCkEPFO6dvfdcZBFf73j0HjYwBWBK9UY5X8uBVRs+hdTBjPrqux5xDY
fpcEOyJJins4JAMkpgV9U5d4Dbyd1AV4S4B0acny0UZJs1W0OD/OUz2WztyGd3akv4ScKvJ6Tyd5
o7S0X+PBD+zkZe6EQhbPWosHS60xCySvzanmKw1/oiW6XV8LClrEgLVkPPZLbvhL3nnY8g4xnV86
YKisSF0qpOmM4LohVESctGRvz1L8VeGkfqNpVv8qaHh3cnImt7XZaK0k8PQvV/Ikf67r4DMmqU9Q
FSL7HMpq7idJtZes5B6oWkT1QrRDkC1nGvJ7g07Ta7mALRmy4V5Rpu7Iga2+sRhqOsiajZuobpLT
bESpKw+0ZiKwFFhMm/k1WpbssYxNX0cDiGwvom1UzldSnZ/Aw50K8tqwcw3ePOMb1MmBQ/xLwphK
2qFpnIzI3paL7WdRLs4CMLqSZP1NYFaXUY00X5+ZSIJVk+k/znEaoXpCLGuSjOEVOSnLCOgbX48m
yy16OziaDWZW9gEpxtiZEshYEnBoDWg9hmx5JgMPw8tQB8VuHCWdwI6RmDHRHvAAzrdlpzyWotTd
vpEPjVZJJ1R7X0p+2bMZVKUfRvYXk+6wI+l5AtaPuPdJcCcnszJhRwDsYI+zdTDIfvDITSlc+prY
bsPUciOslG5l12JflsMuL9Xmus2GyquLcjsV3VtiV2eVoN9p0S/zohwKWdurFF7+nOfPdDwf4Kg8
hVi5wIYT6GfNRruXDTyiBQdtN5Tr3iMgTTnCyxzctOJzReUs72YZw60+ATAjull208aqT2lH6yTo
209hhH4o06XoKhALXVI1FJeOMJvXka7YjZ3n9KDMjgipVhqtA7iD6I2WU3udTL15kisdUx7xDOoz
Wbn2MayT7MD/GDKZxGa0jySWfQJd/VGpteBOLdqA9MlSn1+LuRVnIn6ia1tudC+QhX4Xo/tP6fNI
XDQzFfY9KtYJrxrmd8fuFeVUVKr+audzVDAuJjwrI0njRl2kaU86aMFoLiO8jDnivjOl1hlDabzr
tHbJPZBHhAS1cfpS4PMjXYZw07EqvHJWizfRK8Yj0IDmRe+z4maww3HfL5FxN5LAespbbTnRgcpu
8lQaTn0eLuFqpyuPOr2QqxYL4HZeOkt1q0ZY+hm1drcjsmu+VDT7bro+Gk4YOeR7trc33N0APYSZ
j++ZUE8G9qZ7MnsknEAmoXuLslOG1o/AzxHaQc6fXnVvtS5/6bu+eink7kWfqmtJtiB4VwTUMu9K
anq9dY4LnJmbttfb52Jk72Km6Vd2hHgsnx6IfwyQbvTTozkph24Q5s1SPK6l1r5aBrJX+hCC0pEc
RAJ7qvaiKuNy6GdrN2UcXCXtpEj6kxZKhILOMSSJVkOTLYax9iztGUuVvO20+guXRF0Rz77EMdfP
iI+UaO3T+ewJX0m9Iu2ajSAcOOsOQz1t2pxope46GJadiiiRjmFDuktBE5fetfQJScBR5FtmtqTi
HBG7DtoruoDe7RSCb9vYU6aNYuckjNJ0Jh7ssKTKYwVbQmXwF4ePiHbcYBz2/Th4KFmP8bRsKl07
jmSHkTs/Vo9MDYx5JuBrpg+JvtQUaMIwvuv9Wz+SJzak3XappU90GR1F2YwCFdlCFNxqi+lPwpSu
k+Qg1NQLE9NrODHX+ktkyYBtIkZUiLqEURm7Fg1AHeFWnzrIgkUhyCMNJ2fpV95AtQvVfreo95yR
3KYA4D58lVIp8kntdcO6I5GIcEu5P4YW836NrlIc3IBe2OJAtuFNNihwIo/WGNl47OQEdZKvQ85t
SBxqPIAHAruTmSXG3MqpJZPwCY2sztswGsmIqhTfWJ80y7LN5k/Ie+hAXyeVdsxk7rnhUxbFr6r1
zqDCcLJay7YViQQEyibnZjpJwXwvTbXpGwzdXFORbiLREj+1WKeplRySuqiPgvy9zdd4DcOgQBvV
c1MoRzaQ3xTf4M3/+7McQCVoVg32OejZD/WgYsKW0/Uy3cegEgbCsfdVeCaQN/Nqtg4mgg9FETSu
jsknTA9VpAm/06wnMbfRNp+2nBg37WDAYGSKt+/GbdYB4MnzIj1H5bRgsEAvG9aeEsylN8pSeafo
QrnpiZ1hV9Re9SS6rhcyfUhcegpsWfU6eU0jVHZRNFzSRas3rdHipSZOchh67qmIvDFFt/gY4uAz
sLbhFpSDA9uVkGRlgUgkrDOIQjpLalA+NB0qOlZd8Vm00nmGZ3CY1eiTPPfNRk+GR2nQSLBKDmkc
624jxD0iQtKvLTLNy8k+YeHdMonsHaKanTzEVkXO60HppY2ljNYuISLFqYgyXQEtjAo4cfDsIiWu
zMnnBiFxz1qBFVSk12NKm07trA2BwTwVmNlpFD08PYgXGuy7se5b1P/T7NRtxp4wOBzuFreXos9d
Jl0BCXAimzw6VJTONNvnRp18spku8pg/Rf1o0LmtmRJsy/bNEGAWFikOdkmTlvseXYkXIg7aTa0N
SEzsOKg+DXN3HafiHRkJaATdKMlCm0LinWZ3rDXmttCmHK3vd1XBozAZ1UvII7qR21cpiLjZVttM
nz3j37EIyLJgYNTbpV1sL+/ReNCmz5zGCPMrvQ+f5A4Q+9DqtFW6FGv16n0HmHffNB3Qw7g+tyFx
whYTeZ+NI/QRtN4IHdIRlm6F49+DqbBAkFblvhzn1kPXG62PUuZZwBEjJJ34MbIMt6ZdcehdiCPm
yqecwkwQPqUQhwkir1uPxRMzPko9U7tgyHqdQJ5sSDtlREiWSIE631qDmitzYldRfZJ2r2YZbZDE
oLqWJ7+o96iS3jSpdXsyoTNF9qWIQ5xJmB8MR5Jqo+4g5SG+clI2IwVCiRnI3sIUKJDELVPdzklK
6YCm+iwHEArKjjWQSZ48dMIDTICiLr5bEoWAbzK0COnc2Zkg/438HtU4UR64EknaGIsfraI5tso9
jsN9OH0JI3GViYm5c7bNBr/qdS8DsdEVr7K2ePrQ7K2gOVHy+FWYurEgjIQsMrO8D6klylHzCwby
ugQwIEF4bj6pPbinNvdFHRxI8qVL2LpGflV2voVbblH2UjbdprX9YMkMibkPw/ImLjZqoWw1/d1s
dAginpBOlg79oN+qWnrmbLDmGuPhPYMtAdFC2NRI+YJvbfFkYg5lpmTttu/Ya9P+qq+v02rYlA2b
ff2sAynWopeq/yIRVNiPkGxIwEi+dJLsZwQrKheQHB6tfSJVb5hve6C6CP+tduSFjeGXpACfFH2d
FtMJ403VfYnHidLAW3Lp2IkBFsBhyu8KFReZrfjEDw44JuYYCKrRnfOc/QfCw9Qgp0yFuz43hGow
Suaue84QpzAbnEVz6AhN5+ra7XQ3adyiHFXi8VwB/ggyrjDKAhodnmVHZ6bMpZCPGs9NojYdu9YO
sWx7EucvPNVUcqzaId8QWezGHFRz41at3/R8YSAN3KbdSgs/J9Q2NLKvBbmiSWH5s0ZlY7gdUFe9
CzyyeyAMk0sMVCXPyZXWgFa1O2jza/guqq4NJ+U7vSbFM7znEIabxfKMqtqOsvAmEoTrethU80C+
cugUwVOuLH6/+Iud+CMrMBuRf0zjbrbX8ZzwmJi5lZiPhnhhtrhJYgmkg3w1LNZhdcI3W0a9D0aQ
oV3RTiJJr8EP+RPdMV2+mvNmK83NkRA6bivGYI20WwbNXxJf14w7rbRBeTRXZWwcgFV7hnE0In3d
PU4Fob2Gdp2IZ0WJGWUrHuHdt2rPpt28jMV1SET2Er7ppQXj4hRPrVdMtqcTCIp6FaLeucv6rcAq
67RLg76Yi+c2PWqfWse0Tw8FZouqrEfT6szMxU9TVd7muDGKxrqNuvRTTHavM+tqu0H5Fu/kMDT4
KaQMqdG8SQf6w6vlsWdnAAqgbMAePORN+LXOO5RS0XKIs/F+0kL7GCgdQ9wszQ+gDMhYRWRgfVXF
cNMoHmk2W0kLLS+WmmMpczzorK1cEIUUclYYpOw9ANzo4Js/dzH5bUZiaQ9KWxMbrufbf1ujjRcz
JRa1DprmjPK7PGWitp/qGvFLmCRrLZZL+T6mocpL1+Em72J732apeqNaU/yM9c46prWebJXM+Ksh
91NRtPKhRUwPR9g6aTwqGAOelcpHeFVVT1I+FyLcV0R35N5o1tMdtWFHeK1i8cW+OgRrfYJ3bt5X
jTzcZEpQEF+wxGxea00DiUQ55WudE3wreay1+im+FULJt6JIWuujYK2UtLVmKtfqaVrrKHIXKKmq
OpXuJLONHhVECl+YEcZ7nnVMPEKryQ5t09rHOE+059bkpOpAxTaRBkXddaEZ0VsKPPrAYJ8iEVoW
4sWmkW70JA1ew6UTl76TkjvmnfEVrnhuX6X/lMqUaGmVNyfLwEFprLXlslaZS6S1ME5XKYc9KdT4
YMpDGgeLdJvZY//WIcm9L1Sb/HWm8qXG9lppT6ENwynvwhsMzFeTnpEunw0vi5EoDuOv5DiVEybk
IbheQsoc0m3mRaVxkepbGV0pcbqUu7GyBnuIiF20K7yuNR/BYfFcUoentBhgJZVhYSdIO8L+KZpb
wq4aNBz+MpVo9PI5tQ8tJbfpIN0bUt+S5IySQ7S9Hwm9YzO1a7u9zVlO90gDh1O5FnflWuaZa8FX
fqv9mC5RBzLbLHmKUBxioi6P3beKkQz04RStZWS2FpTDWlp2a5HZr+Wmthaey1qCKmsxWqxl6UB9
Wq2Far6WrECg0he68/VvOuS0NT92Iwkw5EyK1pnIvY+GX5hR5WxDpt0H5Wj7oW4/kRkY+02l7SNj
NL28TCOOs8bl163Hf9B9++FlP5zYkeapChqebD/WZeMWOucqJW1VZCjWb6bM/6DJ+f0rmR+Eqb0y
Rxmpqdk+isZXKYy3QTIMTr+YX5g8/ua3Un4sRNadgMgr2fh2LWlzfhx7/ddOFdVJf8zWHYdb3Tpq
6y7UrfsRrXF7P5AjvEnW3WpJ1HwvxesWNodAgdN1X5NHUfwFm/+nxgafypz/fmz2f2vgv/0div0/
Q2dv38vzC8Xbxx/1w1Th/48xwi+nCP+nyf/j/xbx+/dzBP7Bn2MEzfjDoEsPx13h89SIYvrbGEFT
/yC4hBuYPFkI6Hzr72METfkDADsDhDWkDcm7SVv5rzGCav1hafIaQkdB942+/U+NEbg5f7x112WG
rw8ImWmZOsOMD4OExmiR0pukBlgNCTwhOgGOe5xKqiUyCeg1Qlev1S50YrO7qGNOiHRuPGuq5uHj
P0VSariT+bBaCMO5elRn49BG4dEsZ85Cyg7m9g4vDg3SWHNmddI2k0aweljkD6nURseUFnLaEuGb
24GrNo3hKXacPau53Z3lsN2Y2XJLURN4olCpXlLlJE8hDLhY+DQvHImQXCciKpzD+vQaBmXlaFJY
Imzm8AK89b62hl2MmsJnkE5gdxy6WjWOe+4ocRM1SosGd7nrOn3Lhp6cYq2w7sgh7m+RiyeuXHeZ
Pw2tsoMLSRfFaPw2kMrrvrxvg/Iic7hVNUm+FWnY0cFNKI176tgpsGlGMw+hwis3SUArqWgM+9LK
1XUYVPrGztNzhfhxh/6s2iyTmr0io9wYhpLsB+Bs2K2pMxSyb91civdjMn+uhdDJoEJeTifuCl0h
se1Ku0kUDHIZocTbyQoStqOwPzYEm1SBdWk1yR/NvIMFmVwmDua7VTB4y7PI8G0V5iHtM1fM0l1L
Yx/HK8CwGC8v4kjCmkxKkXnfLeZjJbXvqsDvV0i2cG0wj17NI2U0warIQAdH9anIhxD00fJMnz3E
nUZa5lQhgiz0/l7EnD3NAg4UIfHNxZQxbOhSZjuW2clPkqGiuWvlCw4h2YrOczd4WG6fisq+awzj
YAPGwwQVXhldW7kQjhoikgPklUWCqAOhP2TDmgJ/7B6GzLLPbSsXG3mpnnOlG1+1kpN+IWWXoTHv
oNTQRNCT5YYH4eRDBV17xAgoEGdPTi6JK9FOs6eatJx6U3e6JTCvslxqnIBISz8spBslSN4LO9um
85S6VW4c1BKPhpWAS6ub9BzIWLrHAlJR2r8m8kPZJA+NlQIeTPrhNSpA/AH6oGpt6FFo9RhcC3oD
EGpyNGXS2OJ5joaHYZ7Vg4Zy1q9ZkpsmTe+q0aI1Z6GkUYs8gm9o6iTapowWjDF4jzNWTBxMF3ig
1OpJo55VGIIumTtkGGerbaxYxC4ckf1WWjDfWbpY+yP5tAkBHkLOM8A4CStOjnY91W+pMNPToAhf
W2KVdhGi9mBvEhl3ylqofmqTXTCzGy77l4secxuZIciNqa+eismaCNyWswsaHELASxK6MyVJCNrG
Mz5CX4HVlnu61N8N6/BAD8PCm806vyX94dUGCnmytBKE9dTiFlYShHhVB5wRd2bWbRpjwUk89xR0
cmHWp1hHvJszQ7j0MV7fMRTRwTT14jHVhX3TylFN+yBqSI3lseWQz92/SRJQyRlITOE2iZ6dwF0v
t+yY5H0oHTQ9zVySiwJN8DotQG16qymjc/Klh4FdWsZ0l0bJdN0VxriCt4o7k3YWCMvZqjWk0zWw
uxjOCwBGg9PxlPTLFpeM7o+1OV5AIrFXtWagPUtTFB96SKY0a4aCG4kZG+VY0eSCO7NRX+LQCh8b
s8rUjTJrpd9a3eITM5Ljy0zpCNNCp19iTfm+NSbUvkUp274ytdEDLaeEPoup0O+VpSsjm2eGw9Q/
bpzEoJeseryZxLC8tao5uXE29ftFj7vXpAZumoLyHDdzX9h7BTUM/fM6fdV6src6s1nOyiT1kUMY
egxKClTDqVHzaLPoMAsdSRjDAzLFEEYmKQxuuARYFjQaDWq+aBulKqGSF+OyeKraKMemb3MCy3Kx
l+toulWXybgjXaw5ohQZ32vbaFTHNkc62E1lOLJdcD6OK2k/zrT+XbMruauspDfdWiq+0H6td7LZ
d1eNKgebXBmFq0mWvZGiBFyzwvgzZys+C12ynsIgynypoDsbjwQyOdWo43+UEgS/AvLsS12TdQUh
Jxuek9GwroHqdLs6VdDnZ2LcRPqQbcmq4k6vw9ANe6XaREaUXSisJBoDAJUNfZwOS5UGm5Tn6rbR
talwp1kZVi13p7/ndqJcYXMqnjv2msXJFWxLOenoF6mwWzcdBBr5NpD54bYTRQVB0lVhXBFN056C
VooykuDnteAvhLWfc2PBVkmDMBI0RPSoW7aRIEsctACIH8bLtDxKLfJArQi/LJf2ipP44hAdbxzl
0uwfLUyUeA/kFBZQ+NIFjNGxrICeyyxO1FNZbKY+0TxYyoo/dYTe1mnUvs4cNj+FKqgPtRfiaNMj
9UttrKlwAPBtiKQhGFrpQ+79OC13taxX6Par7EZayfDlMoxnMJYX3YATQraR7lZmoDO+1vJbjkSm
1yXjuJ1MbW1gsttl1VBfpf2MFCqFaxaNi7mj8u8BqgHEtxi6bMK0VJ/npWTthUu9kdb+sioFj7UV
zl+1XMmvepFX0LnsW2nKh4suMV0kGXQzqaOvlN3nAG8WA3U74sPYBEMx7YdA3jfqgAlEpeNUR5sg
kXH0W69N0dEByrw0ML1UKeChmjTO6LrROvC0DriGFigeceAlce4gI7QwZpxUi8yRKPA2RqgTB2g8
hYM60dMdghNv3oXn+ESsrRdoiHLt3ph2ViWy96Fd0rtCBMlDN83YA9u4fQoMkwsmFdc5PqwtWFL1
hOlH3mAmiB8h99h3c9LpDoWF7pfGaLswqkdHLxP5wBniTkOJkNL4UWNd3dJR8BVTAs2SYCnQok3e
WO7CzQhlLBb4ToxNZkh3Ro4xZqq1u0jSPs+y1D3pYfI5lyblSkfCv4s5aFX9DgoDYMp2o3Vhv8+s
wKtUa3GLecw2HXW9tUTVns7KV8b5XhTxQK6hqDmY+qjVo6Dz1jmPoSU7raPvRySETHEPBNfAze1j
xPgky3K1MyV4+Hoa+CkJsWMO6Lie63eL+7Yb67spv+/NcUfsxWebxkikqmd8eYozQWw3l3mT1/q2
t79M5XzXNKQK1aMNVpNN3xvklAf5eI6s6txz6OpjK/dH+iwtT9IUiwJKbJwU2bTtAERbKnMHoxfY
6jQLsHSWowzHjYLO7SKBoHKFOX+VW3rFeG/omw8areCMoR3s4thDIPSZqK2tNRh+wSn6oAPVVuL8
ax0KvjneVyhAMnhSVX3WVMHQcfo6GfOll/FykTa3cDaiQxzihiSd5MrQ88CLh6qie9/2zAwN5um1
sLd6zAyCZ5/E6AHBqxaOPG5a1ISFsS1x4S82rgktTJedJC/6nRUDBWn70W214LbErlM6HQXqtht1
BnsMmIJYKVf2dnHQWy5XUSGRjWftWDdd5+YRG7oVuZKJVHfGkeSTX/1pAcHsdIxT7mfRDSx4Qre6
KLwi4gn3cbJsbTn+2k0pSAAxGHssbpIzQ+F1zZG+kgMak0eHsTyGNroMdJP9qZITjFFoXJ7JFD3a
UmLtOjs0jzood3q6llQ+jg3d2XDKx73eWNmBt77sSIpW93Slmm3DlNRl7QYXcn4wFONNu+4jCO6J
lZaHRsyRZ4sJVWE8SMwwVMnVq/I/2TuT5LiRNc9fpe3tkeYYHVj0omJmcBYlkeIGRooSAIdjhmM6
RF+lD1EX6x+Y+cokVb3Mzl71oha5URoZQQzu/v1H75hoWhawMN5KUYlToHvnzo4AZKASEdAZ03yI
Sz998tjeDk4vlksyO6H5wyCEM7AwZEbY6D7GIUG8e2cgcBcRR4RGATVOHRDtPbkx8cfplN144xCC
JNH14LUcRjt71qiacTN+G8vQHImAJyS6We4achTFjpwc+iqjPtxLnGpn2n7ty8qNYwC9EqobKPvR
OEt+5ehA3ZWcsXZ22fc3dU0+Mqic2NTkp97LSmE7dbX1xBIQPps89y+nmRM9fX7mMuy5PKPjmi1u
vpfY5QgcFBaxObKx8N+P+cbv34pkjaWPDWSI/Tmsy6NKs710UDZkaHqCc7h8j8dmCwDy3RHZuOlr
eG3j1Htpiqu2j0+0PFzHDgsxxaZbVcXHEBFRboUf+2L4xmm7u6jsFE+vN35pcSodWtXfpvndbC8n
O+A8NVTzsWjS9TWdc1RXoDTHdhzQqIRLeBGjDth0LfvqMObDLTp0jv8LbuC+udP90LvEmy8ayVgy
ogmekqdKZz0J0EuyH4h82+vJv2upFuDzc7Zlko13Kq2sj0OsVczGECRvgl6pvSHrDiveUNFIH+Q1
E0wh95QL6fvMpMFtZg0f/bICn2wtMNRNC2H5xWAeGkEvpxoBXdO8Gtd0+6gUBSVVXfPUWZGYNm4V
l8e6m7Kj7gwGdBsFiLM6V7uSTOmdO2Mcp1J33uT0El5bZM8cVJ5Un+tc6iunqT7lQvUPTt5Mu8ZG
IkAn5dRdsSeyWSRVeDYdsfaYoFyFVh83bwLvKOcJWhP4VSeeeMnwI8FUpm5/bOw63BWhqLD1juH3
KfSggg1dk/xZAWl8OFaPrQQO9OtcHdtYt1dlRvD75NfmmBZjeSH7tPpsMd9ilazkw1TDBXbLMJzy
oR+OPeWJMChxfCLeXr5ac59cJqVoPzgILnHhevbloJu0PQ9+oY8B68aFjUDwlM91c9GMwZM7kMwj
Mi6bcDu58/GZQrS34b6J1Pg0VEGFz7mCzyk8VzPYdN1ICD5iYjL1l5clCSkbb3Pp3qSq4HzuypmV
OR8eSULvyUADMu7VQEVhPHcc44aSzOOgNxur5zCpkU1dVZy/mNjHGtg51Y8miIb1DbW/WCHnWKDk
ICOZJIPKax1vJa3jUX0q2OLOs6fNOQ0L8SZjU9gb0Zvo7LBFXxaLj/AvbhPrhpKyah+3sTfvqRyA
oZz0dTDL+hvhYt+8Gp5uaX33QNBasHW1LK+zJhhA8Uu1n1wnQLSiERBkfjUfSGWyPkaeVt8zFUkM
dMlyLOPQ/6Kh77cYQfV9qY1z6Ygu25tEmE9rxnNAYnVQMumpgdcc6yUTbi66Y9QMI+73xQRf4MsA
xsORYKIg5lixoTRuD3I0cMgeQ/AmegLOeeyPGF96/4QzeXwG62d5qwQ5GFsuVP+cOvW3XBjnrhnd
5Oh5UXMdRXO+nxLOIGpx9cJG5GU8COl4HSAaxAU/vzjJ8mXw47skw8UNbnPZ646YdPNHvu/fwkT/
7wDPPxVc/3+Ier7X9/1r9fRDZd5eflJbv//A77gnOKUfkk8tVzX0qpIGm8cO3P/Pfzj2b2vBsC/c
lesKkMX8B+7pOL85IJGOcCSiVWmvOVN/4J7Rb+TcYLClCMix3bWy8+/gnv6vsKeLSMBFqL/KtCEO
3egXQN8Lm7xf+uCpa3lMP6bN0KCaQXioRHsVlkUivyVibBWsRbl0dfvs9SPU1iqwLubT7GZYB9ul
iulGmOix2DVFARMG+gHKRDcTTX3ZNq5JI3Vu3InsAyr7spDxWWFFRYFVoCTuTnnRGIS4GeGLOysm
lU9dm8pLgl0X84LeYNxn92B0A0NjsKJoXuaHJijs9MiyHQYAnilm6kNIDUbXH8bQ9XN54jjhDjuk
MzIkxd9NYeiThgx5AipBDbKojgQKFxa/cSuUM2XJwfizXuXSyTQinLRyJc95wKCm930Mbrhrk6ZB
Kkf/lPTPFi5rHyWBH4rrym99c5jnmUYcZEEe+LF0usJnUw1bBk+D1XZbla3NHKEQWSLlNayNsmrR
EdQ8If02Cev+uqkY2RD7jjOUfNGpvP7uVlVR7dzFL3A2CzeRDbEKS9rcBIQV45ZGNVnS3z63ub9p
Jj3QUljaPoGbRRPWCxv0FKLf7DjPfZ8rlFclcQZJZC5FV5h8j6UIZdXsaJzvoWtXj/DOU7pGBwwX
KU5mQLpE4KylP6ch4WMIOYZGnnngdvnmUyez3r1sLC9np1Wlca+nIjTZrskXRH5OM8WXyiQdQhtT
Wv0hT5aRr+foZaA+i3CD9qhR8L3RRxPpbR22rd7nPMA1sse1SadHkFSeCwFmukc747wlQMhAHWQH
cyaeFSfuMncTc/aZjx5DMQga0pXDT2a+XfcuyfuFvK/SOCW6Z4wI0SirIJ+GrehDLmY5TnOJAX/h
D7abNalCDuUSPdq68OTO6npZ70Pi6VHvLZbjT7uS9lVTbeOpScNNoeO1dQzT0UAdXe2Y8Dao84y8
BCe0ELsg6cnexthNxyO5z/AiFwQCTO5LMuaN+yTqKqnQRDZWDTQQLd7gXJSE3LjqiLsoHndTjzaE
0IFlrIjKqN1Vf565t/RVNPG+XcIq2doq4Uuh7acGEua3jDZOxtliOxdRPR85/PsOhSwqvTO23715
dCAlm0WFM+NAFIK3zm4tDOnTQA8bG9j/jjd2+sxTy2UcRYeCIJvxsW2tcOxvW0ou262TUmW+Ya8n
WgeovIsOkXHrL5E7Nh1CTVw7ozUUHhLOtn8ui0A8yHjxnhcxys/AfEW7GSa3vNJtUtknAluSEQAo
ZSPq8MOS9+yLaESHE0web4jiYdO19hjYW0cymhZUge4aQeTAGcycsIRwDKoLz8cWjVZ/Gj6ERdQ+
ab9OO/CLdLTBBma+NfwBj4pMg+FL47HEbKSY9XiqBckhV+1iLQdJrWL4PKWir2h2oUQAcFM4Yb8l
2T+dx40zcpbe6CnsynNPFNnaiINlc6cqx+8fKjvE1lsmfcV5c1zIAtkmdelbA41DyoMNyfELjN0W
Skwuj30eWemKwvdTBj8zxqSyzc4McAzx4DXedeLymtqbDhsi4ROx06ByXBCGkybfpQCaYMoCg7Y3
Cru9mLgcSCSGys32WWE3wSWFPV5/kVd+013PJg2tS97bVJ5HryrDZjeCbbcMppUItjRxt6ASZESU
8P+ac3ry1cFYMjxPUQyr5I+02mypVbStxzIc1DoO6prSJKSF1sQZe5N6srZfccTAIlwwryZwYpvE
bYU6RVRIJZ8W0fm3WVK03aZPUNmBInACT7rEc49ApYyg1E9PIiienGZgIYsGq3TnYpvay5yKhyBh
nwi9S8dk8bLNTd4/qg7z59XAsGQ+IM4lJTlNu5jSZF6Y9KFIBxdt16JLqj/cjHOWS8BDxt3n4HjQ
ieuke6eHv/+QFJ0gOieK+/sQ80qG0CdGh8YUoaZjNGOh2TVqLG4ooXDCXQlz+BIKjdargNyCy8B/
c0OySEB8TbAgYUyi9ZEUnCJhh2QHWNONAQWmwHvM8TQZBjBnjZsX2xwG/WZw7YXNdHXNUAcQ+c5t
3+l4Pjb0W4zHbk7ju5iKE5qno2qcLyqvFdVWBH3zrQuC+ikocXsfokjJ66GZyU9hb1ofDSHORYKA
cTMiIFOnJY9XSHTsFnGRBR27Z8W+6+xim0XlIK0qSA6p0YFOtqoeZlBsmKcXqyrqtxVlyPFqOE1w
YMyuG0q+o6DbUrptg6oHI3EmOuliZGSxJ87jXCnK3io2APrDyeghd4WIIoCkporCTR/Rskq8dehn
dDcm9mXmNjNHY+mPz6FvBxNsUJSCNxI4hLg5lwgh04HKti0gVEYOoxPnZ08mHsnLy4KSjjRVxqM+
6sZDomr/earxVygi1mXd7MH914ihCqfJSXS6Xz4ETZfSaAZBfSS9M6jOPFDAi2SYghu3EFEPoWjo
O8Zwmr6hS2vCLTUO89nRcRmS7ktz18Gt66G9IdemPSdu/EE3S8WvLHBZEcoSAupZc/kCY1l/HK0u
CGFMgxggOID6c68bP+EZy4gwmD9h97HwNHdZbJ3iznFuvcCb0D43yla3Os2X6kL1Mys/h4/0npXE
/eJWJs9O0OrZN5+7zAUtiNN6QibqmU9lGEXmaAUKFVFrRSkK/sGjXaVEvNXQDiQX1qCoYFmUXkMZ
W08qTm3dM3+6SB9hKxzy+lcQfjuKaLmO28x5TWmKe2hcgjwoTLXF13hK6T2HYzPsNlVTmD1IjPzg
DC7SyHjEwMvGl7Yfg9EWb61nDDxqmkjuq3CXr3ricT9IvyjUNuw0ZBJB4fIln0BAAP5pWkVf7bqX
ovdz7nA30+BicYoZ944UzoXPaA/jUjJGblTmofwh3i7lvtXiExi0DbNaRRwqEtVzTiSNzSadCgIj
2YMCZizHvebLr1LwV+R2kumMlsIX5On9GYYlRfFdIkJPAxTia6+oYpWrhuus8lePu+w5ZnlREpSE
F/VNv6MmADWcEsV3VPLpVYfH6zulJuLJcPSrkbG6/jHQwuT0yy1js6nCpHUuemsQ30YzBCCwfhN/
Bvbpvqd+VAHNtwrfQyMoMthHMIbOl0k7xfCxCojcKrdJakp5dLLWFkhCmRXcv1D8/6LpYQSQLiPK
qnlw6HZ9F+T9YO+NBlBliz9qkzYOMdZRWGu9r2zR3Wcyp0Gra4bW/rufieKDqQO7IMGUKDjQfPxo
XXaYmIawyxCI2Xlx6bk1+RW5Ne0JU1oo3MW28+cKqVUB9YNN1HX4vFVCgleUDwx+/TzKmxWbgk0E
85zcB+y3W66xwRaHSS6x+nHXTzapJ3B+e7qT/6ob5WchExo3T0q4H2y0KFlc+9dUgSVv5j6lsQ/u
PxD7KAAjxnD19ud/4i8iMD4kki45cAjPmO0ZOn++pKqvV2oVbhgDA+rbOYCN7VzhYNIYqpf/l88K
bBkIz3EjuT5SPzwysa26hNJlgA8OXbs+sYpH+ANxZVqFaeHPP+s9weTneweyygcRuuq5uIrXP/yH
D7PsZlw0dXbMNKw+IDs06FBHt5DH2AC293rcU61o7ZpJNWeJqPDVCiWpb27DgbNOWBcoCHycpqZ/
qXU5nxerbue/+JL/+Q7zHaUMUDBxC3ijfv6OA9nTFRAOvsUqrPaYjPUJfiM+vF+K/4ZY/sE9/dcA
y78t39rXl3//32/qZ5iFH/odZPHFb2EohMcKhj3XwYn8T5DF834jtsTn3Xc9ETpilZ394VFHXIba
jD7xP4CZ1b7e/e5RB7QBlAGVYZTnTBAhBvunNf8PIzhyvH8paf712fAdYQc2r2aInBlM5xeIZUkF
8IRJBbRblZ2sJra+WMYr/qKB3V4fsR9fEz7Gk3xXFrcQxZz8ZUkto8G2F8n+nscEvszSq/dBiWCN
1W58nF3vbXTG+jS0TrGvO/IIA5VgAMrt/CWYdH8dLOhsQHmy4DRwANssMAHgq3Hzt+ppJN544dvE
BtiuH7Ia+7+8KRnvd+fkJcI1wniOU7WSFMUSJZemn74lqY6v4VCHXe+Hf5Wo/qtt/vePdrjlLuEE
PkD1zy9pqWiXmxGD7xfG2Q8kiPWPfTGKfeZi/VqMRCdUUfRbUDu60UyDjxVxNI+eUd11gejN1sN8
8cNz/Mej8mNmwH/xaPggfTxqfKlA/pp8pVI7tIWhhHduHUOhnCVy2Oui+Pr3PwZRvU3ogiPWZ/7n
P7zBr1J4HbkpVVq0HC7hnnx/bH9fnf7Oc46nznUl501BEsAv63QV1GUDnjjtM71EW53W8CAifv3z
P+W/eMppR4PfBmSz6br/ZZfjRE2MaY6hUGexe822QVrhenxzuoC26iUmSQ/8fv/nH/rr6YFcF3C8
CDJABGSAvwuVf9iBHLeLy57GrP1IPC4R3tndEsInq6ikx4S4GrRPOTx94dZMsJX/+c8//T89JOun
s4JEIVc1Qmr6891bFiudaEcmKXDQd5wY5V0QD+bDn3+I+0u8My+mR5oEv57tnH2dGfjnj0lqe+Rt
7NS+WTOlxpVDYITHB/lOLMwrxxCvbAOeofa6XRmIxSk81hjSdrXpvsEU93AWK1sBTQZz4a0kBtIg
/6RXYiNdKQ6Dvu6Qv/MeMX8R+BAzeh5Cu5bvDEm8kiXxO29irRQK8Q6wKdlKrAzvHEv+zrcMK/Vi
2hlpfe86lx1lz/eTS+OwQun2hQbW5ahWAideqRzZeNZHtdI7w+pfnt85H6Ii1V6tRBDlteW1fieH
0Bwe/JUwcmGOUJDX34yvrlE6xGejQndGBQHVhB8jvqEIGf6JEE15KUYdnd0mQFzRD+7ytqykVcFP
n9OVyOp+57Ssld+qV6oLfwasV1hDgJlAjVjByseBMQMEvEHZWk+evFL0TG3TlUYj03U4YBCGW6up
K0SZDOFGt0d/iPQ8POLfnXfZSsyReuwhFl7ZOr0Sd4k9Wxvvnc0DlIPZgxpaCP831YeZlpunztVQ
uWtlraOQZ++yVWoTmDV4EpJdr+yhs/KIcmUUJXTqsa18qzm73MJtkE1PadUO+8BtveNKEp9qFnEs
m8K+aAEWLpQKqAEZQ0zjnqmP7NLyA0b+55SbcxdKd/VlkgQVWP2dUlDRydgHe5y+w6ny4PIdBBrx
ED/MxvqQMIpfNEJA4UncsKY6LFlXXhnffvEGhTNdIO8K4to7AVxTRJzk5qpH9LVNffq0cu2f6AGa
zkpZ8d5qqu5Zmv7kBrQl12Y1Z8SbojRXKRkzeAmzR223lP+JS8McDOkIYOr5d1nefVCBwvKWZPVF
VJE4FbRhcUHw7Ird6su0ym9sYon3UrrDCbzoOVSnSlVfe1dfdZb5DEKIbHfuz7FYfafucBEmXDEd
oJizC5/pI4HwH1Ncw7Ai1I3m9qCJFffNPmupU0YOSto1mlWfcM2KlGU0Qc5D5XvRyWqVOBFBnOxy
bzEH8IVNPANszQQ0eaXX7fLURVisbhhInV0riIFT1D5v6jwXBC62qrtBqeWgr2CyDTN3R7jY8qGj
FecCRggoqs1fpzDojtlshmtC6oZ9mSfI+zxYYmO15P+XEgCymK+HGnWaSgaBVKQbMBe7l3Mznhpv
+tIJUZ3CrHwqB2j0avJviaa7B/ALP0UkeNw5WkRfBtMsF0roWwrVo7uy8OdtNjblzgbM2Tvt8Ebu
OAp6ydf26ztqUY9lnr3FZolXTrvdpXHdEeJNzWK/JJ8qx7uq/ElfxoTsbyL7eaCOBzXR/ILkd95Z
Zfi6hPXJ7mxcLOvsiOYQO+xDPyG5Avxo90M48mp5XvE18eejdiWpHDWpH1H1ZJNy+mhl05tFqi62
2XTZaW2dvFEuN7TcfLVSN97qElxr4yp3vp059CG0JOuPpwrUV/Bo9X1sHaage41nTF4IsY9jlD5b
Lqa0qn0Ms7S5DiSqX2sNow3WRXD2Lxx/9ZXmkzoSIIGkSkZHPHnBpg6svUcrD6F1F3az+IfKcjQh
5e+vk76bBGIiR5FhNhT1NiQiZnE6eexatB2NelVqPhukQWcaexcPE9cL/EQJEr+6yrjFVW0ewXRa
ZAFowiJ5Y0xRrrKxbCdaP957bum94l8DfQ8i+yIT6aeyU0/zaOm/GLY4K7IX/XTW9eiqY6rmlQwY
p6Nf9iokYYKQaRiayLIAQrUhfuQAB+DFa6a49S1c/ESTWdLOgSHNZGizfQ3LuOyGCg/zYer79EOW
ETq6gWG0k52m5Pp17Ez0QnSP9A9o8UuMv/340YxV9z3xYHq2Nrppceo0GvBtQ1DiM8nO6auVLSLZ
dvncc6gqk7jA++nX15GiHdz1bMvspzLwv5YzR+6sRgnF7IpfY7fIsPgutZW/GK8O4GaqkPZkAIk1
AUioqsPCJDvi+bOpeOWRAyG2RHsn/GQthRjSxD/MNPXeVZXBeF9A2W4QauJ5tAu4x3PWDaO/nREa
Is1HM1vsLBPnNyCo4QdR95Tfhp0z0DFIRP9LaiHKd6UJlpfRaEz/KP+Rw6bCjc1eNOBshDUxX+0i
DxH3ZpZUPkES51AAXVFKCecaV1/jQjb1AQjfIQKqLVnMvLgvbkNPkQiPgML/5HcFyiOKufO70Itd
dhR/6LiYVjiRGaCd6MpCVSsZWaYJcbXn2cUWCbA/7pp+hA9yIjF8cINKFrtMt16D+oXkyg1zFwYE
CurjYpfnbXGdOWrAFbOCe5gYKR86u2JV4LTuGEw4DTKlDnVd4khBkJE/TtJyCNM3Q5Rjd6wwFa+K
5HQTJ4Wj0PJAdV9GcoqKQ4uX+iQRriJrFDnwoDTeFCCKbKL5tIKjGDUdLf0dBpGaJBQZJ2++LAeI
E/hCfzvSEYeExgLHJQmc5b0YdLlz8OnXm1DrksNBCv14dOh6mPatGGvEcd7gzZteJUVw4r/h2cy5
E2BAnZpmb0D0nJtgsYr8SvptSPBXgYnVPmtYHaIASzG18QWPRZXvBowdww6SJrtQA+L3z1E4WOMu
YiJ9tLoqc7dxukplM5l5ZwV81FKfbrvT1ihsuls34iCz74vJALoKluRKxtPDODR5vkvZDZBh+iPQ
ruQ5uG+cVGjs7wmtluSyA3jVPnZpmOrO3tft4iRcQLjlLdb5lgUdtNZGFx4m+Kdh7h8CYk+fSPe0
7gN7mZ74lYmBOVH5V8Ow9oLXcXpx5sa/45FvG9oDM9+cZkdO1U4karhFp1xCoC7FWGxt00Y0jgdI
TUn39EPMPVFLqvYo8euwcBLihHdlUdwM7MyZGSduV96NXzsSzTIUCaZna4TKTfeFbwOF0nxBvFIi
WxhKq+IAlQHJk/U/c67e+VC6j5YV6phWh9ZkzJTLcBXSLPlidUMX0/3osIV5NinjvEOd9RlLIxdi
rm2KZrQNy74hCJqYCxxcztmz8cveStvQ0J1YZJutR+urEp4DGaU9xlQBjD1KduImOxgmN8GPgGvG
P9Rj75mVogmfR7dEUMC70jWbXqL4q5AbtRuZ0Rtz7PoCHbQXm4x8jtyNnhYhlb60g8UxZyoDCE4y
y2oQisJKOZvciOmCg0n44nvt9GmGdgsOtq1Fxz5dumsmfuh/LuihHw4DRFJ+nNG2soCRUbtx+mAJ
NmU3YxedA4RLVjs3BNRX1s04E2WHmNzB7cTTke1tbhjUq0/V+3nyVIQlekoMw0IG6bmbeQ7HE23l
kb8jF2Ts93XpzbfT6HTdNp3z+L4Bl9fbXgzg+UPJO7MpB7lgHVmTeQ+I/hbUUty8N9ZXz9nUNWPj
rrchmDddlHkPLkpkjBfS7e6WkRq/W5tSnuaY+0F8M/gTVUeuzjO0844SYiNKzp8bN8/KfF+DbHyM
/Mz7qEfXgr6tmjDbpeGU1xtfNuNt0Mzta4RFBq4jCYguEnO/3DNlqKc4SWvy7QbfvfW8GNEJ7VrJ
a8AjcoG3kOGhCRXkVDSOwCZehIht262L1YaAADoCbKdtP8tKyjWz4N1wwazVXjZiJEgV+nJ8Taua
ooa0tTx/J2tShqJgbb4KrCn6UFbEnCDBXV2DSxQ4ayNFc0/uW/q19qz6YZgZXJCQlt1LjOHvoshD
b60WL7twS1PXQOoSf9kXfD2Ls5W9agj56XT9aXayPt0PttYZsgu+xsVcjzLiVGR8/2h3ffwVtYj3
TeDYGDeuaw13fVhZ3yIsUsheHZ8k3kklI3KdhJ1zzS17FkWCpLxxTfJInkVK4pRo8Ke1LTTcpgzj
pboq7DZ4XkxSfzBjj1lH+yTqb4J3m1LwbllKZLRAHpE9/YlVOlsj7m1Ojvrd7zS6aDCP3pTknzRD
A8qEbKqTCwk4dkusp7pv371Vjl8FiAxIGcEMlxuorME2Jfn8HF+Wi9wb9IubdJjMRpJqiAdESm4B
qKNxlVn6qff7hKNVkOt+zxqC/sDpXbsg1soagl1u6rDe5lRN6O1SAx+hRYmWfYO64aOTWUDbiEaq
DyPrGA/WOssQkvnRiUeS2gKDDEWFRXE39hH5Jgsbq9x40uo5FwWMTbss0/o1HSjf3FLcrHCRkGzw
OYe7vHWV8rDey8pmUC3TIUMwRYLdllgmfU/pk+xQJk+0EER+hYJIY0ZkKZ3S+bUeHFptCrnkjyiJ
mWUm2bOjW5ASCcwEStUj9p4m/RgU2uO0r9IvVrESwImyhstCUsZ2OYqwucF/F31op9JRe8eJQ8PI
49EipI2nMTcN0q+3/aSrZptEcfjAduG12zxMcL1bEhAMDerY01pjwUdIIWk5sJ1avUzTiJ2ATN8u
fGQwyoh4CWks/gSRTQKen3XJWY52/GVwKpVTfkvGLrVKTTzvQSv7h1r5yCcMrXfBY4jIl5oMxE7L
uA/VQKYfShcgiEm23aG3nZguHxi3y8LV472mCgVdOgcI7LFF31c7p+kHHmkOcUd3iBqaMqu5+eLK
IYsOs5oxGtYQ94jvLZtEEpyZ9jrkSue6M/6CSWBBIM+y3wl9cPmH41KA7aBgnZqHlsIh5oJsTL/J
zGEjHIuIh6fCaeJvAs5zZkuwpaGOo/P0tzRvWEBQQyeobBzqZtKk6Otbr88J+c3LrI13f441/dIC
uUJNEQYFL0AuFBL38Q5l/4inBdEknSTp9x3CpY8OiSdk4/iUaEDk1vpQNZ79sfYL+0p5c721675F
nFzT5+mUA6+LjgglbKJhuqDdhoZpErDQU3MlbHevsDO8qSycfv/O/029/MPmRjA//Wv65d//l/72
Py5JFn75mmbtj+7+P370j6BgLP5+xCJFQGXwk8Pf9nz4FBBFVmoH+GMN6f0nCeP95tsrZiz5/9LB
kPMfJAy5ACC9Ngi4ywODGvZvKV2Rtf48MxJ64pKUCfYvcM7xsvyCHDc4Vx3LVu0nf1Af8p4gxsZm
YA589Vr1hgBI3GFklTX1a6/66JCXVHCY3CNM1anrF8DIeU+35XLIQu3fzFaCn8tC51i6U3DNm0fv
VLN89lyahNu8NAdDkvTJSlu8AUUyH1G+ZWuKmLX3RexdztFYXdnEeqGBpEmWMjZkc513D8yHUxdO
xpWk2xRdxqfQw8OCh4S0CAglYBlsdtJS+lRI2IKlGzumLSbZfNA1IZF5va1r1t2lSi8rhhmSBIKD
nPGPREn53HTVgCI9y25CamcuZKhf7dm9R+l7lbXqrViy10ziOl3/IYrFZw/8Z2N1BeLa5UunfQa+
vHkwkb4iNxN3iVoyrHOL2AxW9ZyGSC6GCt5o8ev6MEbS2i9egAO27oHl0KA6YXz2SuBU2VvLKfPz
13Sm2LBLiR6Tw/VUc0JFVYo+d4gm4gIq0r069UpO6kAV+5wdUW4OoBFCfWxqUkiyIktvcQX3xOlW
y3wZ+/18DGZAQOFVdyWdYJipsG3mEwUZRcRNwi5DKE4d3BhI+eMcTHd18yx6Pq3T5bMeyHr0xjDc
IHp23/+pCvTzOLcP5ZxcEgKPYwkVJrrbskBjQguZO1hfaaSp6Aqgqa+0+2uOnyOOzFTui8QjxS4N
Ppoye8Noibqw1c/Nag2Vep7OnW4z7v3E+j73dr6jHxqbXGuRGxg3zWYiKPVacHucKGmfkCYB8bRD
tG1z9Z0D2Dmf1+9I5l4UESsTJSQjUxGIGYr7kXF0P+iyq59rFfknCu7TTYNh/QrvfHVCiOXdzOuj
QxUeJgLfIhdvMGRIG3PFfMtobS0liFQniQXTia5fgWGa+2wxT1iFUaOYEM8coRZN9lrbQUggbvUA
Xj3d0HX23MXtA20NxdZV5UPHt1UNYQaiuOOsx9GSAetAqle+V07xKk3+NitT7TyPpofMcy1Cg7rp
DKbqHaj/ZMxhP8JTZ53Ttn6IZh4F2sZWQXr+RrDwR/Iq7/14Lo8+6ToHXEL05OURl3DOsxtK/DrC
1Xx0A0XufzaZKq9ULA1OiJyyAzXrO6cFH54IFXaT8qGdec8wv373Z/ueKYdCTqN57LLyuw+8Bi1I
QKeHOod5UpTHzPLmQ0w6xbZTU75DDXatsvR5CUBMrKSsTlpxaacaafGWmHL3FPUj1lZrJsph8fvD
EPuA3slyTdkwql+f+ykysHENcMC1IL+pnrLpNnM68q5w6e6inKGm9mlSq6hP3qoENG+0Q5+wV36B
DwWyY0JYANeBYcu0ecJQWG/NDDlWi7g7IjFP3/oq+upmXnOOCb2OwxW/RxBtS4rFvAwBJ4KgO8my
6MKnXwQU5kEoLOURDRSzYIh7hFMs0QtR6e2EtXzmSgZ7VD7XWgnvVIXAjSAWM4EkzrIRXfo2ZCPS
8Px7iED9s1aU9jkehiCviWnXy/hqXZQWVFP25dEkzkTLEl1+NFc+cZ57bR2B8pImJMttKAEMyunc
xCY/2Gvhn4dFaZMTcLEN5yjDOzyw0pYDJuwsRHUZVmJXz35zNhxvT7lb1rdh6C4n2gqbJ1NhgQ9x
513hWWpfawyZmyFrXGgHc/3+3Ph9Wq8vW8pAwSsVAVtsrbyd/w9zZ7IjN7Jt2S+yC2NjbIbl9N6j
8Wil0IRQhCT2fWfk19divldAppRPQg0KqEni4mZGMJxOmtk5Z++1jxKDFdJ4IpyFN9MoThIcpvbw
Xznm/w+OHP+j7eb/QzONz+b/P581/leefy++RuX3vx8z1h/57zOG+o+EzE3zF42Dcrw1gvi/3DTq
P57DWITEAQshiPEX1fb/hBHwQ+gvHFcSEmCw8zPe/W+hh+3+x0QYxriJEa/Bz/9fhRH8NJuWBgUq
w2EuwnDao8r/5wR1ofOFpHLB8TKHESV455QTuDY7lJA1bN7uW5S++sPQhNv87Sb9i47gJ+7YemXu
iulJ/B6OY9nmP6/sTiyyaCRZhkDTMo6OpXxvnD50d5FVz/joJ8fvT4PXZ98xfhTVHxryP4WYuVyf
oSnkJnqA7jo6/kni0ttd3dUIUJE+Iy3HZ5BTPjIwqg5Vp/0XUPc48UzsP1vC9IwgIXqvOvSdtA+/
vw+rxOBvc4H17+Box0GOTASLx2O9T38rLEZZ4Rml4RSk6aIu0iLmybaG6TwQ+pT84UOvY/efrgXk
zWYi7yjSMX6WTdZTPS2j6NKA2Ad7fPbC2dvixk/FLSNp7jlCAH39/cf79QHj45lUT6ZNLYOo6Z8f
r9OT7lnKMmZbOc7CutMqO6HToXzqEwGMlxNDfecunXz//YX/7b4iUef+KgRTnMd/unDpuDMZyFkg
kD87d2QHhunZ0mLt5kfMwX9/tV+fZltKhTTUQ/JH/OzP3+KcFIPO2jzIcroBQK+/pfbQDyCiIE2N
RrYXM7L2NJ/K8g/v0b/cYFYQ3ty1suHY89OVaVLC8sgsRPraUZeRPX0Xjehu84izcct0lPhr9Yf0
nvVL++k58l0fxSu4bRcS2k/vDofnwcmthkY/uON3RZx6siGG7k+X+fUrtKXL2qkQKbJ0uj+VP9Bs
sRoyaAgmxfKAvQ09eFgOyBVKREF/+AYN85cPxe3jMnCwWHu9nxcEVxigg0wTpgAWmFd3LOCnFUid
DpBZMXRzALczEg1jGnfpYNGym/q+9wKShgX6k1LJTQEpqvnDn/XrPUAuzippclhlA/lZx5N5uLvp
SVUgWBtrvsiwmAPGzCsMNmEc+vun+N8uBg0WFyc7AizTn17WZZZ2rKOcNZET86VvZHJQkUUjvbOn
+u331/r1GVo3N/h1DEV5YRQ73N/XPYcViI4d7rQpGfyDlU48Q0VdR3Xw++v8+ma6uAct5rfokdht
fvpMPcaRKikhy7VTOd6ms8gPyzRBl15QZWwQfEcfEqzMc0EeafqHa/+63qJL4pKez9bKZvPTGtQD
T4MKwGeM6e+90+0kRcNcHFh2jont73aoTbae33/ef7mvYPBXXZTjggT/+aVpDA/df+hgSDIXfUVh
k7+y8nrb31/ll1VnFTezBPjrsmfyP//57Q0ulL2FT0zBawgmoynZZo1nQ6AfQuBFXv1k8PL+IZnw
5xm6RPEvXdfD88uLylXX+/23vbJCKyOsUQ+Bl/sxyGEr8o6EIAPj6uLFO4p8mUlnzjzk1WWF+RYY
CWCHpCzKY0eAqI9Kw83ADAwYK/7wVf/1bvxjTeSLduiCo5ZHr/nLeQYttd/PI3UwjQRcuqaEX5E6
CheIYTIfwzySXnoiWq9hEfnQwJYSR8YY8Rov2ffExXgfKGwW1c6zhuRP7/UvL4FL25IQK7pV3Do0
iP+8caNOFg/QKM45I/U+tSB6viw+Ar6dM+fJw5KWQt4mueDB5JzIMdBYWppC82K6m5ID4icF0OVo
Du7oUrOPJrQ2GvY7aCkulVDeQt+rF2DAGwBuDkPgdMBiOviTndLotB1NrjCVb9XyMAWjmY0kTGuv
n/ZTWZj0foTNAdCu565jVKglkYTa+z4WJJcfu9Bh8A2iN5/2KOb578zZ9N0do2xyZmaMcvtofbdo
r6CAJSiTP8If+kfdGskVLUC5NwvSguiN6PzDNXKi0KepAOKtC2YDNvck3AD10NeKxGSAlNryLia9
hBIZ/siJqF8KL3tDRaXvEslUfvf71+jn74VVnXO87/LlILTmn//8XnTOAKIYMUEJMvf2RcmAbkfK
FGXd76+z7hb8qr89n7Tz+P3o/OGVWiRL/Jw6lmq6e36LD5jgBCf+iuKBVGuiGuhXmTJBe7C0HYOg
0kh2i0zrfpv21jVMGJKEMhxpogEEvXF0pO6YvoGRjBw/vhKWsM+z+IYWIvNhWqXZZppSO2BPC8m2
LkiysHjx4l1cLH1AkH1+MKfCZOCOy2/PiOvLYo5CoKYOsW1OiQMNe8p3TK3k16mbj5Vu0s+yzZDw
eGE2PeGkwuXLgcdDIUKwcoCPedx0QGTSrdM0D+uSmOybKrSPIUhL+kqmN94kSZYGQMMd4hmJH8N7
62GL3kRDaJ1ZD6CSlQyGN6HrlkuQAzqRu3Dy3AfoH+o2y+PAzIR09kOMmgW+Pj76g8hqh/yVWe9x
8WA8hdq8fLKi5FTbtbV85Us3gF6izN1Cycvh3SMLwtvCztPu8UuOz9Jgmoh0tAs6EC+bYZ3OGWO9
qj/4K+YdxljhHP3FE2dZLNUW6GH3EMq5fmwI33kyzbhAjzEQouPHDdMqg0angYsXK2g4RPeDD/vo
0EKCq+lndP6PtiakkFeNIJ+VkDYHFU5/DNOWdoPe6iy8vK4erjIJmwcDVN6J6IzkpmxCuAEY053W
9/atpa0LN1/elTOjKwas6QE0wjq/YuTfQtps7J5Og/qOIvCLSOOZUnKY/M8tTxT4MYUIENQSls6E
2LR8Mqy3XjbGcfI9Btt5+KrKyby2tCo20Be/YRcvAY54HoOShdjboJpHHKRt7kM1t5kqgdBLL0Wh
1GONrqDdMDjFsjpiTSPJW7U/9OwiH6sER9PD6A1Gdkfy8Ae26qck7ciXb81p7XIXCxytJafdjBHq
tZ6yMjqEkQm5K63lA71YyPQS47rA1U76wvLR4l4OkNmioRoTNK6ZNTy6ed3viJ5tDqFfLNmW8g0G
eJV6AQMw3iZWrU7hB+YOpoLmUydEf0Y/3Rc73N4An5KkdZ9BmD/HZthHZ4qW/JS10qLBXyYdVupa
pYRrzPmnTvernDJTOStGFLGNCLgUDBaHa7EIechRAm4HA8h4NDj6TJkNEqhN3kYrLqE50OdcM4zw
IKFLtfaxXF5Bar6mVI7MWk3iFER5mnWodxP7+GZi4aJ7OdVbB8XOPm8GQ+2W0VffTBQODclqvZFv
O6vU93XVjSEE+GhGQGMlQaSmBWU9cukl0+gS7ch+GLUh7s02vlY5htfQjKwA9ssLAHDj5PrRU930
zcMwN8m3eHSKVaZ6k/bdM0zEaOsUJo+p+lrr5Wvmkg4IPCkbv3Da+ebbbG5ajO8tpLvP8NJdnmfb
PunFzIjcKR61H92LuSovEmn1pzRc7pV2GYVGyZuxfIOf/IK09RsWfB0QCHWeZXTLIhWhlgL809OF
XIwG4UFT7nRnv0WRPwY5FmhDdEnQg0hMy+XFcomrQAV1iRyNu562p+FUL5EwrIOasx8D0LbaM998
Vb/LOHnxAatuHAdLLiMcLyAV6iv4XuRwWT1/rKNkbS3PnsyQfnT0P0ywTxuGFCRklUUDFjWi01od
1qQezI6PTRiRL8fGe1MhYGqZQCK5Q+jVVmm0jR3jPkdsUiPsYTqcRjccP0Ey5hVtntoxt1M1i7ui
R74yYA/eGFg2uYJUZ+3EKJu9ySKDo7I3MfS1BuPYXWkQzOU2ISQwq3aphawj3mmwVBZ0SXLROeos
HBBUs0MGEaDUkaARoifT4h3yyuo+m2VAZ7ngJJx8Jw3ZJpBlUd62bUy726SG+pZx8Kg3KaDCb32u
eibTRnkOec9uULky8ihpqNYEd0xaICeux/usM0SAlE8/2QKxn1GUL3IeL4vbtqgM1iIjgm9qKqYU
9XLiNHG7dCRO+w3tusWA4TH59g4b62U0aP1nIbylPDwkGjCdsIddb9MsopnjBwosxhYzIVReHKF3
uQs2l3RT4r0YOPAXu8/MM8S27GAt9cZeqOgh5/xF5BbUyFxND1nqfUTMfALW2IiARIUWCMVKh4ho
O5qsiGWJatxtGSKUokOaB6f6Nq3rDxNmVhNn3tnviWzRefnDW8muXDv5QXkYBygN5M6bKzrmRGpc
2lwxB7P9/MlWPfRfwHOYIUhLHmtBbE0NA7dH/7HNIsZyGf7rajjUEzkQPBPgyVAwmQZNjaGbk9uk
KD2m1zMJ1vYRst9TUdY3TCEfy06nn/EqPiQR5FIRu3Ng1t4H4Dta/nFunRYcXPSz5nTnJGQaGU27
C3PUknGf3C2szo9tMz5KxbgH1cfBAW9lV/rWaiBYqJqco4ziwkN37jXRFYruuRHqZtHjA1kPLHTD
eGeSzoO87DlcRk6cdC2O2TT+IEiu2kAQvsF7zbpRltC3cSwRW1JBcpQ/nA7sCF+KSTicVQKPMKdL
VnUYbgvThCk73XjgFpuiIk/JHN1T2MG7LXn69wY3coM8lCiK/g2zQ7d1tX0QLDgMoco4w9MwFbDL
VvlnWb74ffFBZUPvv+1ItcqgoG1bGn88iwuCt8id75puPvctQhmiX95YwMGqJlC5xyQhnSZiE7cc
ot1iEd2QVSNv7VV9aeYqAIY9PEwFDyWti2IzZzlDjCSEFTOG+NmXXmzjag4hiqR7ZDM74NOHGM6j
BUlkQxTBY2b67ORqgolUF18ndD6rPAQYHhBGugE+WtJ+49mgwiCMguAbQbpwjg6mKXx2ygZOcUpT
BhUUbNsaVgxkNzgM91mYDUcV2caaS0Uixyw+jbWT3ObF7IIYDO+ABIU7gwZDTsStzJ9DNzqG0+qM
qnd2A21BxreEUqEwIkA7LIEhTqEATJQ11bYPrR2qnG8k3H04LkEn672NneVZSYzv82K7p0m1WdAV
K8qIVJV9a+YGjoIa3ujiHOo4OYiJcFnVmlfYTxsln9CeIbJuuoNjiVckbZspHdCm2VdOGnsYAyOD
m3pLR+ObmUNiS6rLIsWhlXiqxAC3vVMCIhp+HdfDpghivghBLdl71asdnaOdjdSpgpQ3qeJ+6ZDA
L0X2Bpt521jTS0UuXDyww3aVsUM7a+97FEt7y0MBT+ECxxedmFlYU9BYGHbDMkEbNPB1+MrYViVe
iDSdOLA7HQM01ncL9jr56PA9S+sQM2HCqtI+gYLatULUe49+2kaN64FHVK+yR6bsanmTC/loRu6d
XdBucrQgdLFPd8jWYQ7MzKHL0SbhLo8uwk7KQ6UWblAvGCoLx/+S0O3ZhYx3161AbbU/X+c5vZB4
c5M5erzD8PbhzkqABk3TGyZuacBp+pNXNFcXxtz9Ktg8Kiwk5DGwdRMn05oiOVpzKF4SqpLnyPPf
HeAuU+KeRtk8eo54VqEI+o4GoXbsH4nrjZShKKRH1/0CS6TdJE7NyNttIFVaZHh6REeZbAIcscc3
2utfh95zMYwiyndKbwVBmJvYMPdVmS8Hvej07BXWcxZ5T3FMeCKsmwfmNw9upAk/M1HdoZP9Yk/i
3PY1qVrOgAjXch8ZGXJu6MKQYXp9hfidMxvXWEwc98Qh7QCjqNuT76kYehDcRtP8PglHN+gqp9kz
bnmosDZk7QAyXWCqqHPOW+jGNHKh5odt5A9FRxympo+0kU792kmzCCCqfKus6cFAE3qqvdl6ERgo
wQD1IJjDaA4GgwH1OC33vav6rTBxaIEBJu6zmQuXgX/zlfAEMKP1Lc4s99wsItxaVD1b9isko/QC
s1ueu+Wik/GtL3MnQGLOOsdxhKG6eeP6SRVukcWVxzCuPkSPe6kHGQQ+Mblv+vC+7JLzNAJ/rYvU
P9RVz64zo7YQ9pQFRksEm+HFZlBl+EykiY0lxe60JfzPIAy7eG0WKPueZjljZdlIgidnGKY3ObEA
G/oe22UoX6pCfF9U413Jn4hvUeTN58ptzH2R8DVrmEC7nNyVW2ts9jILT/FkHhgMibex5MJOLg5+
gUqw9KbwUObimnrl3uvm12jsXys/AXk7o6V016gv8u56P9l02iJRrnsAJIUKsm5ucHPufDX3AXxj
ksEwjzFqiR+xnjxXqbYDdL/XRqrPc+nfA6I6DsXqPfO4TRhyNJ7EaZdG3Yu9iBcjaeSl8aqHyYse
G6N6LAbwM9mSvMmxOVgl792i7JsRlhRxqOa5Vf55WchTbOpbLVvKEioYtup9vPLRROXuAWodJq13
9DFO+YJa24i68s4D/2MEDslUN8gKxl0z+mhUwgfDLqNgdIHFyik8+XVB3Nr0WuQFofY5QHGDolaj
Dwwn40df6/XdrYl3lGAM3Nyt0X0aDNY2bWhKatZqtDxqVJNwNBhFk7MXU0tUWaYm/4WCsX/yJXj3
oJEiw/YBGodVJU1DhMWWIZc7lXOAfnSSlm167v28O6psjG+bTmQPOqqaH2iEWPxE23FkbKzEujPz
diWOobEU51DT8wmiSpnf6OSoVzEWGmhyPN31lhP1B3Ky9GtNENo96E8ZBtJIRL5Hnm9ewxot/bY1
xtA5VRaQkV6ZmbdaIyBTyW4advVgPFdjPECGV7377NR9fEVUFoE/m+8XM3z2PexNdPjftdYkcHhf
We9qZBzvJAfeT6tyKWnM9OxEM/YfI07TfI+XuH/T3CCesA41SQi2IrLjkbSFYti79LNER7GQxreh
iJ61bZCky9+tdf4YUjzny3DFmfdAI7hEPD6RC+ere41RHfV2ld7CR87CIAq78F3hT7iP03oHQTgD
2yuDEOLadm7s96b1kAOhzD2BoqlZ26vJ5ocWhBuCZzdQLbtMO0VnGHBgaxxd3QMMvIzD+ClLENR2
jRyeW9d8K7361UU5jJq7pBVex+57qhWGmyo00OGmyyWBF7tJ3fhTnCmYo0YrxyNZeHgVOvWaz17+
VNTRZ7PgheXZqBTQMiIfBHHDGM2sDae+ZiH1cw0oHBdy9KKIxN1tPLbTduUau914QorxmAzWfQ/Q
YBtrM7wwXn+vyHk5RMmsn7B+F+PNoJEUUpdF7w0Bede8zpq9Rj33GBENSCo9wQtzT2B4i1yZBuV2
jrxzPDnLlawZsmsIBT9Ug8N6hm9/g1A4vZFlpJ54wb92rSZgUnT3pd+m1QbhNGKiUosXCmE6riGD
nae5b5cT2+KaMSrK57qgxiPmJr267jCfXVB/iyzF2TPca2Sln2y+hwuIRGCDqMJfhQNulgyxuNt1
nSdf8oqKfuUS7qa4L178hQaCkxTqyYgiPoJD7suGSeZJ942PkMeZrvhh4w/Pc50PNarxFWGzRVqz
/doY0ruQXZ7fpxHIYk/p9BZE/MhRgik6wi25SRtQrf5sXrx2HAJdE4zoTd1OxgZD/E5/pG53y9fC
BG1qvzLZJttR1Q+Ef01f65juE2/MvtDQ2s3MjglhTMtd29TFaSz74eRVeXFMxrA+VrUaXyw9h2nQ
+s5n0+jNXcMhOuAoZextvzCQEkDJAR6V7RBwkoBK+8JuZvNolY4XjHp2RsRF3lbOy5MzJnFQmVZ2
hvo27nkBCQJQxHK4xM1vWq/7PM3Tj9Qq97Nnhbv8L07oYJq7JLaIuiaEDz/j2DhIAVuyYLaF6bS3
PRnIqyVglC+2QtNsmjV+m8hP32iSzDRU4I4GDOiNi4kv5IBpkP6ZmIcg7ofrjFWMEtHJTyNMjG0P
XxBVNBm7+1HW3XGulbsFjW5gNTNzcapmhzRmRJbnJLIFuT7xXO0rx4qC2YuiJ9SW6rZMhxtRmMUW
6Ej+RrJx/IbJUWnSeyZiWGpXfkWc1u4JibO+ExRHZggOKhLSoqT9Cq8ttm/SLrSJ3ghJFknbzvio
104z9VKTbivkd/B7yBGyAQTFhJ7BpseTOnMW5LgIhdyx9vUyjDSQPOI/0BNqWwC5lEkJAHIAkKWO
c9vSqRB0rXm/J0UQRJ/6Xxc5zvgUSLPyOXHjswrPBmrfinSHngD4RdLbPRuw8e3vfT+NvL39QNSB
Uyxl+yXld06fLb9lLzCy3orefbNM9I1cwCGeJqBnRPQyVnjtiv6vqYTDajfgoUSDZXrYZdkkmEXO
nPqBTQ7SODRNaKkTe4VTUQI5UfIkCxuSaxE5V4Iol+jo/jVOaBtim04cT2ebA0XZHQeZ1N5DPnLI
Ix5oRCsX9l02Hau+gNeBBz8Oyszh/9AobgmNnDVTfhohKGbPsannFnfQYFlx0Jna1mcconlxZ2FP
vuZEQbd7a5DWMR5HB5mlikPqK/qO9LPbYpbvBbY8ckWlV33vTdHZ9/Po2HipVWErRmVKRtsmmoTe
t7oamiNt+QKafexIsWN4CWGLnWtNqh1rPztbSQipPqWrum0FTD7MJgbBjrOt15xJUGWue7DM6eBP
9SNE2ulzldJ+9o0PSOE0Crv7Nqv3Ywv3YtPXLDe+0RxHWswPC+3WrdfFxoVv+y3mVBuPw3cPEP8u
c6dVxptsgQzjtOswo2QLvTsqLvoNu3mi8sH77GznlIbLWsTHe7uqXUrNL208tVEgHcHYKOqMPVV8
SFCWRUxr1H5LfO+Im/CLEfXOHWEekNN8TC9j1NzzIyQ7ox55tvxBvUqjTo+D0u9eb7N1x2SYNJy2
d5RQMYa1xnTPFX/rJs1cj6+YNuWua62Sfl02+sRO2WA6nYcpzz13m/ojq4FunfnQ2aOHUK+eNa+I
0xTWzeDK8j2yp2hNrUhG+9x0U2HRa1jHrXtjMtPpmHYJBb2tMnTaZdxTF1SuRXlC3TgMdHfIfSXP
erZvkiadq11Te8oP4rYmUQPqqeNeykRgKKkg667u0Njr9tY4ankBAy7UfTiMrnM0q0S4O1sgMQCq
q7JbA36Fc5lqaVUnvt4Eav9omss21D1/t4tHDB8pu5B3RM0RTRgiejN74MSso+c+n3PrJgOaySBh
FPxzZhVCsCxJPthadYe3finDm9aGbbnXmG3ifazs1cIbehHeQhLALbxRy2w9ZdZECpHfqy4/Sqgt
xIUUKqsxS/61TIxkCxVfRsdpkqvdWWlxmzWMdbZyGsgR3Vh1BJTCx/Itbn0HhOuR3xzSwGhj/IM9
/J7eapv7yG6psEjTms8KY+MHnrHunmd4IctqtHqxsxAqTK+Dv7LXWk02O4az7lgIysA8p71xzWTd
HtGRTevM57XpO8PbYPP3t2B9Ubhx7rxbojI5MYv74bvLJ7ZUiiwO4JemxXfP4o2t03Yu5eihmo/J
z0WusCo/CH8pLdUfChP8fbzEFYj3FqM3sJWDKO1ptWHFm3Ydvs+auRZghsH6Nnip2DMzDz+HpdkZ
a1st/oxUP572HYCYkiq/bdMjLWjOlmPbzzdlW8cc6hKeBdVZzSV3LRpBce74cERmfYR+21F0+SkO
NFWGu7DK5hSf28zJnSiY7nkdq+wHn01at5nPY2555UdDwsFuaNVNFGbwGeB9PAjDNx9gHk7JYfIy
cPtiiU6LlE+DWaL5Iep4jzyDxJ8mdxN6Xl0YzCSx7qFcm+eEJaI5awqygznk33OAmtvMD5snszWp
amjI2XySGcccEXZffL60p5jxyRdMj4STY8pBkm2XAfZnSCiyEtzTOak5zc60t5YWbfDSWcm5NEJ9
dalU0Rh3eQAj8JNNMhsmNFJk3nO6CAzOXALQmXDMLxmD1tc4s6qHzHA/WxONnckovF2hx/AhBFCr
d+BjrsTySFaGKg9cs6xvvbZ1adb33n3mD1NIK4/vCewvTuWyy8ZT6/f5wXMy/x15d3+ox9WNgaXy
zsJPvHHpUFJ9K5NY9HW1a+JXQ4bWxa2H9zYzCVKevZMLQfRm1o2zZcfo7/zetc7Ii2omTG391U2y
JNwaDaj0rC3XHmlqjdWeaaK1I+MqJPkGn8z7QF78EAi/bIxdlxU8YdnkzF8bN0unTUpIPGV/mlx9
BnefY3vuP0/4ug+GJR8Ev+kWqqZzP1hMhjhglMtZMjn2Yfsv2d3EUWTfiXL8Zqumeyix/12xfJ1T
w6VvZDiTS1YMMsINmnMaRUaqCI8DzWK9xc0CXxSX5M4CqH7X2ZE8ti46ABzqbM3YqdPsUIDo2DkI
dSIWniX+EoeOR9BYBU6kZ67NCBYTSmB7A0KuWtMnjnGGE5d+WWJ6hlhSTNokBeDRqVaS7v4UAZUl
bmVrknv1ZMmScgBF5YGBpM9QLw7NQ5yb1OyuyIkEm/DhLLZsbiMxtu/AwK27NBu/D7LE6d1BEKGm
iQCsh32ytQqsqpge9KlxOIiqzFcXI6GXFS5SHexmIpyclEP7QZvu9FZ3telvof7Ot9AG1GMZTZw8
2jrfLUvp3dHA8QA6h8dRLUfqt2TfQfrc1FI/ogkRzzPItYeWqRjH16Ta8/wjj/Blum/yxPrUGWqt
3EJlnSLFk7jRunIfwwQFAObq/OTj7jjW6RAeh9SlQ5f4ODhldeaVPWVlTI5DatPVjug9ytRpH4RN
xnzMsZ+KFlz802BNxudJmdGdyhJi68Ed08dxzHtT+6+Zs/ZXDRisB8g5QDsqtAXI8WJQIkCkARaZ
xyxZrEMYZ8N1qYecY0aOcZIRx3drCrtvRVZ+z9NywuY7DF8BQrt3cDEagB8DClS3G7gOMz2G3TqQ
jMQDb4KrQA2cn2e323u5gZfIUHubqBwdluNJORGMeq3OpgmSzCLbjhC3+Q1LdbpDSPJSFNmH6pGZ
VHiWjbm2N6qUAF38xua4gF4wNAVnosYBwGyYxYpJWc83QuRQWnHy0FfRNxnVeLcB8/5IK7y8aJk/
jpycR4KZnW3VUU6IgXHkalo8V1rysKqZkjkqxBxDlmoSkBZjdEHn0fNFsCb6k88GXNDDysflaZE4
OjIW0d3IQxzkU4eUihzCaLCfXZm+F+jF9vC9oi0DwR1nL+MFq8+RVnt6JsHuS90ZHTaE3PguKvaj
xCIiNnCs+WXx6snY1Jg4GRd0y4xFUnvxWSyF/ykswoKGpTsn/IQB0dkeyQvYeiGFwQCIBq+PKsUl
x1q7rcZJPOuu7s/mMM0XrLpsafGQHX26aTThdXffNR4NJRdYOmPi+OKt2NkYoeadl9f00Gk7z7Yn
D/QUKUIou4LSs1D++VB+0qaonxMpkCuxqO7KvAA7wy64txecu7Mo3G1N7+U2Mhx6wbhxNmVikOra
uf6lL1t2QcjIjzJ055tlHpoXFVLEFnQqCUUVp3kW52oeJNHnaQWt3RSB7NsvyaCK6zAo/0JKbXI2
ceYfm1Z0L5hZSFVsJJkzUdN8o3ksL4looothgBQOLWDbIkolwVUeLCjWM6YOjMkY+kRloPq0ONbk
S4A6WM+M1ZLwgloZqOPS35umgERmZ6q/Dk4p7ryEsUVE4f9ci9q7hihOoTfQCyNvRS9Qd/LqUZr1
V88CVdXlbIf7bh6ro4vRZJfYM+Ffeu7ffbhymxxR9YbijuW5MC+OpvS6nWlzP0ZTzGR4ge5iAO1J
/bMYaTWuR0YmQNW4CxtcY6F09WHN58W6nItNHPIJyhYBVgr4odxnededHa19chzm2TtXWZ+sQ+7q
C7arUB95q/2ntsr+goAXehu7XQdvZBDVcdYGa0CCN31GrobhcO53aBN42xLVtp/IAYC31yKSarej
HDOA8IMhLxq4wBkgamoG1tC4L3Zkyh94A/1j33ImgzNuy5daOd3DZNvipUwG87Yt3fa89Msn6AYF
ZiHpPVipas9FSDqRKGYSqmpYIicHmzt8M5xFGIYYjm2tcqSyl3q+pbWf7xSFIWZE2vjVKXdKVnln
JLfhVkbtaAN3Id/DcXo5BJWqyw+C4eNh55tL+BI3ffbDykJyyCbBXuB5TBr6XvLYdP5qviwT0kU3
dUXgo4mnyN6gioMMn1SN4gxsdJe+67IDCxpntlwtaMCoGyckv66x7/rFpZ+wIOR06DBn81BdRUy1
8FxMrH4O+Ae4CsLy7hsaeikCGjAjrzaaCg5PQPjOXlmGARW5Yx3NkkaDrAtiG3RcMfKw9aiqTTzW
xhwY9hB9l8QxMRcFyV3XcXY2rdJ4t7qpOffQDmpMYqTThtZyU/vMACMsj7fVREKkuSzvsS49JvLM
vjPFOjYlyU2WuZrsFqymbi2mmtHgWiXb1TfM76deAk9r/PS2coe3hIecbqJOzCCpYhLuEkXGlLYz
Cpu6LooA1VV5r1BMRTtEaKx6nLaPRiiwe5oJnaXBSrHzm2F1MKKiIdpzLio+kyNcJEieDXXe/aCN
R9xZUx46CJY70NgdtrMR5n+eScZXWBSQZJOVaqBuSVvl7+O5LU4mRUNgae/Dd8kVnBBTHorGIE1A
GBEwtzDqtnnftEfaUYDnQ4QQFLsrlkZHV+43OqLVyA9xS6M9napxv2DE2WfxTPMY938p4r7eLkwx
BBmgS/E8VtSeW6eYPIN/Wd4utgH0zq+h8DVzJJYz6yozWpfpMScoml7MR22GQYRBCRt0fNKnpy4q
OaPz7+SuY5FmgFw0Ev4BEhUKkug4OpbVbpWcxl2EsGRP+08MQTnZkE35trBQMB9ybURYWn0ZLYUR
0eAUFMDTcDEmd/3npUymo2HVOQcHj3zqshP1ZwsmR85zbrufWyXQCrrtXNz2oUrhMmj+Dg59/5u9
M9mNHEm39Ks0as8CRyMJdPfCnT7KXbNCCm0IKULiaBzMOD99f54ZhcqI6sq8tbzABRKFrAyFXHIn
jf9wzndidl70y0lPEIUx6LvUYaSpy5kZaA9E5EBYmfxL0eW/SC5R6QgT87YT0PsGv8i/wVx17qCI
kvtNTr8Eap4IvRQiBwxfIepxKRE4sy5dZ+fHh3kMujeW9T6L4E4rDDIhXfB+jOOSK3aqELhyGk63
IRtJqrF8Iqtg6ZzejpqyS40P2UEjAsBB7tfv+uH/yNb3WEv++d8/2fN+Iwp/Q0KhsiTt/u+/9fTB
Y/3nV+0+6us3+aF//VY/fWdgxT9+uuite/vp/wCXhFVy13+o+f4Dq3D3D67x5Sv/q3/4vz5++y6P
c/Pxf/72DVBAd/luiHR+CsXCj/8nvr/PJH1Detf9THjm7/xu/PNdCM986BflLY3XbwiB341/wrwQ
BJD9ou9DxO7YyIJ/GP/AOGM75ZrBjAdvgivmh+3PDv8OccBG1Yo15fc/+sfvjVRuTurqz/jOOCAu
/op/6oEFY2UPxx/Dt98I7DiO+fM/aOn7JjHRLFBSWNWYnzjIP+Y0cSJzGU9QBQTqtvHYdnl6jOsh
4SGefiVmwNwGA/sfNNgbS6n6XIuJkCJE2t7WqCxu3j7pC39dx6Zb4btV4W3v9XGyQSfJwTB2yVje
Fqy/h02b0uSZfBeGZwXOqKmo7W+eblz13fPUdLVMvTaem9Cuk+cGMB3BEf5w7lz/3e+t/o60FBBG
VogD/tKVsd4TJsYncvpomcJocDtSrE0jCe7oQQ1hwW40abJHIJiMe8aayA7a9rE7hUEWYOt35bpn
0x45QdMfmZjxCFWldRzSrl+ThzKtO7h1/jKZkRfj3zWz9loa/Orko1ylcf86KwF6ASoT8ctTpo4U
tyftVQCqloTY43JCaEdSn9jBnkUBZZFuq50r0pnyHU+BVm+HtmNjzBYUtwjNtSU3GK3rL3qh+pzt
SLPyX6MOTYwVRmUaiMWRJ4sgpHVbk8GggKnqNinFjeyoi01pffbGfM6lHh+SVl6rftbJdSNHSnLP
9NUXpWhM3C4/a74lcS6LKKwDuANedyYc88YubNo+7O3cyPPgYp1ui2ZER5Py0JvSLrUj4lHY9KRs
6AzFqoQYdwqJtWOOCDFzplQ0SORF9948fplnK4XA4HRXTGS/AHmBgCdASyLgo8/sTbe58njbbtGd
H4BpRsnQ3NZVTw3HOCIqbd9Gbgeza9BvRX2ReAE73HlMAnDXFnqblmy2h3DsYGDDjLGJZ2FCT7G9
QWpFo9lwyQzHsfPS2yRI0ouTzBnHQ5OW85Ov8Q1FNL1E4/j7uMuPdTIu6dZPErZK9VI28SYlnQeK
V48ICjc+wsg8GM+cygfVFaCJUuI/m7tS0sMcG3oQGQVOgM7bI2mep13uBIplpcn6UwHAyktiz8SS
emubNLKdNpJDP43xa2gPyTpL9bAeFJkbETPuDbd1juzEXB4mhHwYF39T9pb9oxUv/k3eD0mx4tCo
v2NOo60XRJMgknRvHCAAPaIpODTMbJcEH0MTmNvKRYqrsvk1G+Rn5WQ7LK3HpOlOrBgjyWRJFM60
LZpL3IgKT76VxV9c6K4r1gzN1mR6RrJVBWOH+yhrsigXTCt29TAZ8gOJaLflmgYR0Rd5g4p2KY6C
pLcteenVg4u7n0kIz/fzMjXoClOOnuJYDy2DNdMhutTIBxJpoC8MC6EzdY9Z3TWjacn1kdQneV8p
338A0noSdkMmHIt52J9quIrB1F3VTgWGo27DkrKyF3JC+gOQbDtSE6xn5pfldqlrDRShA2uAVikt
d8RrqDezNTp3hwlby/Wiie7buBnlbW/3xZ0JcglHtFaEFdU1idranKtbu7/4xhokCuR3A/x+p1hH
PemrcaKKBmTmrQUoByaBwTY3ZPK55LPgnJuJyJboP5exEHfQFFJnRXLSJ3Vd/lKGfR/vWEaydaMf
QW+q8hFVTlxMrN3S7D6ehrdwKsIj4n/udJq2NWHueFsTB4ESkLSjT1GzM7Xt7GSWqCi3gtFYg7oA
7kb8qjosZR2a+zZsXhGX6GM4tzbDwRmptl8kHdzLqcx3XROzF3QVmrRt65UoXduORZItU0ICG2Uw
KhjfupIptwMVY8sby2WWkbxSDwrd3VQPVwRVQKY3yFYH3ycSdCiMVpdj3fvyOgfw/8Jkg5wzFepd
gYItAimn9qIOHp1Ao5+avEdDELPMcCiR6zCe1FPi2jcl4ndQXMFe0GxV2HSCnR86L5yvCi2eP5zY
2a/dSz+3T8iW8qXwUOKWlGbeKmXShVtTdUkM2KbNmeFPYmbm5tlRJzwoyouvrgxjvPGwUmA0yUtI
D7NrAxmTFyv1voH4cFcYsjk6Oqu+DuAVnpaeaIcVosuvTohgHaAw0jtETFI1T1zlCBEG/w765AXX
6N4JZQFdIATxHIfeB8mP3xnceQXDbsCAeRqb1yXwaVhWkBI5KORF4GxL1UPKaJ1qnwfuPY+o4JgR
p0uoozudW7ORj9inKrVyyTpHqtWeGiskiIzQGJ46qNpY1vb28lY3tLqdZG5k9ZHXAI0kHohHbib1
caxDgsGydt4IhlHAFIkxYPbhtGsD2hzEEGNBAUYi3kZe9HSxHk+sy8/m1NzHncU6ZNRuxQmbiZhQ
oAqQ/wXsbQMuFMAljWqHpvsiTTWSfYkLh7lVZvWvizVUjx24i0PW2dXNQoaPsc4Np79komWK0Clo
PctaqApZaJbzQaYLp2ZYFbpmX7BM+DEcyJzwSTUrUh5jb3N36dZk56Rq52b+/GDnGSC4LBeMb2y7
/zagCmgZ44Vehcu/Nb8scN2PaAKqzezlVBqD5dBuokiGg8qDZdFI232G/ZT45omszXzjjOlpCnyD
tC9ihHkKMK8i2Vt3XwvfSy34Pfj8tzqM5a1gYesicjbLc1dIEJ14WtBH6Kk5ha09oBkulH2atH1t
Aeu4ZdayI7GsiPKy+lblJnnwA30XU822ACDWdo9LVhAiDXD/JGKUsyuTErHYIIRY2HfnyY7kz/xo
ayd8dPpp8tZBIgVPx7LaouLfEeA5ZSc0MfdZbMOl4zJJ202iZXibmnw42yymXMUOMJbvidUhsAsE
I7pVtjQI6TNX484KGnR9URZKfg+I9qqIhKARQ+gvepLKA9NFcm+mVfKYdLP/UVYkzudmJ1Fcdv58
cBsqq4hPEDDpMs9N/cVtfBLK80nXaA9k4L/Z2Wiem37yJajRaoyvUycw1ToTOTMwWhwYRkEPZxos
aBiLfa4yA+1fnxnjlnWqbncDEohPtgX0RYYyvmSSPfXMpbQ3GK5skf4lExHP1eBsNQTEm8Hmpg3I
sUqxKJxmlqZHjfFtm9UD1Ghy8xr0oMbMYZqidA3bOAozKIkTV1qE2R7gPFwYbpRLJ8x70zxPoMlR
XqDvsEADmbfaik9Vbc9bJEvxVQzBHip+QJAaQfDFtGNebZhRkkKjXGFH7NZ08XMTDRMgaDQfy3IQ
QY1oMk+ZIQZxu+96e9x6Jre8lbHsYj/Ixpm0WZhL/jmeBwbSCxEA0Bqrxr42eZS+e76lNs5S6rNJ
vCqDJB3lfpPfpZP0NDfCnByJobnyCsve8SlTtDvSPc+Ol+7C3nhQk5kl0eBn+pgZ9bTJc/VkJxd4
5FKk35YUrgwroMictP6CRRSh4UDowDu5muO+D2rrkw+22SdlLtAEGHe0HFOIKDmrAmrw+LlrfHZh
hhO+tkiMhi2hEdkxGcZgfOLkDvpjxxblOHtq3NDUBk8pz2nG4ChhREQ6+vg+GGb25MSs+sdlHNai
Jtw8HkovWSWNYzAmccq31CHeoTNnZsisPptvS11Z+ca1vE/PoYrZVEQwFaTboCzE09HslolQ3VPv
+JyUOYDBhel5Xr5gOJDfkfcO83FYcrfcVWOPoziA5rdhIMQ4vll6JlwLuXePoGiHECyw5OsCNHsV
enkLr55fTiI5BzazmDO9PTjDGlqhs4d+WG2G0JnG9YyJrrp2SUecEAlyXDG+qusVhkTdRXzd4DxM
Pqjug6tCdg4GhqkQT0M4OjZ2ZxshnBN29rzDdwtuUrYhFhKez2uDYIfIDibxng9yuC0x56ENHan4
xk3CPVYhEi8ytTyEg/aaV1X61Nduqw6cBKMkdrZt+jcyHCxr32fJXJw0Qa64hXLm2z1mATiRRXtX
Etr+vfBT9nNlG1KGzrHrPXakAFJY9hAwN03LKDSamX7K1nX1I88RiYaCaSdJB3X5gL+hrI9dki7D
VtiThYcD4es8EZfe6e8tuOd+O47NDRPlne+k8slUs35BTsUi1dBp8Oxht86OuSpb9pGmVjeNXxdX
cZx577KqHTJsww6Mp1tW3SZlIMtQTELu30pNQSWVulW1z13spOFbVtIerSmI76YFETmFXNchi+FI
iYbeS8DBVgXjpdyLberOEMbyRpY4VJhFNZmxNXl4sb4y+ex35lgkzEtdnAVZV+TJvl5iR6xt5Ej+
lsBNlqdVH4p1YowF8n+6RvHKgJytUVG2Jc6DBh1ebADTZhE+ayb8yDdmzC7Cu5MF0p1tmkxZf8pS
QPti6BKxSlV2uVOllJ8KaBeQyjC3nqhglFprd7iUSUmxr4ahusaTXr9jlwzalWVk5rPAHkGfNaRV
eDLdor4tsB+WuyyPK6o4p95W7A6GbUxESX726NSw1ne5xYMfpo75guYlRZFhNca5zBLSmeohvlYm
/nIk71n9VJFRm23npBvuytjq3llJmOi8HFIJq3bYFtaMIyFMAdo3jDMZnqvGuSkZGzbbyYIHxv/6
TcqqO8mvzUuIyr03YoFMLG9xEIJ4zPjYKCBV6rK4Ipk7nLOWmhRA2KpNNeG7cc94eh2PS0W0S4CQ
bePFQI+2fTv3z1PTqPtwidG1DcuIB2HgEHipYQvGR1QMo6auD8o6Sm2NCzb37DOaBffeLYYj8Z/F
DusdDYpoJ/t2CBu8AHM89xofBlXBamajjzkwxFpoLU5nghuusmeUJZM8hkNmFAdtmSZFbzovUVEu
SXIiu4gmaFSTwwJtBHIxRwvms4egnOs5mlr8/jeOm2Hoaa1RjAdiG/1pz+SEfO4UAnN9q5M8zCMj
zG0FV8zJvyWVGmuGwWa8pc7lUabHpvsaunDRLmsUcTXlgb3B+UpZg88SiVfKIHw1BYbgSTjfC0Vz
1QdmFsUubtuciMtrpvfiwCRG3zLYJhPcQKtdGqJ6QTmSnChBgkNIv/KgLCd9LRPU8F2AohICtV3z
LHXiHGlWOqD/DeAxQkazpzEqbGmf2BPAkcV/yJ620kcznJebzOVzACd73aXmBQiv+Mg5DqKpiuf0
2ndynMg4Jq354ZLI/Jk6U+5cFe2AkDTMjWKfZK2P9jMeBob4XOYqqgR66dugyxbg4mUtwBxjFJmq
8N1wyO4jOSdsi9dhlM1Jtdx3NywXPLlnF0+WKTTtfu/GwcZk7RwxxXrIm/qBfN1nUIbfyTEwn0dS
2LGXtI9TTRwC68fbyuNbmeXdaCZ7Muj5xeN8vump9x4aSu2V4XvnuJF7LwiMlmr3S1fw3Ku8YzvI
d4rWNyNv70Ld3Cvb+iCf42T3BAQXudyAsELUaSCa87sDO//7MC/DVafLt1YSImL63rPhcDeyhrlV
eAwCS371lPvAVvRmLF2PXWScMlJzqGbS+kaycGVyczWGXGTKWt5AKH/F2mci6cy8LdiWiy6AbJBU
et9YbdvfSwufUsYAm2YjeZvsYlNXxckI0WCVIXOU0p/WHgpTZtyaNbrJDiMwOtKoaakRpkKil06+
l032aEpg+fVC1cnV/jEi6VqhPLtP8/qL0nREHoKuWTRI5c2YTOOs0OpgNPQ5ezM3a4/M7bocvaew
apZ2gz6p50fwhXKTJ1Ki2g2Z7ice0NfxjHUsdMgaD5fpxmvDPaqPe4Y659qqDmMl4CUz9yjBC8wW
PYU3A0Vcin3TmvowGoMTxQQv+Jh/DUwVDjV8XOT4rtG7oVcU2EvS04iD+lw1qKUxpt8ACKQuER12
P2chJyjrtwSEhAebwf4qnJobCi6NnRKMKL74jewDsTG77imc/VtlhfVN4ySnmk7K5HxaURNM7VPb
eZ92KRw4rW6A3YY2l6FNe2UU7XJtiemaWsteAVvfBwqfjdexDRfxR1JBciGv+s0R1ldLXBTjZXFA
ApiddJ3cDtiMx8m+HrrZvceANtJ+IEtpzD48VlzNB10b1d6teDaJBu+53+Mepu9prmzdonHL55cw
NbZNww/I039F4XpMKVfxGhgj0jV/N5XltbK86SDS/L72tI8WBYsCgaDZiQ2ddjbO5TOP6VEXObwj
OnThWNAIzhfteV0uaJhytiR2OXUEP1X4svOHReK2wuk634TFML9rNziIJP6CFew1q/ujBL+3c4r5
hmlCu3Jq596iejeXJtvPQ57tZEXL1xAFlluudcJJQ7yJ9Jy1qRc8m9lwcZDbzX70mx3+W7J42pHL
idN7XdpSs59amk2wcHtcGuq9r6y3tqT6tQR71aLBM10Z0twLjZZbK/tc2WN/EzBRW/VN8aiEvPfy
+GsfpE0U8gSn2mAwYMYfJWOYAnKlkFSmcZZ1vK8Zj6E+vNOBqo51Shg7J2+qwpJGWm9GfwbSkjre
SzKb05YJyE2XBq9O3F7Vlvda+8O48a0AT3DIsLsMkxGDtoMkRao1tIPrwNdcsJY+JaLoXsN0IE/N
zQ5t6R7Nrg1WsGO78EYm/kgfCWoh3mStmxp73SfEWDHnZ1BaIZupvjmV3ZbfFayGHXGG4QnD0PKg
a3b/7JDtO5UGzqNA6Hpi3WrjRzWfCbsuNpjkwC3ktRElcPLSNWCQcY+YVj9PHp9+Ncz+xoeesO3t
br7XcbocnYZcFYLajC0cUWR0tvLfif4ZqLEYrDeURXheeNIMU/uQxxY6WKD56wAhiT+OxQGQhbX1
8xxEb8PwLc9QINSPgVzuyLB8TKjzVy0ygasBifWeoMx9SUFqu/aOau4MXVmt0TrF0PdZj3rhLLYi
T0cecf4jUnQyd0JADFVmW6QcdAEC1mbDRPKKG1cgQeaedZb2WZlLfih0JvcS2iqtS04UUOPLjYX2
1pHdGeRsuZZFdtPn5tPcCnLDmyZyGZ9d4XRtP4yFKiDppwXOsByjQKEIrjTY3nQ6VGF/GP3peEEv
PiRNP5/IyiNDDBrKIcGFiu6k0C8N0qV9u+TXhMfu81QW5MoRW6HsoThlQye+Ev72zSW4aEUwHsEy
Qfe0WGP6yCrIROPVFITsqCMbaLVLUo0XCMBNihVcMeFssqFlTi6rZzu7ZG739TvWkvdGVxFG33Er
vamLwnL8LLhJ6oIV28rAcb2Ftnv5YDcF7aTDfIOWlO9a2AO3Epr+bYl2FwaN767oir9DFXtFAXJb
KmtHhI0+ZG75nQaHBzygDLuVe1AwL1NA8Akp52zw6aCT/km4jfiaLDi9ufb44fGBV8QkFufA9N9x
d3jfR2/ZpZP/GmfVM6iPQ2BZ/Mxta+9wPBzcQhwmXOtDvHzY5pCuZTuymh0zENmRPfUwO4aMnKAe
q4nJ0NzdZm1Rb9tpRmRZV3USsV0jwI9j6otj9i85mQsY+4Ivfpx/pTv5dJb+BtXCsm3t7pq6cF6z
LWeigy3LYjiCLpyJDd/zIRAdDU/MR6fU8ua6HEB93vq3yDXB5LhnbHlEvFmWa7+VOUAoYD/ORGJf
0A0u83QMggwys2ole19HrqK/zSbRcbAUdXiZt/k3eIv4NAO6BVun3ilkF76ZOmPHBAahc0roWAl5
5xzyKX+HI67fLBA05qJHHeLznQlBZjygb6CpGAYLRw+dKbs9VMZmUTn7ZYhj+xC7aiICduQtWANL
UV+mNmGGARmKbOzxOCRVgww58JcnsH5zvkLMZXUspAwB8AGrfCh58JVDfTMwVYCx4HmLBOTr1hic
74elnbxNb6k+39JJjek9wQXQlyHacOJ7Q3BUHB2fBSP8s9mP+YctuqRfdaOVTU8ewd8mJ4Jf7YPW
0cdCLeAzenIp0czz2/npTdq6mXcsmdBicKLlWqXYUXZMzWauwqKKmgs1Ic6C11miVncnRq3C5UGK
2Sa8uM5qdKsr5dVbIgOCLWZcpu5Dq5trI/DOMq6MbxnX2q2FAgr4rI6UPQ/bcISZEJKQVS/msep0
vLUS4zvHzXW1IPryOy/CUeNfRtIT2E8cKHGcuwwQQlxpQ2d/9/BRRNw6bgR8q35p6WxYA403bZwj
Da6TOlhBENs1jmyov7nCumZrh3bisTJBhMF86RMTCXSHU0frbAuaTaceqSmcZFvkcemjQB0W8OxI
OJwCkWVpk7/nF8u2ZyyabImQil+aBZV4jqx9WLF3nrCXVijRYE+uyeL6nWj3H2kc/msChpvmo3ro
1MdHd35r/huoGJAp/pmO4fzWc9+iZPj4I8D4t7/0u5DBQMjgOLBNhY9iwPKDi1bgdyWDYfmAijn1
6EFdHzOaDwjwh5TB9v/uWC4JBi7OMdivgj/6IWawiLi2Tf6zzeqWP7f/o5yEn4mHiM4t9FG4f7xQ
UJ+CuPtZycDteAHBZ69ZAH2TxoIKaprMv+D7XbQ6/5RL/HgRP/QDwhhM6LkXktsf5BKuJM7LnJJX
PArpvsKDvNIZB5bZsP34w7v/Q6vx7wOWf7xSKPhlgPWxKf5FmJF4REqFc/gVfgoLE2sMh/turghD
+09fBpiog6UOtirbsPCXl1nCaspF6704NJPBBtJ9/1jP6RD/xfv2M+Hu8tvwMmARQwaqHtPmXz+c
DH0FJ+MLGkPGqV7sPCdBHjOAsa2IpqDbQl1r9iRbyt9R5P822vn/98IeuHcP7RWXh/mL+KrgAuyV
a744ModkYEkUpCbYjvVStP1GFBLV1MU8ORtZ+xeYyp+VNb//yh7aa8Q/3DHcLj9fKnVGhiVN8guZ
VF3+RFQXGulR6Eu4ZW8Tx9iROmlHYop9RnKe3fmbGt108xeX0b9esLYFX473n4vWdpxffgpx0fEv
jf2CC5nE4zZ5bBuDWWaBR/jPL6R/faEQZq5jmQKuJODLXz7h0TDS2U+dF5APLW4RypChmJN1OIEm
+/NXIpb717tQcPzwnz3yUASOzF94iZVgTWu26TVOsKRkR5ulXRTHl5SyoG7kQ6bGwkIpXoTumqdg
fIQoRkdvChkAa5gF08FcDFgKdDempHLVcf4e+zH+rV4J502iIKlWLMCIKFvIn4sjsaBL2gzcI8tq
mIEJrmyVBUCOTLQ2Vw4bz8uWnikfqB02OCssB9Y3ou55iudgD0PiJHPm8o7Fjh2IVDLIVdU6PtUR
SsiL6t5azgEglVOGPoLezCuCDFVkjwab/GP3rI0wru4ucWbPjigWf10ia633dp6ELVKSnCVDYTnD
TdOKy3ZTjUzcF0HY+MoILBd/cyXJK7RdMkCaOUb5jNmgCNcm4aHfLc8n+rc083KgwLLVIx05cmHB
nr9clYU0fBbfiT40cZOa68UQCDFbTNuCNN862ycIZOB+9TGjeZ7N84B1gInK1VIJKjD6kuE1Rbvw
XZkV+YWxyuzCRLjji/jNUlCN33shYEQOntFdD72IKdQmFYgU8exk8MbusJ2mLRWh7aTmgxvkKDYj
wXPGALchtMA+EUOlR0oS+6pdituYNCZ18ZkaZRmW/sqJuw7kx8w0F8el2+CVMq6NxUOt9LW5iKKd
O3thLSn3JlAeopJNZfXAE/LSiMUDm/G6m7DRtGoGkNijQL8ina1oza3l5oO9sNj30sYLaPxJPaRC
gWyEv+NRlkmLWHJtLCYCe+ikGR/+BZCYTiqCMV2XjhsJODvtM8NHp6dRcX3UeOxL6sSND3SnAWOz
3va87rFkwVtMMHGk+lwU0nTMyaZgpzNMHSHQp4EAkH6+hb2RC1AjwNVUvhP57IGf8jA5Ap/SKbiB
FtlaCJ6dkr5xaBIdXgrccpY07SFsNZCPHsKLvE5DcHNXA7QLc4fxTX2Oc41Ty3NUcA5TkTSHGifb
s6MGvNGdK8qPvKzt5LOZVO9e67nExqHauPFvAMwYNwx4s3g3ceqlX2boLqT9BZVp73zK+eU2rr3h
jseCl9yQUscu12qr/OtETe7vBsUCELYcsnLeDHuc6ufUtpp+x1QucE6diFOxz0bcR6uRZEOst1Vi
5VfWJT+E+SPiD7kwWN/gNgMK11lhhT1ynPzmPUmLqduKxJmWiIBoiy/Fvsx4MRySPnkZY6TZ2y6s
4A7NYzc4j9alByE+r7fKLWAd0wMvWHgOvilC/L6HsmsFsZutA+QXupUFf8PrcWc+t7UV4pyeuN3D
c35x/NBd4WvvzgxaZAn30MTNiYZEqyFnGJmpsl9nKvXHx9mBJw4ms2bUwFlj2d7J0MnCZ5lis2d9
KW7noKH5xWWO1KQah/JOe1jIWQybnDoDG42ZTc7gmpss1wLfNKjpSzYiCr0GotudJdLptlc5dvNJ
aUwJqHqyKQJY4CEb8TL0gy1v6FazwQrWlWZdtobzJ5gdWxakFTmCX5GcLChlrL5ASoZQlsg9Ocli
Z08ivkvIoP+ipxYEDkGL3C4skPE5lFLwGNLJBclDXT88EjvhPdXGQjqrm0g3iUIyrMftkItMbG2D
xdXKrvqMbY2nUoRYfvaV+Q+ROyrNp1vLTRnJhTWUpXWhGRysYX3j5A4qOFuj43K0WyROfwEsmrwG
mFTIsyyM+KtpE3Pel+bwOHljzUQ4tfOP1CVMEUVjpl+FYaJFQANVRFaXFbgD+85kLGoG81dMy1JF
rcciHdQWnumVb9XhqxdWWRFBkq2u2MJ3rPKqUT/T56Zf58CT76lN/ALPj6p972RtTATSj/WB7KE6
26XCHq+ryVrkoTBcs98Gk4RmlTtLxgpfeneY+8ony+gdME0GrAS0chVgy67NHizcMq/pZLlPvWmM
3zihWAvXPe72iMccNJTcV0AwmyEgpms2GV4aS+p/TskEdRW88YDUrh0RyDemAquSMZ/HRtD15v1i
E3zFiyhFcAO1ornOEF0SXjzGlrHll46xebEt6XYlNwdB4X43s3OtwP4yMLBnN6pyh72pkxTj9aXl
v1qoRQGDea792WdFR8j8MD6gNK7HCOUPyq6qAKV05taBEJcvdhsB84sJFGMoj3vbaIlRDgKF6X7h
KUk8YB5MjBUb2DUuEhfMT0uRfJtJikcJGaYOEp7Z4CxkRdZBDJm9+hoDsc/UBVvJuxo9jfkI7C4n
DZaBNxGoFveZoMzYOhCciG1q/UqDmkiAvyVLAxmKr4aIiGueOWgha+RjhTeA8Mw0u8QWUeMLt0xl
7Uac1pCDYy0hqpYdkCvfbrx7FGTTsv2tLvqf1vVvnkk1+ScS/Kp7U9+6rO0//ti7/va3fqTvBJSI
/+hVL//+ozkluezvND20pnSNEGzdywv96E6Zm/zd9CzLdj3fJlkDPf7f/hOtvUmcz091q6CUskL3
kuSHkVTgCvilboUDVhDlGSC2S3soM8qWx6Kwwoy92zFxYGRZU6DdVTOyrB+6z8bXWWfeIp2wSJM2
WrgSLVRKJRU7k7ZAZo5uJOHoOTtp0gBzLoOQsd4RV/HixtdoMNypW3ns8DyWC3PNvElh/HSnB+16
bk7EndH208A2m6is9DoJTMZoKxenfEDaXN+mAI7Qxd5QAVnTGTKW5TLtgeXDFFjN6rupuwGhuHTD
+RsWF84ReAUzVJFhUc2ml4myd+R2LLI+4pdMsKJ1sebWQEQKtXvP/S8tdjduHF7A3CIfW4yv6WUb
PsySsJQ+9JZTSahXcd10PZognZUNpwPzvLb+hkwXcMpST/E9H14Y4d3s/RTJK9bdc6zrcHwutAdC
G4pC5KYjBJ0BVHwLJclomrtw8JonXgHQE5qW68lIA1g/OVKSNcsLUe89nJ1HzXY+WVW4vtMdypPh
exk6bXeFcE7c6gVpPrBNTf9wQk6b7QpHBMMLYDLKKde0NosW7lvB6hNcIRtUlDlOBuCGqLtwRya2
ue5Dy/oyDIOaN5nvmkAxVTEm8543C3jcBFN3XZnliKmNbD3EP4OrEUOp+nmU6Rx1/WxgolykfzWF
PXI/Zv2LRowpOcWLutrGNRn0GyshZG6P3aIDZ2g4vms/qJTrB1cBg7lP3SOGn2APMRtFbZ35N0ZJ
/EcEhM1v18rxbfsgsrzHEyudJLxSgd0W7ya6/V3QWXZEOLDcz4itrgbbxQU3ifBh6KEqrCB/g2lJ
q8yPKHuMm370sggHGCPv2adjmtFQpuFY3C7zqNgmFql8Ddoh3U41uG18Dmj0F7emxjQBQGDgxRqo
I/YqC75TI94W/uwcJlT/zywYoecvuOTRrLdm+kS67HjLbAVFOTvgDIjDhEsBVXI3fVZWA6TbYw45
3FXMGtdkWI76pkXuVsuNYc+A4zGLjjHki1TPez0neMY6Z5JrQuU762QpaQDdkCo7D7IkY0Mg2jWv
qoJvccUGShGoAKPVQGCS6rDEdm+UAb2XzHp+SgVl/4uoWUO9Sat0tibo7Qvz1EuPQBXwnrMCjO0P
7mAJSp3ESUpjbZwwx7p6787LQOlnairGyc7VF4nIOb2dqGajVgFE1eyDtrrs2Dq2DE8/Rq92nonN
lHvb+38cnVlznMgaRH8REVAU22vTu1q7ZUt+IbwNxVqsBcWvv6fvPEzEzHgsWQ215Jd5cnI+zTwz
UBWUTIOLJkz+OImtfk86uaUZ8SgPrv2sjqjFIw/nLIZ8D8xlfK6UkHzygESWVMwZqZ587iZslD1m
mv2yyCA5gKuY6ffMWvpFt7yk7ZLUlH+YZ2AwG1atAzszFpNs9qv4UXZe7r66COnM/oM6yv/cM4E/
ar+su4dY9zEzK6zs1dE6EXWLsyowdZCs2M6LaLWXrhAmstsqi/rREHh9Q2nnqG1y/TFZsfywlU32
VWMCF4jClKc+Rx9QlblWxIKtvlulWx0MBw+r5hUWtjyRfGHCXdPRdcpnyERpGedk7Z0O//yM0eem
O2hnghzXRDNQMjyOJjE/4kXz1w7XTDXtI2ai+8hvfDzLpY2eIpnf4btZuKL4mOhxVCO0QPzbrT4Z
4ffEpGyUpWbeBmwP88ABO6vzJ1DfTb2vtBTHqXNa8XOQuAgPge2d7uBp1o7UjE73bOAIyHRso+3g
NOvGzDBfKpZ7tkUcqqaMHpfeBN8zbDR499vN4Pm0VpDb6cX42AJcMbg1sjX4EsDBwSbkyYxbISSM
G+jVC3bg4U12c7K1edehHW/lkK3vOkqgv48O6Gu3Drw3xWT3uXUYqLdZ0zv/bSSPKuw3GgS/7YFi
EXGiw/WghK0zrp9VJtJms2Co2ckKZmD71uCB+z42ftGn0iZu/9KTYOl3PYwxjcdPTMsrAYsyvAeI
zWksiuDnpiMKDvkaAIvdnMzKEftzf4Z62+29NufjIzqs9gS4HLgulcTvQFLXDCsN60FUvIXUZj5s
PnUkXxnr09XJGmoRACziR6FtUr+GQDsJHvhy2hvXuq86jsHGUYUtX+mGZSWPCU18RTgyPuCBCVJt
bV9v/8hnBZ+KdYlcAeWofMx1fXLvL1NeJXFzHHk9maxwB6Z3dOIh2UG1L58x1XWUTayQHIEvzIxB
QrMkByMiwrnMGJmAJX2t3fOoI0IaMddD3FbTOOnffTjev8TUsPuKu6FQVACrzqNx6djWpEJpz+W/
dcxNW2Lbu154Jdv7GEjiI7sSs2CTfEt69AdP5ZjUhiGSpGfEdPcMjndULt/akDWnxXf1RuNLsDzH
hY7bfVbjLz7SNoZFKZ5Z4wmtTxzJLSLywspHYdTeU5RGcE5inDOxRKB0M1BvZN9A6nNLDaqvIpIV
j+NKNYNwwvxCMpfB0iSmxv29aM+teuaAbNAp1LnMHtnjvZcVSaNm38Vr8MyZybL8lfVp2SZ+Wnld
cOYpEWZ/maaT8UnpmaDc5jWJAy23LT0IgAP3SJPAw9lVbIQkgQAw1h9J3STroXdc2ji4kpf0wogu
OaL0Vk/cHmrCbR0Ddv5QLZ6IISuq9gKok4kYx8dxObHl4rrrfYDgniPlgT2Jjymp8xyhewpizXxa
jcO1DxnJXbpgw1feo1r8ab1tyM95BKzlXuw6mbe5apb60XWT6qVN7lAMOt6Bq7ZgtxBv4lq8CtV1
Ad6phJWbrFf5Q/Ceexg62Wk/gO6539xu41ubS5ngjUUuSaO6bt+UYsSIUOB8lX6RdI+IT8HwrFiq
0lpOJLvg8pZQdMhtFQchhHnpF/rZU69a/CiNoyoqflS5yn83RSbDNJvmdkhtleXyNjtibh/iDeTw
zgxDwD7Vu3TYJLnj/+V3SkBErUX7FuugB/sQ5ZxK0Ejlp14G1yX4j4+k5Pq5tNAQhLut+3jy7WVy
3KA9FOPGoJRbvo+hDNPvtnOSjRCezy73s5sjkA0IGDg9lnuN1xt4LtzzCL7r8r6JYflLcbT9tF7L
CtmimmGy8nrUiAgWm7sbuiR8NU5PP/CovG79sOWUdYeRGQyPL1kZUix+jnW2XAjE8RFP825xqvBM
RwbUOqcTv9YQbNChMALjD9lr8hIyrqhk9cGC1/tgaWl1RRzrCx78iCW8kNJgJlNo9pxz0RCuAyHa
lrskSNCHwe255Z78bdvCYUeFEmQB8lbLuMddiTA0y+rvCO0CjvZaO8RCR0Mqq1Ux5BrCpxzBlyl+
N2JyPKxZsir2leu2+mjasoMzIITrP9kt42hSjwpeQYJn6BGmN1fiNjHZ+Dh5UjMwrELOIPzxFfKO
yH+basinl6BVKrtOQeeebD1lbwNPTwAIvIm6X/3UFFtOGXncHuCBu/0bE+4NQ/gWbiyS6OgOPBAR
95AOssoPPvptGfNUIOo8jBAnQHOGtW1OfsLsDrm4KaAaRPHymwF34F1XmFtt2vUtKcJZG/o5VZI4
R+O14hZw5AICi4Ue1+3m6PJAO4Ea97gjwz5dpgWEHIEvykvgnkqc04QasHjVyXqti3k5gXXs8IuA
BqzatF/N9jatVBrgz9riS4+XBW1QujUHytAt3CP2/L7m4zDBLaspquCxEAtuClN0/xV1BflhsWHw
Td931F0Cc+ypnGe/+AqdzfNxrbUCSDP1xeKl6rZI4rVYenVFsYh/N1OtaacIMiYXdcM8vh8maGTs
ymFBhLRUP6GjLM4D2y6cY4AU0fgS00v1b+CKSLeLKOfHfuWecIn6KZofmL9jvtSdetjMEL7i1XeK
Y6shCVOftBSPXDv7tON3n9Aax7umbTUXAejQRSJv5Hdb78GW9HDsZyx+fzuhZv8az5icf8t6ANTl
5hnm/bIbfDqQaPXhxLmEzW9bLvakMNvikAKfhvdRcVDL898RfN8eH2oT/ABtMclD6SINOxE2SX4X
3bxCZI2+82d2h7uVkCAb/FakTBAaNIrJpoq8XZ/p6QPtVGSPdTBB02NVwuaRO0PjPyK5BvYYFWvd
f19wQxTfqtk3CsE99qq31bUNgBY3LPS+0zl3PoIscVVf1nxB71tWnodDt+Lw3zVZz/kuZDP79EtN
D4QMpf0G9c11D53nLNMuHOKS6gm0zp+z4Id8MAZiGKOPGfnvtBXiXhmko3L9t7hTF3xgZRPjqdkI
B+HnMafC9vnbvEXu93tx10djwvnSuESuvgOb2vZDKKYvyDVO/FoOLaod3pWFZ5pp/B6cGSnyzIv7
Mo0nXQwnvXh5fMkjv6eCJe4kjDrZPBM2qXAetvGpCBzQO1JFJzLL2aO3ZkXqZpX33XFJpWLdyYIO
TghaNEqnIdJgOMIBfGuwNodc315IiBNaH4BtAVULpL+degJ94DlD6FTUMsBwPIQQwB45685fHEMV
mmlY67PbW3ubJk5BO5jlQZKzd4noyOm58NI+HsIozeZJ9SmbIG90mwS6/qF4FtrHLvC4UqwjV94z
pUocLuIwKL8Bkhrtse4Yok7zAs4X9EIJpnJcL40TV380Z36mgnnzTuafaGW5hiMGwSR8Xhevf5Te
1HKBWJuIC7l1fSJ8lDX8ir2am4to8/FZh3cZmHxgC/5Rrk+Lp9f5S/uEpYIy7q+iZuD5ECMBPhAR
po7Ur6PoQGNw84T9zJzWJCcYBuOlJGKF35feeYwtby3tsQY3b0E8OEzW6R04C5x0QYpMULy2UQk+
KTX+3QI1fGQkjUIaaLBzph2EAAhmRZR8hJnI32dF3SummRVVBqQc8GhnmPPTLFv7K3Cs9+4s0vte
WIR2ArgUvdRakdOOhUEgXdTC0bYXHMpEuT2Na8snusUgy0aBgs7pkrYKEdb3+O0QLjMS6EqVIaO8
5dkCpzglZgDyFhWTQ9c9PNbLRGveIQGFut7ITQfgvQbZEiGElK5SLhGUJ5eD8dOZ1FpKdgs76agy
p/rEws4H58YdJNOq4Oz/6vWcYl+4VMfZv9aU+We+BNw5V57SK64o/VaKbIb3yubf7jkHTu2z9nJq
xsq1TsRBTK573RrfHU6cBbo/FNjChJkceKD7Ev+0vDk5WRququKx4ta6vrGjBT977NqX2Bq/2Mmp
aD7bBH4qLkWSqAIc9GtM3LFN52rAT4cmHR4qu+rgnI/OEgEFX+aHwGbUCeaLDuUli1r9SQdJQAJm
KLIXZjhrtCNKxI0HFw2bm2LHP2+JiT/WhJfrMC7S1pg2o8lcWjoRgMQKx/wK1gBeIvDak6d7/0kW
i/mzSdnVJ7DPCohokp+iwuQ/ICO7kGTEYglme/l6owA4OE+D1tTZrTZ4B5w+7IsoJ6tEY2I3PnEk
jmDEMRM86TvQjoU1x1sJoy3nZCrX4dWF4tbvt3lwincAejw53uQsjORsrxb25p7k9EWN7fSsZtQE
oOe+ei+8pEs9HjH/FyPQ4aEwdG7sgjKIoqvX2vidMsDwwNtSnkSQVxeZR9lrQPUBVY1RvmA1m5sQ
Mn8FJjzwkmsSlDQU4RXRR4oKqw8GF9hhm5nsD8EYNt15ifx7CCrqf2Loq73vpKkW8YCLVBPk5oEp
drm/QCBnqWoYbdzliLQrGY2sIEAYTXKMeFflBguOObjGmD3X2yt46fInkyfW27vc8DhkNZf/REJq
PzrTPQjtho45O1Vd8uNaYueLI1XbXMIwaf92bGb7ur1PdAmYclt3nIGMsrhn0C0qJCcH6E3Xu3VA
pMiJ3qMqM4JjfXCvPiT5WrfDR8Q4Dofn5qzbf1ov60vMrmSfyg04B/Ag5DmwwO3TlhEP+FGWbmfT
Ti1ybyPX6Q9DQIlhud+acBmAV7BGPYGmnup9j4762E1B0374qpD9LvQB3hORaLsQEEA92pjeISdE
8xXh8K/DiPlTJUOs8LC7zXpUEvKfwRxAa9DrRryVUH6GMexFd3KCb2DB9+YVl1xwYCr4boswevJB
3dFHFpDa3IUFE+k0tuDlwqajhsjDP5D6qJR/S1SWijgJ998jwUq3ZLaTJDcO+d2ZaXlrj1Qz2Gde
ZfvRZNnyNlHS07EoLkpyJ4/MnsmnrSGKaHmybXw3vaiqAJnpmBzQvi8/1yisbhTU3lfBcJzX1LM8
IIcloVDr3HXgN2nU8sv1QvJ/4fdTS/3Z54KOFOPE04sv7PSh6sWtUjDHsrrEvu0It8us+NbQNUAE
xs4Gwu/m2XU/QGWneVK1Ez5H1/0JWr6Qh6mFxn62IFWWD+vF80+D/+BzIauWNowSc4gr1N+Eg2+v
jrsG6En9Mn8oO7Fmzm7v2oMP9/BcUEXdAkceE3tiOW31K8GtZNzlVkXVq4Rr6x8cIqFM9hIKJ0qF
3IJncyLLW0Q1VnVYLieo8e1Pxq75jeIAS8jZgSs3dX5ahQr/zGhCSt/QQIJzoTzc8RYtvOLGFFV/
576BjChjdapLeISxPzk3QoDr2bRzcAF2EDwbcBM/8WOYG3+u7ln5wjkbRRN5CXg6OrWKYeYptE7w
ryWg0+5qwiVnzPrdyfpZ/q8YY/lBaKVVjyRMVnA8i81+lE3dvuatUwJqmVou18kwXr3Rz+B5C4dO
SYqaZLPT4xINHN8LBAW/FiBahlXFf/x6o9WicsaLjzx76cOIw3ZBguRICqT8Tmpha0WaLGYqjwR4
9U+BGM9rFGnvlQClKq5ImlpeCz8mSFi1M+FlZr4eVImpHHGSm3tFIGXsbipUAv14glRSn2ppNITp
iXT+vnaUZPPX2nK2Z3ZNhzHE/x9tSDIU0Mu2IP2J0rnNzE2jfwiNkCiyNU6KFAZKRkNsNSM9D6xm
O6WXhFQOZ16fToynnGCN3CHHwt7uyamiJzj+xuhAEkSkSKjnlZvD/NWU8yRy1hBSH9sGNoZrxIR5
f4tF/QK3cv7MrMi/Fb0KC5YtxSCC+HUc7jHIi/lFQizax4ZDH4SXTsKHL2piDi/GW6LXQLFfPEny
8Yw8R6tAKEqRfW7BHOprGJXxI0Ud4gWFnY8Axu15wDjT7wXeUYql8CBdg6Iru69I1fGvOYjqRwoK
o0NQVf1n0nXVmGI55oS63Ukgnt8QaB44eDZHs9xlS+pYaClmoXFuthqJLHt1RqRsnFT1HG5x/Vqv
yrZXp48bTDdhF//yeb094MZ+duebuCtdiFl1ZDoNJLHXTLG70QEggwEeV8eG0QP0QVXF7C2tvDeL
2oXCiJFfvr7T4QFiWMTB1fb1+GvbLC+vpBl0l4vQie9eR/8cJE5i9pg2ioeaeq5mzwyD2f0U73UP
Td7a/GhGvIP7inH1JU42C895GQAIxL7zb/YtcoppWUgxiyDKcM3GEdQ22Al2nPftb+Dn8Q2DuIPW
63Trs2dq+ScXsz5vvTO/sa6se4KyTXbMjJPdAuGU9SFieKNOY9lLsCGgKctD0M1lSpNcV75tS1tG
GOCWURz7wUUm2OoVJlHs1h/DDMq3gTnxn1tO7hv9OvpHDQPqePeldT+KyTNoVmCyqoO74mEYY4dg
EiKl+98gQwsZY/L11TeCc3eIpXZlNaylPvdJXjXk0hAv08SivL0ijaxgkEuVv5D7rcaH2ibj+qBG
oxShUj09+4kj4m8tPsj+JSCAm7HvJ074gm0Ygn2NzfZki6jnaq+D5YE8ujA0FlA6d4pziEClLDgC
rHPQBvuBsQsN49OQ5acp5mVhEc4Yd4UV/ETXkG37UmTtontVpFfscCmYbq89x5e7qqb4ZY/iORHE
QKoIH4aC9t4UhW/Ezo+QiUcGfFcgHxfOyH+yLe6Lp3qA5Q0gI8Lgxn041vuo5UFkyavUj0T2IwMY
x8zvflcaj55cJ9xzoeTWVVCBw/MNn4vEd1W+U/WyeHsY6x5n3hL/SIhR68CdcDJ03KHJbfu40dg4
0OWILe+A62Wy2EPDKZNd4CRLYVJbo+6moeqX08LbDys4dsl18vXNzpp7dDyaoLkEiKi/Ex+QLz6c
Pvrk/53fYJ53lxXk3YnZErAAMYkfbjLab5j3GFPJjLTKrvJzYmaClmR6dc26tldsyFv9nfbNxbnF
EQ6u10DmTD0FlNWQQV2ov93rloHokHakzlZCnNi2MbpRvQKjizOk7l7bJL4bFjMxOqes6SDULkUX
zV+UHAn9U4L9b/4BeNosC1HE9V96RdkegZpV9aufLPGSYtcEMV2Qzlj+Di3B7ZQIOGTLZZ3LMCWg
1DLNDBh1pDZLsj/oVMhlHFgosJn8JDprfpw7T0agwYJqUk+WuGeKr4asF81wMzs8WF3vEHuWGhZw
JeEv4mpczpIVtrJ2suG3tsxQsHXO3UgvJ43k5WVAJs8v3MP961yKuUgDHDQ5k8Kh3K+EZR8hxq7k
i+wMzqOPibgwb6CsxO9QRb6x0UQDKk8Y1SnfJF2SK6rG/IHzIAO9bnRzCqxZw6d86hLGlKUIgOb4
29SZR0EuPLl4KIxgsCug+Qg0Hl18mOv25Zab+b+1E5u4jqbV6sqHKh8YNoDL7pvBmfdjNW2SAFfQ
eN/W0Gh6S3QPXamlhPeLVoccnfT/gvv9O90wAYiZ6odlmZf3lv7NA54N+9k1FRcjW/ijutasFuay
Ao/zLglehEvYOzZkWodO4cfNUv1GXHcOFF+LFQ9ZJ+QpnHX1uEH5gIYmOsLk8xTdPwXu8gOi7YNT
J96bDWvoKpXirY6jwJxFDXNhdt31UnDqpMZq5YqQdX00fgsiKPqHuaZA43GgkLq+AHolx7waj8As
GGEmst0PO1URb+9qbGL3XtV7j3RTe2+VDD2z11wfOAdbG4R7QjLj3h3u/Xfu2tYf0+o6lIgwoQ1A
uwJHZ7MJ8s9VV/0DR3EGZ6scSguzpgvrDxHb7Zc7E3YsQxwL39n3sGMlTCia4rZS/bR5Zw437kJ0
XqJFf+aEmYsjxsM+fN64XXGzj0Ztj6Ue5uKdm2okdl3E0e+c5Wg6YIiTxmw/x3HzAzADBWHsG3HC
ZiaAA08gPJC05BZ3w+kVLwBVhs4443Hz2iFMTqUOk+wrIlva7gMH6o/8vQ7a8XccWNBgJtRO8+oq
9glof/PY5OTldKEi1Er6k670b8iR1T+XwfygDKhGfdA5KbX2ongzl8+K8hfxAtckKj7DIgN3Db6N
Kyi4oaEMqUjehOs8CcHNej+GvZlOVgfAzpqipOZ2w/WJ4M2cJvkSpPD0hBmPW1SRWkGi4+DMyYiD
pRjpaB8yhOnjIucOC06JWfK9ZwBDYolXU5XfPL/KAc431YhmT/i2cyr6+ALYipa4JrxJN6UlpgD6
IwbOe/0pQZRW6KyBt5wDS8vQ+IRLLtK/W54aTvl23fSh4IhArI6pNFoSj4sMlhvtbRhEPYdhGVcE
NOz+pVlxFb+YSpVND6GRVjogwNhy6IiSrsTYR0Q0L/GgdshsZxrHE5rqrVvPFaVn9POx5SHOewRf
8fudFZL1ms7SVMUDTIYeCqQXTpynGe0yDmzAlngdfYajXoKUHyNZUrqtey3w5y712B0T6kl0daXb
twPoRTTZRP8A8A3RhxeT+7pxke2bA1l6le8BVkUS0N8QbQ99Ntdsj24We0AbavTl75S2N0QeRx+T
K8N+Frc2wDpyIbRLjTtCGqDCZKKG7bKpeMpOus6S5B+pC78hpzhzmdZnukdoiJM2gKKTqpXkX77X
ueJaf2B4tUTXcK2awMNd46AJMibOEw4SpMG5qa8WIButStTWjQ8YyCZxF6QFN9Ed/pHi71AyG7sf
1tuRtOwWA3cKKF53VbC8jVWXE2xO3MEPKAW+z+I5KU3SpQ9itSAALRaTgUaw3ofuE224XVIdtaVJ
p1hO8wP2d4pvVYZ9K7owvZggsCf5ak9TqCG2D0QOK5z4eYUcpenWiU/unfSSnVgbFnc8Dy4v0X50
esbBdYX/8R8jmHrIjz74LNgpsRMMF0Vj4Pi6LFSQ/VfGmYO2zVvR/e5zcBbOf0EBj5TBYNtKhlgc
lrckzWnd0OAXos7N2YncgB3UoXSdpOe/Ye1HvY+ht1enGn8JCEBl3QVJGCmYoRy6HjR0W89PPlWO
DGfFoNYrLtbQeSpHW+l03bwqeSHK07KNqq5ygi4du6XU731U6uQ/ZwwLe1ZD5+pbXTScUEG2QACY
AJWKXyVmbIZdIWqW95BXoyMYpQZD9N8IAb4CE+C2zUEgLo/VvtqEmKHorNX8aLQEoAACje4s/Nr1
73Klq4l+Iiy7wOHR3eGeMD5WVe7py7biRPg2+1OTTYdKOUH5VCHWi6OBraYOc9QU7gnaUpcc8Ibh
JodMICA1KWd1ft5nBOFlZMOOvlgeu4muCQoGgfpEdnga+y4CB92MXm5SOgzy7QHU2riA5yPO3x3J
ApuI3WIuV3O/TMTiGG950ekDRDe1HZMxd+W+HmrqB+pqU+uvOBxz8TUhhgY3hCgOz+Bl2QLeaxk6
4Ku4PDjryfO6kUpHeHflBtUI5yGyUDImCVNUF79PPaOJuYQ+oGo2NQjS1o2n9hhtXl73pGYxWFzR
cvR02Tgfb58djRXyig8WthleqoFqwc7Ybr3g0xH9o5llEP/H3+mHO7py0RN8AaZQzQVphMvZqqFN
0TpJ7S8wQOzx5WUh4O0cC7SwjJg+Q9U3V7t5ClSLWwJrIsEUpD5nNdwqyKeTS20zfjRPLeOr5EfY
6t4m6RwaC0Mnyv3mOmJdyE7CY61+WUP+4Ry5ri+Jp7mjLUG09jrmjJUoHAQvU8+GmW5yyAdEHSuG
7AJIjiA6EeO6eadBvfXfWD8wVZyYs2/NW0lHRb23pphYzse6aQjXO7GBldIQ+gYO30Tt/F3Wk6P/
mUa5+b+w6+fqjRVZM4nqoO3tB9YacRucqZdHhMpq+s4VDIA64XST/IqGjKPKsRJoU8885Ev/cYeq
1sfcLiSl32bwhPJWewu0Ko6YzM+IPhFD2ZGuss2nLTRTVKtLm2/Xbe5AVEjKurz/ZLR2pt25U/wa
MAkIO2Ysz9SbCxArogz4Jp9L22R4/jmzAiS/NJGZ1yNQLHdoD8iBvfkFq2fCYsYZZs7ulCyvI4wU
WKvKB2QQ8D44uMIgebZbzOe023CaFOoPsafNmGcz67X+IwD5GIEMVWhc9LXh3A/QJK4CAlLEB+7B
9n4eUvJEQLO8OQqdQ0V2g1mU8Kp7yW/ZyOlNqnv87bTcx/Pv9M7CoYMMa4EOUxhdkwGD+UPcJDQb
pP9DXCy4NQEbKrNBKnOZ8xCcahjkP+aBR7aFW1QDBNhTGDdeNL4+D9sH1q3qjP2kq3cNe3j+mQlh
l+rQTY0F6FaZMeSwCgk0Xo+jnPmiCYa619LMCsBVIVxmLCHOurXvm49Aepbw2jb6f9Wihi9TjPK1
cRS4FV85023uu1DuAxmObdoObpmQaVe06g4kxWJM/VQjNaeM6Nx2GOLG56rdoABOh9AdXN0zvjDq
LRP+4B2pwKiaf5NB9nvGyyWWL2pWRML+05PpAnkbcc+Dg5OFzQnL5MxDu1XU7nCldaW9eesgn9ZG
U2qQ9XfD/+Rg6iwgMqSulxnulU5B8MXxJIijMUvOWdwzQx+mXp23dhueVnxhBOG8aUqRD+lzh41G
/qlctjdZ5vJZjXdurMQU8gUdMzwVxg+vgR8WwBeTwb94cMu/whDgJH1TKDzhBhupo2R5X4TK/cVx
U57GKvAePD6N1DVdYGkIx8sxa4Z+YRvI6+BSQ+HAGmGuMxb+SwsT75mWb0fc23OJwdGQGzJYtMET
XX1AG/zNf0xs7jI4RoO+6Ng076SG6I1e2+hNAFsCFpbAoEOqBSfGWAKDHysEyRNmylG5zZ8RNuJU
F3SnR9TZ7rue1vclW8ark3jBhJ1t6N65NIEB53KhGMoSQqL1rneStBNdlCI41p9ASRgrR+36nxvl
oX1mtJNzQhtqeVZVpv6O9LlNacAzfl8tlfhTy40EWwJe6kSZ1DQc+fWYO3MV8VYExVNMhcXPJp9x
tnjDGHxgmMWXIW3I6cDM/mUI6ddoMpXdBAWicufkGFPEUhDndQbppayvFPX5gL4BSN7LSmbse3vV
QaGag1qcy/97c5HVE4T/tSYMycNLOwfXzt1SZdELrEDGaLpahm/uFODb5RtWj361LmKXFDyI+VAD
RqjQZS7EuTC6+FnrMxSNtm4HOZZGLrrToDQ61j6Fd3IYs7fmJHLyOl47YcVhUxE8Gv3qU5TRllCx
ESnO7dKHp4qeVKZtEXbuZERPZCqM1F3WzOXJ9lDd/hWu2OEDZSS+W0ST0xAq+YWUVR39sVxPfrzF
R6ZkiIWz9NAJlrK4rHgynm3UtlebKE7rpQk39ElcrNONzpIGta1q3muHoT2KQbwF+4io0cNkC267
PXBMpbgypgvDXYRK1eDxCisoq3qrGM6CI18xEgBY246ZQDdKg1yMByaFQfuEIuk/LEIypahsH9N6
0YHY4DJf73ET+pcCsMvZuNWgmFyI7JKx9lzmaejO0VZNF5q5GqZXzfxQ8C8/Mc+278XM5TTeAK+Y
CVWYO0OszkXjA4NYquKWxSp5dLdswfaVJNWTZxY0aDcMozcFNTje+YEjz9poirijVf52UXjAD0Mb
6OTFCvAWRx+Dw4fOnPqbW036Q7Q2uYp1EId69BiMepZyVU6tTDUyQwfNbZpBodQg1nmDdzKHRHzr
kE5u0DlGzfjG825Loaiyx87yGfd9JA5DU/mHtgljL70HHOKznJKhotAwqK7EB3gLvblpnknqYCiK
2WSU5HHfNaunbgN2luI41d64X008z1eJ4yXl4AcYJR7W6aliovfZ+pj51yjQZy7G7ZHWQWKXWyJ6
kZqp/eJ5rh6KbMxtWnLaOAxOUlEAlEXOjvFB+ERTDgfVkjknuwQzqXMYk9VAGJ2yb0jR223mhv45
ubK+MtUeKOyOOdH5GnUwF7iJVVabl6SLt31d+kE6ItMewcdHT5Ij6g2e8rSXW72VlG9xcH4Zl6kf
iBD05buO4uUl4nMAh0cR29Fjzfln8bJ2B/CU2anHKveL81diz3SGUsoJquWtJdhxpiqay+2uCccy
3foV2B37LKU6loa2uXI6zk0u0za6URYu1XW4FntDppJRfhj86YYso3Z7kGglHFxQWkZKLM8+Uw+i
3d1o1gNSiGyBEjnJCxenhftA0HyMeIUfSLom3+ZYTMFlRMs6zdG26GdoW0jfSyLXjzxr3aecmAsD
ii559dCQLu46QCBhkEAechlj72jpqTjl6M3/MGAGwQtdMdM7CuToHOEDzsl+5uxKsSmA93W/WXiI
+2yszX6AovcvIBh6UWHgXNn/y+HbUDY+zROF2+tLOWLUPXRRF3+L8GGCXKtXGkXXQim+KvFMcR/n
hU81AUof35Y3/jYy8T7ujoiYYMymLoTrmkORV21zcvtE2RMtQ+72CWclKtEkV/7/Mz/42t+jn8n5
b74qwVitLpgDMtnH7UO1IsmQMnKLy2TxSh8cmdTjwrxDSw6DKhnL9nki77ogUCZl9ZrByfr/Dd/L
QuqdZ8s1MnPzxH9gu1skq3HUYDSAZkkhhnDwq4yYu6nmdWUnsCE3/+PozJbb1rUg+kWsAkmQIF+t
WbZsy2OcF5bjnHAeAHD++rt0X09OJbbEYWN39+o1p5Rz08bY35kY556dmb8E+UPED4cVAZ0QqCGf
efeJkbxmWimB6d8zgcXJXUdT1HMw039xdeJKir2jIhOdWlZckgMkz8Izb8F5MwcDDpBEESOguTiK
mZ6cifpGHDBstp00MNVH5rhJhrEO+/y+56GzwhUcgHYpzn94EePYfgEJ56AYtT7NJUXe9X9HDoXQ
z4Avnnl2Od+CUUNvl2Dgt3dahh+L8ZObS/MQuQMkWQ6YONNF7WUhVXZM5mk9s+zPrymUfyjshejl
V9drrT+jLMfRsE4OyKTsVpxsSydCkOU9xQisWNLm9zQs0FEGg+fmPKSeXuv7PJ2sosaJj+EQeGus
/9XjWAJJavj8mVU1j/1j3FutfrOrnfYsMzC90sEcZ7xKuqr8IJCN4TaeUGm3fdoE+xSPr/4hU9P1
vK2X0H3p6IPIHxBfhoYtw2yVu61peGxPS58RatqJoYeTsgkWEwQntpCGXj5yVoQ+yubsxrAC8aYL
1z7Tw9XTDdIlU4ulSvP+/+iLWvlgNkgq/AQu/ClRqpovhPrleGGDlsIluDP0aB2ZQZyOCcryhNrS
TpizKVZeIgHGK/aRDfmKhLxbtytn+JpPqKPOPuhN+WNuHIjGClF/p+vImXXN2aHckclMDDmq5kWN
RFiXvqjCzVSCCzhS0NHuh0GU84PD8jVBvyirfEfYzE4/sN9nuOtFUt93syzUNcF+8x8G5Kk4hX0N
K2mueEHf4nGEL9o0/amttPxya8kaj4LjowzC4r/CsdMZcS0Mj30slgfcv/8Jq0iyHgqV+83XOhsy
dKy/gnoCDqd536RyVfzMCtWLB592MvGIxQoyU8YHmP7oVQb2MDjK+sMWJLgk8Ebkzh79hSJTOrra
wMF/zpGOmoeBph67Cck2wJyqZeJgg/HGmXMwESqsWWUUVzktYejNhzpeaddx+m5BhdMmXsv9OKtb
SYgQAB4os8WDX8MuJ63laZh5pWr7/1YFNuDOo/71RrqYMOSwO18x7GSLw+PHH9jFzIG1nPaMaX46
4WbzPb5oRb4jTvvAeSfrEXs1w8w0xn87xMf10pU9dh8DUVXvFixg5SWj/AK8OD0nFLima2/bg5Bs
YXaCP6Z2PrWUVKwdzvv5mJs6jnvaPoLmj157lnnnacaTmWynECDjOXDqmCixhQqqBMaAtZR18Fql
y7As96FyDFsUxq5h9bY6YfONOWWqmvkxs6S12g0CodQKC08vJQEe9uAN1UAubmA2naLahvm6fIbW
dvYV3m1V7EJYSlzGN5hx3qF7jKY6lWUvf1Y+qYp/Soh03gU6csxXQ6UjqMAVid5g+fcxNRkVLRiX
MuV3hpLm7karHp0aToxTywXCZSsn/lk4EYV76Ydudq6izYpQvrOsKkCFEpOOD7lkuc4JSfYGdzT5
Z2CqUUag7CHFpdwn24oEaf2vLzPX+wG1gI65a2BE8JkH6Cr42a+6qlP/zMHXpbJGsdi5erbDj0oR
hJju55yP59WwDJ93EufrcJckpTzBReM6E+1tP6WnGWiGYUGKO56SFJ5KXQuluFL3PJPALo5oU2d8
+rgIu3T8KVEVtyVeJH/rMTCRaZqKs8qSSexN3Mi9r5X70GJrH79NB9oBJcIvEvp2smFy4/0speUl
SiotuC0+lmw6USpIg7DHz1eSi3DCv2vREsdZA1P8Vk7fH8aJepqD59cqYFXEIoOLdEFbr0wW3pKq
jutu0iUaKZSYhj1dBGZm28MXsAvk0F8gN4iKh0LbXLHAJmeC3u3rgjWWnkzOU48h2dFfvUUa2LZe
SyvgkJLkRajtpief6hBqK01ILWaEA3Y44bdY70vfJ1SCF7fKCIrxmmRFzIaAhtw6bouDFsbwn8q1
P5kqK+iMthzC+tnLn9nuh+29BG3MlS+m/BrAmwR7oMRy8cCpdByikU19JNFxw/LPiqdmQEi9SZ84
1ktOwS+dO0aEXSvjb+DZ1x6dixFonBs5UZz8rPVosyYYo/dNiD6/UQmU0k55+afvFtVmiocIVhvt
FXJXYTZ3HsO1sodqwMVGvw5o7m0844DHAnNjlEbsWu5sZNOOhiIqsS4rdHLetw4/HHaFEimKINHM
r8vsFn/NmdO9qayO0s1AOofnoE7seqr9YHQPvEym76Ula0AGB5dOV43Zuxcvot2I3mlwlZFBMvcj
Di6CoGu81eWY03lSzfLEstfP9oldmo1PO2IFKyjTHyHEvYhw8bD8lwUkdu+1iseXOoMdcFKUZr7B
3FYsWRyqvIJbR8ZexJwn97Xq5RF8hjdzfHZr+QSdc3huyhymjZx08KhVb85Aa7nvM6ZqmBLzSaxV
fJp6G9IzXAU/8Mgm9hMZ63Epy+6Z0zFf1yZPhtrAsBLiRw0pmGTSmEdulWzHaWViALMs3c75wtnu
5BILIagJlzC+dHS6T0ft4IjZC39hfqszB53UwdmKXSYB87+t6Rw8KJ2ZnciZU3lpjvq/Pp052nKG
D9n8rdO6dXXe3Rfs5bmbu975ijNkm1e3xutEEbVl4SGJtJHfyJCNeU97HBoaSst7lU/babRIvX3a
MTWNJZW7XoCFgG0BUNJ2cINyGzMOvFJvwFbH1/SwcF8OjJddrZncPRE/tZNNGK8JWt6NuR9eF7cg
xjfPC032TSqWu3ZwhufEgRC5lk59hgVldpMc8R0N/XKtCT9uHJPiMmxG0z9CWiPXwm2nOXFWatq6
Y0Fzl2bwQC9Wer8EXv2kueY2PgvObeSJvDybyqMvHV+vg88fYD6CaYqMhVTuvw88mOi/7JU8ZEDT
gf7nI9gUuJUDG2C/wlXEoqcVJxP1hbMNHZg+SzIk1E8gf50drDnM3gMB4D1uGAzOqyq4fcFutpua
SCLRpcLDFJiJHj3ZG8JgOeYYxMlbT0PElOHJeOuiIBx7Mbn70i/Zk2X0VPwlKE63RxVmvwM4rAtN
QcI/eYPFENNY6qvuPLaJ7Fj85LckV/Qhy3pwNgbX1JmEWbvPggHMsWzi4quHxvQaeAEc0qhEpfjQ
jjufrJauv29QizgZ5h4QSq4OsAD0iFeQ0IfwWcN9ro41EWCxaXwHM3BXTj+1JjcoCT1eqWsutzVu
ZnCxFgY25LK622gU2pNGzH0uysU8971fJS85quhTN6C/YGcIOUuVGI5Y5DfUxHijTQPqnTtUzxw8
5qMVLQfAqan9n3BqluS7gQD2gJrAXdY0vqI7YEhDwtisuI59gWuNDk5sp09DDZSI0DtWCGeZkQx5
GlCwqkVTHEG7U++FJsTwM3hbxOSZdRnm6EKo5FUGLgfgnmgWRrB6zv9NxvYU0GXs+u8qP+WhSnjF
2UYDIcNM+4vYe/gGXqkMwFzLQk0cjDVRymOzBR1qCFr8RM5KHEyM0Ua72j6Jws3DXdry2NhoYJls
QRg5LiSMKX5ig5k8zswuH5MW/IIhJXh8QMnUY5dmw3Xrj/JNX1E0FZbjC4feLLqovk9PdWv8h8gz
c3GmrKCOwcWi3d+FY0c6Scja05/IJAUDKiqdOc2+mZs9waEaGy/yalRssa1iViARIC40Czb6iPNg
+MZHUN1btQAFa5pxINsdB2rrJXRE7MF9K/YEhXzE61FBSpWabVo6t/Z4Q7N9t34N44i1+XLij/1H
MEl4ZvkWHe+sWEC7l4642uMUu5SO+7Y+Or3qfnF2bfqHRcfzcpq6MWDD3fEWJU2i5ERaS+mULTl8
h3N/O6zWLcX3eEjFSKHtPPVsnkX5D7wLp4tuDgBx4VClPdHlgiXjGJPUgl46eufEZax4m1QvGBRk
nIIqrbskJxdQomzVo8YLgXWyOFaRKZ8d2cr0QF08acvJnYhRuSTrNIynZc1hrfZ1iLsMoFTQ/SU0
pe8hfNhlQwwTy6S1IoSFgGW12uHhZhoRHjCgAwk2wOIgB2iva+vBHtHvYjI1wEK2vLWnJ4ZXY36R
GSF5jkHNb08Rs1N0XCUln+vizL9Dy7p46USNSyhOflULiZ/rbYk8/dIqXEijofLC40688qtY2F+A
k8/XdxdHDVc0Gi/uxYTz2KOX1WCgS+IMmORCPz+aWnnRXlLucM+vCH2BE4L5R+Np8u6trmWfrHH8
FVXuSYQeFyYBJsxy3cgSRuJBoYkklKzlXUpOA+tMSgwRf9GY3Oxq2bR+8XDM0XA4lcOYNWDAMwR3
FM9jOpOYPsRBAtKW8m3Md9EKlXlvK+lbudUDQYjD6uXmjxcO3bXHk0CnQCVZOnIpoPxXmEyvZeSG
Lw34oA1BQRoVm8WlfWfsdjxfiu3iRXh1e5xk81swYscI1gIuktPE+gXmWZrdZyrLuoPPC6Bg61ou
62kKQHjs6NIBz4285D3YGpXKIRtzaoHeEXhTlEm3oI7ghbD+9S2/GHSJ4YlmMP+cshj/cUDI/KKb
oet5aUHv7JYIl01N1mgvRnF7bGawHDhwyBbFh1Ka0AY2PM6FHHekpXjqTNAq6+2yrMRJQMCQj7Ei
H/D9Dnx2LXGJhb+X+z7gl26RF7Z0vEZUnybRTFPXzIsmcsjOMzEd8Gss34rqiqPRI1ABxln4NvKW
g2oxPfzHjdhQuhGm/SPHSo/2wEhWL5TFJH8ndw64nli03pmmGg9rO/YXHC2Iu3ZKVhBMRfcEQso5
BYs3HvS8Vhhzh5YFX+ohXu74XJzXvg/ITGcrbtUiQvFntdPDb+xDPle6nqedIJ3wS6Tcm/8W0Vnx
21mwTHr9itEbUBhTObnkejuqUT8ROopubSwskcqxjzlFpSJA6Epjizt2ndnZNNOmx8v9ajjTHK3O
Rk4zWVMccjbCmPmDBVNoZ4zjHCvlMlfogLz+3iEG129XzU6ceHXINxvYKGB8KleuMv4z6RY78fFV
gKvNSF94whf+gG+IgBmFOQHXnSFQnC014TSdEjVRUV+fOW5SOgfP5q8dAhKpxkp/gwuHZqXJClRS
gBsxKUA7YeAkafAW1IHffRRdRs88HNPprmSzUh0D1RHELTNb8VyICMojFjehgZJGZ8i+cyUAAY41
E+WjCADVm2v6IEJQ5dtDikdlOI6+stGOJja32gyU8sXHmlVyu6vAs2B9UajqZGHHMNYudu4pIx/k
QVJBbA6q9NA5WrjP5EyH8TKQJ3mqs5JzbzSx5H8WyuLgxyQpcTWgqx1cJ81Z9vHNO3cR8VUN/6On
O6so1qd0nix/RUiQh0D154xY9saciZlRyiys77E159ODAMWNQW8avOJQd31EbW0UOPYhd7vYfTCr
gMfduB6m+6Rv9TFgefOJWbX4Pcfl2OEtjDDH8i7q3o3DOUrw7s7x8eHLs4eJonXIB25wICPL8jFA
ISX72s0YE73ivhyS8iunGuavH8nwWqVx4F1Wt56gTZoZIyNv97neZuwSWLyye35sYM38RH6VP1m+
zisW9p6Qt4LejibmweHchIN0kxPoF8+/KrzIlGd4vYHPwE68hzJDiGETTnheEC8qZCHBiUzfjYze
Hky+nv60OxAo4jSbxGFYj+d9wl/4X1XDr0E1d+J0p9J84CxADQlqRtbH0X6Bu+eTesFi8qFm7OqH
KMHwslMijk/0x0YHX2bdE0VVOfC2ArjIlp+GyliJOe9kaaw3m2lZh8+pXLt/YaTndlstIVHmJmRC
o6V0WJ6ohU2qzUxHR7tpcUA9qJC10+OcrjDeEljncqtag6IcZYpFdpJgYb+sUVpdHdVV6uKsPk6W
gItWHZwps2dvdZZdu7ghfPYo+QHwPN6ewqFV98ENVX6BeVWv20UIrbbYd2kmy6pePFWUaG2RLJNr
S0nLW4mlGOxjguXrvmW+iCAmrRKJrsTqF66GvNQmrp2huVvLmr1Zyk57+j0MfEBgFcsxweIewN88
osJPT2mRJANJIPqOFrhzx2Cgw6qdPcjBCNreL8T6CF91yeQAApEyWgwYun9xONHLDaf+KDotRbAe
UbVoaYGrJF8XOSTxE+YITnRdS8z3EpO/WDHzOf62HskjUMyHFu7RWO6fJ0dIOq48TFUbCgu98Kty
Z794M41tZnTRBgARcSwapsja8PuilrvSJ8ilM/ftVreDjjUOnnfvDnH0WCbjvLW5HegXZbfCjyvb
8BWLfzxccecrDuluxmMgYouHUgH/TF9jGaz6nrxoOUrOOIQD+FZM+U8w2sl3mPNOjB8vDCZKjUYR
3U8TsMpNm7U4Kojk95YnbZRwRMwBMPx15Wj3KqpEcHF0j0uFLJQNyAgM9YqMdceO6FYUC0mK3i4v
9gX1HmpYLtwoFINBtP8JaW7ZVl6M/T0Xw3BYHTaKdxTY/b8SLC6TPW6N4FwszONQ8MOHmmAHoQow
xVdyux3+ApchIeTceakSL/yeokI3NGDF5FSePYdQyRFgFIkB0AcEgem8w9ZfEaas22q8lAp+6U6R
g6LKlT07yAd3mfKHgRNEdqj9npV3MbL+uqMpIx8PfuuQBy56rR5K04rpNzGZwH/X5K++dcAPmhna
bfbdwEOQELSFsKYn2mG5R8DrF+Gg9uxxxXqS7Ivofumr/uyGgrTjBJOObkT6kKGpuLSmr828BL+H
mV6yY9rTmbLH64TCkdmQ9wYdlMPyd4nK7tUgcC3goyaLmXDTVOUN4NyUpfpX9U1bfCJAUIOFs6Go
/y984xXR4Swx6geF2Uedz2m3DDopt7Ya6gh5XemTZKJAkfY6W697g6GLW1+SbInEVMf3HILXkd81
Wr9DjrIPQDHNZ4IqlT/TvqseWQ6t5daMJjLweFC/aDnVufNfPRnj4s9R5oyIyZMMbdB5oBBx3mHx
rAiMKhzObtEfjaWRC5hQC/sDAzs01byV3rsz1Hi/RlmrbwAFt4PbVBRp8WVjd0aUXPC2DfPMQB1y
a6RJi44DX4ZHiOeRY/7AU4vzC0wXj+Y93Cdcopr1rdrFlKsPxznw4EhVLJY/fbq1UXK4flgQBVOC
xaleH0o2P2C9NC6qLb98Sw43idnLDAXitzHcfEQuXsqYkiM7pjVlZLz7SJC6k9OeRsvveRfodIzh
4BBJpZBs8forVQAJJskwzHGNWv6XMHdvxpfeXrmV5yssJvdMtWT1HEyTWu9akQQ/bPijC17xfltB
G11IoTBZgm7D3n1Dednwl6eH20Ykv+mg2Upk7cxeOP/yu5giMCL1/mMXoJezOoEsG/xB4McklaCt
3RWtLJ/8ulWEVjw5/4ZCEl/SEv/kjnahWZDSFMthlkwNh7l2EgmkBaLrrloK8WHx07NQlBJiX4oP
uD9yoyngcF2W13iTME3U5zWY7IOGj/1mIuzDJErSqaLKhuQxte41heyQm5qXlfPyJpgyKqwQvue7
2I0o9MAYAi4Cb5rCNHjoMevsHI76/3H7k4pyrMf05ZIGBVg1RMmpm4c5Og6lRmUn+LW+d+s4zYew
lo58KU2BdpdiXq02YQzD5Q43V8g6PgKj8EW8fOWGtWkYX23BFmvDwbz7pMd6nIFdCJ5wNSPFOQyz
hGxsRrHTvZytS9N8ZNcvTPX9N4eE8k7ofoEOl8wQpFTACjHFrrZfOQC+ulm5si9AWBD7noBZsQP8
Gt/IRtjJk73vCsxxhYupFGElwzPOizPY9zygumuXKkqUPBEW+yZq9GV2ef1diTCN3iV2qZGStaxB
9iq0shNWd+PfO24Ibyn2I+93AaUicslrNx2RBCeou32mdJQ9Vviki1+x34YnHWD8hGA1WAWBIXen
l5FW0feoZeaj0Gqg59OU3X3ZtBTdK1rpYSg2tRSfU9bOfxJovEdqiMG1rtOyvFROoHrEZtv+C262
281UGeM9Eyzwqz1DqYMnsFIQnmSWZ8suTZzugTLR/gI5Ac0g9uWt0m7EInmK6iHZUdpDjGXPGZSR
q4+mujuYnsMkhvxVsq11YnGlI/2Wzl18ms4Pdprl0SXqea5x2W/hl4ExDtN5PQHmDv19giMRm1TN
tY5HNx5aCqvm+Oi3cf4cBHiPwHK5zVuLJfsn9pNo4+F9om3Lmv+opfFdvLYjjI1UiAsv0hH5Usef
gqjlfJdp7EhcXXK6jBjXzy0byw3IEUuAs2Xj/IxWQ0LQndDkznHGfvJtkU2Ou8mDe1L/XlZqbpKZ
RCQjeiL4p+njQbnyOuQNzkMYOhna2+5hTgXc0nwi36PZcXi7KIzXz6oc6r/lMlGs0QgEDq1lgMPM
MJLSHbn4KDFT/JojTjxQsVq+5+OAgZgPH8pZwA0xhokwdMe5Qr0V1kEEpZ/DJ68YYGW85S8wDvS9
OjWo0fqqccvjk1Wm+gsbgbhEJmeWob5QtwflgjoGra77s8amva75sv7JRiXfndhx1AOsxsa5sDbJ
uVlQA33WHo0/7QKBx+Z9ymXEy4ndyg2LNs4g1QkFEejhpXiqKaw/pWwAw/1S6NXZUhM+HHixZilP
+GJ44lWsUbLTuN5HVe3Siti5xUENFQ1FhS7EQzCWvB8c5iCQjlxRDojFuPnDihjiaEzwAiOEve3A
st4e1zVmlShG6BHkLasTNyatG2AITxTJwz2ibCTxdkmDIQl0leFVCN+MqExa9W24tZA2MnQZSkOF
mLIdlnt17+MDYI6Wt6IB46X44Uwfblv6r5wNF4NCLEtiQt0RoNRz18QKnA2wo4bALaEaBje0NGQi
msbVnrTIvGlkxPZymvPxtWh0RoqtI51zrbKe0TxZlmIvBlLu4SAG7wkMw+odXFPb7LS6hDPgaIXZ
W8c2GjSOa3R2YdZIL2NGqAUcKUMEj/tV3MkujptnJOPVPMFXxHkFEc9GD7NR6HtUkGj/3KKqc+2C
XsTC5aR62cl+bPU9neV1jh/Haci2+TGBecobimWThj5J6l4DviVPhbNwi3e49zcgM3BIxiL1mn96
jZrHkNfXb7+w0cvsyPFIVTnPpTLDyOwKb25upQrI9BJj/2PRVrrbY5aJnvrAbT7WoCinXTfqiV7Q
XGUvMVkWlW/qJhcjPWWUQQIXiwDl4zfWbDb6gcj6KNk7/IvytJa/JUeNf1O1EEs1xay+VOvlmxQD
SUQk3SjkpWrwr34TmIDfeprXN+Zk//bGYmNTbdPQrupYccDq3sMxac3faqRH6w8njJx4g13T8hyt
htA5whBvXoXet2KUrSK5ryLa9Jin6+hfNwXxR5BmADRQunnt47bgukBlteMby0DuzF1PCuIxcEY3
ecJyiBHxrhYLovFC7cZnGFXyOt9KFI4jLcgnXzYYILylfZX5iLFKyJj4op2gR+k46Wj+yM1yLmhp
+N1pAFQ/DUmMP43hMYqYGTbmZwrquHtM8Fn4J1iGQYOzjKYhADW8mQjb4jHvfnOs08tfIlSU8BBL
9v7TEPnrZ3WjfAi0AB8/ZJP0zcHgFiIiHnGgvPNVEp0LnryXYFpsCAdEed+jN4ZHP/YxmaiuiXZ+
EnKV26FrNkKpiWpt6ZsdgAEOYO0cE5oBgrGeClxR8y89yFB/wdvwCuacJR1/W09PE2/lPPzEazDZ
F64U13wAEdSwI+a476PNzBaQAHdbPvOMAABjpgzrh2Vlr0OT7qyK43vNHE6Dd0IzLwdI9gfHuqSR
/pQVdDtgaae1jie198zgOpzh86vb3jvu/5S67n51xUzookhTfSTh0b9YQAGHLjLd9wj06VHjm7Cv
FH7kuFccL76EvTfrO34KgdiMHxJYFVNP8Ydd/ORSwVxgVCFI60dUNnT5EuxQR4MEbCuWv1tFax1M
f5M194EWt9gEh21cgNf+4snNP7kyMCXsfhL5qDNOTguTE4WDElEF89MqUF0mQUnCNoA3/VHC+ChZ
vhWgKwibKLXhY3S/GPYUJJas0gUsMSLFXNGzM9CHBlJ42hcpPpVfhBgKTIB0LIxX6jm4+mkflWH3
MBAC7LaNXWDSBH1mD3GhRhZmLZ6hLfHDPIfWZQliyWhs3OcgHysG8p6NYGsCjg1rXkUOGVtrAsCt
tvPak/DXJsD72s1/+4Zx/IFSBhbAoynSh5kcxHceo7WnuxTpDo+a8NBQfXCmM/CJBHCapZfjyjkd
J5Q1JWqYnedr4gPPnijNBi/KAhUFpSEK8N1GJl1f80bWcF/xdRx8jfSEhseDB5JbIrYT5RL6mPHS
xbjMFV33v5uyCS8FUZQG0bDNg/9GXdSCF2pScmzDVMo1c4NC6uRKCKut3usciuPOMKUV+8Ur013l
wSfep0m3FLvGFHEDgqJM6h9BeM/99MPVxcIgIRS+D+QWys8IDwKyKJ7ZJDvDrPReEf0Kti05/MZS
KCp5Wh5dOykTdAm3y9pD4/Ow7TjT1w9qmolY5zhdr7Vrld2oyQme2X4n+a50Ydj+9F42cIFAEg37
A6MNeROIixx6R+oIGWy8LbITjr1oNpmz9eOBmAJuI4KXQa7uBCnPQ1M19KWQDFiPqxc5zlvTg/E+
REOW5jfN3k0fVp+uzHu/nqW+txP7/UvP1aMPpbUxc6BkPbtN07x/4PpdPwBt2Yp3UIcZWfc4Tlr6
cJBE3Fz/oV1mKO+03xSUCpMf5LaIpD8eRAC8arcM7gQDrVgIV/ic1CEXNcupnUUxwynzql2M8Zvl
GaGOEzUxENNVNKCl1B4RyrvKTdqdoTPmAVGkeK2DDkdI4cv6I66AmHDCabNv1Kz0D1RPAYVkokLF
wcPJdwuLZIMr0gcy5QRpXeNhWwMKK0rat8ZjMXPaL0N2nzsFbmefolmQga0UdIM4AO/3ccOcFczO
3M07w6wT3/l0nbdcU61ndthCxy2ZLyhk5CzgLrFguonxECOBfLUNnTJjGDVPLOIJ+OdVwzo6wvmF
LygQOVsUj3RWw64gIPgJW5My8lWTcaDvBJ54uAi6Hzz2llxXZnGTbVSsU/TV8UAC29qxy3iFKOjk
L2HO8uIVIZGJIHbBsx+ZOpbsfeU5mO68NCMYxaHpVKMnQp9JxkOQtWjppVyojMwAv0EZPS5kfrs7
LQtEjcodFcGZ250sBLT6Ay/DPBB3Kf4DzeLdwGTBODJPfyI+w+WBJewKss11SbThtm8sKmvP1fBK
Cyxdzj1+BFJwPWlZ/LJh9E4zz/QNH8XvPh0CFYQZGn6MlKXOuQmVeijY0PzjZElnVG4sNSh13/gf
ReIl/pHtdvGQcVTmfFr6Jn3GnOLhlFgmxOl0Si/si9DLihRhNyAHRoF1RCtrNEp57RsHVGTgzqSN
JHvxHU+s4BeOGeelLT2codJKSLtgRy7zAPkkA+eKRj517XcLouveNsbuOXaRVpKi9o4j/oa3LAON
f4nIN29BRzj0CYcylxs8LhX1m8ZbyWCTH96U7oT0j/bl71B5l3bHLzi+Lhxu3zDC03kUEnnkY5po
+1jFXIL+D1R5toFWzr7tEvUUjr1C1FxSPIjYC7z+I4vr9mdy2UCTMTYt9jxBA2+uFnAqyA/eu4+Q
3pwoPJrMjeJj8yPEg+SSWl5+pOFu+zO6SkgR3e426/5qFWTDb6ZQGVOglKzmdU6HUt1H8CrXtyg2
uf0yIEP3TRcDpY3dtpRbb2WuelrZ+G4j1yy/PI9s5038+gfjEGOS0IBpabjvaGgz3W9ZL8wZXTPY
YJN3RfkAJTkcrv7sszFpGW5AXgUCT6UIzJFgbeqdjGHUGKIA3Vy3/I93lbOY352zzr8ch+A5SCtN
GqkfD0BFgpCrQTen0fEa1nkBPyIq3BLpRxWN+G1WXRUXl+Y05wUShpfgBAu9I++MtU4xvOJh2bFw
CL8ESIsrec0S2Ekbs0parcd5EYv1llo9BTfHyYcDuALO9eCey/+y2JmRlMcyfZx6ys++dUG3HiDM
8FYSjc3lIN2hGvdjBRJ4M2DK9zfMu/WXDj0Yq11LYnyqgsi/Y1cnn3hDqNeK0yvGEz8j89FE5R8A
tfoC0HumHBc77jMU42JLl1aa75gk1lep4nK7GOU0B580/66RCaHSxF1KMiaQWHgwiYNg2H7PJuLq
d2k4yq9+If/NQZivaeZcv3UdznucHZ38Q9BM8EqyoXsmDfONJ3X6A80+O87QZljel9W5wipz9IEJ
soKX9NsPdgpOSilAP/ktwnwXiV6YDbz16d61eezveqdUrHrqVFyljMJvS2vQHudPZo5V3SjgF4P3
6bFMYEk0aI/HQ5+Ex9ALELblDeODTYGfklVx9m/NZflGSnX5A2bSgW5ByyMaH+EVT2CnxjOZx0/z
JJpXy4/9BbvWPDOhMopJcEGk0kR+rcYp+C4KjyYeR43xJRZjuNynfkZHO0FbYisztUeHKefsh0MJ
TpYilfMo3YbDF5PCTmZ46TdCg9+FuYpzlLq+i4flnkkT4jNSOhazMc5qZCuRrlsp/DHc4inKP9tM
Zx8Vp34e8jZ+zLrKvnZdDjaLeab8HFT/i26ugI+rxNBgrd9c3CSRXy0gl/fMn0lAqr7IjyFlbadV
Ln+7LJoORboG16ozRXmMuPF2Pm+9/s4EnnrSjcF2ExK6exgEB/Hd1IcDya1Qnxbt86mqrv/F/LHs
DMmYvdem8fwnMLUI9w7MlX0LM6C4S3WOPIrtG5esg0nO8m1RZBKPydGZm9jbOr14jWJJ9dLtkIVv
hOs3m8BQYjCO7z16MV8Em4Q7XlLVVqJ6oW3QYHK2nZ+f2NLvFllSap0p5iwi5qZA6uui8zjqAaSJ
vI5zBgBOLu3ZGfL0YxnDV6JW/+PovJpbRdYo+ouoogkNvEooO8o+Ti+U7TmHHBqaJvz6u3Rfp+6d
kSXo/sLea1t7Bz7fvY3q+dg0InwKMJMf1qpdzEm0QAI4izr6BaTSTSyInT3n/D4QjNgeiI3nTh6b
mFFQZnhV87ZwDJ/B3fHbsmnK2PEQE/Xessdcjx4yjWePy+pYZIn9jvyB6ApEzyxVA7Afsl/HMp5c
LyTXmABcpJnDa1S0SIEqWbwjxHROjQ+DuBod46LCBw2JxDv7ZVOU7fKGXOwcTOZGDnyuZoZlVYwC
3TRNVdy6LhSsMpgkAN6JcbDj2+UjxoYxNlkYXTOWTbT0Jk+RhVmSjX3hVRk5PdC7EFTU9hFN1vSf
mbv52y1ETTmrv9Abzjunmma0qnUSvVlhglottZ7X21+KCJJ81piWjHo2RDs51IFksQCCG1AvHeyI
HkD35lgSsUNYWuZckFPQiIbBPN52ngXha3ObnwOMNnzUFVpunSPjsB1KHbCn28Ew0fYAU28ECRpP
LKiARTP3KQjVYsxTuhyHaU8iwtCdQB8M5LyMeniK0vXIdx3tOrUiBwws1n9Yar8dpAFxL4x1nvPp
jKWaaWUndfEvFNmwsTRpgPPAt7pCVy5f1iUKw3iUE7knEA8GrExqS/tZcaEB5PpI6XdvBdvY97eV
EOUhKqkncjTCT2vw7zNfmQu4gNQ5R6ngUBUgrB/sERm/hvq0xR0PwRRVzT3FUnXvzzfzuURq8ZN0
gu/br3AgRSURaSSF9AL6Bk+0Jay/hQIP5uQLoEV8BnvmLoaVI1KwSrlBswUgykUcBvVL2QYlnMuy
ck4h0+bPMFDtZQ5GLOiUwz9U7s1vXbePxDzWnDsmCfg/E3a0sYUlvqauemwHlX6EcMw3mo3oYxLK
eg8ZXWSbKQXrui38iGS7Lmm51HPvp7FE9cyFNZ/JTofePIHlIceUbJ+jcqmfKW4hybkBuBBid25X
aMWN9eam5HUz2SOgYI30kSmFzQCSj7kqZhdqyZczyh7U1lmBewFRiIoz0rqfDLXthpI+eldzipVg
bIMjMiAAHEWFxbao1OtQDTSbBAINiI/8GzJ1nfJdKwnm3MDfu70Rtan+YzkVNTtvScUDuaqpg6GB
mZFONbR55cLmmvLmB+KKdjc8fjfBq9LZn5Ig+AdyXIqrx9o8roY5hDxO/U8qKeqQYOcOa1bEVT1m
tKxpx3oWZsOGDX9/qyyy3zlx9Au9/meXuMlhKMAe46inQmBFSgRBrb5YxE85hV+nLmYoQm+bscWG
DcCA7muBspNtpd815mIPtPxq7P9jOpyQo+5OwKzmsbvm0g6hTkX5TXheowAKihtadAT5jjvcefXd
iZAdv++qL1WI7LCivt8WvcdgG7ZZe1ggmT2lxJVe6VI4S6TpzH8kephNN65ICUxTM2rpfD/bci4E
xO0A+NkNq8z0/iZX2NJVTltjAQtqF5XEFlmo8TqnWBGdkt4HLWvDNkPaZydhtttj1ooREw+71uQK
Q0ONVdUuTL+V80giRNGGSu/ytaOUbVFXkcjVxSPASo6T5Q3YHPpHd7L0dpgirK3Te5elPnv8G6gD
tRPsm/TDTPhKoehFmHxRKmfzbOCZs2eXHGd4KoT16iysbVzXlHd24DofzGiyTxPY3SnSkTQHUZUH
CJE3+VHJ74M93MmekoZh2D5w4C/2CufOlrQxpDFJTw7PhAG7yNUJrJt1ylk8tgdLMx70TCBfKlzZ
L4HrZ3GE/41crggGWjA475Ua7A8LXJt1qHK7+BmNh+SGW6v+Lf1huidOOYqAuxPTtXWY99/84hT7
JHAQfBiN+UOjZXXxprDfKhMy6of7gKED+E6iJe1yi10oRxvv3XTskErzsTvmRYhRIGfVRbq4h9Jv
/pvOCKNwS54LG2N5S3WMoqr4YPDCf2yMnmvN5jQq6zMmgWjThdPwXkCjx6MyL4zWiT8c/pC//Jom
txqh4E07TGi5EQJ7frzAFNpJUllPGM/SJ8XK4bNI3FvqRh0w1r7tGpw54/jE40TJBXT9wJKBqUZo
1+Tr2N0D0b1oq5ZSvU7wKciTNm6/RZggbjrF7PWm9XvD8rDU54ShB9VUmrUEAoF4vVvBqO8IQhl+
MGBHhmVW2nDARTlKMD9wF3o3x3J3nZ7n31YV7C5H/opff8p5svI62VqdAPQv8Op8daacLjXTGfdA
CRSC52YTjheNBxzBbV5bTHTRlcDl/oU+Mb8zP7EPYRX5iqCrwX0ew7bPTqVgnb0fVo+cVAbBq9kI
bFr/HOFxFc2ISeMxs/V/PL6iOdRs7P84RT41X7YxzePar91TAPPhaUJ2Qm+nIoGzP5zKG6YfhM0J
NZtHqlRkA+stYHFO8QCNHSuPdHpZX2kcvZ5pR8cNjsi1cI6B29woekk9Xcw8zdHXSJ8XIJQacG+g
WrJeVmS3y38q5xVYgwDSLNMmZCLjmgE2XE3RXPIl5OblByyK+jmYRgOEY+3Kc+4EGcy8Nv9ZnExw
q6Kt9vcAafzqCQ+AM+0mcGLvpNFRaxkMcPtMNs2R7hCNdDE2waOYQO+F2itobKs1fMnS0gcoZxD7
vdiMfnOODXg2VBOja8Ydsodml2hhRXcoYBy51VXtE0fr27tJ0XejF4RfSE70Uu9pXDNGdUhk3KiD
sulLItQ8rkNU+G10t2YNgdDazN5f9qbtuXR1TgdIsIdAQe1Md7yFN+QxIQR7qCXDb45c85EpDlk+
deQRdZwlLtpMiA4sIEOMRSY2vWECZMMqYKyDzX87egzV934YrJ9obsj+DLxV/jFDtTRxajdSPU4a
8yghdT1qXL2ptA8u0O/z4kaGc+j0shirqyKtcMGDeu8CxmteWWRZRJAzN7KiL5smtv3IPNQFSAw6
lin4Kuj7+Z93DrZTf7ZqSi4SnIatMzCVIkeVQILlRK/Ax8QcVbxAM2EetWXXIfh07ENxeWVeKeFI
gVolYJnf79lNyywtYsRV2awobRlA50eOBisVTEjd1L1GaCqwDKOPzP7AUSySt6QeTfQ5YZLXZzMh
58e/0loGobaBRteS0AoMOnAOqAP0dMx4V4uaHU9mLOAcRPvm906SuDZwarhO0NxCMiDKU5nmwUyi
1bramowl1c81kVk6ryjh+EcFqnMpsLNTbqQJNjDaEJP/Yxtpy79TBQdlArSQF16HnqOSk7pmVaIS
9BX0x6UPDg/2S79ntAwGnItnvSILiW7+FZIwr1FhW8NRJaCDCFHhOtnQhAksd50dxbVUpCKl6Bw2
GGWZi2VzygAZkfTwWabzbS9VOeaeDjcBqQ75ggoMh4m30b2vyuNIlLrem8irPwnTsOuTVZJUIPAD
jbFT2GVxpJsmO1Eu01o8wLkj1XpRgRueZjhrCZLOhpoToIxzNu5IjwKlh8WTT/f6ApoH8uPG8jqt
L7VOmOCgzW8bGFthPl/xNaEcboykhXa42ceHUs+Bf6z7Jpr2oZWvCoNdaz4dZ4TPu6Fgmr07upfp
OOCORI5f9UH/0t9oHa24RTWieRU0zjclMMGLCUG6oOW7YYvPI9V7Acvrq81HxCEeeGvumtp3noLM
J+gdmzvypkGSnHJCHBYup75zZbYXzlTVd/wnpSJSVCHI5TiQRJpa+q23luAZAZSZXskoGh5lYDz+
KGJoAJW4rjo0Q+0CtYuYyAhH0fD7yMsoaCubfGdE6X8oFprxd4T580tAHW4oh+V4iJ0MA/89EoX+
vauyDrQtw/bnxhr1v8jDH3LE84qktUJS+sAc0S0ePeVQ+LjhvOOxy75xVwTDyWK6upFdWjwWHAfV
wUxVVu4bou9+pCQnJ87xIBJzwegyPZZw3TJsoDmfE/5wfQEYJomqspzci9eyc5Z/zOPHa5+qdjxE
Sx/+QIyz8VSToMiY0dXU0BK4hh1nqWxPrVe0/w3ARZgr2RbZdMM62RebLdsXftL5usyd9cZrS/oT
aiESzsKxGIPT4CfiYaJr8faNMOUl07B/qc46jnp++cLbe6pkQ9wzMMCyge2fBYYqovsKEpsVp9gy
aBU5gcRlqtb2DYeOZOhPo4SqWjg5jpY5EPRtjnRpkkho6x9IQigCIpw6hCOVdNR3QgjHne/L5Dz6
WMm5sKcS7o1osRPKgb1lHDSWfF1TbB38O3CBEBWatuCVRhHckaeAV4rs5YyBQ2cywwivknWMus0v
32q46NOxHsf6x6pmxGkjs1me2XwW2IcAFP14BR5VfPQiCV5hmJcv/KINO4G+Gs7EfgQfwqeHOzIE
dNAgDQbxcd6E475vOt/ah/TA7WF1GbLHOFPoPl3b8+Z9jwTO4HO1MfgNeL4/83VKukvlQwc+I4LN
0v/6nhT7naUnne6sSanqlABnzCHFEsKG1WIWL4DOYW9Ldn23PE8KtRET4HPQj4qBiEhEua0qSsLN
xJcJKrQDM84tN+nnAv3WxYa4mR8Et+I3EYr0zOxv5ZWqBKCpqW6fWI8284rGaojD8YsKV/w0Rmwv
QpvKwa2KGW1xLTi3zdo5wQGfC+RmTkrcxQMn7zNOgvpDtD6Ztzy9GApSAyMpJikMEhtXIvEQioPo
ZNI8T1/7hdHzbgSfNW4ZH7hPOeCwNlb8Da+pgc4Vz65HyvuwintL5zbelHQt71rdUHoNDF3rz963
+v4P49TmztLrlOLfmrr8TNvn7RRODX1gssazxzqsmUGAwon0kOPfMZGzzyLl1BBZYr5FHVYYaaqV
2afAQ8c2aIF/eXvm0uak2BeiniHeTCChxN1bxATB938AhsnlPyepCQTZ1IIR3nfhGmQKlJ6uPFIQ
GrkZelugmYbFnF112fBtlIuYSD/y5BxB44mYJM1zGw27ZcLRvxFQT6dtZdVmOdiTlRQHk4ehe9AW
4zBH8exsuknpn1Cw397LqpvuBKKc7rtjnlwiaEh7fWI6bqV3HYGi8uCaQkoqqAqIzMRw4VrNboi6
qafkxlpaQOWTuIYINmHrBuuEmazgq5YmnewjawGdf7HhHdW9J/GbHx3Ha/1rwbDZ3tj92K3Hqh3I
GHPbqfGPi90X4YnbYmIgnt+gpjqlH4ZF47AvdW2Q6lu764LXBlskeVNAodJvbcamO6fc/v8IamFP
w4/dv1g96s14gBKyPnhpY/9DmTw/jukEVLrLIbtgfBD206KgGcTzBDXm3LdO8A8dA1s66dl5sA2Q
PYZn0kbW4EtBD43HEAmUhmJI9VBX+UPQe8beGW5ii74IM5xA1rtdqiw4r2FEFjKlFfOGos+A+sF8
j2viJTkMiEgW+8Jm3/niAlw7VSBxKB+m5ncOEEVvTK/RkBgfnvNOpA2jAe2NABKbSunHHm4IFWVt
KIlzlfuv/E3Jy+zbYOG4syMbzFxCmFMRhu34nCMVPBUrW/4bRM1+wP6e3bVKfNiKVW+s4Tc+rtMM
d4UsPLXxgbjsVGuv2PEt9xwCGUw5qCVK9yZMxDt+VF08L6PtA6hiDr51OHdZg1jOYwBdyMb5XEsG
Ya31JNCg3xXMU8ttzaBv31kFgYS33Ie+QbS1qxiTn5BLZJBG5jo6IBtjr+9GRf2x1gZ/a+0SGXWY
zGyVd/3iIlQyAmKYVhHfhUmSVeygpamOPVeyViXK2BU7Uls4f0uFJyqrZ26ktm1u1VT4eWPFPPAZ
1AOINnapLpvWDqlTVTqbfGphmTX18iXduge8u+JUsTGnnD3HfU0Zde+SOrxRq4w4o5yC2tDW0Qf8
mP9gHXlgWM30hN6Q978YV14C5rb+40wTdQUbPHPgMVHdI3pM37SlvUMZ8hiW05KRc1HnAoZ+Rhvg
d251D8UArdMS6b+dr8tz09mStWuJVHMX5WV9FzlJeRyqQr61YcUdyCIb31EPKXgzKRzjqAXDrNhw
JwS73EeWDHgoiTZKRw7QNAxEh2wkkRolOL45vfbEgJdTG9znAo8zSA3EawazDJsUKCWut+78xOMm
BWbwkJeZfMwQvt2FgqghptPQiwJGpmgtO/UzUm2MMXXb8mpWFwwSlXjkfbeMV11KXv6w7ew6jKZa
LgsGZd2h4hGw9yjXk5ZvT3F3LIOCwNN05dzvtDPm84l1rp3Epqo14FkqC3wwvBsvvNbELTJaLru9
CbLRjgNPdeV3uRj2CL41c+QWgLcACtREFL7mKKPQ23QGNhnaaJkB7yDwDQQB6rETkF6fIfVst57a
C8HrF9N81MvHYHdZsxXrEPaPs5Xq6Y5ZC8YOiWPP49mPUDZs0gRL6iG1bpxLTgKoVR2DFHdbOROK
AIY+ETJK24sOXmeqG8OWlB+ul9R/gE5xW6Pp7G+U4iiDHdAttwAgThBSEBHNg/1wEtJI9qzPCbpF
L1EDKovIQaPnHjmS3cY2pOUxNCPNbqjRyJhFBvzxgu7zNkdGrrTNs1ot3Ea1GBlfQTxDYY5gOm6c
NHiBpsUmjf988a6aluNsCaPuy01Y823hHkXcIHh4u+uAz5afdyaaczej3cXvhR0ZWyp+WdAhYTCM
e+SW3gs0sojVHMqNFJ1f0eWHrKTk2XFms6IsdBaFEHMTlPUB9xGvOXnMUD0zM8FizEAHxV7jeMsR
b9Bktn0za/eAR9WJDi6Io1MbAXhB2JEZw+hEqeIOd4RSB12yY9mJoSONIpJDByYltIZHb7zlY4Sk
z7/VVoeST2MbuSqvhC0LUhBZcGHCfOEk6Wz7QIwMk0SeJDJncxKJ3UtPtqKDlavps19QHWCYm3BJ
vmwwZshNtMpVXERVxfbJTfpXm1DC33UZAGiT68R9j2C3pcEPPHH7bCYM3tZU4/2h6qxw1PVQcM9q
GXJSBAngc/ftspIXRCvi0TE5VG68ruTR7QFN6jVGEUuLiDyZMpB0X7PGcLsd+HxuMc3HDrDFP4cf
9qth7BveN0thzRcOTezRpMJ5GO5osJ55vfGzBnMfsrOKiHuhIohyi6AaeeMDoFx4jtA6Q59L2Ovw
PNnlaVLgsLZmWKJPK3EsZxsUN88QStbGh2269A6rhqH7RF4KqI0Kwd6PtBQE4TioEYi27iO999A4
Ifh0w6VFgTEOIfMm+pmdbj14TU4FKmozhhUMDaOcrLwMDEd8Bt+tnx/ZuFn2yXckCj6TdDVQQ2PC
cDd3mkcIHokct6y4Wpe9TT1c/QKJ/M09OtnA8jj8OFNcRMVN0dDeCmr8MGadxYlTCUGITorPUcKf
Jg93x/fQlpBpks47IV5x0xcvRFr3yKp9IGDDb/350xduq/bAPp3xUFahE20Rj0ifvSxyLMK3wuE7
4yIZYlABwW3kStDeNkN3/DLnFcGQePi0f0ilNfk7ivDe/ZOD57dfBS2XBSE6yCPMCzyfMUKUqrwb
kQGCQ6IQPpfS6n9nV99Q5vXcHCgE05cxwDCy61qBrxwyzRze2VLkYQ2T2lRwGnzTLDs5t/BmA/SA
LOf1TaVKRSr/wRxmmUfl4IfnpXaSf7M/FmRSVW7+u2Siu6sJr2aUAuWF3331qoT8UOSUSIIitEA9
W1WWLHDGPpHhtQNjXAfmEVZX5GpZalmQMoL8m5mBMUxqO3RKiZLnOkWahaGiW174Z8FzhPC2260u
Srp9xiDa2WKqH35YxM5WTKmi/Hi0smF8ZGxbZmzSdQOEVUw+3eSAKuneScPa/7ASTDynpSwY8Hi9
IeAdGuRYbuekGO/MhMM/XpCdNDtGTJ3apjj9rmgi6H6LHkKflfneW7X4y6VHoz+Ake2CJ0jNRNOQ
vaH0aaE25aDtWbaA0kJWCHVyzI6kFQz/7LEtfqwhpxaeBmSUJweDsTj63NavC+jKf2CKEvXUOBhl
N51Trw8jRcxjPxT+Q5N2rCMSDlNgNlNrPadL11p39aCq74xk+L+eTgkAUx3iWAYDHbEM5H96Mfx+
iSTPDARKRr0FVc3Y7s9NPMjrauXFg2Sh+B9cI/GLRr15CtMFcVqB2e/gBDdqrZ26JIixsIIE15M1
gvcvv4G1okCOrNHcknrNE4JiFheo+05wiy62lM7ec6UAnO/KRqJY6yyP1Wbfgfh6gZ3pdHGP2PCn
s+nLCaKwuzdB6FiwJRwjH/Z9OLDMKXqmQDfNWXTFh01aly+KFKs4flUoJDnaOszCxg7iYMky1qq4
EXRXR9+JyntmKHCVVnehpFN8QsWqZp93Uj5Ia/D+wMi8lu3yCojxqcqL+cmaF8Ib+lncoS2D9dNn
6SN+2eWh55HKQVvP5alCiHuSjkFygVo5Ow1mkHtumfKIGFu9kPCzXNnmrzs6PGIq58D6QsBoXwjp
5Xx2RrnrBjK7CsBTexEOy3sq9evUeBO6haLYupkbXGasQ/eyGdA9l6F1bsLZju3B/1x5UHaJr18U
wJq4AbyHNoFkO5Q8DctZJo/sYxUmmijIzAdGhXcW9uFvhdXp2dKQCqjv82OGkpLc5yr66iSopFQY
Fmcdw9tN0lYVp+o47JfIk18+UKV3K2tu9KrRqZ8aEdj37pQlW+RcX0lIOA24yKBDstpBgGAUou6w
O72u3PgbjTsAupbVx5g1ClIN5/y3taHLLctonUviUp7rAkKDXfXLE+JB0jF6i0ShMOwv6LDrS1mO
xU/XpcA/iro49mQCPlpmXN8lL2VMGxvgEPLXL1r25cT9ibUhAzv6Puc4F5nr+3+DztYXmEo32GWf
/BZU8nEarv0lUqG6c3AjYZgfmiMirvFtRCLGYndQj5EK6K57aJGWHejXnqg4MBo4TkDrLPxdzU+R
BdFW97Xzx0Y0uQ196ZxgcLtHz2j3LSlS+XfE43boHdKBkCCIJ0cM5R/fL9SH64f0906L+9hhid31
VvVCTpg6rMrG0IBLemeBRJGdKg6i7v4SvtLswEgwxKsYSVyMgQuetCijfeN6THuRcB0SuAnYX7yB
eB7ijQ5LhTiWUgVtmIsMLTZlKe4rZfI3mEAVYmkKRzQl434UUh992Uz3IF1h+o6SAQBZRAwSI6aL
uPvYXTA2OUE/WBC+FFPIimcON5TL0RM3i6zhWi/Bw+SFLyPOkvsyW5XkVB6mk2Nb1Td63Cv+ke7T
HfHhRNmITLadT+QzJW9tGe0thmifPu3QZRlq59AiiMBgyrQW/9xw5AF6wi38kQ9czqKyxn/YAPGs
0jNW3jw8ccZ9Bs2av5e+N8XAaRlFOTCgGiIWoTQPTNeZcb3NOeT6rMH9Q/XvHxxPcS5AGMSt6g6B
u01IT7pWYKQMII16J9qoOoIOVk9kj+EErafgtOIN2ldCnzDb2ahGuqiISf2madOD/2dBE/LJTzGR
uGC9dFjzPq2SlgHxRHNHMBwpNR6aGiB+I2aihqjnY+dk3tEHxUa8N6RClswNY5t0Wn9rkS1I/7XZ
r0Jho5rGd2HZqMZJk5VsY1PICMk0MqekEeB6m/LlRRINTgSulb7LXiXbhci+19JkBIKuvgp+oKBM
j6XLFnLT9CsWBTxxTOTRiTo/6TD4sYTnJDZ+pwto/6nbfa1d/Zx1PliBQd4pYKNIbWoSMvh3lHjG
lL0loFW/F1ljXvhN5Ib7OjgIXO8MmH3zn+3Z0UcwIYTMZmj3Svm1t1tTxPwpFDG4v4hm4mZNxau7
KEwcvoPJ02mIPSUI+yqKFhV2AUNuRcgZFH/oQbpD6NRzXK0VbDyE5t1JpgDLqw61gtcygZWoGBRw
zMfKt1mHDu36ac/kgMwJgnyWhc6F9azeeROphMJBcBFAWz+pJPqYfKD+mu7pmqdh/o+hJ/qJLqf/
t8u22Ae5DGIcBng9qAkTZq6d/nEChtZUvOTbMJknwUcFoP5aF6nRQKGKOUBgFCVfCBFEt8LvVeoc
ZuhuShnR+zH53vZJpI7pVP+/IcWTQU/0no+2+cDmR+3Owqo9cxpnX1UqnUvfm7+2QZ0AH+0r94R7
UQ7R2BPBAPsE6NxWaMdA+GjSB1ZYWEFdduYxai18/ZW97G2tmwe8KuAnyp5FypDhF20L2Sis0qzm
wOupb10U3n0RmuRR+HOBRNDKtvbov4GCTd8YwLCCRvH2aFlV/jkxWnieRY+TsIYRr2BR3hM78Ehq
gftUmUAc+mXOn1xLmHenQoyrS6FvWNIb6tXqwosKi/4QRUB7KQRd/F4gJR4wluD8laPZMuNpX1vP
Rg1bTmrXRomzhetk9szb5FPOO0G1nBGDiGQb99waDP/KBAgYMp/JvbKdSTCSG3FUDAZjp9LJda1C
UA0p6XjoFJN7ExAvTDtNOhJCL/cbDxi2mnkeKBO9kdMKd+YFygrUG1Qa8xsotTaNZUTHufFtVm06
db27Zcm7e9yL7PJF6sQrQ/cHK+3EHZTJ4TLPoTrjpVDvQU8DKUWgdkyCl68+zZ6BRKKkTcMn8Lhf
tud36FAZ1m1qB4uOzBrnmoC92Gt/GS6u03H7cA3upRzdk1iq680cvCPICkJ96VjsTvR0WCK+kCmo
RrXtppTOLPSHaGNQgD3m2CnPBn3DS+Br8UfrXkKNt0Ec7hLcnnrTSBrgiyx8eQyHxj5RuovjvPSK
nAza+xM9k03Z0TqfcnWTU4nT/6xWWp+INUPcJ9LsRgQdAply3z8vba2PTT7P7zj2m2OoG6BufLEB
hEEWoi+z6tb7qGelbs9Wdumj1n0tnJBPGw5FxFiJH/gG1Bgfrb60tqWVvc45rENiAwCDSnhJ3nay
CYgwBsbsjGEL2WuYstT3GEWCZvWybzUkbSymJPkwtn4AH+Y/O/mNY1YHSXJxB5k9Vu1Y/8G1hgy2
AmYajeTPsrId26+mYEjDttH+LR3CVRrdjnEfqAoidEvOhTUmVyI92ChCPf4hdtv7huhymGhccfHA
27gTol4ODZwSGkUk0g2zx9GNh4UYt3MxsKe6IffjPMndLGZ/RHQjUk0EjFa7IMNOHC9nC12vO7vS
6SGZGYTy5BTbphDugu6SWyVR1AXuKtvfLDP64M86eNOzyX+RB6OvAOkV+xjJ/y2NQAbAmdFvNHHB
hzxw3/WEuXUTLf40xbjNqytjkhJeuG9bLw5OlM+xMQaFhG8le9n6yUM+yQydN23CjnDjt0wrTWSG
9J7QN0Ee4wQvqfjmhpQADy9GQcQGthw2NB8JQQqvtKRo4VydxqgTw31f+9YhrYX4FxUTmI8bcJ0k
gIzaPPFfPeLdMQE56gX5cg9dMFkAWpDIndezJg2YjB7WhtVI5Tr1V8wy6zMwNYvufgmY7FWVOeWQ
h6joloAshy6MSRZMUHCm47fv1va+dbvm2uYyyrlB7CxOhWDxm4bEHbRJS3nQ5xlU5kieiLmOHlSh
+2/NVXQ3VUHwBwvWGC+pZilA4+2T8OTyIKh+LaMNw+R2mzC9/i470uNZRc13gmHyMcdfci0yMhJj
17Wbz4K16i+uymxPACZrttLWT0MHhsEps/y3c1xUUNZ4C89KvAtyveJhjWZCKxfLe2vQvsatrsd9
GongJv/rwncEHf0fVpPJyXXr5G1R40PbrvqsCyD+DaE3PymN8w6nB8fGMjibDGjGDZQiQO2EpECL
0tJnpJHD32Aw457/X/JqhTbtsPKJnRth659hLPt7h14fd1ew3MlEzKcm5d6eatY2jCAd/ZBTF3WE
x95oXKb+b1qa8aGB4Hfv+7jHEHtCVbdnLIZVXfyy8ed0zzPrxtE16nucCZFloHeegWVtQD6nf5lk
lY+0Ad3nMhuSaZQRzZ/VOG+Y6ZheDGQPbjtNsR11wfgYQTsub87whuGQ578bC50dpvxgImrBl+d+
ZbZpEu7ZZqzTq9MZ9VAobQDUz6rekL82PYNQNHteUZvgBSs8M1mP9CFg0oSY4f9+NuWsw3UOU3PW
IEeGMymJ45F8mfq+hwO6kRNt1gYwroZCVjUW526efpb+SCAyRjS5qdK52udTSofJSPjNH/oGA23B
nhZK67UE3XkgciyEDGWTP4opZEZ8CvfIYLfAM7JxQM/9P3sCJ4dryMFF2oqfjMqBphz9UJ0lyRGV
YTRfyTsZ5R0SojImVSJ5gbIhqPQhJrVg+G+5ZP22Aiq976XbEwsR3gJZwoI8aOEM/wHhzB/JyfLz
L7OEPG4zfQLv/5/ByflIvas/WIeUccWXVW29NZS7wudaTBkzv4eATQkIndN2M1mSUlcj62asNHkd
MwXhHmfZdIc5EsNPxqX+/91J+IVG0CNAHXgkR8i4WzG51KfVUn3OtDZiacV+hvhH6puu3PXsG58T
nEa/SQ8LtVSJhIlXe/9Sf+wZyDASv+PUiayNz5uDY2VQpwCPvdz3c/AFthTSfLu4hA2BlDm6xOvx
RGWUbewaMMd1i22toFUhTUpgyH+Bp3TivugwT2wBAPWXlaycl0mDhcBvll2ifFZ/s74frknUlFhy
Vf+ZcyqdcdOaOCWo9YX4j+IUYeq9Y4WqD5akHsprHyHm4lnNLnR0fqzsvq93kdf1V2HJ9c2qU3lZ
SssPEeahHETcUKPOY5Qi+UkGew8nPov17Odn16nRl82zvqIKtU8Rk+iPUhXODjNdyWS7GfyHqrA0
wk4qM/nUuZb6yFlUcmgxQukSb8FOsnb5cUZ6+Tmk6fIjnWp9UqEuH5du9TkTyLUIlS0exSDJiTZ1
8+4RpxrrxPsPvtVALgVI06EerG9rIvxmdk1+DGCJ3UT7zecwO8zvbxkVSZ1JRld+9lMi/GAT0DgX
SaDjZjJujhcfxxm8jjQAaQa+4inJUExtwEbKU2qkC86nKZ5vAK7N/yg6s+VGkS2KfhERJJAkvEpC
szzIY/mFKLvazDMkw9f34uX2jejoarcskpP77L22jqmVcke+2amowWsQs+qYNa3ceyI/3b8SV25v
JXc8+jyzfT1i4x3sI1gY+7DgdUA0cuYbDZT679KlBuyIBbU/9TWRC/ymZdkxSiEyRgTNJ688mbzM
yPv7YWzfhhpLlIn4j40zd981tyZ/A07tg1AEaWqDtMmfMKz1A3nl8XmJo/5U8morScNSGuK4pMpt
WBo4fME6sHQZvYB+hmU/FG5+SPxwfAOi0l8ovS7uYu0fAcXhYHllucsmEZAUmlon/LshcXfAbcaa
mJISuMuCtDIVM9y8iVvrtN9TeSq/GKTGaV8OPV2B+JHFxcXvLfaWwbodvgGjdMsi7zDUUJJ5Zzuf
SLUpAehEjyBBvZnSCcfyrvM4KUAaUyJR37tk+AGgISysYW7M544XL2irBBePP7kUYKwZkr2DS+qj
XGn3zwjOwg3Aw1ln/GbsgJChC0ntn5SmHySMSK/sGlGe+kKx/UtSytq+CS2OzyjgkdjH1djU2xH3
yXSx4w5PL5V1UfqE88aiQYn7zY/tCtPeFjmLlBue/64CPBynf1Ai8TxRRhovG+I+GJpFNsliW9R8
GAhubv6kk5bIxZwWNqG1bISHiDCOBZ/nGF8yFUP4lH0uh/0yGTedr3gZXLIYzFrebPQwqewl850e
NUskBbuZTKcxnTwxPobCb6PnETfSHYYSBok4M4hCw2cJIAcy9CvbLo811g4mlLz0Ovx5omW954NJ
OhWGWPmZyl/+I7hAbshb+vHc6kUsZ1iW9SsgZoBwLctq4AnVOomlSoTeE5BXNr+kqHhbOjGsISBl
mcFvW47kJ31uV2hfJVnGi0XQlYch6QsqjLyoz48aKBj4+wkoGAnQGuwbhHbzMLodAZW0zD5HTKqM
hYTm3NWTTCecrmr/siQtv5XEtBYgfXB/t5D4LKQztvc4aLkCq8Jn56mdGNJHY8C2CKbZM//LOoMq
FLJS5iUBCcBds6qBU/IfSdKmS2YBH6+Q8jyOg1IPJHVqnvtaUKRsGsq4zEIXYWC5oix2LWiU+lII
Xx2pZDOb05jlUPDUlIi/K92U6Ve31a8tR7UvXKowNin7hVdWr91CFQ3UhH1Dhdp4SYTp/Jp64OqS
x159AwLhPNLRoj4iDnOusOigr13IJSkQWI+p9QVWdpBFBczG5+0KudP4A+zUPMGn1QitVlF5e0yX
wgtUwUJ1h+yFI4Oeo8PY5OOLhd76Y/TZGzXB4FsiHy2VLDuJBgdyip7/ghY+Y7rFkx1m1oyttple
IK14F640DB4RV/MPzPMUOFCPiqoGZj7MdOAD49zklv3BzRGBQRfGgUnbf0/a6Xe202RPdwqXPXdA
W3cK/9hgs2eUIOaA+t3Hz/guqF7FgRD/Zw/4OngYAFe73zPH9QdQp7MkRrqZqNqu7PGJRodtKUmI
A4d7IiR599a4os8QSe72w+0k3sVpbOk0h4sbFPisdmJwie3BPKRuMbL2OKgIubp1erS6LscS4g0H
i1JEsJRu80CmRT3VPRL8NqSVC3TBPO7JmXxicBxv6NbmJY1qdTKlJz6dvg/PcPJouPIMv/qz1I1/
y/TqlQqd13zA2D6YfvJv5mJ/MMlYk6sFNVJhsMl9FtKO3liZd/Uma7oJiIPbvDJdyKEk2PA0xK8N
CzO5cXr8oTAQ78jL4h1B0Luh11U/USj0k1etQ0p4AzsEwBIHh3dRuagfmQC8dh2llmO/OvUzptLJ
Et5zDP0VTBTchEIorCttXRCrXxxoFTmwKyDRH4XX/vrs1feAbcKvGYzSfyFd3NyMtfMkgRrus7Ce
NrZnHNmGIXsXHi9sk3DOdXAFkTO348WTlNVbZMjngRHzJGCr7Ft6Ih+AOmSsUzmi2HMdo4xUSeeH
xr604nqTIli3uwmo/K3UsrhwmUWD8+7sCBO8FY17gRIcEoaNzZi5cHwRSz47G6+FX5yPFJmWnDgB
ijI7B5x6BwwmXBfZXaF3DDgSZ/mnJRWx6Qf73WO3FLDWKTbE1x9V7YcPxmTdUkJzm4HM9R5QEh9V
l/e7eVF6P09+vUMJLoPFgCM6yK7+BuHX77Gz9vvOcT7imTgkpexb5njAkuCLmWBZLPim8q54S92z
1NiPW0GFVhvit9MtqWdL+695BDOOGmGIMO73QvwRqKMu7YvCSH0q49j9YCV+kQtGcdEmCQ3JEk11
EH/mWf+zmuzWwUDoGm3ZSKhmc7HDIj3Yyj3hVnV2ricrNJ0wPmJNzoOojVERKznvq761npD8vYtM
5gtQPbTmcHwFqOMwCy2Bjp35gs/yKxaDInbTAsfGrbzH8/QXCCQLtog+SWyc4CIo+VrthRHB0MWK
xqfBREvJqXznlDDPtHHg6plqtWsnR5Cxs2en2ai4bP4IPMf7samgAzcjruELNZ3K3WrFu4EnAyir
EJvJw8LLgkceYCJZz83qbWB8ZZydcyfoNOCJceXkcTzhom4r96HB+4kfXcQ7kz5cZDV6yplWd4IU
NG54qz8SFsOaNgq9iXX+X2Hz9em9xbi3TIFnz2y7IzCXcdt6SXUN7f7NZ/f4ErU2UlOKxVHTO9qF
9qFW9vQtTMl1wvGuCgWMOxjIIBAX7R7mGlAtwnpHqEfZQwc15lD3xrcGXryhVqvHJEzWwnPdjqYM
jqKjSlr1Tb0gLpEsHyuq6Im9mpr9U+4L/YCB7EZgmZ5xabLF8eayCmxnDk+5MrjtMjkn57gckDcA
BBxGZQpWGIQYCkoAIEemDf21NBU45Gypzk4FdYeG+4dUd99jTMslPA0lBi7j2DE3sL16AqQieWgg
Du0BSzW7xq+Tt1gY38Dah/HsJQboTNLRv9iNTXAycKsPeP4rfNMJJd9GOcn90lJei3A6Tifmat6D
lT1coNkYx1QN9RNdLOkfLvT4o5LG4bNEb0vquXqiCkJdLVvv/fnHqRIHjaglH7sCxgBRLGQPK2KK
rmu5J+2jW6TmkD15uS03vmcZd143GFfGvw3Gm/QwIRD+ceze/acHD++MiOZ5q9Oos06sf7nWJ3+G
zgkfXd5KF3TFPWYC70bK4SptRddqWjrRsGNn8FFqjPi8YcFT9VwTEjp/iinHhl0NREj57rMk+5d0
Cke532Q7/o9/NuOlni9iKaOPxKC32gsttUWg8+gFcv/O9vxfM2r93MTUmDvASJAM8m/TC/F9xMvV
o8HgsanxeplRcW2KpmUramWYlzMzKKjr2S44P/KNlF69n8fBe2MtTJojH7hSDjSYHFKr5a3UKP/q
rUv2IUF9pF0JKEcUmeJSTy0vwFoWr+xX6JzlsZ4cs4LbEWdvXK84kNi4EWXj+Hcq5IBUsmMCO+oW
6pEd/mO0jo3g4fJbtgzN2S57a48pv3qhmjuk6Jpapp1lUt7uRgQsC8a1L/xUtJUP/VtrYIorSs+l
26+Cl1QrZimTLXPjr7QRts/3SeizOUwfXhPt/R6LVUm4ZpnsCe56WbOFtop/kT3XNd0eBsQVxUiI
in3rk1S9ZwvFLdOcPprS5ZXVtPJcjuE+b7PvzshB3ED590EJujO/TFJmBJuif52xDBcSPXCXRs5r
uC76wfF9G5k+aQ9z3K8/Qxc9ula8vvxcW14NL+oOkUi6V16lc2COFSAQp+jzT+W67o85ifQHfxlE
lTipAjrqqt9QhU9JQhgmGIb+s7OXR+2miAsTW6xtTzFAvLjd3bXqw9DDLVHtd4QXecuqKiUwNZnH
UZb6ynJsLZBegS4Z65ox1oHEyrjlFfLNBHcGSTqdqoWDxiGWfbLamczI1EfJpmspYRt0XQRIsOVB
DqZHjmxY9x31G1ugF7fNQhIhUXfJzDJ76xb2MIPSFHiikmo2h1X2Vtmcq8qIiLpC/j0Onn8Ax/4f
WvcCyroLcphjlyTDX5kA9z7xmDi3yogP00z6a7TLMN11iOC7trQgWifDaLAGZq8h67cWL86GvTlY
FcHQO5kFkE5Jb0/mrF3q+SIfSNiNJtdmqNBh98ev9REMR8F2pahAzfhPWUocS4U4MAjz0Mul5uRE
c156YfyKDhOmiasuP7HyYMMeXg2qylzoIjWpIywKqOgLbJNDpCqPwbvsNE1tEEYNiHuHYcRuWI7Z
0ewasW+UUzxr8oJBlaxaYVrQANXlDMOF+xg56VEQ4CNaOnV/8e83B9sx5j1tfwzfloLVNwz1TS/x
3YNOw0gC0bmA51yvMrglZPVNRjn56bLuhQdI0NqZT6+lg+GdLav84ZpOQ4NNrPqe1Xl7s8gi0jKK
dGx5w1crJWGXjRbJPR4tXNSuH63qJkNUBnATujZCjZvUV7/Xj3gIn2uB6XmmtXADs+Tb12V1AUNT
Bf0cMy3qtXU8Y3F8aY26OfVu4u+miASiKpnbkuh7Llpejs7k7DFqvMaifKzrllcp0ugEhCNSx5Fx
6D6wzSQnNOFCZg+Vj4l36LQyXog7ruIte2oLg+767It3e8XTpT5jDhbN/GjI+HlhvYMTJ6t2Ed7p
ZyPsn/IMyi5DhRmg1ZhB7TXpPxMfAccMD24v/ewwIWAFnCAtxCYsSgE1l5IGemN4ToZBU/NDamOD
6TeNcBKtpX2Jm3zWkswKFV5rqXdziWZWmWAA9pqfs64dtSdQwk0vAsPLBRj49q5NnPLYpjEEpxDG
jOv9hl18dfBSQz5lP5N5f7kOuKcF+sjBGm15UxztByMlATzxvShDXo4QTESAZ5crLWJpP+7r0Btf
PRlVu0R66SvdB+eGbc7NVo39H7kaVnVDGn7aRHVX1B4MuHrwAnZq75FnDqRsuRR5ZG/mCbdOtaCo
++M8sv7CDbwz16FjZ4RMrQTzqdKO/OgMgvjBN5wRlR0WTGZTlXBeyEXfcvj5Z7WATuSbW6svv1Dd
vTXshxqaASsupPkTjn/8ibHfJ5fYg8hvMXBs8LSnj0vG3mQYaBVIeTrewrZItlMtus+FFR3yBwXc
UGmSczJEkXsqJC7VCj2EWR5NDHw0oD7YPVw3rTy2DySr8h3PWnUAdNCSaIHr51A1B55ZYVZm7qQx
CQgpH8o0GY8w7PhkZG58MoUCwyc6tsUm+bBSI9nEWsW5xhNJumTm1Xix1FS8OFPUv+lGNg9VFpn7
Ll7GV0EbAPodctG5c9EpZDFfck2hTmUVzIb0A/8CsfYZJ8c1U6UodtphCwSAVUTJkO/pWaofmrqz
90Mn/mZ+eZZeP/5o7nAXAoCCs5fwy8S2y+5+Yz7o/JAVjouvsGngAiTpEvYH2h1Gtqth+IR9e7hE
OnLTe45Y4+xHiRp0ckXHsV9zZSbgiQqxieuuE6xmKvXekJ4IHOqin1SCIG0sPU5vDI+lwzsg656V
8n7EkMRoVa19yOFpBZM740nOLF/CZXanwOHqtV8YJA6Vx3NTDAqC0kSIKKL7B/96s+7rzAkYDqlb
DOtOtvzTfdL8nQv1by4795DrNgvYf8cZPsKCZxm17biAjnlOZWF8eXUVUiG15texDxMx9Sz6eKEd
N1xM82EDXPYf7F7ylRZvm5Wuts1o4Dxwceq3TU+ZDD88NIx4vddzl6/OXRXVZOsJljsRHW1YqHtr
u/jpSZYJZrmm1Vhi5+bKkQmLALc4VmxzmD+6waoADJGi4rCk5jJ/HWxWlWc1jim2jbbkawrdCrNi
H7MTRGCgHybhE9lj2HHVAXJAd8pLLEJbFwPZAeday1ozKdp3WmGI9sKUceS5gHxQjQ8KexY7X2PQ
8TqPYZzQRF6rBCOeOVwX7MuAV1wlg6UI/zBtL3eHHLW5IaRuHZGo9GkAr/BKaFkBF8EU+N4oDacf
K2JxN/U4HrLYx3LZ84+bZhf9wp8cAp8qzDOR+C+SG+VxwcC+mulohC3WXnZjhia6h6DSlIGtKufO
9N5fsgnyGOYrBDxfi+gxdFs3SHy+l1jdMWjUI1qtlX7SE9OdY80CnwtuC7ZUsQ4jZD+cTXijLNPR
IVn8s15gUx5jQ6SOj7YMVtjfZMjIytqxZ21ATVGXRXejR4oFcQ3FZIPmkB1YPNhpkAuMG5j5Y/Fm
Zfo9nUtkyHmGcUPs38a0J5vfLi7AfAIpRXW3glHNjxk9u5shxmbE87ObysF7wGvj3lqcukCMgTQ2
DovfWdKpxPvgX2IPYh8Wc8wGbHyPLBuUK5w5SDLc4U7NsgxYQOosRJXTajzTTb9skkXnK+1HiMtg
xurWMQgfiYbYdPNAJgVXT5VOAwAM89p4nkRCTotlUJBTzL7Y1YKKcDQbtgClH8fH3mtIWycQvp28
83ctOgw2U07eL6YrzOxh77yFsfXBp7oq4HhzN5GRXpdQLR+lA7+w6kYsba1FneaSlE8iM3Xg6Rk/
ddrc6SFlaR+CdV4bL8RvhP4BC3Bd56DvCYLxkCj4l6wLBkRz3lRAPWGyKE5fvj1zu/NaLDy1WTEp
pfSV0fjm087XlBdaSAZKKUOPxVKXBek6iYbQCqnGmDyUFmz2O5Kxm8pOmSL9kdYoSOGPdap+58X7
ryfIT6AGMklv0HmFQynHbdk7mEAX6tmDXiqLu5PE+wmfEBZnklZ7yytX58xS8gcu8o0MGjXurnKT
P7xIngl50q8gCLEDK2fgp9RrYY9B+3R4n2GCkFiY++mB92/zPJHMnE9Ezm2iVPxlxmMwc2qgAfZU
xjhPqSXOPc7XI6JqcUzTnooQi5I+Nnj+jv1AxZpTYNW1ovQyYc+4e/60i+EKH5Rps/7Oze8lMg66
aWmxzKEsNmOOvhVb/vM80qugJkpH8rk+eTVdVJjAjM+IMl+Qj60Z8jS5C+TARnyV3RDXe9pFwYaM
kEJLV/YHhtD2XCxYvajGrB+9draObTKuFAfK4nxLEyOwfXY8aXphO+U/pb5xH22r2jlQcPHHGmi4
+WhNFAA12NzbsQMf09Oo6a241fmrpncN5D4F9pe+gLayRiK8r8rWcg6mdF6Kiwnz/EUh1VZnzALo
FbrtTrqoRmCmrRc+6J7H9pGFbpUHU5VBeojnYhj30l2Ixe7Y+5UdsZvCukzteng3unmZsumeWqbc
WY3+JlQ01dtZ47ZEH2Lyqxd6IIGeE4ptI5g7eKQijGwS9MBu4mZ4LBKfX+Bkyn9T79fnEJ0OWyPS
X+vlb4ZB8jCa0dFN7GAx6PRNS+A9IpI7sdGepghtMsfck5kZdgszh00UEgdGrWlFfvEW+l3lnI/X
zMmhvgkVNdu89gretuloWlvMCpRxz6P1zrFe/ccUsHzUXC6noF3U9ILWql+cBfp4Sgz7KFAkz7lh
vq+E7IB6iS6ITMt/xf7cE/WJR8zhdt+xojTrs2s23olhAuRFNqkAuzmCnUVJyxNEhTknk9yk5KGj
8Cp5K2WPhq3FeGEHPJ8hq7hYt7y6P2KzGH1WHRiYUu6pR6XH8CbEAlW6V9nnXOTu35oyobuz5PY7
za5sBZpCexsLNDRPkaY6aMuyKiIjEtKDXSAJ+AAOgE3WTvuW8gd/NHlV7wftBKgVtCUuBHX3/IgW
Y5mWhKA5xcPl7KowuSfA2G6jB8QMTQySFojIdNon80RgpRhltp2V7v55FVv5TjXIT5xUe8/lkl3x
3TWKZI4DcBOA3xvyaEcQdg3fQa549NbiaKZWNk12wKOwQifevDOJiRyTwlcP1ZL9gS4eBQtxYqJx
qjnHbvtQdMtrBarK0qyMgDJRT2Ms7X99hHroqwovtjtC+3YdxX6xyI2N6xYNSIhYDuu/6zUsk/yn
wAoS+M3Q4MNK/IUQq5HthzZ0jiZ8ZzybefWxuOnBSYonN05+M5dDgAA+aew+JZzAGoL3Vz02ay2G
VFSEJ0a6jWKYSekAdjeCBxqUHQIaAb+ueNe9m7ErA7+NDssB2+Jl2htc+0+mtrPboknbd6jPKDcs
iurQP3ZYyI4ZtwRFwm1+GWh7f6I2ueJLM6MCD43eJ34vL8g3XJ1VMRwq0szXCMDQfwlMAWDCQJ+Q
k32uH7lVPap59o9spS0cWITQl6lR+055/ykKvy+UADFyQFg/cORAaJUpHwKP8V5NzAg4WhdSYG71
WbNJ8KghXaif6bXcynYQx8qz3oQ/5RWZlrz5M2HPIb8LSSre54mynnGWP1PiYJ+7FZcQWt6DVxvy
AY8g20wWy/TUigxofRw+x2wpdxRbWmqHk76nCWSw/QAW5PzWDL34jlxMwJZHPmpIK/FYD4L5poHq
bB5Lv3V3sq2Kx8JPp51NsukO0FD6+5m/XW4629ZwsjE5XVhy1u+2VE271zoeXzKdWw9LGvJ1tZP0
SDIyPzMLsiFxLQLiwCvXvTrDLasj+p1HA0+C2+S9vo9K1n/7NnL+MMf05yyajUOtRXrx47530TsM
5wBkS/wg4sf/mbPA8I5Ins9deVNTfhsd/VixSCJK7xMZH/Mkvy/lkO3p81i7Vgg9bf3RtWHxGpRX
U1Z1Krjx8j9OCXaaJmm2ChRzVM1/SQIOyGo51hFieeERl2dLWCLnbJayBBI7invbTPwhPLO0t+ef
Iu2a/chtJd2aJl330lHhfpxKasRo8IDN4dNsyObzFDewQFGvqmWGZcRC+lhOIgqJdPS2cTI4zcmA
Vc1476zGmNBgRHhtmtIajmnP7+JlAVwEljNzuRk7AKcp7KE0U8Pa2NE9ikMlVGzcHWgyBwk88iC6
ENvuIjkXmhF+maSUDFVckwylNdgVPzFby0cACZR913wUv7Fa8tOQj8pgt8NxV5r0gwQjSbhHDxfZ
BVqVv+cbmD/NhfynSf0FoYCFHEswhqQK2s3I05aOhKdnV9OoDn4i/8+XhMnIjLCG79GQftM6QhDv
RT4eOmkcLVnkxPfKZ5u7BU54Ig0IOhQ2RHWM5wVUGCsBwRJEuIZ1sOuGD4Xk1AuodTK7dAahjtYT
KCoWm3sse4A0phKHt6vd6baQ10ULamSIgIvkhykRxdT2fEhZpVsdo4r1Ab5p219eZd/FbtC2qvvS
tVnkdDUUc7ILJ0ywWxJxPHSYIwb9DkwJs41TDeZV0aJ99tPM8F9oY3MDJRpwrCX4lIC+aOtXEAZ+
dp0o1JsJ69JOYyz4jDuYe5ssduxbE849zWuYvvepnyzhAYd72aIBFXrtHGRLn009+slkdX3ywgVw
sgOwmMjZZeMVu86Y0k8ZW9ne5hbhfnEfH4eToesx3TtmRxUpPC0cai6n9sWak+a5asFTQT8O1Rf8
e1U8xQiYzksnHfZKQB6q+FnzMqgCP/Tr8hHYtuTaR4/0UJ814c9pr2VqyFVEi69dQpVjPSap/cJe
k2iLbUZet4GEQgfhlntItE9CAsvINBRJI4xZFETXS34lJ2pTZl0aHjP+JGc9ImZQ8MumCgHjVDgq
Q/HAFYm9t9JQtBI6mb3a0USyc+5gG1UvU3uZXUvkLxPoFuPQJ2o0w43QTYUegkuLnqzlb1vQTndx
gBf9JaJq7fNSRssjvsu0Ddqwi+Y3RjUC/OjsSfnjOZ18Zugr1CF3vJBo44CA1BWyezByMxM0vWej
+0muuaof7VrI5cA6AHfLZhFog9s5hrVSbxCbBsiHGejP0AgJgyWWwxuvogWs3hqTk088fj1SNdct
k9kLw65Pu3lln4gqyr+Ok1Jrjo1N7nhF0PsapmJ4SFgk5tcIXC1OGoxhpyVtC+dBVOB4b3QllHcu
f5k8cgEaOXazidxwKMCMbuKYn32TeXCrIMcMsB9HXhczcgJvS98vcp5Wx6JmYFBVLXacOskn46FN
paJZF29zmw3NB4A7lfIbxB4PlkAf2jBl8d5QPhue6RAzxamI+2i6smifJX2/XLe2wPXjj6poK7Ub
w4EIi+aDvxaJdMYznrOygyRne0csYJ31TryXTlOH6tCDy2z8k9LQ8c4ypJE/yeQk11H2TKiSHWoA
vCU7w7DpH/NRlEdzDZNUJm1UG6NGYkfQcFdrP5CcdxS1jCLKUkXhV8XEOj67uI85w2iXtgvDocql
6sr1ulsMZJjcLkzG34nAc7UrZayaPQacqf/ODe1H3ykt5+PZtEYru+a9Gk7aRTGlSajN1yz62OJJ
NqLwXOM4Mu9Ys6c7gURggG2n6cd2iwWoPUU4MbefB8xLFva3hONishPsX4t0huRakoFLH8zCor8x
mq30bGMZr6HTxA5bMu7KOkdApMPhWJopRl/RRBkuGTu6R9qnmUDmLXn7ochpiezT+Wpg4u5ZOMvk
w1hKlHanpB35sbFDAwOsDUTLpe1b3dJp8T6GAe/wxpgojQ+R4N+bupa7cgrNu1fV5Ukmbv83snxX
wTexpMBcSS7s4i9QZpMEvi3Uu1mXA42uKB7oxWmVHBDFqOcbdWTGB8sm4MDBTtyAE4dml74N8Wzj
Z66+bDcabCaFVBP6m9jVn+rIHH8oiBo+lwxFMybylg9TADkcPbSN4N6stgsR1qewaywsXXm34Ag3
G7M6p2A5AKxm0YDYRtFLMbF2gSkNMoiovL1Yy7cYZD++0z4Rdft0qtLV5hEndHg0U+Klh3Y0nVvL
VXy52wIbXAbhSJUbcjeS3D+9PFQb6bp5ime6GPCRUdq3EYNB809ZIgIFml0tGizafn/pjH5wEDQj
5T2YUPlDwBKJ9afiMgNpEZ6dOMQ0a50bNO0Jj6llvAFVg0VAWcfgwXtdecrxthWsq7nGdRYQ2bOX
YdJvkJBSCrXzNMJWYIbVWm4tSjh4NsxgbAq8uqe+bV6zBr6CXA2+7/XQ2v6vJhw8PJI3reDJS03Y
xWC5iRXmQcydiZxZmSqXZ48u130V4prctgP0qmsyDpamU8Eu41PtMSEcB/b8AY7F/s1uE8BodVRx
eV2NNiflQGzAsQvghyIr9cP43wV0v2EqioBrPvkWq8tLLbDu3Xt3dRj2c2XBJW1ZbeLtownoYRC5
R+Y6IQFOWxZVU3QITIVlV6TvtI97OS+bkxarMdBcnTT7tPbjXxoyhPeAXOkWD9gtHVygvvAawsAC
5R0pMpWKMFc68upRsdmLvc3OUz3afhSzWWFdsbMXWKs7htRsvk49L9gns2pRvTAaNRdVjNU7+Y6J
Uak0uo/ctJogS4pafDK3FaeE6YTNs4xcoC+Ytbu3mmh5zOLFdndmy0byYEUhFC439k5p0Yb/FKh+
NPShvoDJDs+UNo9XlYgCUg4/gUOjcWe32Dt7Yh8p+z1IoRI7QcdFjGUXfwGKZ8c5vAClscdzdYz3
mOm7aefEEjAgHioH+5jtsIAlrRgHkSAofCkLP14bL/ph8S6uY8HgGgeyKz3fBcJvlRzyQwd9gCVR
qcw3r1zBzUCwkBatJSmCjC1lsfWbGVw+iUvucTmnyjbVjcppq2vtbczs/J4Myn/kP5O9Hs7dYbWZ
zvGjYrllbazB7uMDg3eHiZjSDfnY4tM9GR6LWYLmE55DkKd43aJGmqws7PndFo77bsVaPGdDxtp8
XBsJbl5rt/3NpOukvPVIMOFPwYaPk8NSnKfw6Ci2OnLFRHFEa6KlKVJJbiQ7nxhllPOa4Pt7NMbE
5pWDKeU1mgp1VaofjXRDeY2R32aTOw90qhgw/MS5X2+6wlCfTKbCeDZN1qSfJkTRA1an/H0gUDf+
YMqFfMb73I4/Vc94csDHXo/3Mp1j6l8mhZfHnet519aUgdB6qxwyOqp6tgHVziSrubvuXBp0+LVV
xCsuS5Fq/F8rs/VjMNo04FJc3/lOhPpKUs96pXuEBnKTS8MpYbuq2GnL6JPYVD/vcMj5PFr8ysNL
CEeSJGfdBGBABoqRRkNt7W4qHbZMlozdB6m5IJ3BMBZy2YBTmfFDNVGyAiRssv9vCBsRdm0bPX4O
fQKwZlz8c4XHH2thggzYZ402ni9G6GM4W/4J9H3Pip/HJDDnoYku9sR9epvhsy8e08aF/YCUxeyb
j40L7rC3WONZZgbno1JuZ+DwklKRqfMsMriqw5ML/dJ3A3oc3OnLB0/6YAh+e9YO5Xh8H8resMsd
zVfdJ6xsOsObmkHEJlPRXaK+UWcEgjjd4oRYxQLX4QvnpE5LIlHAnPQ2wnOs5CQdV/inMk1UtrUM
3hgbNFjsiLFyx4B413JFAl4+o06Y7WGYGxfppZ0pAxoWqqzIpo1bzHvOtQSYB+dPxmW6y+gNXQjw
hp3xjtszPHmqVRyGYKvse2WVzfSckPes0m0OnYicWNZEntyLXtTtcxHPI6sLSKiECCQWVL4EjQZD
YusTeqy+YsiyqEyeYYsYUl4V/Bd/h1VZQqhIq058NaDl3d3QMjVvU9gkM3YVkfg5CCpVjmfhrzuq
KrZk3ewq6CI+12g1ynnYpSPfSbZf9E7ntHDzOHD/2hMKjHbRNMjvlNT9zeNbeqSYW/UU+y3VdHcM
Ez24GUNA6D0JFIDCeeoQr28R5F3bn9qdnOHK5W2DpxZX9fjNkiiOf7yavuEbKemc4KlFO+DeQsgM
cWGmXdY/x87AMt3uvTI/wP4R8o5GDr1+VHZ5iJvQQBNowoJoHBV2tSYsf3RN0qVBWqXVBQNBHujG
VMdowna6Kyr0p2GSMKdUGauVORnxMS/tjSJiZulIjl0XYKyz90jpI54rNoENXJx0KF77ycuya2Z6
Y4XBfTH/+XEj/iHUQPStDNsX/OPAB78aHhi5W1pANtHUgwvfJG7BarnPnTeSnM6OyMQATqw0LiaB
Z4Y6tMHK2NW5J0qYcHkOCSQEuYCP53/OzmtJbuRa16+i0PVBHCAzASR2bJ2L8l3t2I5N8gbBITnw
3uPp94fZN+zqjqrgkSYkhcZkAchcucxvRO5/n8dm2PaodHQKObJgRrmzzQ1xrAJlLjxF5tsddLQX
JzVK57vZhPUtgPAZ0aWy2ANPwP2EMVIswf1M3Q6VsZFhf9HRt0EtUIW8j1h0WyQGa6qasml3dgVE
na6lHh7J4OLiBe02UAfcsr0Ld7AlqyntiVug6rWj17kCuzkVI7hyFP+DdYF7Jhjm0piSB4yjZ73v
O1K1q6ZVvn3QRWCVz+nCLKL1joTM97GfRjQBc5Sm4gU5XZbHGYky6OCuKTpqgjmIHkCF1+oBAa0B
PpjqNcW4Fxpo1WBoXQ7DEV3FsMadLyfteUY7jjpqI5xFCLPwDHtrO1HHrHXmdmwoa8o4/KRbTAhX
XQ+WMAFinRTw5kxGUFiFYEnZbEt3aH+pdJmDx7RnjrWr0bmhJMX2SrTVSxEF3j6yLVntAmGFGiCX
rZ6zsfGe2i5pn63aC3+NiCqY32zEGRapd239BHY4gDJP7P4TSXuIJEk4AkhI7GrgIg+R96n5pzRe
QePUaIPw2egm4ytNounRC2LlYzSh0bdFtg/lrxsfPbkHn2L9V2V6NIuIBc4zcti4IaXJ0E33KcLo
t6XX8vCIJkgcV1WfBVtVVkrghVrh/9Q5YVFvMwti6FpZ6XRtxIwXcSG1+ucxrMPvHggsawfGPcw+
6dKEUOJ7sLK29I6JauZIHhGAPn5GntKwj5PS3UjekyLMja6VXeRIfScYpDD5YFZndp53C9elLDF2
rTANyhxaZdcZENwUa1VsNmGdhMradvh2XIuSATQCbnhsM8vj3tsCB/THT5CCvC8wQdIXRtJDv62Z
Xl+5mYPGP4JAj7Ng9HKkJHWyY8Dk86/QrPvP2uz1LYwGY6KFoSe8sAUioV5gDe03XC2robyeK3pC
BSAq7qq7qGfyh1uwUfZfMbkBoAKIZ2ZkhsygD+XSMwGPIXM70yAjrKNwrgHEqMKorkfcc4s1g3lG
QWHXDMwFMarCztfWTo3aMPi88a63vP6+r1r3TkRF9uSgZejfG2OCP63w+xHX5NJtPWuTW2VD3ueX
XrEVqF6GSO1X0SHqSvtzqPCqu2JI7zbPDdkLpPNUhNbGw0PGpZQuUc9dwYMckJgxkOq3sBY8+LWK
/rJDq3qxVY3ATdybP9I49Y7AYKq/28hsb+JIq+syDYJ0L7wegyQPcgTtuiGLfmZTs8i2yjnoMdwx
nDvXZ7h114R+6FEbkhJfT7ZZixswz011kD1PDGILZSMvzCFpFaOOKtSQhSO/qb41riDZN8NnOGme
SdudghQR9xrW8a9Cc/nfZyqj18tUYi68n7ZqVHybDl1Mh0kg74WRAFcKQDtfjtwvFnf/Jsc+2Fp5
CI8d+n6O+lvKDtDU8OMpEcY4RsIQI9Nyxjh4JtO8cpwYTOwwlR4+51MfPNYQzbptN1kJUuJzKOU9
YBejA5JKyn8cscxgjSmGLONLPdz1XA8Pwp2ne+yDnfITfkPp1zwPaKkOXuCg+BCVEQS05dshUAtS
KYfJvGmgvxiPSiB4kR+sAOMQpN2n2isfDOUhg2zENsJ5q56YI4rFFjhGft4OPSQ9XN8uQKW6A1XC
isHpYKDeUdoj2l783qOP0in2DXbZZf2rwUQwlGu7LaGH0Y6KxuBArxm5aCHnZfKrMDm9MSuiDxBG
GnK0kabwc4CoXAm7vJjrDXN1OOC0Ukb3RWGJhiI40JH4RnmN20boBSI6U664srz6xmbk9Or4I1Ie
LRoRKZ2SIqDIzyZsUmM0HZCNGFUBxxkBeCpL205wC2mhY1qvWVa3yLZMfRiYt5SRLdC9FLYmQ3RZ
qASOBMQRoHJazQbdeJixzK3oDV2R7468vKZwDpmVw9QI6tHAEE/bV9Jxkwb5ELIS1GARPnGeFtpx
+Qup3GwfDHa5lxUl9y/XXjZJh0HHlesJJpN9GWU/xliKmOLemjc9VufuBh9vduPQVTRaww77tb/m
AQbrIS0oP+4iwy2LeyGMrtrVQMOCtdXnKr0ymtF0oF+r3L5NggTAJG58EE/w7DmM7H9kMeXgmL8U
kPx0D5ONsBlT2l87Q4CKbpSk1T2y1VzlflKOtwUTA9Nb1W1QOc8phEv1BHshS4MV4CdjC7QNGGGJ
khWAP294ZRKIFkPkmcDk6RgFYDlKQ9ympN4vFjlI9jDHefTk0LGldqNv/AOjDlI7rYL6wWrquNjg
raCvc871V+iOM5rJ8He3FGQ0i5hlWmOysik9RpTUi8y5joqAP4HKPdqCuC5ohDoboy7vGK9FaJ+G
s6ycz47lTgekCRRs2RyTQpp5ctW5MQq/eVJdNbJMjPuGGggIhyXt8b4gnjIRZaSQzZuxcQMH1Isn
nyOkAEFERV6eHiNm52sPYHJXboYsFvUtaNoo+5qHoGe/KcfpO0wMAb2vHb9ph3USmYb/KTQgCDFZ
V2QI8GEL4XwpkPRwjVWA/ph4hQTEkAxQl5dcAT4qb8WoELVh1mB/93CI86Ek4XyMyQ/RyNkbM82L
jCqH5v2tYfmJ/8sr6FuhVUZQRlb3W8kXdQ4cq7rFuSAzrepWNjghf+5tGuC7uBOlBQnTdN0t4yiY
c0E7zFtYCHgPu8yhkHtp1eze6AnlA+QpZvc2x2PFZQw00frwtin9HOY3CFs+0+8Kwa8xByUJ0VDy
YUJJiqgCEoSbdMdYAxm6IqDNziN23lWAOIrhN+TMJXPEFNs+eZ/OMl+XvgWkkYQxzPVLQ5eKSr3M
3PEn7XNgrFSeE6gF2o1lQhsSS6yx/yU9nnBtqYgehTd2zXOShrlaZ3SDvkzEYsahhhNmZGDT+NyQ
XH9K597gZIXVKzo66lCVVjffVHZPWRoh97pzkF0IXpRljjQzZitxflJjKMhrjLfEUxpW+nXGIiII
dkLMiHiMRH9kP1wrQRdL+fFzXhSBf9/B0d9hmYFgepPMT52F+t7i0dwH3YsaUyvcev2EdiqWZVXe
PnDtxACesywvXkUVcDxhwYRfCTH6SzMNLg2XdMaKFh9y9ckybM+EjFD1PR21dAYwkSn1MFEfmFct
1hjfCt3p6BWAEQpmo10nOEhrXz72hS/gCVUJJVE4qC8Co/ojPGQ4teSrdvDcotelHzAnpdri5Hjf
p37s9560ICmPZXZdWwvkniZp+koCOx1o/8Ki1NJpt5g1I5WIsH+LEhiwgek2s6f6FaJEND4lOh2m
elX0gr9y6ZDSdCS1/dEyy16Q+w6uV2jUoJzUlRDr8qx2tzMVM4SXgFpwPbeejH75CE7ejBNOjUcr
9gpmdUnrlHvRzSSgqPKV+zDqYoYydYW+iyBphUbL1Asf39FR63xo9B320KTcMECY7CZFpr8yci4f
OiV6FDYwKmv6La/fMG9yzx3qrxb6PsbLAEncWM8wvtYlQVpdWa5Vo/9VuEaPH4Psw58u+Wl6Vffo
RQj8MNwbmtl9fZAQlPsNInMZ2CivScp77ekBNhyVlmH/Tf/JhthtoLRQPqZgpout5brwEZHFRCEb
evHAeNU20uCTNFB3M6MRr4etMTeVfgziGkopOYy/ZsSJ8AfSXchWRXDmjC2/zy1vy8EswB9rIjN+
CqgTFj5l/cafbf1jZqSEVTOn4CVAdgOcRYLuMnwKA+NMskKRrps5G7wNNZGQf3k5BN412slMidH9
MSeSYbD5zJpQMEBcCCYg7QJGZE+yNbCpqJiCovvoMKYcRLa1kenqmCm51AGIcYE5EeGiUeuaLVQU
OrvBbpCQtHsETOVaMo17BiNvJruY7GSZkJuT/p4jOIusVSiqfMdQ2ofAihXscRyK/CVr65qBR9xN
AcjKRbaT6hZE3y4kQYXh2yGqgqRekH7riGDjvU48kVxbcRe1zc6cStd4LZHdcr+WnYcuYxtw7xxR
3QKdV1n8b5p4tE+fUThISYxJnu/F2JnJvFISGNcv03Ri3huBxUOQGF22+QCcv9UIsfCJv5QIYM+v
sAWcACWdOAu7pwLXwCdmt2OAhYIO/kZgu0seqkor5L1BKuxTg3dIVuyCd8LM0/a+4fdk4UEgo+n7
1OJvHKYBU1ZooXKlpwAMtmsGlBAMKBbdpCCIb8suKH6lvvZoAFg2/wndwNk5uqfXtIy/pyPwbrt+
raPR/8UITxffBy4KTCPBdZMeGX5dP+dIM6AcTw/w0bcrWgMJAkHcH0LP3xMjLCHFkdhB7MOTHM+a
kqBjd8BSb53RHA7pbJbXdTj47TNgn1E+LiIB9b4VLZIFm7KrJtxEOp84okIY80/YFWXhEyMmwZpm
AudUGrjV7DGrcH7hTEQhGus2ZLQUd7vK0+59pfrkSrhJta2s2PzLhdYHlx5kPnA0fG2qG2cW+FTR
FgOgNXMkd/AUTBMQVTTvrSKnCOo4G3qUBu0d5dNSoeGEoIZpzw+1AcxqozJ7+JIH2ejtE4wrJ7Sb
fA/PBBnTjVgjyZ5jRUjwQJ4BFX9fjPOXnCEYQFErn+MJGgR3+5qZlLOIX5JhrHph6/KZAZ2erwII
oAlFz6SRXCMuVofQ7mtGR1N5yzgyr6Hk2Ln80YVO+aKNzlII90yDPQO8Mfgb23zqPzl53d0A4nEP
OOYYcHcSAeAiH5AimDzXW1r+ORKvXt7Pr7ItI0SszHF4NeFD23SYoIeafcYWjniv6kCyFGBKmHtP
DJh4x5mhY4NA5tnQO/HlsuHkZrFVPAVemWG4R4gDKtkV5Nc+2ihHEKh0FwMUstMt6dYMDsNTpVwn
oHDzfdExBQ3AICv00cEXHjJntBPOfV/bX0FXFnFLtyGu6AvMM8BJeVDQDVghnsxQP4CAjW7nJksL
hA10b3zqZz1gaFZ5jnk/VlZrHollkAipwupvNd43nxLTKP3PbtkZ9iI5Ieqr0BdiV0HEOGKxO90p
NTGTNSLndqK0ar70DjPYNZ048ZMuSxG94MYwv1SGS9ZGLeiuC81rfcAdMXppmOKswcGW9k9mD3N5
xDvTu846fHXWaJ56zKFijIigEuNscI3kfvKJewFqEiWBNLaRW3lMr+MMXuOuydwZCssQcUTHY4Vk
HiLAis4vznd4ouIkbTmYOyCF6g3x2krJHgRAlx4G5SFpTceNNwHnk1Q3szv3KR6oLDdNNw9U93Iy
PpV6MuAZZ0tD+2YGTh7shximDjZKnt1/s5BdTJ6nZkwCJOjMhraEPXjQZCBa0U0O0Joad0aP16a5
ltgZZMaqUyVzmErjBYKYfSn8qX+EDBDM1d+uWXc9tMW+nKBRQotqR/qWBbi1fNr0VZi35hN6uTH+
377BaL95jiRSeZ9bXfTjLUAdowx+eiTbsb9jfsYBA/M9Apff6w68MQ5rGZTeO2q9GRsO5ZpekCJk
gRDEAT8RqA/2RPV5R09fz5uuEMW3qLaKfh8ro2KAZFVSdfuYi6yDrjdCEMrXbgaEUx4YF4Xh17BX
RKzDhHfoVO6sHHyc3f7973/93//33z/G/wp+FZ+KdMLK6F/IX30CBNI2//m3Zf37X4T15f+++vmf
f1OGoFJpuyi6kLV5Nh0u/vyP748RHm/81f9HJkHWwr4qv/tOW1UbKp9hn5qp9eoI6gnYfvC0Ic5j
yt2Y3kT1Umsm92PCXCsCnnT+17hvf4xwaXLjFeHB6XS8ZYL69scwvZucgXv/a2IB99hYqvS+WHBa
2q3osynbY6QCHbhKQlKKP1wZUr5tC9OVjkS1X6q3KwvFDMgIjeGVXDHZ19mELYsDOM51neAGcuQP
y0fg6vyalvf2cSWCc1Jbip45GnAu5u5vFwU2RSvJBe+NAcjQ3GrZOQhHtsrOVsxjGT2tBo4Nobls
bOuTLeCdIoRveym3s3RpC5VMUze4vhbmwaFNG9PEqjuSAgw2F3yigd11MsZl/zRYna+PQUZhc3P+
IU4+mTQ9iaSwtj0lFEgrT799BsELmu2gNx8n1+qBJ5XjN9Tz+m0jTKS6JEnNl0mI4Or8qss/9bdd
Ky1hWhis0MVko9iWWnb1b7u2mJsktH2neELqEROLMtfZTZ/ALIRGPLdr2sEu82UcZ69CjTvHhW1q
f7C6VK5itwr+yxRvV+/AytZNYxZPfjG0j0km7aegWWC66CNeWGrZ8acPKrUtJMA8x1Nq2UK/PWgj
pMFAQBVPTUtlmQP8WEMmqndd4o272jX1y/kXe/o5LaHYkOANtc2+FObJ57QR7KlG6A+PuE7CWwi9
ZcxCHwNhuSg/0PBnbuSQHp9f9f0LZVWbBr6yBEm4bb59SnocPCjDt8ciIUVfzYbzV9jQwWZqZsw/
/ngttimdMW1b6J6exhj2ZmXSYvMfGZ3LFxJFdEugo0VLNwo23fnFPnidSirL1cJSDFrdk52iIIE7
tK4XY6CFzo963fdpYeMgBSTgr1GsYyuZRta0Pb+u9X7fKBbWDl+ROOrJ5Yf9tm9sA/Co8FL/EfTV
sTRkne5qiRZvQK8Fi+0GifpomOvvmWO9qsWjZ500LT4DPooVNdHWgfgwUM956L98QrLk2fN6deEQ
f/AbHQpOutAOTUfTPPmNVVgGQ4N4xeOkcCZZhZlDWw6+tLrOG3wfo7SoXs+/ltOAy+52BXGKfcYr
IYS8fSsh1fKsQ0M9Cs42wED4Ay1NAfDRDgrOEhWpg3IMpvfQT9pdhEHu+vwP+GCjEy8tfgfdLcuR
Jxs96S1oIl3gPjrdKK5S1dBJKlMfMG7fXVjq9GYnRqoFEkScBdCGXIZ8+7BBPPqdzkrnEUE7b1PC
q90Bv6cmZJy/z+PyuiTzW8F/lRvL8lHZKArAAfWcHc4/8/tYbXuWZ/NjTJ7ctE9uuRYzF3D8o/1o
DJ5A73bU1lWZpl9g05PpF0ix9qk5beDIRhdWfv+5uZY0i2rNlc5rePsGvHmoPbtU6hHIBxNQwx7d
zUj/aafnxL5hKHWfgjXa+Z2zgEN0eX3+wd9/bJvriavRskgpQFu8XZ4bSsMZaKxHEZPJWvFQjIg+
hfNGRk3/1/m13p8lx3VNjOqU4Ngzanu7FobT+G402n80gTPuzMZbCrrQ3gORbte5Ocb78+tZ776q
C7ZSugQZGMkmUlJvF8xAXPTazJjyBYZVXmNuGMtDz8ST1nDk2/XOaQfzKsPmBhGpKcDmzp0deTVh
ajd/apCc/KsAbC9XuWrkjT0nw5fI5hZH0qiGeF6WYXznhbZ3f/5nn7wmxwHUzoFwHZP/lJZ3shf7
ZupQjbXyazHn8wHRsPpQGJm1YSKXPgaheekQvl9PmsLhu6Dd69G2PVnPBHeEJ3pSMaL0sKnNB9jr
KIn6iP0ztUBiXO/OP+A/Iey3hIEnBLRkahdJL00I8E6Cag9oogDFVF0zTG5fPGVke6VEvnZCc7yK
5Cy/GINKMIMbwYSUWZvsZ8bXG5MiZmsLMV642U+j0P/+Hpe0gV2JuKF3cgatFFGVTqCpBGgmz0KM
PWv5c4hLP/zbL5nDXdXhuAj9mGm8z0HNoDSMPOqTwqVIHyWWpy8XXtBJwfPPDwKHpKUkJjJaOTmV
zOssMJMtnyTI0n6NKjRIBYVZEzvUjs17PCRBEtOdRdEIu8ZJ7uzOMP9OSxGFmz5TjBvP/6IP9ojl
ep5na1PoZbu8PUmeaQxk/mMLIsBJd15sTU8ITE17mg/yl2nRNTq/3snJXV4Al4LlOQ5wZ2GKkz2Z
dHjgdPQ6ritko9EORsppuBWJw4S7kgDzD7qqnfGupr39jMVmX1/YomIJDSdblGSWq5/3b5GInSTv
TZdiG9OEzXU4ptNVi08d6qDm+NmL6jsyfoWWVni/mNf+zJaBDTWw5HKq6Jk7uKce8EtCYZzhzrhy
AUKhDGzpv4MelaXAGeKVHzrR0yRd9xDJFDhIRpsR3Oz38y/x9KNp6mY+GIqQijuG/urbj9YoBA0p
3dOrkp+O5Y1jo2DjRvfcge7awrPg8fx6J3eJo7WjPBt+tCmYiHvWybEORR26CIIbV1p7vQnTkw70
yLCxCiC8rdJs4ga/sC+Xf+Tvn0lrSlLubclzWqblnJxcB4ICDX/dHlVrlgeXtje+HxOiRa1q1o5d
jVsEF4sLm+PkyuY5tWtTDFiOsBc5x5PNiWXelIH5xJRAu5rxYQZFzb53UmYmh8os62mH6pdhXI2N
VbZM7QE3rOOO8c+Fh5fvf4hnojsiuFBtTepw8oFzE3xPDfHriL2POdwwbAvbxwxMecb17XTNF9VZ
Dtzejq7fRgYo9WSIrbXj9Oz2kd3ctExdzc+0d226JEgJm9HXQS6WOSB6kd28i0H6JY8Vshz+xmS4
5v1oFOqbWwvcPoEn7GrzsUS5NaSMrcDLoWqBkj3Y6DYkTSunCLfoaCgt86pBHwh3n0yNDE6nuDCW
QjQyo+PQZV2PiWMExH4NWcoInuWAOvNLDMA+/UR+jSbhOIxjJ1aYSKDNfX7PvjsjFOieLSV6NdR0
wlle8W81iACzhycCOCWnyZmQJv7grBgxIokj5vInjRV94aMtm+PtjmVBTojFH5ovtwSe3xZMGvjb
+JFlR3MY2wcEc8snjFGDC6u8u9I4YixDbS04FNy0J89VIuESAzrPjgA28HKmc3hVK4lbi+olls+l
uDIyhBYxAQ/hPuFZkpZZs3bDKbmQYJ5Gcn4IdaUNRsaiBeOpk6AwJhLRSywCjoGnhhdVpdEux5v6
mOPG16Myv+hARkV5pOStLryED46HoDXl0C5wKS5OX7WFOl9RRha+IdAL106eR/cZWkbbYdmFI8SO
KzA/LmaRmBCntGQ+nd9aH3xpihrJviKtV/KfK+a3Lx1mjZinDDRlkFvAXsGEZj+NKIv+fAcLgG0m
1yQ4XtM5yRX6oehc3Mj50jP0RORNR+dWan+yd0E8BK/A+XEAOP9kHxwavqiLViI5E+IxJ5srbsKx
DLMwPDYKWxzVN9cwCIHVd6DLbIEnxvnlPtrMaDBbJihw/mA7vz0ztZlMLSOx8Dg4KdfomNTEN5/g
MY7JDqkHrFLSEp2NKS5vAp8RwaRb696sqx/nf8i7rIDNTIucvpPrLG3g07SkVyMIgjrIjsioCvzV
R3fUR8g6Y/JFYVg6ryp8q+S3sQG5t6aCEtHGKegYr2ZtG8HPxB3N8t7vBJKryLXUs2OsGG/YclNb
XiDkqiCXjI9xNA/l3Qwsqb+vLBe6v2cidNSsM7/z5KHIVQ0KB1gtAp3nH/DdDc5lKmm1k3qSCkt1
UvqjFImJtKAbo0Gs/1oUY/dt3yPxCngIA8Dzi532f7hHeZv8YYMjprNyWniAbMh1xCWBcl4q812I
ttAPeJ5IZSd6cg4ENZeSFBPOeSfADlSLO1f/XGLJk97wt+ZPAkCMv3Z1E93imm2VO4x8xY+YHNa6
sAU/2PHUZPTdXU6YQxvwZAdOhQmxt4mO6GHOErA2frUqcJsXexa6uG2ZbPx9/u18EDcd3gqvhRJQ
itM9PzqxoN9uJMdh8voN3kI2sFg3OsaEsV0pRXPTyACvwzKIX86v/G4TYAou0VIlbHNBMXl5+6xN
auHMVEXsQwerWag8IshAf3bRdQbU+/b8Yh8ESRJ8m+ILmp+kvfp2MWnDCLDKCis9qcerFpLl2pqS
/49LiDjF+MhVwqGwOsnmB1we+gjW87GZE1qaoJwBkJqWgZEnwkqoKXS4Dk2A4fw0255/wI++I6mZ
6ZjEy6Vj/fYBZ8A5XquK+IijUEoPTxT7Ft3hTahZPmtgrsKRUutAzMP+/Mrvc2PmDkucZsNyP1gn
hxkguxw6L0mOrVaFex8a9IC2OKOETyIQTHZH7BrxtyhG/8+37pJLLfc9VT7knbePXJdKTrXhx8cS
j5dtMpTGagLSfjOOsfNrxIcOO4yggNhCw7W8cOe/27xLt5wOvcm0kK6aXD7Hb5cu+PEg0t0sjg5M
unXBX/UwCx89wNjMLpRX794vFQ4jSYtZIA/JEX27lA2wI6dJJI54OgtoeBg7ueDOV4HTjNsJ/T3m
vmb2p4GIl7qsyi0EyJ+89e2idQpmfzKle0wR8LimzELKCmOgVT630b5lAHLhfb6/e7kSKHQcTRPN
dLga3i4o3AwDnSSzufLgD0CPxEE8jv+uHLwIsDCZVnmU8fRljoJ7CN0DuqPYFSPCNX+4m5eryXLp
PTApYFudbCrlxInyA18dm7by9k0LvBNtinyjaleugOuazzkktQtP/+7wLotyTy3nhyW9k7cd+ehi
jqYvj2kTOyEI3m4GMTOQr688UvcjKodIUrt25h5q8Kt/mtmxOvNKMg1B+kMsfvvqlWnVRPfYRnaJ
afxr7eIggARIUdwBzEoQyggaCAd//poZAjnESCZ59Oferjkb+DhmQU8yh3UYrJQq3vpG4d1rHE/2
waL3Bio2iy/s6g9Orbdkkoy7lLD4uierWkw5hqBVx8nMpIkkVdOg7hT4dGStEDDt+WdctsqbEmx5
r2hCcoS4zLl+3q6WpW4XG0aujqokMrShm6+Z3Fu7KJy+SxQNj+eX++jhqANIF0k8uNBPdm4HnS1C
AUqiGjFl61ZEmOWZgFpyJAoulBwf7deltyoF6TKZ8kliXlnVMCumLMe0wyrClJ13MJDs3uVuLq9a
cO8vbWRZG9qXqCOef0rrw8fURCdqLgrO00FGjf4BIrKhd5Sor2caiPNcFmvkccZ6VcEt8bdeBBZt
i9+GicEuBr4Kq4jAmzz6X610EOr3oe2v+HtjhDLR2pvM3ZwjPPECxMIXFzABH20CFzEFohs9VsL4
203gt74f1BGM4FmDROxBgCKX4WaHPKakmcLEuPB+3iU6bLoFPsGGo2zy3JMaZgaJX1ZTgMJ41rY/
MXWs97BSs7vzX+Gjj6Ad09IOWEV2wsnWVq0eK9Os1bEtqvYJl6Xsum2ReIqaWV2Ije+XonthSZqU
pPAkOCcPhD2BbSBN4ZKg9ubaD1ux7SqF4HPUywuBcNm2bw/s0igxoR5ry3kPfEkCu6mhBLrg9zWY
qwAtZFdE7WdQ4v3OJwPfAqf3N5MsIcmYKLOcf6nvL3qWdxmQgz0CmvzPzv8tp5AoLiE8kXvHKdTz
TVqq26RE7ZYWm48dPdhDESIjcH7N9yeZNYEXuexRMmN9kjaiyIgp4LSIVtCqezTnES0zd5CYNLr5
nV3gtdwMPSzswvhxfuH3+3TJndg5y0RyARu9PReNHsqqAhJ0dOLMUbelalBJRzO5Sj6fX+ij/bNU
80tRRRvhFE/RG3ZfTZJ4ESISccS/u7yJnPClNnm151f6aPvwGtXSteUDntaZSdia0SQCfSzD2gDG
5rRYUkZ1fG0NA7pxSV71D0nqZl+Hzox/2dyND+d/wEfvdEkiaNA4giLg5Aagdi0NI5ucI/JR872P
RiBuRtT7fx5jqNdIDzUnhWnNKeKoj11luAgnHO0wjnvkTdtK7xPai38cZViH+xNMHk1nhiRv9wjt
21nPpYu7JVjTb66a82v4RDU1nPnz/Jv74BiQ7GpHgP5b/rVsot+OnqtCBYjas49jORlb37SyHT3u
cd33FQ7bANDIsbFethmVXvhmH61M6kfIcVzJx1v+/G8rM+dZMOLEHHjj2Vd0k+KNl7dQPbhP0a2N
3WyPtl+3AVh2afj0wcmgN8n4i4EkCIzTk1FEPaTSsHOPoZfDxTKYbk1tmmy6QUf78+/3/S1IuuXB
9CTYmDRUTu6LMDb6f8iXRwjEjLH8KRoOmaKpQp8YwRUDu8DzC34QS3kszYCIe5d/n75WA2WqsowJ
L1aAoHJvX3W2h8BJJLFRHIp646L9cX7Jj57RJchYbFV2kS3ffknqhqFCnE0evR6h7QAU7bUSEBhM
t1AIzSTehXDz0ecD50Cb0qEGBUPzdj1ksWdzkpU8SiWAGPCLUCKbcSUZ9J/HaqayFLuSjtT7tkbU
TmNVmr08zoXtvVp92G+0PRYXTvtHJwG9D5umECHFPZ2xicZCCRAJlmNZIaFceZnxGUOAfBP0BQh3
uxHNGjnGb5Hr/yFuk8BCH0K6WgP2U8D9TnI0NOwTXPpI1C3Av/kKLqzzuSm8V2EBtFYj5Ih6Kcv+
eLsI0kE0M5ciQTpLMP/94BetG5Z9Qg+UhtW+DZJgo7zCf+5QJtlUEDSjC5nhB/tTIIlI597jQwI+
ersgEgWwuAeKzL5tFCbXUX8lcuFf4U7EqN1uXs4/3zv0xfJWUXuloEQNGMjfyXkw43qyI6+TR5R9
2rUdxOjcgDfcRMMAN2EkN1j1kUR1o1cupUJf3xYL02dg9ou+Q9gMF174B9ezoMHAkIjLi+N58pVH
3BanwhnkEV/bhqm5xuB9BSYFnqqDOeShHrxy10BmOFTAsR61E6e786/kgxNLzbkgURDPAVW3fKHf
PrnyZ+1HXS3wwxn8fcQ0/ThWdbMNqyK48LAfxD9pgV5l5KgBvoiTqxMNQYlKaSeOcabNa5gmyKJ2
nfO5iOfo1+TG020re/NClP/gDYMcBwBARbBE3ZOg23q227ujrY65iZovsuJeN2MOgZDLKq2wlV31
6AreBS3aN2sE2t1rVw1hd+HJl3NzksRzn4LjsZmHcZZPPjP6kzHKfRRAE5aLX6Nm8B/mPhTzn58m
cDM27dZlTI/SzNtvWaQDMnyFJY+W7zJ36RA1LcpGQM+HlidzJr1/vnc8oi9IFb4moertetgUDzjI
Mv2qDSv7ORrKOWIib9wV8A8u3J0fbNNl0C+W6p5U8hQZioRfYNQqVUeTzu0axdcR98oWEeVAhAiY
n3+uD6ISyQcQnKUEAUG/fM7fzoSXxHMvS27NDLT6s9dT1a0gAWK1JDFywOvV0/6FJT94PjYnNRaH
kDvtdJtCi4m5zrQ4QuAyb+rCLmn2NUj4OWicnn+6D04ErUyb7vT/jh5OdkkT4ezmxz5eT9aC0bGR
3xhWAdbgG+hz8LxlP3415ODsBoQNKDEn+/H8D/ggDkCU0wzbOA1AME+C8BSlbh75JfzKcJgNOPJy
gb6hfIP2hhgtRIpA7iRr2Fm6unBCPmjpEm3hOYG8piiion37aSEyV01VhClpkO1OcAV91OZMBwum
GQNtHLwMjUhfFCZ3g7Dida/x89ZzqH+p1nW259/DB1GBUSolLlBnNvY/9JPftlkyGiZVtZlcz0Zi
/WJnZOsyje0/T+Z/X+W0k9ojR9QhkZ9c22bsb4Q3Krw/kIZudVZ8dm3vcY7K+thF+SUw90efmYvF
5SQx4YIL8vZVqxwgpwdz/XqAF6aupxoth2cvsK0nhpbpt3Y00QJ0rdQdLyRtH5ylZfhDu4RCHsGt
k3smbg3hoE4ZX6MDUR903oh9HFsYVwTRpfv7n0HSSWTX+p9MV7twhE4TmHbgz0nsLq7dOlU4qoBq
xbonyjJMLrqya8srLPw6fxfgFYm575iD9T5UFazjGf9oaEUXrvP3oQvcJNOfpWcvCJMn1zlJTzL7
U5Zdx+T9FT6h9RStTXK+h6m0h/uuzS9Rfd6/7QW6TbCErbHg2U/CCdSowDaNGF/acMz2eWpG28rO
mo0r1KVc5f2OkrZHe2YhY4Gj9k4+LD6tLVZD/8PZee24jUTr+okIMIdbZanDtPPYN4RnPGYmi8XM
pz9f9d7AsaiGiN5XNmDAJZJVq1b4A9y21K2bn7GRlMh5ckSR9SlbiOexWez0KUA68f5BfeMRFZCQ
Gxw8D/SZRdDoXdGlmMmGlxFVOslNKounLonLaiuyjJH9/dVuaw46NYyD2bsG7NrlahbEVbxHQNei
bus/5+ih7UPRYRiD0zcSulPXtVtTKLA67e7w3/uL3+4fxnmKkcDzenQXFrG5gt7hDZhQXpykoMOX
d9NGOqKHaO8GmzxK6pUU4jYGquqGST8tRm6DG3qjVaBhhzPPpQ1rmqhObh4HUCz7+091+wG5Wl0a
wyoPhMG0OBWDZ6Lji5H5ZSKpfqkaf37WIJJf8rYM1kqat9biWtNp29DqJrO/Dnte4uUCvNN0QWhI
ATsKtKiRAIesnK01Z99YisJJQeY5TGC9FvlXip19OyAqfpk6L/mJ4Vb+UqZavtPmOV3ZlG8vhaQe
k0Bwp8s4hy2H0FG86uFhVOMLsiLlyazsco+2+Br++Y0tCE9CQU5IYtXQ8/oF+k2PYV9QDJceya+j
L5HQLpIBzEeFSuA8tN3Ko71SIa5juMPYXAFyPIb2SD9eLwidWI8HN+wvmAoWOG76TnKe4jH8VNm1
812XoXGM4qlPN7KgdeJG3GM7UZjDycxxnCGUC/xocd69v2dvg51DwKFyAYxED27ZCSskBnFmiu0V
ggdIa5hTtPe6MLvECMqgxjEeEQh9J+OLpgMEQtDLNIpVOF8m9F1hD2WOOufFQsX3bw1E89exjpHP
RBLiYDQ41t1/xjd2lUoNABDA9XIJO4s3H4zo6xRJd2kQi76UiCKf6fHPJ89rjOP/YSkIMQAXqLWZ
0l0vlRjd2Me50V4Q68opt6PwbGmRfYgpzFbGa289FWHGVm0U1Vtc7CdsuDvUr9L2MvZJ8+JrRnAk
4TU+0+jwV17gG5vEoxFN44SayHOWQ88EpQ2h11570esR2XlNBqfBw1bVi9PhSdYTglVz9f6SmoYb
X4scGpQLFef1q4yCRvpeoctLNczATXZonoRA0XK8Gws8qmMUl3FBG+Mjo3sEsarAysNfqLOIZmXk
+0akIPfiXjYAJdKZWOQDXZfjdSwrMOCo/E4fWjwP4nMpaxTpKHI0hFA7O8y3795IvkVgUqAm1l1e
z14z0WiY7ebiWcV4nPDeOiQowZxsDfWk+0u99XzqFVOGBmSXweLawpprzDCPIjtXqjuhHvwq5yTc
g7ub0DHQ+sP95W4TD4epF7cjQykm6Es0rdn1lI2xIy8BJx9JfmjuE6YZJ1FWHzAZSk6N8utC46dZ
OZtvPidpAAUwTYQb4AWKheWk4dB7GRsn+Yy8R/734DrRDgkGpa0o5P7+g75RBdKhVqeGzBdIwPKK
SUkzRN2K/uLAwgKAlma4ledYim2noUVrppHYlERT4qMvWcwjBVMR/ZNJLfsxGllzvv9rbsMFZwlq
keq3glRbhot4QtUcTZqZvls9RDuc2ObnoM/q6ag3RrW2p24/sjq5qDgoeq3aW9eHt49lOtl5rV+M
usLPLM0Qg99hV2d9mRAS/xy46G5jPZVmO9llYgXxeBuuGAu8TrOJi9y3iwML1MiY0FfSL8xI6q3X
pOKHMcjkv6rUkJYJlF+w06b+z3e/YKDoJNS0VuBTLXGWKYKttjNgzRsZKMvZaev/VRZms/OjpljZ
yW98SxqcAJdoVZEBLiFEfuPUse3QnBqqzPpReuN0RjkFBUIdBb77T6Xe1XXWAl9dcbRs+uc6H/P6
Q0bckUpYf7pEIKYPjFUd9JtL55SD/jthfAswoNHAwKRiRGpClCtn6I0n9YC/8zm5C6gWFpeAjyZv
oZilF1Km6thQimwGzEk2SMutJWhvLAV6iGkIACloeMuhUqNrFrlnVl8EYPi9EUz5pwKPJGxQZbIS
At/YoDSFmAvSnKJkWM7LJO0f7KFHngp5VOD9o9ZcwLwXWNgjFf2tEBzkB8lxqd59lTFvRVrBoL6E
3O6rd/BHLwh8bDLFMQ6QFh4hwJcib/JIrr153rUI5v0rAjnk7yTbgnUGL+NaNim9IlIt1mwxJtSx
xS4vRTCI4jjXelAc6jhD2rFwO5xQKrq+K8HurRcMPksNXZW+wxLDSV9Q9JC6i8uc4Zka1s7PBM3o
jd/BBzRd8avUgjUIxO3twmOiJgH8Qd2ky0maMSoLoiAsLrK2mid3bsShHc0CElZdHAetWdMQWK4H
3Fh19RSriqaev8xKjA5NXXf07fNk5FWERL2FlSUmt3HUPaetnnflRo2o9JUdtIwHallGC2psrgSD
ljWuXlVlDF/aOmN21fQnMaFWuy0s6aKI3aEdW0YGRLjC8XcxA/z94I/D/n5EurlW2fyIPdKAAmtC
SFiigmWNFe9cROYZA6GWZm49lsNn6YBfOgRzUusvI7ad7iHUgjA8CLRD8M/KRRY9DYIe+z5GoT5Z
ycVvGnT8Jho2loLPwoWCLnl9sOLIjQCxiumci9rZVFEkH0Ymq1sH2gxQihi3GxiuWx9fKXp4WXQU
+Ky9t6RVP4KrVqVwMJXAqFz/CIMbXktgk5wHYDp7z2dBHMXHi+e1/+o4Gq+kqMs7Xi1HY53SQ/Hp
SVOvl4vtCZOjwuzPsTuM8iUrghx2UjxhB35o2Capt0HBNsO9Geu3ZGLkiTXCynZUj/Tn9cRvADZG
a4JDroP8W1xPyNYnOGnY/RmfPPO3O0/511zG+bNs4n7lcZc9JJaiAcnOA+VAg3PJSZ2x+9ObwelQ
yis9HCfqZu9SgK1cDbfHmlYL80OVRxDAljljUDglk/ihP/e9mJ5kDq0XvQqsafJR3/hI3G3un6Y3
PqLSXuGSVaU4fc/rjxik8DNLY+7OFl9v+NxnFfl4V1jTWGB5WLj5BYqbGWKTiHvxJspbW1+ZHCxj
NSN5siVSGYjNgOH0xTZyReYhPR41ZzZZilFBapdTfoBeB5kkqz3kr0ot6fChLCyMvNeUlW4IZ2p5
Hp0rivYMiY56QX9ciV0Z9B7O7PMZN67IDE69pLDPNj4mUPkBTW3pP/jM/vQvpY1eHu10vxXBsJWz
3vvfO+xWjOdh9n3rmLtmon3XUNkTB6tHA32v6cgXHBsIZpHcRiPtgn/jUKb5i9GlHgYdlSJC/fAD
7Jg/NviXI6aZxEhxvvcLgyrhmjCYz3BMlimUnQQJeN+I2VdSfy7jDj/oFmebRsthU/R9+dB5Znuw
jERbyVJvD4wFHlfB8YgQqoq/frOZhXP16E7hWddBkqbUXtvYnYqv7348VmEybFPUsXsW309iHVyZ
dheeMa4z003UdEowyu4HuoadI/yj7wIO33tjZtpgSYvo03vXB1ACf4M0A9wsHijXTxl7VTlCsQrO
sxfCDSVSyU3XM3Oa4yz8iUdgtMuivAsQ7HLbNX76bbRA1oZyhtYdVELSyevFkeUTyNvMwXnsDUyC
dKd4TGu/eOkNVB9rn1XvP+wb69GIQZRP8X5gL6h//+OwBCjd9nE6eucmqzE2riyrx/FUQi5rhEYB
0ET1Svb4xs2KaA4JB2WIwjQsLzXXDUnA69I7R3OrqCBYns8V5Yc+MSP36tBCwrKOKwYZgGmShOR5
SmCrDkZcPGVNkJcrx+mtVwC2nAY1p1NpK12/ApmjB8CQnleAD8VFi8bPSIbX+7DXs6dCaMlKtvPG
ckxIXIhjAFsV5eB6uaFMvRYLKOccjSmyOC3EkCqa3L0RGeNm0pku3P/Ct/kdQDeaFpTvpuouLu6D
0eZdYk0TXboKP4PNLEw8SaHBGz/dKiwf695xMfqa7P4LMvBYEwV4lpSn+7/h9kbgNmB9CIuoXNwE
jsJlkBxaDfis0ahOXYNle5bEOU4NNEnKCJnDnHD3znEuPVTGuag/8qcqN1U0+2NrFwy5aBIM0QVJ
vWBXMDM9BpVXHiD2r6lb3CYtLKXKE1WfMANbfFNLp++McUx0wVFcMw8oUUbV3tHhae77vAneC3bl
yehbqgIexRE1x7l+MkNkAkMjE4NmT2vOGF5qm7Jws+94G681Jt46rYCCaC/R72LHOovTIUILE1Gj
w7fNceaDleHiWbr4lQkDDXE5DPY2HZFHRVMOU3OYSNjwBvHh/vZ54/Vy41BWUyAoGOziecNci3TR
B8G57brqMAzOB3+a08cQBMr7YwEZA8kLgZ+3u2z5JHngzA4yNuee93H0i1IXG2lhkLAt+1xu86hI
3ik6SdRBt4dLle4vRTzV5vXHTGYbgf5BQzttNMwnEA8OzHyjPsEoa1d0Jd74mKqBR5uJGbg6jIt9
akZDYUSYKZxn0dAnqOtG/y8UtfG322f4o9Twpi/21I4YPU+d/jTbWvoNO0B7JSTdhsBXChmbGGgW
5Y0KWX+cTFHNrQVtuT6PQvNp1LboZskse/IrKc8GFf7x/v55VXm9LiqgrJGyUEgxKqbKvl6wanE6
xMdEnAPsa5AscfNCqy4Ik3vu5xlPCh7YCgtUypU2zbEN7Fr7OOKKUj86g57Vv8Nam5yLm0ya+3HA
IRUDG9kU1k8v7dwIe57BipOtHXZJcR7NSXSHwBhKVJoTiZnRJjVNzDxxH8TddzMyztWTzRRFgfUt
DjwcfI6GrJv44NhZD14fLoX5Xcc27l80tvBZ9NEK9/b5kEbZi19WRbdJQllq+/uv6DZCI2PMruCq
gHBBenn9hkqrMnkR/P6kEeExGOePTEzHE4OR4tBM4Hn1MRxXco/bY02qrjT86HmqKdRiTU2zcbt2
M7RccXPcJRIPZ710XDyuaEK+9/GAS5FWQbyg0mP4vXi8dCrKWCvy81hP5lcbC4to12Z+M25Dz+zG
o+hHMMqzJJ6urHxbjjHTh7DDpJKzDX71euUiiAopcc44uygAjXDWIx30iRbh4kIzJDv4doJ5ZN1j
4DoT41Yi5+1npQKEqkBjh8YZXdDr1WF91ZJrazw7fWEhzw2XkE7CuO/p7DyVuT9/KBUR+/7LfuO7
BowkmKzRfIUxurgyOqDSzNwxo/bMMa5PfQlt8KSbVYxCdvP+uxCJNc9CfVNNvZl3XT9hEmEBMRlN
f9Zr3dm7DabhJDjBZk6ttT7Vzct8BYWZaAN4lAUMu66X8lBunsYqbs8CrCV2mnm9x+xveB4j3biU
aZ5hqZqtYUpvXqbCntD7YboFSoyx/mJR6kp7qJLm3IYR2ve0w5xnr54CgX6aiL7c/3JqO1zFSRSW
yMhBKwEo5fMtnjCZUnw3cWc5d80Q7EfmW8/FIIJNhETZfoK5uJsyske/K5VTd22v3L6395MqvBSS
QrXscQ9Y3E9ZAiwKz6P6XFkQ1pHFD452OeSoTs8y/gtV43w7MXey+QW4iu8wJK5NvEXeDW4nOQf/
Rzef+QE7ealZkwUVNsq+Ic/FbKFC0XYO9ge4gW9yJG0/33/nN5ehWkuph1hMhum5LaJg55hobKLE
e3YmCyRriXNmuilblEwPRBTnYMd1aKyc0LfWBFNOpsNQDfHpZViwUdiQblif68YR8UkURjx+caWG
q3VFW+ijB23+vYMf9U5tRpVEIjUqXqqmhl4+alnn1DT2uuo/Fw7V1p0j98vUofFx/5XeNpRZi+SC
jUxuRea9eKciTULXKTp51vjCacd0VpR5tM1l29Cy1cLJOJEQBMXeFyL4QqIunH2cJWbzUcPFNEw3
jVVX7UosfuOlk1gCuQL1rrqsix+FqkjbYm1dnFPM3b4BSex/UN/H2gbYXn+kLxU17//MNLEpNJUu
kTrX17FDlLPjaZVVnLu8qBum06OR7GIc2uYfoZ3ZX60W68iVHNNUZ/Q6hsB2of0IacJiSy+LEz0b
rMShTXaeAXYU3mbm4CRi6+BaOCFiotpkZpyLKb5YFn5FH1y3TIdDjUub8zzVJmI2rTMN1b8GTjvW
VjhGG726LaY4/HQuXZAgifSg2w9xEKA5hw/Y4GxigW3ZZ90bR3mqZ1e0x/s76o1vpwRxySF8F9DR
ckIRV1bjlWOdg8qtklOpOeYp0+S4N4XzRfhxujJ9UKXp4h3SLqZkVVrfFJSLOCiKojJEkjZnnfne
JRvb5qH0prU+4qsk6mIZ6H2AJ7jSuKmXvXYZByhszfVwxnql985UuCVSLDoWI4fa9xhyhxpYfnc3
ajglfK7RSzUuEbkactJWXmbfsxm7kRecoofwK+2ZIP4rtfGAm3ZOUFrmHkPBCL+/jExZ+baOAmM2
zDPdszOMxHT4oD7K8FOdW3snycL2CMo+0U5QRum4lbKsYQICOTBPibB7AzNo4TmbbM4n7wOytjoK
OWEezD/aCqdanDCx9vqn1Aw93hehaYvnODCSZJ8j2DFskwZnoF3u1/P4NbdtJF8S0+x/40FRTM9z
abTdQz7FmoVMrRXPBvl5XJbaRQY1ckMbw0RWI9uA63CCZyQPQ59+5IQV0f1NdnvVM/ggV1TayxCm
l4AOsCz8BoqAc4uY7nhqhDni1B3FSb6FMtP8d3+1m8QUkDCQA3Jh1OHYBovEAgZ5NAUMrc+jm3t1
vENT3K5f8Kv3vGM5jUn2X1tHaWfsfIzLvH0yYrDy8f5PeOOBgWVD+ISpTGdhGZ+0QebAkaea3sJY
frOgVHyTGM9gfYq9yv9hKXWSmPjA5FjeeEFZeJOblPLcIgttfJshTAzftYwM9feITpf94f5yt6ki
rxZuIi3FV33BRQ976OpUAARwz1jCNU+FxBEOhus5N2T3hPFqvgE96KxE3jfWVI1jynriLmSuRdCw
UzCqOFNhDSunstuZXWvKravZxZc+arQt4jTdpzjA+ub+o958REUdA/ugKDlYxyyLedIal8Gx5wJk
K+0nD9PrS8K0GlPLdu1ev4nCr0uhIwixVnHzFltWpnHYIKDhnppYq3/aTTDLPV6b2YuJGMq5sOZ+
5US+uSBBXwm904xfwiStKm7o02vuybXnf0LUrp8GLLt2hj//Kkw9+XL/Td6mv0gIEvBhhPANgQKo
a+GPvgjuNDMek559qnQt+2B0jv7d7kgm9mlWujHyyWWFWXI6tOHZ1LzW2OgholE7/GfN/f2fclMI
WIx3aLUBD4WEw1V+/Ut0P2wiv/HM09DjtvufNsVT4+0L3x/S9lGMThopPbJcf55TQC5btwb0d0gz
qxi+3f8ht7sroGhGVUPNujx4P9c/JOgaBpgJnqvD3ESbyIr1o+k05bEHS3N+91KUj8q5h+2sg469
Xgr/W7zsBXaguN76FW2bOLfcT6aM3PEbaZoffL6/3k0ARkVJSf+A0GT+wh67Xi9lZjyNutYd3dQd
9k3hxv9MLY5StH7kMbYFdG2/jR5sWyS7+yvfjkg5QvgJALVAScS4GXnk5exLJG7aY+w1mLchKvIx
wfL3QbNCsecViR0cVxR+DK8F6Gx4SCZW82PT6MnZ7Src5Gz0QwEmFDv06RDzKkR1zlF2pjALaixP
+8754IghOusDTod5KM1n20i9lYB3czrVU2BvBQEctjuj0OsXmABXiWxMD4+8J/chruv6nFd6uk2x
gThga7amGnsD+CcBAhOCqCq1ONCEZagjGXDLQaSAumw7FgfU3GNG6FbY5chNznNtRp9GlEa7i/TC
LPqrA2mfkykA53n0senQPwdj7GtHzDVptW00xJTstcruNRO9yun4jYQPpBQos4AaL2Kkhkaw046d
PDZ4NFyMZjI3UsZy09RJtY0HLfnHLUxrr8+D9TRWIUUmOg+7tk7xtxVpejQ63d8ZdoQjVRynH7Dh
tg+N49S7Zq6yM2r+2SMehFiBopX8JWiFeQhk4mxzguNZxI27cTBXPQAZ0U6YBk8rO/cmLqmn4/r2
wSwhuLaUIUPoDwGhSpPHIvLKHfSq/PHVNbwS0tyFWdc+jWhG7fS2ax8ZhsXvDRFqedpNiO+oAfzy
AsqkgSzxGDfHopqAnNaJf4xlPW9711qro26jA+BSpgIWKQulwJJwasDxG4Vrpee60APZ74ws9cLD
4MgxPVhzFVbPvumm1o8wisv55yxp/+krL/smoYCFxOmymP2QyIDRWpwvJxv0XJb8hCwfH+Koara4
hzZPzlDUl8bloGvtPJ/ux6Y3F+WBIXWpgL8UFx8QcJW+G2XnQJptn2xli9I4yuJu5Z10PEbmfzPT
LNJsW2a2bNaUxm+uG4SA2F1qPALql1zx+pGnQQqzMvTwpA1ogXWOB76797I9faZs5e3eLkUnkRke
TRyXgLKUCIkpZtykmIJT1bj5iRai+QEFDW87Y8e7cpvfBEouGRrfFHqqv08v+vqpogkXZN0Lg9OY
JdFBLxCJ83vTfYAP8FVmZvbe8Q7L0WtmhkZypOah18tlY4XZEj68pxyi/F5HTX2bI6Z20mKssjSB
QPH9LWMtXiUzdBAFZLyv4wvqk0W2TR9TD21r0B5tYCIF6NCqHh4LDGeyQ9z1fk37sPAQ5KWdFsmN
9HRR/o3n76AfM1wi3Qd/sHXUZfEnQWgWxqJ+II/u5u+CovQ3JSVWrensgFmeKV/Tve1m7nR0gAbM
zQ7jqexxHDLdPRijyOJNgPJ/vQ3bcZxwvZrDUXsOYC+/oEpid6d0gq+4RYibiYcdgmw4ealwxt0s
6jA6Jm3oFZTghTFba0iPRUCBYQu+Q1keKOSOKvevv0rvYD1P5yd61HMrPEopv/at4362wtHbenbn
7tLeA88z9Wt9r8WJZmEKTPI3aKlkGra9WNigin3tKyNVFiGkoRs/4dho+zprzbMR28NJiXkc7m+J
N9ZEkJMYbamNj3jL9cNimJwIZ/brxzHy3VOUoFdQdsJ/kKk9ITIeZTvgd2s049es+I+7FwlwhFZZ
UgE2Ea9cFvBRz/XuSGd+oIFj6/u+92cTW542r5ihGVP8q5Lh8HedaRamylWT21sfPfKPERbHCDik
8Oy3de02zWZCL/TZrutSHsIi9rynSET+V2eWZvStSgstb4nEgPmQ985jC5vyIp5q7Nx4FWITRNgr
P6OT1aa7fmo9/7NeG365q/WqFR8sX8zGVzlUffHoYRuW0VIJp6zaljkY6gJR3KBjJyrB+Ah5QIlr
BcYOA6jTj3T20OvY6rUrgOh4IhjrnRE1pdx1+A09NA3ctQP3SPatF8jUbZibD2dk6Gd9n3Bt/jVC
pfuVYW73XwBB0d80WGK/L9LxBZjNvMq4MXIj1C2urCqIh2BG0vqhCAyJzpjxc5rC5NmGnXOaktRa
yUBvthnLkRSSDKBEREm6WE6CgwtHII0IRjrpQxP2NsNZfMFD2laHuXN+lUH0Tq6lekTgGBwlMO+A
BpbKfAHzoGaEa/sgOjl9dMRc/d2anXxwLea1gRLru3+UboIrGoDKKAGcOP4tVGPXR8lBeDSJSA2f
69iZjgirpY/zHFdHQM/z8Z1Lcd8TKDA3xBRHsWGul5qzsC4hB4ePNfX2J12O0wb7ovZ7Po5rhI1X
faI/zypwFr4aaiKvAj+A7a7Xygq/NigtmwdiZUUNZtltcXHMQfthaaktNkA8wcEPqRV8BF81dFsN
MZ7gKPFk/ehj/KvYe/ignFqfTjYMKEQ/6qkzvrVTa6zhshf3t4orSmWJ4K3wkCQn1791jioa23Vv
PdSVPX0voeb8S2JhfZzM8qeWSrHSK1OP/ueroX8ElYRE14HkRm94ETzLrHGLobTnB+A4/cOAT/HT
0Lr1Soi+fShVpnBqlJclTCB1tv5odlSdwKcyE8MD0IoMa4ZJT54N4bQvYzJhBs6VsrKR31yQxIQh
Mc0j7qPrBdOpBx0ym/2DPcwTCiLCCLZ95jtHBHOjQykrd03f9zY88CYhzVGIESKAulyvOE7lXGkl
ubMX17q+FRZK50loJcV2LNrpLz3CdKifgmzlzd6cWGyOVQJNUFJj6mVU0gyk6qGoGQ+NM/c7LXPd
DSXV73YO1lSh31iJcYg6qozgIcktDlEL7TIr8659cEKkjzZTDwnHsakRN4Yby5Xo8AqVWOxLFf0Y
V/IRGYkvXqcOwcpt86h9CFMt3HUm9/tWk6DT/u4sr5UbE4/LduMPU/y9b+2+2rRBZweIspqhtVGZ
gvE5YhDWn+qu7eud3TkZph2m9o17MKj2Ret0lzlosS1zjSRCUE1Kw370sE5nZMVAIN17Rd/9Y5eu
nm2R4Kk+IIBqZgfdniaBEnInmZh4zbh2Hm/fMix+ahJ8GQH0w/C53kZw+EbHqKX+4ODddiwQEt30
Xtg/M7sYVlLp2zNCMKNDjn4Pmg0IwlwvJZvecCa6/w+V1/8ua4r9cOAGU+T6dOMIvfr3nRGfYh6E
CBpGSneG0Ha9Xgisb3DjAU3J3LR/j3gP7fvWrMfD5EXTmtTronmg9g4XmLINBYBJkFtEHG+ywkRW
gf3goPS8E6WNagDH/sGpIg8N/n5KD3h7SrDGZj4fLRGviZbcvl1aFkycX1U3uOTUh/4j5BVMpasJ
094HO/LHi+w6W2yDzJx/+a50/rJLmYQr3/N263BvMFgBLIpyIXyI6xWDrEhz7N3dh7Du5n2MGc45
6gZ/H43JvBJ1boMdflXI25rk3Z6Ocu/1UpHT+3ZkUE1ZYWbsdTRDT509cisKZC90zHB++BqWtPf3
z6s/3p8xQV3j9FEhBXI4SB/UK//jlaayCiM/CMUDGXOegmD0hmLbo/M876WlzeIRxTfvbxhioQ76
N6zno9Aj094i9V1Uu2SyRbaRc+Vbz2k8eAehw8bf0M7zzENal4l+zENT9vv7v3q5D9SPhlqGXSlY
CAX/vP7RZoECgTvBKEvID9MPZZf5xq6BPvaPiGMhXoZocN45O1GWrjQE4fdRlCv8+SKIzP7o9L07
1Q9J1uf/kPP4xU6TrXgK0rRrDkHYTz/e+5TcQQqAQS8dNscSTOTBgc2nMWweZF9XT2Yz6yea4PJb
GukdAo7WmnzGssDlCYF9ELOQygXJv1SM5nv2ZlXgtxmBc4+owI2k3UW+VYTnSuKEtXFRCP3izkLb
DmY3f3v30wIwRIUAlUZaHksxGN8p6U4NRv2QD6Nr73tbOP426EQQP41Dpe/T3OGHvHtNxXAC9sao
hl7KIqAp0+si9BysxKa8+pqMZo0md+vrG8doig+JrzUf7y+4DCfckWoGo1qwJMQ3ZXVju1yLpjY9
KErsKWf6fpABUMoub9ZqgdszQiEAHIpIQs/gBtcnwsBs0AoZHwZhWPvatqttNQX6MSqjf2e6kiuV
3FtPRgrDaoDsFO33+kgqfMdgwU1/KBG9jLcSSny3G2K7/eGI5L2Cm7iiq3RDAbHVhA0nzuvV+mBK
bB/g9TEf52HvmcW3AWbZrkdS7zHrO3tljPmq3vZnlGQ9OE0kOMxNFe1mkTn5pAsDkNP6WBlDDI2Y
qqZ4bjs/aDegr3JoVGYijqPAUXITlaX1CkOLEoDNrfu7i3W011GhAKc1NGP14huZ/63WZGNuQkRP
P+lNoJXbstBG5s2wGv0tdtH5PkqR9wQnrXX7qIQvToNJlvF2itDU28aeKL7c35zL6/31IVWnXIEn
YP8tIhwpHZ6tfS2PQ6fJ56hJY+DLen1gAFYyE8J2Z3Tp7BqlnR+9IJxWrtrr5VGTUbqQKGbTWmMA
Q2C//qalkbemz/zpMI1udgrNwrxM2pDuLXot7W7QNIEGW1KCrXDE9yjT11TCF6C3//kBgEYgaxDq
oT8utrDn1EGUgfc7WA12qqUJWTk1Zv1jDOJ3hw3y/DSavvNXaxb9WRpNtK9Bee5SVxMrl/J1IP6f
H4L5Dn0wRaHj11y/iaKOOy2YfR2r8BAMAA0rpCMjhHO7uukuIUTpl7rzogOsDvt4fw+o//r/b3RC
hWpukn4onq3SUFu8gxn3bYAWsXnMPDf6nIVz+NiQv6986utg8boKg0AuN/r2NH+W3cU8qWa9s2fr
6NsU5RhVGh+NyZS7IA3X+hTXYfB/l2IAT1LOnJhS6/pdhgCpKi+2rWPideZfidZyeUlj/B5Go3+Y
53Atobp5NDr2FBqoXTFcQ2Nr8QJ9rW8DSQPqmJQ9BBgdugv+o9phoGWwvf+tFlGJZ0Plk8uS9ICv
BcN+cWKciFscg0DzKJ22fZm7LtwZmu9vYJgaR71Nf2VFLM7Ux+MXfA/nTeTE/pPuJ9lnt8Roieyu
ObIPAUZYlb+bSLcuk4vduemlyXMSF9rH2c1ALg2oOEvYhcc+8gvYz8pbEhmDfel29Yf7z7QYEf/v
MyllDAKRKooXz2Q4zUSPuTOPNTqpn7idUyQCvPlkZZak+wx4WrfL/mT2UtvG+eyd8tKVzGA1ufet
CS0DH1HV+7/pZgvxmhV4kYmWqgGWr1kXsWH1jJeOvpU5fyG8/KGdmukkSxRdq2r+fX+15eFXH5X8
gEuNjigvYXH4K3cemZxa1hE2TvA5C9AvYw/QqNYb/Shm29jUkMa+p4LQ+O6VmTuRACJERw94WSZn
MfkZfBLrKDial9gAK5NacbjxPDF90q1Ee4ib2TyHWrM2gLp9ZrgONEKgOBLvmHZcH1LLCSU90ik6
5bSJd0bb9QcrxcGvsnMKS19W+zwvsOvtrDVN5ttvS27N4yoVbYeiYvG2e+GUEmBbdpoDaE2i8qp9
5VjxU+aTn6HJtUYTWqzHJE3ZJqi8hTKC6LdYLx9txGYiATHIEtDmD0OmkZMVFHZ+gN7xOKNySme1
P93/tLfL0tCCuMa9zqaCBHj9gqWXIKrsSuNUhJaG+SNGXXim/7LrYTwkc7QG+1pc5Tyl6nT7fFQH
virdwuvl4Dh0kY2i9AkXMrlrAq/bZ1VvfbPKJP7haEF7ykbf3fGm9U3B115J6xfb6XV5pOL8//Ep
5y/Xy7t4Q3UTGg2nnPv80gFS3LSJNhxrkf6VFK2+z5PsO+xF63D/LV9X8HR7aBKAbSEz5QYgOi/W
jUo9CZrINk55HSbffFwht3Y2RC9InpnH2SK7Y+pbrOSmby5KaxTMlXL5WUYnM0EIzw8K8zRKxzpo
heujxEDAtJsY8j2F3K5ujTWD0Tc+MIozHBfqU0gQNxpYQH3dubDNUwyq7IgrYbhJDaM+WilyFC5l
1TYIu+YUVpWzg5hj/r7/om+3M411w6I0hhKGQtXikhiQejWT2XNOaD+P+7xziq3pDenRj510M+vx
+6wC1YflR0IbJPGne3iDXp8S08qGOnNPKZOLrVv5/nMMhgOWZ43e5Mq1/tbDIV7ErY5XoCrEr3cv
shelNvede8rYwyfsnOWzOSjQ5GAPXwsOzkrKtyAc/M/TweyDW0HkpeG9OK11NY9IoSTeaYZUsKlT
a34Uw1B8MqtQ9YQN6yhjtzyauY2xG1jJ48QduEmpWY990c6PaWj2H5sUU3VqhOrFEmXx0npQRIRh
xFugQAUoFJ2UaAijoXhfKqk+DZUZJRl/gs1Y4htprvZWFaY4NxtD8eJ0hbO1DPR4a9mtyd3chhXC
tjIv0dE6IEs3rz/M3IdG2Xi9e6orPz0FJoQYAxTKy9C4IA9gxG6rPPEPSY1Y4/39vkgqXx8SDhtX
FEBH5VB7vbLbcEPGPgAejFOcv+eAH7CprRrNndIwPt9f643tZ/+51uJsCcRacRtvvZMXGTiFe7DU
J69zLy4Ugq20e+90f72FNQzbTzHTgYKBDON80aq4frhkFp0bMnk/cTV1HzXRv5RGl+3MJm4/DzKI
f9VB+mB2wjn3iIZsUGYbDyQqin+q1bv7P+bmRYM3BwNO3s5tiSLB4ux5PYbQOpzq0+hp7hZhZ+cC
TfMpDhrr03tXIslVyrHAsPGjWyrwgjyzvf/H3Zktt42lef5VMvIebuwHmOiqiAFAUqREWZZ33yBk
Wca+73ijeY5+sf5Bzq40IbU4upiLnqoIRzpk8RA427f8F4nolvAceQMpnqXNUAp1HyWq+coDhcYZ
Q0Ct4OXS+lk/VGe1c1HltrJXzSq7zNvwTrLKH1E6ZrdKJk+b1z3Y0qYjhF1IiFRLn2gr4O9TiSDV
dDhHpu7WjR1f2TlmjWmfnTMSW199DEWSwJW3gMDoEq7u276eaixmWBiR3ExOObXmsiZmN2t9ZRNO
2vc608WZBGW9PR7HJBNazAMhhMmrFWJMMR1JvTH2Ifr7W7UpFA9P0dyNzDratDNVtpdf5/rQWcZb
mEzURAAAcVie7o4mReI/JyvZAyevvE4pNVcewQ56E2XS+15CjV4eM3uGm9ezVV8efPnw36oBaB0s
gzM2WGeugHWLWfZz0fWjYYChrOSvWlnKXufXuGK9PMxz80jVgaQDch//Wx05RVYanW0Nxh6jNmlr
TtNHTYK5EwtkqdFUCY5VIKozt95z80jfg2IPKlBPqTMmyrdlm0TmPtas4BLx+P5dbNoJR/hUuGo2
yN9ffsb1ybK8yt/GW9ch9LxUzYRK0r4Yi49yPfRXqBROD30krHNoh+eGIs3g4ZYTjGVzumSoKUG0
qwd4LBWVqrQtsmvBReUtZIwzp9hzbxGqOjgx0IqLgsvpULE85L4FBGBv+X0SO74ZWG4VpQlxA+JW
Tm/m+Zlw97mH466HbEehahFHOx0xCxpdS+XQ3GMGUe84aKRjp/rGPgGX+uqh0HNa+i4Wh7RCVnw6
1DRpnRHXodgrUfYjTbXpWo6xzir9cjzzGp8+FD2BJa6gEUe69Mhr+a0J1/WD1RSiE3u6B+FbaPIa
ViXDIsxYvQ5SQY4LcZbeDpjCpdJJxn36UEkXF5MfaGKvqd3BTBe3ZGtoAahZgNUEtHwtNOePL6/9
p6uEvg4USWgwC45j7bczdTOmhNbs79ugVh0TOutBrpWF/N/oO8Cbr5NZe3zGRYSGAhzkBgzPVvdC
5vfj2BAhHLhLTW/K6+BG6Il2piz0qJpzejraS++I0JnuKSWb1TCaEqTGpI8BToF2thNp2rjNnPa3
kTRNzhBn/XVZ0TIQsR/eVnoUu4SoQ+iiXh5tYv5wmqZXLyDidPQu1V6cOVUfsXpPvh+xI/1K1Hie
GMTo/YgyV6pI+9jsA6cBIPAD+6f+qu6GT2mB8JGUmtoWUrXmaW0pXCPL7Z1h5I03+aF66IexvcjH
RL9Q40ZbZGVuqnEGEVqlAeL6lubSm6y/GLgVupjocXCniOhJkhlsTCM2fyTxYB4Ry0o2pa4PR0kf
xD4fs/GiLxvbM2pA1EMsgjP35TNbiWY9QOSlosS2XW3awswaAvVO2oMUHQ9piFjiFOfGoSVLPPOC
nx9qQbnTFKD1tbqai6RudKOYpL3BBX0N/xy5abA8h6DP6zNDPbkhzQX1QJOSjgDAcHu11FKE3hI0
UKKD6JvQi2JJ3dthIzsibKS9ZkHj03X0o17etk+ej0EBJdFsY8DFauj0qIAXyDGijfEB5bFmF3VG
s9OsqN/lenzuNn5uKEqei1YwTT1K2qdDCQm+S2j68UFqC4xoRnM8DurYumOT5Weo4U8OI57q96FW
t2OX9sZkjFaMqpnVOXWo5Jsp1EKP9/89CGhgvvwSVzhJDqNlPGtBXHGNEC+uFqQ9QZcVFXqAfVcY
bi4VhRckYblRxxmLH5EHV4MBysPIhdhOktYB+pdmcMPIJ6ixkr+10dr5MAV9iQ4MiUlRpsFrQ1q+
ocD6DtgJq4tJOH35vshLJdZQX+H4z97GnfF5VJXga8qYW1tPi9fpF/56I3QrgEfSVGWBaafjYfAS
DEjhJxis9Pk2zuf6Os47NEpyITnoF1SSM6hh5c6Ebrkz6k18aeIEdyYAXJFFH78G5BxAWlBVwPut
UX6qVcl53sjJwdZmhBslGX3csRxn/XpWkwjTpbS278ymj1oqPtl836g+DRYb7n312jNrgRk+CoFT
/YZislqSwOnReS2t5NDJ4A3nAHkryPvZ1mB3nxlqXbhjNdJoJoyA0kH2uUZZ1G3RxwU2fIcySdXr
IEuFYwA734SKGI6jX5muhRvCTWiG8qUf4PP18m54ZvM9krEMYHiPFtenUz8iKFi0SIgdcqUft1Yj
h4cilptNORXTe4Om5pnxnp1kCkRcCSDNFxX71YDD7M9l1qeH3hw1FngygF2Z28oZbDOkHW+HhjvD
AQjcOe1UtxiRzWFTnrM/fO61g4NeehyEQMY6JPfL2u7RIkwPYhTj+xEQ2DbANe2gp90nfjJ81iQ7
dc2piVyzxZjnzPXxzPG6RJVgF0iYyXeWafktvmznKpj8ck4Pepf6FI0a67oxy+gAeOKcMd/TGWYJ
k/lTKQVFSx3ldKiyh7jfj3Z2kKpwcopBDJSHbekOrc4Pahcl59San5SPFvw5IGtwiQRjcDZXpxdk
M1Czit0cxkJYrhwjstggIgxlKSwcKc8RUMlgAcqdnW56Tet2SNNY72g/Gp9Fr5/ryT5ZcIQe1CNZ
cotMHsDl1auu8tZMJ2kcLxKRtrZTARG5SGmquyy1Em2QObuOeA/7qez1r7T5q10USfev22WUQpc6
JZoQvA74SurpHFh1bBRDAWGs0+wRTHifOoYowkukOMbLUVTnyuPr6ITSOJcHFQIuD9KydaCAkTHB
Vm4oB1vPDU8H/e5pat05+BKpaHGoqZsEuXnm/F5Cnt+iWyAqi+QjIFCiLy6StRySXvltAfBdurKm
QjvkowhvpFbukfjvaMu2vXExFph0ZHl+rkD/7MiLDsbCE0bpb3Vcj2NAeWiCLackhnwoAtva4RDY
7PsC6egamUSnlZWQxAbnvpcndlWP4ZkRZKKARxVvOUHXxe4YPZGwp5tzbMBFeUmv+Nt4qF/Zo1xG
YVOBAyQdJU1cy7objWhaO5+z4zgq3UUot5oTtGN4rBt5dhNllvYvP9XqdHocj3qFRnq4AGDXwW0G
3mcIjCk7ppaIPdOog4t6bLEBn9Vz7d5nhkKNjJoIXD6AeGuMEfzzqM9SKzuS5TJPZeEL4WQDeqV2
FVvnEsQlaj1dovbJaKt9CEB6lpoMz0oaIZpwoxoObDeYKW384j2BvHbDDV19KPXaPiIopjk4OStn
4s/Veby83KWuwOXCwQSuaXU8Dhi2JGkosmNR61ngZQhWufA0tfe1pl/qUoYc5suzuT6Qf424ADmo
zS7ljFWuMrU8sph4x0YwT5eJMR3xmbJ/5p1UHTr8895ZClFuGdufW1v4shsYVDoQws35cuU57uQK
38zJtDw/KTr5IHonXBGnZ2EXNk2D5XF+TGZDovNbp6bbV40O/zoB0NbGzEamBjt1EJkr+WkbOAoU
0yOQ4mZjhDri0hpVwqC0zE9dgcikQBxA8/xsUjZnXtxzy0WhzsSuYzMwaadftR0U2uaSnB/7HgPL
BCItyv+B6Qpfl68iiUilBR/3rbIa/WNTxNomsHqrPzN9q7P88X0tKSaq7EvJS14FTOkSLVuxmR/x
y5pBRAxGT/PcLHdG1SeOH7eSI9Tklf3kX6PC4haLlBap0mqV+lImeitjloJEE9cAV7/ko1oAcpnm
TQ+S1C308KGoZOvjXPfzmX363KHAVfmvwVdX9uBXI+oSTX4saeRdtwj4eVDzzEOkll9fnuLnNiPh
l8rmgCCGZMnpDFul5IdFOeXHqfLzbwCSk41IuoEaEBe1k5EJbV8e8OlVhQgASDt6Wkh8POlW1GZc
dhR+8mMdVeXbOsTmzI/MbjdM7Q065RFiptb4oWemz5zpzy0jsC709GSSKzo0p08qa8PUyLGdHyWs
ZXaRXEWeMUCSVTIRXsoCpfw5ABXy8tM+OygAZIEwI73sNXkVBWR6IFNQHMOom9/HpiivtAAfQlFn
xtbXg/pdVJrntJHXsNHHtUt+scgkAg7j3jx91CKV/SAZS5ZPmOp3Ezr8F9xc06ap4ua2UYyfuKqa
11Yjfa6gsB8x7qgpIpvaOfb0c0+PrgcEBQKjpQd3+j38UYmRcanyY5baylafzO6HHNp0poc0+jba
hn81dd1wZp4fJ3J1xy0lKaCcFIlQIl5NNKAEK5kmyvxqjXw7furS+6oz4PVb8fhRm2S5dYNKnu8y
PTW2AI/CnYjsiSkpir3vF+WWZm94xcSdq/M88zrQqqb8y0VPJrIOxEuTxmpnZuGRXg4CS501ecKo
tY2oUUWcFMvfTVM67F65ApdLhnCU7QZS5Enz05fKIEtw4Dk2fRhgdAWk2pG7ApMGgoHsuh865GOM
2jwzC0+elWEJu/kD5BEx/2oSykCXDAjh4TFtFeVnioP0HrhKckjz4Uu0HGraOJ2LRVdjAkOA/Ev1
hMVGawWpitPlVo5Nog1plb8tsXaJdrVvDVbqgKotjMKlnSfaG9lvu3Rrq+1kvq5kxeBLbReFEXBP
MHXXbuvxHGYUrET3tqjm4pI87hMVLthLY6M4aJuMZy7F1bkNFJLkkiYQuI+FC6atypNd2ZtGoRst
TOZ2V3fwIwcjQe4dg5sLsIvazcuryObV/banGA4oPkDMhYdDoG+vbsO6EHpua4N+K2OX5o4qGUwW
IwJgotBGoDiNm0GucVwP0/wqKQbp/cvDry6Nv4ZnSZHJL9fUajWBIYDLrUX6baPN8cbux34vZbUM
HHKyvXhUPxiDZbpQuGvv5YGXD3763H8PvHpurQm0NgxK/daKk8JrkL56F6uq9eHlUdYL99fbhRPD
RkG8cV1+DDB50Kuy0W9jO5G+1D1URolMcztZIrgoqtS+zGqtP/NoT1cQU4ruERUKxI9A2Z7ultpu
kkAOZv12bothi12c6ZktiGYs0Awns/1zmI/1rfQ4iY+63uhosFPXGjJpJKLcnE39turLzs0Vs3Jx
P0OGXismD7pQsDXjOt6miHp8KFC0ddVQrt9V6LacKcGtoqvlizw6M2hElIttwjLpv9WeksaalCSK
jdvQDPKN0VXRQW3gcc9FcU6h5ZmXjHEW/BVYT0DH1+JWZpBWoMEG43bsu5tK9MpBCwzjW9onIKXE
WJ0j+z6zkmj8UEYlawXxusYt5Gpj+3PdGbcTrOqLPOvsn1wAkjcgzLHx9cnGBlA/x514ZndqSNBA
f1w83jj7Tt8npnVanKideYt9HoBSO2739thBOCpa/Tj78CmSorjV5XE65+e4vuuXqaRaTxi5FJUW
tN3p0P6A9VeXK8ZtOUGBTc2KFq6OproPYnI7+TLGlUkQbQyB3RCt8m5bgAFyQqRp3/ptbG7CvJQv
mqA+B1w/nQdwI1z0hF4LZJ0Mj8Tk9HspcRKG1GrMHwtRwr6k2Jmql34k15Xt+ZoG4LfP27j/lHVF
YLxOrP9xcIaFFQ3uCZrJGr4WDhrVVdzLfoyliLYJLgwHXmLoJaY4R38+vRd+DUWfAvIpnooCzNzp
c+oxEYuljdaPCZjaLhVKvR3UdLqwzQ7pBUnA7LcTWf5o4QDmxPiWvurWpSTK4MDVlmIb2BIYUqfj
G6kydpS344dihDByYaOuKN80Vdibn5MqVAbfkVANmM8cnauCwjIsxUWU6ajacusjIn06rBpV+dTq
lfowN5kEQ84OzWSDEJVZ7UVal33jASCSu/cadEPrBhioHF9PTRY2jq76QN4RkPA3rU8GfSbsOj1v
+EaLrzEq3ZS76fChD3X6xYi4gOyZkfwAShJ6jZ4kyjb287b3jCarvlh52Z+j4J+eptSx4b5DHqWa
v+Cun4AlLQn1vl4Y4U/KHQ1O2ePwETfC0VGyLPzxmnvyr6GWQGSxvCGYXR3cYdux4XCy/wlZL9Ku
YrsD6wa9yUo/KGosbqY+xIKQvSaMMzO+fq+sdED0kCQo0CHCsdYZoLaN15Q9xoGT9KK7jKxc202o
+mtOJEzpAsmB/JzS+5P3CqwXLSDqHlg/crKuprL3cYPK7BDbWEnQZpeC1nDLgFO9k4tg9/KLPT3B
ebGI0SxHN7UOun5sqtNlI3GGCamt6sCJDdO/KPKMvn5aDM5UKtHbYRb6WyTTEicUc3bx8tBPHhOI
7VKWY9EuShjroeu5p06ILiRO47o1XQf25G8ycpa3akUT8JVjLfB8GyIX7CmQOOvGdxNJHaCW3Ocx
Oz/+htxhaTqgxbqrbG7s5kyI/uTJ0D2iWgoxinIff67OxkSJKZrPyRDSMAZmCMooyZwmTm3bGbik
zoz2ZArJfujt4DrF0YTC5Go0edaDOVBTM3TkQJcHRkMt1KmN0Nfpf6RGsoB5YSXYxlQctUm3vrz8
bldtJtYQb/aXcgPVQnq6q805ULlNtV7zQ4cuiCojJqzFk1cOmZUeitHG16sughjTbrm2foQWIv9O
0tryl7Zt2td5fvFdFp/fRdufFuPihLz6LiHR8izsQYROJ7Ro16lpe9kWZc+UixxHovmcFMOTt093
kWoWxm0QtzgfVhtI7btgpDAJWSEf2uaWTmq3RVxKcvQ09fdhUnTvAlMbPIMg5MwGWoca6Bsvxjzs
Xh6b+uhyRf8WzWJrImor6xl61OLs65SVt5gvax+LXKZ7LNRpnyA3f+bAeJQB+jsxotNEzEW0h4wo
5VFwe6sbsPcjLqFCk0NHJ4Zv3ssVPHKvHrMpd/m7/kEzw7G4GNNR/Wq2WfROy9QuvzNTpb9q0GMc
HKNIpo+GnEeKM4psKq+iONe/ANozjopoxpu6CyGtR4ExSLsGwuX4jdNwuGplKMduS/BW3wg1SLpf
ycG/3Y//K3gobn49Q/PPf+fv9xQ26ygI29Vf/3mM7uuiKX62/7782r/+2ekv/fNt/1C3Xf3wx/Gu
bP7YdvmPuzYq8vXvnHwEI/31Tby79u7kL5u8jdrpXfeAxNtD06Xt43B85+Vf/t/+8I+Hx0/5MJUP
//jzvujydvm0gK/1518/2v/4x59sUOojXC3kJXCIEGRg0fzb7+P99Y+v7zI+539/nx6is7//cNe0
//hzgaQOD4//Jd5gBMfqXOhQAkIFeyYv6jb8x5+K/IZmNJUhsNzcbsgz/PlHU3TLj+w3tN2ojED+
wUCH4ob65399r5O5+3su/8i77KaI8rbhg0/v7cd+PwIiHPpUjTkX19jcMTBQSSjbb1M+luZG78kQ
arepA1mbnTER2HTphZmX+7DxfVwBp/qgVYqeRm6SlbV12yRGkPqOVvdpWX9jyaBN4wxRUgsM/YS8
MNnkUBf3j2/3VUvwbfmQv2/rh4eW1fU/YEkthMr/fgXd/sf/KbvvaVR1D3/8KLIoj+7vovzh9zW1
fMCvJSSZ1hvu6eU8g7IBFc+iKfFrTUlCfUO0T1ID8BAG3GP74L8Wlf1mUf9blLyJJRCEYi38tagU
8YYbFswgC+4xK1Zes6jA/3Gk/n344VRAYA0fjtY35Shyn1XTpJRSNZ60dNgYLRHVZdzV8rQtWnOc
twlumh/URMTDxtKbIdjNfhP320a0lNi7pkovG0UuVE+TkqA4NEY68Q9tud91ytgWboTK6d3cqYHm
zWmh/Sgzv8y8BOXazClLvfuYx/i+uGLwacWpbSDFTlHBt9zr41SYXspV8DHKlSJFzCyvJ5c2Tjs5
UW7pidOIuMpcTGekBg3Gxkpwi8tQ4K/7we4cuxN+7EaIqQY7WnlCcrMp0a4TtTU+KWbclq6CnUhE
WD9KiKnMjSg3PpJiD3ZnCKc0pHz8UMuRyC4SKgWjVwIv7xGYzDoaPH1Toutmh/J3HH78H3Eepp2j
h62qe706tO+bIE3NY640pe0mctEdByBI3SFu6VoQgzZW62TcLRmH8KyKbTMMcegAvJ8yLhs8MbYt
KuLZNedgO0Du7YL3WTxIOHzJabdTxNjbjpZ39Q1tpWDwhnaO75QxT3JHmPw2HDIsujbUFwrF1Uxf
Ut1BjnJqB2Pbhd/CNpffSr4pl040WyhmZzr37fUwdfqwa6Kh/txkRt+MzuJy02+kyKrsi6oskw+q
DVbZxWY8u9KisB8dPxqzoy96+W5AoO6tSAzxPckDvXF8A4qyOxbdQOYU4BfgTN0Uv011u/1UVnZi
ubCzQeHlI6UYL/Ql7TtXYjA5zRjPHwMwgIMzCH+UHcWsu2hbYRFMs1aapcidikbt0b9Ry3kbaJUh
3sUCl2in6eceqUSpqLQD6veh6g3J4PduAVwrcyoUh/DOwkiGernhH0sDGTdPL2vxYKUgt64Blam3
bU+EcBXrvWpelAhAJXCPFhE/e/STzLOyMQ22KZCG7LKgZo4tkVTXldurkzp4Enuj9RpE0fHxaoMp
grFbtZGr9JWtb+UKSi8ytHi3emWipf5Oqiz9qJtZTAOnbWbmTSJT3I1cABlljqnAmx3jIDpcoeic
xhfDvZINY++YHDk6SKcw7K/y1q6+xjQAKi/sFgNMu0Wfiw5ybRmulPTzvtObRnU7c5A55U0NmyLk
P/3I7cac6g2upsV7HxAfvNRcCiioBRg7OeScKlbzhuRbG8UE3+0YYyJ9bpsaTF8DoeBTjcvd4EWZ
MD5Z6FR/tvsh850iUcGDKUFm6Gwtv97AehUOxZTqHthpHiDsI6OtlcfRVLEH+u8iT/ob0FyA9ace
ZyMHXajsZ41Slg2KQo0jJyABej+02cOEaHC3G815Gt2Zkpfi9LaFHUCk6B6HaJ25aToaiZuEQXPf
9rLVukM6W1clSZiNxkvFthFhNH4Iu8S41jUfbcIptyuFai3eIAJjk9idg0mgxl2UwT5LeVq0EloV
J0MwCZlXlAshMoulsvBUo7ZhgyttUroZBzV5LSgT3QHPS95pd3MzbYoxFcda7pXSlRDBMllGttlj
1BuNlGeRMNUu1cCQPQT05fsM9OtdXuvmvDFwDksdS8cHypnMuVN2YyTij3oMsNBVwYG9N1iE5bU5
hNjMy4HRfZbNWWtAEZEau7WKa4ebEtGWXtSzdJ1BD2OVDxwQF4+YAsUzgiD4HvihfpTbxBjooama
xNmZ2JkboEIE1biQimCrI5hZbK1OS+IzMffTW+fRQmZJz9GaAhtwGuibWoA0v9EOG/CjysZXccRU
6uxsbWtJFE8vN9STqKSSvUJXAct2Ooxay2HXjPWwGW1WhMMagncqt2yGrpvjYxjLFLzU2P82oKx4
qcy51Xl6O5fb3wKEv0K530O35WlOvwaqH4C+KOty11PbO/0aIZjIoTK1agPSWTlYXdx/NfDp+FhF
uf4r3jqJ+H8fasmQTodClwEEPpB4DBRpqp0Olee+rTRpVG7SArtft9dHo9kkysAs44ZhKVc1LRjb
CzMVf4RO5v9uExeRvHl92Pf/e+ZBufa3ZbBkNieZxvEOW8z24fe48PE3fgWGuvFmcTYDwrEE81Ay
iPB+xYX8BOoriTe5g0oRcpFv+isslBT1DUwoON2IOsEkoOnzr7hw+dlCP1561TSk6IQZrwkMT5ON
ZeClAIKsNoEr9lLrIqGE+jSqDKPlFJqNMS5R6lVnhsnWSLR76OTnKmen58EyHHzDBdMMYRQ221rS
RB9RQfI7rFzbxlfdZDJLooio/pUP/7ebY1XX+WsYUCQIGkBhIwg63R1hKs0V6vQcNpVtbkRfQWLz
5dHVeKzLCQvrnd80OYL1tUq9abD662LUzzV6Hkf5e4/++haoSlPQIdwGPL/ao/VYyZjjDrZDXlZ8
RwE1eDcnuzn2458Fkh4/mg6hdqlIm0NmqqhgKGG/jZGCrTc5itQ3pkjUb3gYK1yyVCJ2qHqR3QO8
fNfh1PmhMwZusqJNrqJGqgJHLlIFETCyVFc0iWNRVra23Vjr+6DvR43Ao0AFNZT9ZBPLWe5WWtze
419rhBszEow/mM22CNTuGwZfw7e5nm50u/SvzTLFrBT7ra1tZcMHIalUSyTEVDOwZrML4wGhwv9n
p8r/sJQTMOBLZ8nhrjytejz++18nCZvzzSIVs9yhv04Qfkj6CEidBHJpwvODvw4QzhaMtaitLg1O
NCGWbPSvvFKV33DUsOfpJpJ70g16zfFBjntyESGzhdwT9RLw2/KyoR+Ro7+V8vKp6bupT/Ibzhf1
0pIoNsSJrzs0dMZtMSqzK8Y2J7YaPlr2cE2s50+7+qseFV5qmPtoKK46mRpb5ciieyjHjgtsCT/N
Q5JF2+2cztejln9rWn4xemer/sUwicGDEJm68yhlXtlkoxfIho+7C8VTfFhJkYz4TkdSEJkLKdoQ
EGXOAmRwMMQwFnZpRMc3xA7GhZyTfpmncPbyWP0RTCRnvlWbjhW8begDRnFx3861vM0wxXRmTQSb
oHyvylTzulDv3Zbw0LMH9bNVTPe6mukXdiLCaykNU8LLPv3cxDko6QYAeFy3u+QmvqEFdtHawdWc
XQV67VmJvLfnyz4JbiXi2J0YwDrltZJ6cjJKwPuCL5WszE5bckZnxNehI4aDhnSkup902yU8jReS
l+1Yk37fJXm5zULicrkZxs2oUdk08tzx/U0Q7IdckjxJxAbloMIZB6SjKom46D623bh3qUtrnEJU
ZJ1ohGFSocpwgZ6k1jmi1X6WZEFvg7mzPBI5/YtUS3f05X03E4m+0RtZIauY452tZT9iwMJOE/jq
pq21wpn0GWSwjGeu7vc1kXEpbf25uO+70YKnVdibCpPZQ4MFqzfSDndqHaEeoML0BRCDAnrWDJsB
RwbPVmrVJTOvPrRpHb/t8AbcIbszeonUh1dRX+MZ1iZfAgq7npDS730qU7GPMT5pez901T7utjT3
0y+Q8RXql0p2XTQs266swDdMPurpeeyR0E1X2jDiNOgX36n5KG43ia9YN9MrDKzCReJS3cRaPrqC
ZHurpsZ7Ji9y8wa2dKv3cJQrc7yg8fduwiXQTUt8yyu9kF1Yk2RiiQh2Y4LjsyYnWz2jhuLHquIE
Xa575FnNYR4i/0ZuOcCbcNIvc2L6ryAyxKbN59GrkKtp3dqwZw+T3OiuMwOxmfplkXcJGuZVbjpy
inyOlsvxpgum4hDDCtw3GShOtSdFISvVHJSeA7eDQ3iF46nl+GM9OqG6VAxKjGybISmdAutcRwpE
v4mQoTZQoq/6n74d9ceMzkDktLNQN+TfxUZp6N9YYhsp2y05I2a1yex7qjqGbyUmckP9EXKoJNGM
jKzQTeYi9lRboi6CqLuDhmbjpMLM3Qajma2OytlF6qN/1ep08JQ6qb6koVI5NhxxJPzaZqfSs75U
iPk3ZmyhUh1NnepRyMU5vKiTLe9BdkDuQFbCaNqNjZTRo7Tbh6rauLIUjc6Iv8ymDQptP9p17kp9
qbgTKs1ohGo6LdM48ETQf6QIW7pRr30yJbpirWJPB93iFKtH2vWtStZWKJASRPRT6PgKtYAT3cHg
caRuepsj4OvqEmgOGxGV61Cwk/Wcck4QYMlXzXa8IXBQnCgyrd1USJbX10V1TItU29c2rSijG9mN
yphtVHSTqLqpnRP6mDHnBey6WiAEVQfBvJlgX6Bryv5FkhIHBFQAHTOL7igo2U6SiALDZFqImEVP
W0uu8wvVT/t9hrkU4EBkaXUbTFM/hx7iuQkzWgcemMFiU5eNuOhp0W2rWA1f1f77dXXAKaD7x+0F
3W3JcX67OqS8TKpBq/MbGlU45XQegviuXFqeLWUfEcFocYE/p1W9gkEwKPRhqJtU6mHNLg5Jp4Mm
Q5nIFZScGx0DybmKEehOOSJ+tANvRhmcjL6QtrHEO439BL/F++0+fyZFPA2Al+GhHQFrBV9KuReG
02r4Ui47xfflmzjvHeS/WIgvD/DkPl46WyYNLkiS4C3XHMlJEjarTmg3dRJ/k6L4S6XpHQwN7Uxm
f5o48CCoW6F0j1reAtvAr+70QfBUj4VcpcZNXu+UqfeGfTmmXhie6RQ+eV8mjR6iZwj0ILKf8L7R
CvOLSlT2TY9m6WTfy+EZHvUz7+v3AdbdlimzC7r2DNBox7i5jvV3cXb38pScdjsfXxUZFgud7tVS
fV+9qoHWs9RGgGq6Qbghxi/zQHv9naz/LMMzZYFnXhcdskVWDYW9haB1Oiu8rlQuIsW+oTw65BRB
z/Cgnn4+yCSSKsAdPAylltPPV/2qzpq4km6Q1M5nj0Djta8KHCDAgwUdB9toDQMrFcwdpDkp3mmK
l7VbO9zK4U4r3eEcTejptC/NfyQ8lxQRTtfy89/Onpj9M3dBH7+DWbrtpea9HU1fyQS/v/w8T3cJ
DW72yaO7E7grKgm/DyPsLooyLYzeqe2tNn8KgtZRuvsQzcOXx1kvMYqXdJ+QUIFAQftmjVMNNOKp
oZ7Sm7A8punbvtuKEV96t5FepeYDGw0xskVRGOY7IG5696cPNBlSo0xWEN2IFLXI9E6K3ifnrMVW
6fvjIMACaKQtBh4wqFaT0+t4vi3V1ps87ilaoj3CeWm/i9KrXO4Pmehcy8Bf1//08ktcL27YDUu2
xAHK1qG0sho2xFR3TEw9vkEm2H/IpXP33SNz5u+CwPJcxJVAlx8BL6zk1cuLLKCHcxjHNzRBRqeF
oHastQRx+hHLQ1X2uw1QBJ0eB0YNQ2m3bg/f6pvacYC3UvFFlQfNKXqIAWoVG++yHF2qSTYf6BhH
N1FBUVfYrdjlOJRslN4oXUsihGjCmaYKN23gWBEB8mzWCb7vlrZpYLO8tXqldXq9mbdm5hsXhWoM
Z3y81lvt11OD1lwIeTRYVnsAWz+E8ioR3RTyhV0d7OJaSW5ePXO8WPYs5j1i8Xk8XZVpYdfaYAbx
TX5lkNGck6xc72KeAAEgzENgEbAw1vZA9LIy9Bh4yQW1ZO2n1P1scaucWvXMLn66AClfw7wCkWiC
0VwjcJssHkN7qLqboZgd64Og3/Xa93Q6wOr4pmotpcoyAD23Gq2/1nv58zncljV8usa5FRb1awTo
kKJZ95ljvIIx3akEjUK1c9M8VxCVTTCoU+PxohjLxkuJ6b8ghhS6LXfMbgBaIzsq5SqW7yCcXAmS
I2l10Ff9Zox735l7O9qWUXhvNJp5Y/t0Wf+TsvNYjhzJ0vUTwQxabKFCkUGRTCaZG1hSpDu0dKin
ny96NtM116btLqoWZVlVJALhfs4vZVVkWeou5ruuFzeai2Er7vPcPg3tnN157KpAC4t51fNijUaF
XXfwlz4Wo+NfRF94NE6osTVPjg4l3vBQrnM71S8yoICCTEBCSaUl/q79WtPL1hXL2aOIKRmcmRWf
+Np0WBTU52KVsdCGn/uKZS4cYaabcGaWhwRq9+Vc7naVWmNNTA2pgrHrd+8dFrLD3GFI6bgDo9Vc
g2uuS/hyMeQEZ7jEPegcsmG5TNkvS9ZVWAQbkcCeLe9HlPkh7F774K9a/+xBOyeEr/i/3VKNuMG6
TN65/t7/tPu1v5d27Z7pHxgSNTZBXDZLleamtD9yPtUzTTEqdpe5PDgYxr/GbFrICfL0WHSLnqxA
JtHmGyIh+kU/+T4LiSasJR387bPOCakbm/ndky1CPequk6Aib7PaZH8YcuWHppDPutm9UQpdhta4
umnRYb9ZcLNdxIi2f8IG68TEIs2o2yueVGZ39/qoNcnkzj2umBm9lED2PtUyuG8re7/2VMOnk0Pl
p8JGE4th64+96LqDyr2J/ZSyRIAedWznUiZGZy2RbCZBfIKGJjSAC7rv8XCfenycceBX/hN1efwP
cOIUx72ZXo0JkqjXijIdrbwPTU3vQ9H708moi+BiVMq+M4ZFvxvcha7SytnPjHQkfWUyT120NqBR
VJaTEKoVqTZ2vv1NBtA9q+VGdIZehJVets/A+javjLK/PRZWm5z9QX2P9f7W+GjuVn9Yzptj2Xew
zDlZn8H+DC7fX1TdLH+F8j/m2hgiqmHcdAw47y3ZrSkPWnuYpm1/KvFTRb5wJe0iQZn4CMwffHc1
+Ew96wF4hZxGb7RS2bqsHh6gsSt6K24c/rWgFq/BKuZ0Gzk/W5IKaCzx6r9kWplIJcCaa+UticxW
98L65J92Y6jOJVKiSKCEO1FCzwdc7CTTTbaTjtDrp4bX95m6VZKLpT1aT8M8Q8spH9RYQ9bpZjNN
s7WAxIIjTEmg08KqHL1w3ByFSML8M9jkStEDkwMEdCMq4m3gn2smG2JRH0D6xLc3V4S9t5DKjl9v
IUbgLN7z/o+/TX7SOPoTVQBNTLfadJJCtVdtnftTacs58cXmHImvCk5sodvdsBtsuZ1BRpvbCP6w
q8dGO+3xPrg5ZRBqKUJ736q4sfC4M54sl6D3hnAzVJEaYtDDdiAKp+3AL7q2jgq3NsCHtvzcj7ZL
4ud2zjRgxj+1+xPE5MpKQDtUlrd3LgPVXWl1QFV206aCTzD0i5GEmRfiPOOgdilKo8xQ9UuezFb5
xXj0Y7JcSjjQRNi/TbEOsTfOPxd3a0OoQeNky7ZKCaosHvZcZse8JkfEGLfx7JSelrhIUU4DuO2x
brPuUG39dK+2jvTTxWrjpcJVF2p0N1KsXs1PQ6c+id/K4wVC6BEECJDKHuhysUiXwBdp3ZPUUpys
qdVD21LFUVVakCyVaEM982TkN/TGVySXovbM1y5x6s15XttSC+tN3W9Cd0/DxElmTJr+R3PpkaIl
jDAjjlkis6c+YrrFeSQ3vqdzIE+t29f/ajJITXQMqQ7CFvpd2eJZAJarc6s6Nm7j4v8nxEb2/dde
dMFdQNnz2cp1EIY8KMPWaIOzarM35QS/t0p/XyjJjNy880OjyvPUmVF3N2vzaZKCH+2mTfTM5HNY
llX5QaX2eFybun0yyJf8Jiq9JJBQ2Waku2p+meklvnAs9idYrvLqdUb3IFp2paXExb0F+bOhUCKh
R1kjhqMfzmLMx0YIL22Vk5/Ai/RovEG3SlL1Kne1JlrT5qmytuK6DznBXhrPVfVa8J4jmUraQtQk
IG/d0XZX8Y4qy4OCLpcwM1XxuLian+QdbeDWttI54gh13ZYZS2Rn51vYm1KLRFf0YUMp+svSuShb
2mwkM/12DWacd5HjL8DrWj29oah3zJBOr4Xjnvsh3Kb103J5YpU+uEcdDcGPoC3wsCITy4EDM/28
96t+narHFiiqAM1F40Ibjv5S0vEcD0VvHwB9n+mF3lPL3OaUNu49NOTy3dCEFS5NE5yHom6jFYT6
3laz4jzrgwghJgh8Ib87Cm+OuUsfpZM1Ov3ujRnXWj1HXKT54+pZH20+ii9zXrTYGrPxgYAU+Lhx
J+aeSr4c4yJlmV5hmRzfTnWorXk8bdI0Is1Yisvq6zw6xRyh2uJTrXZtJcOI8CKu3bF8kj51dkio
C3EoZzLuQ27yPtYnlR9qsxCPWzDbc0hE2p62zBjXllEhwX5WRePk92EfDN6hQr2W6rX8BMvbQnvt
zXOh2b+WoTXu21Z86PwSca1G0OwNNLsJi2wgciRoRm7IzGp/2DbwNpGx3OFN1/aRk7nTE7HDMhwm
R79SQVddfF3IBKfsRuX1XgehbqvOCL16ss+a9EQ8ktb92GbIqHjnx6e1UkMosr67jg33uu+XtKbb
VNSOdKhElpXVidfO+dvClnGqb1BuO0j+0475W98mcdEJ+I+QG2lJnrVGarD7hPMsl7if1ZDMY/G3
sLPhj3SM7+X21+IMMS/OdJbk5qibTiog+2T5U7hQQv9SR1VkINHP0FffkFsGcwUlPSBtn3Yh/7SU
gv/B0mOmyvZVopW6+UILjx8ph0bUEFCBeDxSreMmm5e4CixxnO2a+vDJX6IclV+05N0Y5f6mRWNv
tsmozxXCqYZxY5y3R1Xpf0TbFksoxfBhWPu37TTaCTBvmEJbW7dIF15+Wasmx2AMy7G484dVefzO
+sLhMUmNfRkj9xmqYrm6lXBCa+Py3cx5bWLERv4hmN2HRWxXCx5p0u1ksF8H8eaLgN5yEkq0xRPh
gtLjwd7AJaHR/2r1/j1oGmGZClEkNiA34uu8oO502rTG7sf27Jrh1i6Eo5b6HHWuN4a+O8wRIr0e
j2Gh3ZOhzou/9c2Rubi8bzl5rtBpZAZu4LHz7lSUZ+lZG2mb27/DKeiMVo4xHNQglsMcZHnMQkAo
TpFtqQpMccLqZEROqf9ujLI6boUqI5W7/Zn2IXXQujo49xNWu80QPDbTN0Mr3/wUXdd+sPesDNcK
Jjyv3E8oahVZ6O25D5V7abPFORhOL39qhKGHncUAX06lOpVDDqoPERa6tAvfSc27DkG1R22za6+i
2uxEQeO85kYFz9jAZ/ZctWDnRVPIs0JmA11BMZPWrStxikYf9b3tP2+oYUMUUyuQyioIT5k+m3nM
7haSeO9zUipcg/Err401hAlnSMgH0R5zH50oo1Ib753dxfi/ymRtlHMUtTt9bGuTXSlA6+/k1i2R
WXfG82Az1Bqc/Vy68lSs7RNvnB3rY+A/FLgQH6uROdYl8XqVA6/NSPzvUmjDqRmsX50/2Ukm6zUZ
suZrY1hK3CDnNQV6OlCUYgzhMEoVt7W9PVS9CzeFtSbUu5xg5CXbTka7yjGqZG++Egq9p3g02WXg
eBCdw+ZepFlK9J0W7ZylNQ/xMg/ZIyG1y/0sHIGyjDFippvrmBHznNo9MWlMhm1qdLni/a1yxamf
Tff5zaplDZ17KrfeRJpBbqQX2kgbn8fRcj7rpixwUdl4PptOvdSbbnNr9vOh9m7mat6VxKeSQkS2
0yEuJP7m1I7U12msTGdMOc5hHPkaIoWfzrgHvhpTuEnfQPgiapBcMVLG62yJlCnBSZrV0agNJH7X
tvPgFpJ1xIRcRXne2kikWwpJHYtvrKuSeRuvlTlFxPnOUH99nq799lGC5IQF0TpH0Ypvp/b3ezrE
xGlqZXCSuSOvGzrFkKWlDr2BWdKyZy2VpNMg4jdFZHajGUNxEXAB+bf/WPO8f8iyGZZr34IlnpWt
H1UfiE9rX6cU/2136HcJn9tlxbHajPkjbwgycHHWJWapq2NPGPujb8nttWhy89zvMxZ1jcJk6qj6
ey3TnNOAZ//SkfT3hqmg+KlpxpxzBK5LLDWtPJgsXwdod8rKAuuZoIJWQMiuS7hnTvlsGd1xYETv
QKyQwNE5NOjtgdFNnvHa1K+F3jPijU32NkOFpZyfzcGx6PZrRrJCKC0C41qoPwx21YeT3LK00/cf
rGMuhPfmYMGSWw67G8jjlsFU7rmx/GnGxk2UJcaHHWt2aBlbccoN9mXdEJ+iD37A7mrh6tfIkReq
ZSqrcO5nwvmeXd6lk5v14kCHD/mAo1sg/7XXa787dmpY63uOlD1smC4TqcztELhDl+w7eMBsSBnV
C0wvi3UdTk7lnpdcjXHuMpjqm2fdD5Pxl1ig+rTwNT642u7HS27U6cCZGbOsP+WGWE7SlzkJqMtw
cfW1TOfRQPUgZ/POQw4QsQnLa0vx2lNjVtbZaBonIW+miczWNeJqrJrj0PH59cU62RjA5x1KU+2w
Vl5e4vwP3juZf2utPoZt5zjHWqNAqNSC3xPt4khD7V8usoVjvzVGqJfBeDFRdLN8Bq+sW/D7M5PU
PMkgMUeESMGOSDabG6LMM8tOTCKiYuTwzqkwtS6yTcUhgUg+NHKeS2PnRkzABnpTYejQPi7ShP1F
y1GmkmupQjHsy30RzICQoxOc59pxf9r5Mh8cYTmHPNjNyO7b5Zgpt4uKcgwOa2ASfb9rXeIrzfm5
TrUZN7RqRctifCE5KKOOWIQ7mqQ/tswZTnO5zZG1Z+vD1Iv1oJfLt/JUcKXZuo8LSAbOyHY9ibqx
Qjlw2EsqIC6t5QXH2kQqSpanjMbN6w5+VrBP4XomXNiz35bN8uI1N513M1D+aSuz+pkHJ3jka/nZ
r9rttah/27O1cl5ZV74n7l1b3RrYNX1KzMlxwsqy0BO3roWBkP1Udq0dqcasY9WOU6p8FrkeUQB7
aT4l81RmkZhVBWfMEWMuLNHrpMEce/tIPLhCDT5P31lLWklJzUs86rwPti/8ZFSBumSLEsfAaKZY
CbcgSnEpUz8vYhuaQWuN8aT3jXnkixHli31CI+A8WGVZv2j+7kbd1L2WwZAldCsIUvkpmQ9kXqS9
2fAbGBUAPDGYiaeN9qkrjDdb4vNoGOHSQC+dcO/KOa1qSZJJqS/3ZJS73FTmW4kEN9GLeoRutpYD
KL+Zgl+DqXutuR6Aw4LQbhvJQ2VbPi16eTtgteZgGeWMWgjtyGxy2hnVbVKVWEEYVPvE2kekBYvu
XPORDLWsNXXgwYbJ3xTayWvVX2t0xnAbqL7B7TQmI9WjYenXLjmPdvmMSUSEXj82B7ls/UkjXwvn
yNIcb6EGR7ef/XS2gyGpg3m651dokn61q3tbLsYdwvvpT1EY7ygFJgJ+pyJx7GaLaWPSU8oWmRqk
Zx+KngT7IhPbERSL7T2XMPi7qO+CUXYv2EnbB7jhv63B8mT0eAFduoLCaUHPEthFc+TnRKBfmgwq
QKjJvLQ0V3UKcb4XjI8kZJaXxVYfeM0pOrghKJR4lQ/sMRvKGl9c820vGYi0je6YsmzTRluCY9mN
7UUQfx4uE0oqmfG4K6K1zpT+em+B0M0/025tybCS9I6qnVT93vKIF+SLWcjO48D2eu0uE5mIutUB
VeNgDu1u/ukbhRk1fTHH4zCZR4G/5eTxlB4gK/ge+MVw0IveeOomH6XMPuoMmFl+WNyiTTTCdlOR
qSDFD0/OgGfx2/R2dyD1Qh0JIpnTPvffe9ucbn211iM++jUJ8t5KV5N392Z1eSgcwtRbcrsOwrhd
Vex2qZcPBlnUfsC261Ir3Ltv8zC0RxP9TVizu0R1s8knYRvtyUKfco/CZiTkYulP+4pXhXz2KvWn
FdmSRPaQdXl5ykhKiorCJ3xywwMkRO4ehQ2P09aqS3gnORWn2ki7DdihoT/zi0g8+UPzhiYmbsAM
obK5SPMbiMy6uETaYKW7BOJYDpLyWy6zPBpHrg9VWzQcK/vYWpVJEXPV44AyAAE6QZXYQDPypSYC
PhXKeCtlT/ZjkfkhII4K82Vv8WdoWSilAsM2A4rk0HvcYXhcz5606kPGKpR0Xtvdmf40hkFlN4d2
7MuQkNj2fq/IH5k8t4x6tzQeJXKn4yK413et+d5FWZ84aIkkaQDs9lpt54IsSt6sjDlCTNWBDzI7
zuK2Kzr0E3TERb5Z1ezHtacxlFruekbg1J7RrJovveRs3jWBCMqX9BjU4wfgOXagatdC4S2sCHW3
47I3C4e0H64m0vSNA/GXRTQtHiIcs+oAhodXvUK3tbFPJdtaEKABiX0SVmA8L9sQjoaNCYRWnLBk
ggoNu9ui2ic+jTVyAuNjfaeCwv9V7+Z611naC2WuczLeUjU7sejcD2iLhO7VzBkjwNTefxLDVoTQ
xh4ZUr2B1WUfHm8YfxSMPte06W3fi5xq4CcdCpOwIGxqqhTHslZV3Nu99itjY7gzB7DJvKwYGVju
Q2vV7XQAq3suyke9uZSFrX3gRyqxnYxBMuCHOc5G514BMiUQFh+ubWnbvTTKMtVmfDL4yLzTWnvq
BRM90sRcV5c1p994xImRZmszR+WAnTTQqxv5gM+OLoIuJiQDg9Po8Xa4Kr8srafFc22ROWC7w1te
okGjAmP4ofrGr1mI/TXqqlLdt46pxWZZWpGmteYrNMxMuASDIDk6vYBeIMi4seo8yWoUSEGLe76q
Hldt/DXMNxZg2XucPO3MJ7wMdx6RfnHjL8NX2QXzQ2YU/YPZss56tbkc/D1/LfZsuqDkG8KWwtqO
c2xtQenzwos9QNykMRl1bCXan7bdmH/tTMcfNC2BCNdMQ5flA7tNTqtfmzX4sxm7e+iLxQCYqhgL
9WGMnXXzL8ay77HJgXcoTHyQC4t9BOyqh6O2lanlN+XdWpif0q2sm0/Kwu43yxqN3F6RIeIGgoxI
1Yh3VbbaVTlMWdO6UziVDXvIFyd7tFgZ2ZQr42ks3A5nogdeBoggYiHnNvIxc1xIC12uyKbGFNv3
/mvk1X2Y9K6WLIm+jzyx+9XPDTItY+hebMg8G2EBpdYufAWXDWEj1R+/0M2TkcnlwWXgCq2snI+Z
3DWCVXLjN3WX+l/WxHenzJYr/Jv+O1j34rVwW6VxZc3B2RV+HpqmJ597sLiDtugvtpGLsLfYETrP
p0FutK68eK/W2Pq3ckVVv+gKb5otu+owqh0PaNvt9aHq4Vjjdqs6P9m7bmPU4V2pixZYe/CcB7bM
Lw5E9ZBZuRE16/QMhyiPFTcB4C5jw2zCjBOLs0GAEaW80Y0SB9OAnamwC3bi2oj73S3vqtH80pe8
urBewu702fyAxZOdtO9A+0ZgRPxQWUinzAfyE9KUnFoelGXMXYjQXbujk9iJ6ZRdMfk57WOBu4xv
hjOzS4MBGHbOTFUM1h2Vb/MfY+deLm3hfHhupsM+1PP6kA+ulnQWufQkegBwVBrSWA3MegQYHaKa
pIfU2AL9714vRiRpQHw2ceD+yHvZ/8TLMN1bZb0fmCrm2BiD6X2Cqze9PKl+a8a6H7Vimk9S7606
XGjoCXOacbidcvUxGZV9AmNeHivd57X0Fys4cyKRHO4N8leQl93Z2tV0Wbgfo77Y27iQvnbfbjDC
ozEdTXfPMUAWQcIyNgBOaUVB6EGzRW1nWpdupuq68/EydpZeMf+X3qFuhiJSAjdaHFTL9lORe2tC
nAHQDh692UjHUS/7k3HAD4/NRFlTvLeD/61t85S6LY4wEKYlMW9/a/JWOwR5y+9rwZt1Zfc7sybj
SFLO10r39hmG8G0N9le/aL88TQeqVtK3VESbTosycnDan74KfrTtqk8HXtXqoOGIiOjgGddIBy54
7TXD/ip6c8vjSZj+XVZKi/EB/KrN3ZpLvxR3Izbmp63aa/it3jv7brgt6j73ze6gd7t2z8+0h/1K
28fBrPsy0jwCOa0SufS4Zws7Ee8LmotCEAaxl+t2mPiIDm4m5ndZWMXd1nf9tRyhaBoDGWdeu1Vs
3fKWQDn2LikpGmoSHxYyLoO2hrMLtF+tq3kRgLMdgcf1kSnaIc2hkNPZaOARpb7HdjbJxNekvGSI
AM+6FOIoMxAUpfyejcajl22hjRKkhTcSPuTJ3uV87HqiEGu7Lp9ZyBC99vacYmFcjs6tQNLOzCAp
bNtL6QMUaVvPO9Q8Z4Cq9i626UGPJlysx5oYFcTLJlO/sKtoFn4ZeaVlharM3Hgm3ytdLX+MvK+s
fiq0dzI9N25yCfZm9QXrdjD8zbVg78JC2LhRClOHs7/Na1YjKryq+x+7H/QvQG594r+3DT/mofET
RYpJVLbVlMpyWtgcaj1cdTncT1kFAbUtZkzAVJN6o+dcPHojIhv/NPMfKPk65l/s2niI9wLV621I
G4N6iHMBdGHB0UR6B+ukT9sf35Cs2fW+MnVwwud+SJN6E01q+1gMc0QZrbuAPeIH9579mt2MBOCv
5S+euvEZ9PXNDN6jWCitnH2tKCE0AaA42j8rfD6PFixTgvHYjcrAqJ43FThv5VSvr9roTH1MB1UF
jFOZ8YgtHT/RPIb9BITsle6bM1Ix7jVsz4ErZNybs3nZG60Mq1yjEcf3ICNZiGaAHo8pvehyPdIh
dP5QM9vLlCZGz4wnvWzitVx/Lxlf8HAvWgLxRneuGVVLItUZQq7KogCrZHDoTAME0aAx3qT17Khl
+8QPoOZjLRZxRlpvR27jmW9bZTh6WEibYSXwlgfVd05suZu8uMLSf2sVdvrIGbM2dZrVjHjnrBiv
uDp57C8vHutTJEXtXzbloDjwjfZXMPAmF862xZtro4HP9CxmiRhDJZfiXOudCfGI9H6Hro0mzfLS
ybaMRKMv5cBPsx42Tfmpq2f6L7phgMf1zD4Xm939qEjkeRG1ZNovyAF0sc6yLk8f2Triy3abOirR
7sbIlOeL7EYad4ypRl2fy7O223wehcnQ5MFct2GuBmeKvW6rXrStKr5gBv0PQo0KZoB1/tt1eZuy
yC+HejXKH8WWBbj++/xjLUtQfEzXJDA4C0tkPSU7sesvZM2oZ0hGKNVZw0gQBq1hlojU9Qdq+7gH
9Bk1vrXn2xN4OFStPiozVNmtjB10gBdzwPyivJopcfNpJ+swyCtLT4g0KlRiaNZ2ARrc41mSvpcr
e0sdq7paiJQfVq0jMn2wvmqv0ZkUwa8Xq5ku1l4XJ8xsEzRUexPfaM6nrmrgzc7TgQWdDwLy9cST
C23sXa1/S+b+cNk0EVlm62HFbimZbkI5U7CdO24416ZkW6WCArUb4E8rsuKH5MV5Lqul+AKZUyp1
uj1/hFREps/X5TCrFr0MVWpxxSsuI+LlqEuxBnmtIPWA4Xf9RAOR9Yt4ieDI0x6fmn4269BX5mOu
WxCUnfswM/Y8OSxuPQqcaj5kiq/qbiIUYQjWExKF+lNbVhjdh6OpOReR4zEql40viqy7LXYtUuT2
aqoBRz0Dw60OZ3GXNyYnNmkSZ0tl7ZftAaOvdFNd3NZ034lWKLAaVCNjx216Y0hJIQIg7DyhJxDE
wXkyJrImoJqkO2g3c8fWR93AcdIFHaCgkFGDTjEXfNXt1jIf4CbM95q1y4mHneF9XAFQ4DmQDlRO
bmOB9pftteum8UgyE6CDq+fZoZYWkP1gaNcyVwixPDkk2jQ6MFj4bPAp8iwya5sOzjBVf2fDzt6y
0dyfiiJ3X4MyA7UqhAbu2ME8VN7zYhX2GDF6/qdssv+HLBQjwK0VxjJsiIt/Cgl73Rb65Ij+Ebvi
vQcrrKgAdFR9cfrtwbaan5PIfuuoEEjNSv5vYdv/VubdJM+0SmHJJa/sn77VOSB8O+dwe5TRPhyC
5f9T5Y6kGpsHZj20rrB09j/CWWRuwOU7c/ZgcPwoQOD/kM3/v398jMSQHiTA4I7HivwPfeTa6Iuq
zOxBX6v7MpjjSZvT//sJ/Sum9X8K/26i2X8ZAQwiiG7E0r//P0q1bY5wh/5K65kBrkSDIYfPtFyq
YcJ3Q6Mgrh97T4TtLaEJ63/NdJ2YjIZ9WSvG6lvN/s7KOkv9PAvlJAF5EcfVnuCjdaEeW6QqvxkI
YAG8lgnmP0gj/91QTznp7ccPSBbm8yU38eaY/J9K7crUh45Mr552UpaN5mFcDrnXMrm+6nxRW5Ov
kxz/g1zyvx/Kvz805O4uQASGFN2z/pkOqWtCOCC901W4I2E7gQdgWhrMU0gs9uWDCEcZEhDRRU0B
82UW8vaEEJ+FDB3AbjsT/N4F6wvIk3PMgeZv9+fymlmkRKkOq5MybzgyZo0fEgCFKAtRHcm2cmA1
iqk+oSZxUyM397uNhS9yJuY3+FEV77UBvxSMp4otOSbWMbhlDLzOBKLFuEC7mN9VQ30xeMdW20At
a2AQTQD1N0PzM1tJs5wXHJetkKYd2Qb6IwZBDkC8gYes2dHMdU2WVEpO1AZPbUoKT3md+IL8IF9/
uHoLb2mz9y/lmk0PuaGPl8ZCbOWfjC5D2rSKPszQ9By7btXidek+mSaCUJn9+OotGtozsU7xgHQj
LvTSP5n+cGZIZm6XebucNbv65l31n+RMXoTtzvu959f9yTMCst7hI8CgZ5cqwc3oeBvZBjebeT2c
C8xlhJv/3SqHpjFXJ6bYpINgbECSemccf5CxsKbrNBdXCuDnp64TpZOudbmfqNnG2om1K7FWtz4H
wSY6CFEjf8Eg6SS20taICfDTdHv3tN9EThtO3nOdGe4Uro2HyzNbrbDkz9zLauN8ZYthCMhXh2db
VSdN24pnUk1UvHiE+lhth1KxHrNv361ksgwPRm8nZA6FlpCXLTchXvIay6W+tI8bCOO36Tbg0SvU
WheWLiBwtiM4HUfXOyHV2e6EafZp1VRN2GkBIJIW2FQx3iAYnyH9QoDuF24H6ykovO40ejujvaEV
V2Nvq9NOFi+WDipe2dqZRrZyxIKY6RpNcmP1VIztluhjDyXu9xvamNnJ7HTzgV5Dw6nVZQK3jI2J
EpcQb6VbhVQRwCO4O+3d/LOG94+sz6WEGfEoj0rV3jIRyy7v4AakekMfzu3pYcCfyq29OM30G/Ik
/ynaGZynROSEt0Jc+0lf46IY8vvec0D/tVmP92XCTUPlSBs6haWHPh6bp05738ZfU5Sb5n5ATooR
cJDyp291j9rQ3uWsP3Od1ff5rpAGyipGyde+NmSE/B4IIPgh+rE/7IGQp47An7Oiv+EaLJ1/x+wA
uMdPsEOIVM7KkuC5l3ybusSGD//Vokn82VC+QP7ncTCWAfavaIwkx1MAWeStT7oHnSea7H3Y1s9s
tLoPbfAprDNuZCJQpX/VEJUgI3UsWD8BcAJXHGEbqE5gxctZ92h9j4Gwtmhs1H5AqO4fhl4RxmOO
cWFS/xO7xWz+8me0pbXNXBAypuBLGIIcfjvQHEjKILNSaB3zXs5UWghX++poPjvgRP0WCIzisULY
wo/wX6Sd13LkypVFvwgRMAn3WoXydEXXJF8QtPBAwpuvn4XWTNxmdU9X3Bk9KKTQFVFwiZPn7L22
/4WQRq4HJejQtVXtUh/xZwPo+Ro7tp5WaNPgDmZNaqra21RK1+tMvd/rfGG41ZGFOE7T7x2djXhv
Da8W1duHVgX6PkjsCMtwLi6V0K0OijXmq8kQ5YVfkJUk6969KOqUzb1b1gvIKcli1JWE5j+GzkxI
+sVAt4Izwaknn2K4sQb+PEKjTSaNOL9OTCZaXZhtDpj/yNNU2ivuy9+/w+f+/qnEX5dFTaOnOKbp
0aXZJc/4/uZS4ZcvFrRQ7Jr2bC/kK0EldvKdjFy/9mMKmRtz8g/kDGxM0e7Tzp5HF/miYqaZs8z/
/Zz+dExAJ6SQ6Fiiqb++f5unqverwGq0Gz0M7WGFHm26Vv08uguEtN8ax6ofKgdRZ47G/1+GPmpk
DM2cYVswohQugNbvx1YVP3GmAZV+mZMBs1LTdZOcKS7nn//PJcWB5sAbI2CaBWaOFP1pG/rFiwYr
0tfGpnOvcPEPH9Xk+fWqPVefnTvI/Nz8cpApSwvhGxxEjMzYPMb3RrQ0z2UYnjvKydNN/yiNk6x3
r9j6TP0VjBcdQWT7r1yIPy17uCgFV4w8bkM/zZ9DsDaNogsjPrZRuw6GvryKx+4cYPr0XEgB0vFR
GgILKuXZ6Z2vE62WqlpONwyZA6+dxmQDlz5fq8gj9oqeJmee8u8VqAMPZ07ghKTx892iDP1+h7Q+
gCBZhNmxCH+gQp/6J+I4HetGr5/8iFg3xJx/f62+n+Bc8s7845lMyb+buEW/HzBpplAjdEhn0B2u
kKA1qqdGCBLPpeWeLEm/Hedk99HjEqL3UOiXYuqca3iE40opEv/l/3c2J5evJdQN4TRnIwFehHTy
3hVU7O145qKdnIyrO4A85yB4FgULPel8UX95j4bIII+zCuu7yExxy5dLrXLOPN4n94U9pj1ToHGU
4VCH7KJ/PwRWHN8I1dS/Y85OZ5jm6GjTQj6z6syv4j+rzryTZjmFicy2kKQ4W5ycSC5CxVdLQi4g
JM5KFJIiz5lsT1ypHMIg2BObqIUMl7t8shrgqxYGI7ry1qcqiwzp+eG+GrYx/6kHwPn3+396Y2bQ
HDAavOJ4Rmdv//erZpRtKhzZFrf6C8P16uFf/3UWAQyp7ABUW5gnnz2lNxp38tXsNlN3bJHU7b/9
8/hdIYFx4zGh/pb/ZZqDgElhKrdd7y6iIx6OM1fn97sNyxHMgsB8RrqVefKul8SXdcLXzNv1mDyq
oYHiJv93TnpmxASqAAhyWVDmKuHkNQ+Znxiwfqqj3Y2IWlYd/ja2If/yQuk8UnhFgHqxcnGk73e5
jDMBETmqj87Gild07f9/f/7kpajdRPjK/OeNbm1vQn399z9/+mYDnKAPw2afAhBa5eklGsqMPBW9
l0fV7FcNGrBOxW3wmKG5//uBflqJv73dAOV4wRlhYj7nep187nNJrE4yJcbRSmuDTYq2r0xMj2aD
JrVos+tZZsgY4VDXeP+mgdKjf8QV9e/6TjwSBF6Qs8FKw1oJ1P773UqkMLO6HLrbYOsrm1z5t2/N
/OdZvXgdZyzBaUNQIxwb3ZTZ3epE45nSfIKE9Pfr+NuiwhFMvsrQtEh/Fac0jVSry6DTnfY2sYft
s8Jk4e9/f34nvt2mn+87X0ieZTHXmt8v0NAPyJdZtu5SSX5WkxwYnnnYiZaAd3Z1UqwChVHb3495
0kf9rdA4RV6gGI7DXs8zaFoViAARX1SutQBd+5H0NdJDybQKwdpeKepDJtvjmcPPN/2fc/6fw+OD
d3gJZsr693MejahBABkwBSyrPV+Hp3ZC5I/OhgC8yOs636L3gpFtlNbeauN7hcHSmZ/wp1JrzoCh
9WbzyRAntUKUVIbWMMQ66opxNSjNZZcSk4Km7MsppieqlTke53UYqstiMD2zimJ4vDZqmPg1Vqxt
Fc8iVW05ZM5S06sDguAz69AffyA5ECwYlLnqKVWt7QJ8ozgJjmnGKzwNSC6I4GgEiqocE5NF+lhl
Ne/4Nc7UHn98OBjQafNSrsEXPbk7tay1RMRpdkywb9Ujk4GcXQmN9sx84A0zuhenvlCGMwvFyXr1
n4fi18OeLLwjs52wIkLl6IuBntK27N6G/mUMjmboetHw5Ps4aOtrlDr4UP+bN/i/8iJ/himfPpK/
Hv3k6wgypcDilmVHJWGWij32AELaZLiDk8rK3joL024TAIzsQ7wTaBPeGe5+pp11Z6b2ku3dupzs
C4mJi1VoJ1SGxIMm8UuU731YKYgU1BuT7txaa/OV7DlGNWU3zizhoJu5AUa35ItK+lfXfhUZRikz
D+AL4MWkFavlWIMUaxXnONBnH1M4AFybpidMLwcnQXLk9BJPJwFORbgem9wzDB6YgFWk14dt60s6
xUb6kPrBvZWrN/4MM675v2E8Qr40eprM906prcRY3vWWu3YLVCVD7kyLPiMjSnYhBCxmcwIb8dI3
M5p3GimRhb6pLP2zK8UrXi+sr32zqjJAk7TXInSpCF8QXQfBfRnV7TKu9R9aHRxs5zNhyE+z9tES
s5i37Qjy5nXvEV4ug15Db9VdjIW4H5T+Io/LFcksAMnxeMs6uD2zEHz/IP/3Y8c8h3qbQlU/fc9Y
B+hN0k08Atu9YYQM0swdJDomZT8E+iYc8Uhl+JusaWPE00Eb/Icw6pcasgSGba+kcR9xuJxbIedV
//vjiNSVadPPag1ayMnyZBQMpCNRyGNSfphsALlPAv2Koj2U8ZqUQ08ZX5vu3mjpWFWbM5fk+ydp
viTInhiumeyugaafXhIVNV1njQk1CpHRhwkx2NpQ9GoVNWJCqDqoXxVSqLfJbTB/2JW8btLpDXFF
uJ80VV0pqWHt295trqtyxLQWBc1eMHtYq33Sfvz9t/6MIzq9UJagXAZEQ1F+Cptw8GOg0DSLY+Xu
ou4jKn4QXnTpuiQMuDcCpUrcXgbqC9pVIgeuDFt9q6AfmlN+UQ3XPkQUDDdgxV/zBIVf/jUMPJhK
xbuLjTpltghaIjAuBjWiKZ7cuPG/IqP851LPgWck8MypIaf7oygOJCO1UR4n0Rz8MblJojKCYqAk
Z8qYP6zq1EkaBQZjRuAcp4UYvEet0tEMHvMUkTbDmvAD5U66bRQS9/Ihu45cMVzGFjoAJOnYDKJB
nKl9//BczVBsNmhUUrS5TmpBy46y3m9reYzKx5F0yRx4bIb6CZm5m74LNT3zkf/9E8op8/2kcWMy
WJvjYn7dqCtqUKhmwsUNctd6F/2UorkBCBjYTbg1i0F/yJIqR3Or4XggLsH7+7P5x9OFrMxMUWUW
d0pkUtQW1WCZS3YSKk5uZpuLoMhvoybLFt2o7kSQe61rnXl7v9erP58oh8wQkwYtbwRRNt9PulZD
nznJfJFD4KY1HQp7+PcVAhf2n2P8fCl/6YBEti+VqWvkUegbFylFM4qlNB+RMWOoG7zOXeVatBvb
/MwDNFceJy87XVKDVhwBqCSHnVQm0tBwXfsOV1Rz7ztHQ23WPUxo8P5+47Tfj0M5btGmZ0hKv/m0
71dGqKsJOKiOtWZe137+oBQdWul0G9D1wefjAXi6h7exa0S1LvqJCrpaoW3rFi45Vn2inXmS5uLj
+3l//z3zk/bL9U57mY2T41RUZNdmzerEk4PceqHUBFcm938/+98/iPPBiNalJUhxfMrAGqASTfji
sKRF0U4t0Le3zW5ysi16+zP7kD8cSgPwQ+NxbkOqp23vaGT9G1GyHdsoviMZ2j0mmnTXQax/Bf5o
n7mKf7irHM12+ZdhzLDf71cRZnCrxV0zH41iS9Zr1c5XmX5m0fn9rWcrSt8OqJw65xCcHAV6U0Rk
1FAfpVmt6qx9tQEImIbDKgB2u6kvsKiceS1+f+XnQwJaml96etUnr7wyVnY6aBwymXodkoamHNRS
6X/8/bn441HAF7JpUolPO335DBfUMpZhGiMyP+aduDOM8My1Ow1bpvIw6bjT4EGcTKzjbz0qwrKx
gU30dggH0Ytl2Y8IiT8Ghy2gROcweCI/TljGYjc883T86fR+PfTJO2Zg1QkcZ75vtdyWWoPasMM9
9Pdr+IdHcO6E8PUD4UMm+cnDkUt8VEjczRu760oATIZ1iVs9O0wRkOu/H+r3d4vKDY4dNEUair/d
LiXu3Hq04ghUvD3x4CHrDg2oSSNjbE+WyXRm0TxZo1DAkTLqzAnCBKf9vmwkAf3stujGY6eBk1Xy
TG6mVoUNnI5y5SLfYVNRG2dGqb8dFHUxYzOM2DACZrTe91faT/UUz1NrHx2/bte+5rLhCcfk0Jm9
vR64vvukV5JzT+n8V39ZjoGqEsU9T02IgnMZxp98hoyS1kk6qMpRR+u9UystWTcNKAhyXQEL1YF2
rdhR/4MNJdwkSuW9E9RJtiR1JXma7ARbph5O8dJtCRaOJKAMImj0mymIqFSGItwXSAn+/jCcPNw6
ijk6TJTJIOQBTJ2mLQ5x5FaBmfH3QQxZ4abT7/5+gJOn7eQAVPnfb4TAfOx0RNKRFykXeoYcMWLy
LCpIXecAoSfv0H8OhbyMph+tM+7B90PxqUWxU2rFkeCkMn6P00VGqtD/4XT+OcZp06+rE/AsqI2P
mHaE+AGKAd0MCdjnDsN87/RZmu/MP0c6rVFtdbBGPzOKo6plBXpr17lK46z1CFl3FzWmol3P43aV
YIw/1EJ/pTOtrDQbwY9ZksAgYW7RlOL/AD7P2VWlhsQ4q2dFcEoXeyuMhjAmKZQFblXCi8Ygd74i
Lbe2RW8/Q39gDiynz0RRiNdCvOfFY1maXhvaNIUjw2zAjegukewpSMIqSFYh3qN11YMmYgmZRfkh
4RSDZi8Cs28WFfYwLIcPKSKOEayfh+NWbhAqvzsNGRGSbdUyKKMXhDkfPd6CVTyUzSqLahBYtcA5
NvXWJxI4Nmt6AnmA5vYmSwDbmWxpIPfE4XEaxn1Onm9fN+rSAVCgYEGAHWDVurMswlws+7KV962K
Vv4SHEE0Z3wgD8KeAoYhEoRz6tBA9MRyF65W5p5tQmVgvXbBwUCpSfTB31pmLG/0In03skCssADY
zzaGVDi0SbHJy7C9DhQVJbCOJIuZClY5dY5wczJ9VUesOmqSQEiJmE8oVmPe1kZXH1SJgTNvqQAg
5chdAgR/QSS32GqaXzzbTVBvzL4tV7aOa9ItkM07oWHvc611SdVLlVWFEdUjWMX2/Kp7qUVgLXOz
1b58AXRCr8z+YSwtHSP0OLQAtEBIjaLiqznNmvJKkuANIjFZRV0beUStE2Aqxp54P2UwN0EJ2Mgl
Cu6BQEDhJVnuA9MD1nWR9qF+oQfZV6mp0Dumwtl1bVcsUFtb62qKwSjmeNnxrugAJXn7+8gZXsij
Ah2EEXqlOr61GvPI2EqBFxDheXUZEba3z/qq2ZruyKiWUSe30tIOYVC+8VzY61QfjedgsrDC6BCO
CKq1dyXqVqKvxnQVV+OH3h96eOZdPt6Xtg9FKqRpJslKu/J96W9MMlaIeJjM7dCOH0jIFRy0DvfD
yUvPgtMAqTqFsiaRM25sTYtXTp03u9pCZNVLZLjRRZfso3IBFR4TSZuRhJxo+gYZdbDN615s/aKF
5wXUAoV9auC/6kWyNJL2q+qVl3I02fJVtr/x7Uq/qkVG16+W5M5Go/0ES2a0FnWa4QuOmFUnQzVt
6rSykY3XGr7ZACxDFCo3eV84B/Q8zbox42GR6/gX2jYaDj2AG/STQPKasAwua1t8Kq6K3N0hb1sr
8Wd1KeZrkdgvgxbTo6bWXeaov9cpM9+F32jDTouygc+lEV1WSdjtal/zb/1gina1LAD/D2Vx7Y5Y
ad0JOia2RYCMJGy/Kjr2eiEgsCT4FVdZShRurRnOVdSEJAfgqtk4ofluQc7Eo4cILimdN9iJM0Be
iKWT6HhYyIw75oWsDtjN+eipwWUP4mKX+4TwIe2qaIGEN47aDV5YOPljkFnEy/Ff14ZoTW8AWrfu
4snGOFZMtCcVvHqxj49K6fW1nL22psylV7YquQAuluxIn+2KA/agLJ05dhmNKVS2wQXRvtEyqmEi
hW0RgVqr5Hug4MQF/AVeUdgKzYm2HJeNaaPCt/JFUM/hA44Tkh4RpEujcXKUtMmA/J98YNdxyEvo
gsILG9XCe9PUB8uPxAINYLfsg7K9C2iQrZvZedvKqdiHDnryLgf7YBVTiet+orOflP6Cf8K/0SZI
Pmoon+M2MohLCgBI1JHgJ1fs/wxgWrAqGiBy6MbDEJRM7BL1QYSAuyoiNHwThLF1piQlbdZcvGVk
LS5L/FPLqLRfKkygSxElH31ef0oMPswW4o/OVH4YsoW/OBjvuZ/5YOc40Y7xIbHj5btp0rOxdX/O
1mxBthpx7E1QrtF2yvCOXWWyICyS0MdGua+SgZ9ZWinawxCZYaZOyFVBdwWkK+MJqfBxzqn0FhSJ
RV9SOHRCBMxcYB7l3YiiC4xB/cA/yJuYRgPe3qhiX8CK8RDZNd4hs0wfyfR7ICPb/NG2Snbosezt
x6kIDgFk+RJbLGgpItJSz545C9jSlHcROK6X5VgYsRoi/HQD9J2ugp2J7b6nha61zwP7UzhosSZc
vBe17UIe62tlQRGs0gMnOVNR2eIFVcd01ZLxRu+FWHVxBi+D92QNKcG6jVut3yAwqi+BnzVXUop4
X2WsvXNBe0GlnHjJEPbYWs0vFiHpdSR5sNyRatNZDQLnxInXsnPHDWiXYR0yKOLR7luaRzjFMI5h
5xTGuORbO+31ru29iRjIOxmHVodUuW0hZ4Ot3EQIs/EIufGj8Gu+6nph5u+KBGqyAPSFqUtUXEy1
D47xMGN59Q7HnsuQyy2cVzfOmwVcTBgg7oRoPy0SsEaEdSx0vJSgQUVyAb3/ya7NZ7NtH0cTKkxl
pNEtbMsELwM1oNlRMlgWCY0wdqpD2irBjRnBHHAx+C6b2mBLPiR4X3p/mJE8c0RgF2nC2PppzE0Y
A7Pa51Iwe0GegwEsCK517hqzBhDxdpKTdUOJu24ION7kM70HDn66YJ/lL1KmSkvbbiGghHm6SIlQ
2Q+2GNZ6ZcS7Gm/eVZcIRo2BgEjri8+sZNpVY0rcq03TrHotdZ58yFPw9bJiS16WXOITMNYOxAWP
4bv+VANTg3yElgzPzWTeT6OD77kVMf6ZQOtuM/hEPPNqfqkJjAu9kn7JiQUyjJEr1qpVwVtVouup
QHJNLGuyZTIyXUvm9PzPRh1cCKtHrI0F9DDObVP4U4HHF8+/I4ZebAKzFptGBQGWYlDHjdTKx7yk
YdVmpbPkp2prBaHbpslxUC4LpamAM3fuNV50nuOxdN+dCquDUymaB6fNvYGj66yE2iOYHhre1pTi
CWhziNFVPuq50rxauA/xZiVjBnNxykwslxOLvZ60EAxErx61svTv/TaANdKWwybJNd8L3HxcWQFD
NTefWJV9hzAXU8nazdSMwb0Kx+S2GlAO9oZ0eCuZIYWZb+9k0PkrtpPyXswWTdDlzqpRWIEAMzEV
HIx4jRzZ2USOGntx2eH3delvx61zZ+U11CmfGjLsnb4gD6r8NHARQeFMe/Sx+O5TzfpUBSOwMqek
rSumfCrf4GCRdknxBqXVXDPJUhcoQcU6iicSp8apulabDv1x7HLCqLuL7BBHWnNfuuOrVas1JVD7
MQ7w0cbBqC67Sle9RNU+BnO+cwP9NUvq2Od6h4wbEBcAPcZwOwxMehhI4aRwWNtlGWpXIQOZhUKa
6MJpomktK5MJAT7ZtRi14c4fRmJHQ97IME0fejTwIDfixstLzVrpKFaz9btUw3sVuSyoY/bm+FHG
TV8SAtTDoVioQ99uUGLjtInHhBGOpa0BtQ0rUHApJgE/XSEdwzpWBxBpHIrfw2hq7BvitNlHUVre
mmUWb8vBMpaAqPpL2NXNKxd73Ohdgp2tB3m/iu2fu+Sy5rSH9EB8UozLOfHvsZbjdMeiuMnZwsJQ
dADTUntoOArC6qDHWvujIYUXIE+UeK7MnUu07MHanKiZDGk1NxCy2ASo4O1fCK0WyTqpxv4ogVdU
VKld+UxQ0MUwmC9G3PfGRyyMXrs3iew1mOsbRbqNQLT5a1OtihdctvPDmHSQCWrDwNtudqvSauZA
ndx0l2k7ACsVztANjzVYpEur57PcWcJeZFj7d2aDaTSz3fAmyYW1ch1ZbJMpshampjyndZMssjJy
11OZGa9JqbFvcbIwwg6Ji3YZRPnsD4xVqiiX1GTsOSSZpjD7CRo2kh29gnHVZXF4o0nCiTAHVPZd
GBGDrVXiruvxsQQhky/WeueGRD/T820YoWVV4ryCHG43z0gN0UMy63D2kspvZ3QKqcuQJXZxythd
oaT2UqOeA2X7D2Ak5nIMa/T8dQLQSwAfpalFcmxGzaNaiYvDVRq7WNo/XNQ/a9WpOPu+wl/LarbI
Q/859Zt8KRKhA4vVYy/p53UQP+lCWnHIjskBIDWM4WXW2BA4ddvPrjIYVbHnApyjqncUfqmWUsMA
LGG5NOPxEgQM2DYtNqdLR5M3SZk+tzDctr2FF3PRGrgsldSt4CdA37EHtfJCOAQr1IPZGowlnwZI
uxgieTqx0YaPlAE0jgCTflhhMLzbqt/djMzqt/yBAVpOE17BZkTSFkymBvjZ7nwWBK14ajKcqnru
GPCOBnurT6GxUHxoX5Qc3U6PWvs68Ste8nwGLnbELoD2KjOvqkcAPI7vXtO3gp1m1s+BbX8qKQ1H
nR3IfiCo7QdCVGVTjUrx6o4+kAemWB7eArkMG/AXShY2WCB9hbGngXGUBWFpKqWyxSBH74th30IF
Ru+VflBdWD3WCNUg8stBqbKQbOr1RVxQ44EvVDai74nlskC63aj14Cxg9ugrzYcrZAbxtMgSiIcE
rdHmMuxpCalH89ww/3QDQCKyAB2ukQa+yKncvEjgV4nDaCR4tnExRCnCK4hJvtHNUd9NEcBHcH3j
ZWAkFnsMV9I6q6qNMGVwUdUmpvvMdAD/Re11kpktYXLEUQJKdw7WECtXPT5G7lTUrTMw/08hy8wB
PEHixUMCJJbHSb+hqIW+UYRw79yivYP09tn1VbULG5KhmYhNF3p416ZrYv7iJVsfboWeaM8Urx3r
CzWPVEwypduaGXEj7VXI8Tw90M2F1ki2fBhlEy8Kw8RTR8d9EoWFNd2ErfA2+fYrrqr+IdDzYteY
CmEAajYW0Y6RBpwis9Sg1TthY32FiTnskmowPH+I01WqMmGW0kcvoeFwXWVjXVzVjf5hGYayB7M3
LNKp07FY4OjjvYpgFXS89xMBDvAlrJfcsputkRY0SGxi2HGpYTAvDCaMecxwDmfyo6uOP2zMSNRV
I7C/WlLdKamysVsy/JJsAJeXU62iwwKJlBR4eUgq4L0DroLxtwaRMB1pXXQo1JCKMGq2ro0Ox11k
M+iLSzIDokwNt5Hwg61T5tVtqDv2HSdlLCybxzJyUA3V/QtIMvx6Apu2SgG1oIcLKKTp2lWfZOJH
G8loNTap8dKEun7lxgkBrWUdOF9Tk5Kuxmp66ASam7SpQQep/g/MY6gjQoWUPZZRrxEw1/K00re1
2wUedtu3qUq6Fegb3NyOwbqJ1HEdu7aPI06+DXDBHmgtgbIhM21Ngx5am+AWj+MobnM7fJjinnxJ
RYXRZDgFrvQx8+g5GrgG28+eHLql1BK5DduKMNeUu0cWtb4rRrO+NbtcOcAksQ9wlMMrW6TTOkuc
ZDVBP6ZfKzkNbd7xK89uYRTXiAypUpu8oqknaFsEPq+l+c5X5ZOoFuhXiCCWYsQ03ygDhrPedD1r
lgoFUWTz8YQqX1p9cW1HClbGHCpDDj+E32eF5Gfo5SpQ3VcGx+VaafOBjaFZv04d3UfUopRVdb/W
RZFdURF2P4YccpZRzZHx2N1gGZrVxs/aZMaTsCGYpJU8E58WrPOctHl9NLMVWxlCC9QRS7ts0njb
FDDWA1v/AvWBuk5O01KWJiA74XxJqZZwl9Nkz1prXqIdyj3R9AiigsCobsusHdi7pw0OvkrAvMVY
snawBS8VAN5riatxYcTZG+rXkNe2+ggHaDMgDjRjb+U8/e2kvc+2/kWoSnpzgKQppcl/+Ex8fGpF
bWrXGbb+FQhtGnGiM7y2mWGisXNhT0CBDUSYe9dhUaCj1ZJ2lDjwKQBbMP0G6KWEymM61uqxM7Tw
WNVGfukmjv2ETZLOFDvSBRcX6vsE6ABkjLkVdj3OnlljBRM+WxEAD7BYp1JTglaHi1XU2XPTWP4B
GmG1DQk73PpaHd4Aa6y9nNjDzcBtWbZxrx+MjlsTWAGLuFqaq6IHrJX58bQpYgK/dPAHcPw0vKUG
CHjS6IrNzyyRKqjXUz69KmFr03CVg7VryIxfYzmBPkXFttZqCA21VPotUzi4Wk7I7Uh7kksiYe36
QWwdGd2XFrCGsKjbVSoaNmNqGO8Yi5dXLjj0vU5r9jABPuWTUmniq0tt+Ww5zZMv0/CgQQPbJDVE
pCGKP4J66Pn5NHzFNGcX+k2LVzaqfRgy1uAx9KRFVUpg1XaiXgOe5/02oR2MgauussJotrycxpqw
E4EJUJd7pRryO92P7adhct7sfOB5UVlvcJE268IGAzUoubMTZlmwlpT5fa04tacLCgo1J29JS5To
udPt5oJA0nRpRgqQZIq+pTKRuxnLFD9ipsiHKWqIXKAjATzeanz/jpuhseNLpUsIKHQGW5MAmS2k
f1ptmc/jZHZ7kwUDZuGgw4Ou1P6BT52YO7r6DrGFeh1KmhKUQN127OwZ48gnErY0004BASaT1P0m
vfaPGGWLvqAfR3EdBuBX8jbNvmi5IghzKlbksR2sS4c0p1sq8Moj89p6HAQq6RiMCSmPPiklxNSu
cbYBfhA82dfVoKReYA8FfYumWjr+OBDZ0XTmZWvRhZt0kIYEpT7hSkUVMJSfmC37LTk/UFaGvkEe
oWIXXDOYAP/Ty3xtaEZ4qVdFDy/WhozsglqvsIP8sEbxxPBMpVCTL2YS1iAJSvb8MGyanSgReioE
1+q+334YmasFdHFxwTLBlM3ecQFT5XgccCo11ZOe6ZBxqqz2OrzYev40I/36+k4vBJ+GJje/HBb9
Czvrn1Fsyj1ZPmD46THRunyOMkTHQ0C8Dy2DZkl+DztJomJWMJFZf6l7n2MbUpae4W5uGzu+67Si
YjRQ0laocnvtx3m47aWmM3ZAC0JAS7avLQasvHJmiPixtQrQaa17kK4mn81JVj7k9VpfjyJ6aN2Q
7YnRP4dypoALrt+SL4C4c+gSwFBu08hDjj9Bv84yAf45M/yFGvu3Muz7y5Ds0nhFH7qsHyKU1O06
bqrmwdBFu1TryIWoVJN+UIaGuodh6uwGULA//EqtPV5bJpBW7e+CkWax7oaPTBDUZe4EhKGQLbfx
IQZs2dj4OzwCmmfGAcnNBelA5OU1SyWo003c9nTu3K6YsbemVzryLVPzt6TItCUIUgz5pk1n7dCx
kaxWqd/epA40ytaBe02OS8xuKdRXJdgn2rrJW6uxLHYyS+eUZoYoamv7P0p1LCiiB7fcEm+xcuMX
+maFf5HnrW1cwrDu0Y52TRRtKkbAVxPuXgRPItogqSPeGewOUagVDa5MaxeppVgfUwIEOMfIg/u/
ePfTYO5GPlY/svhglWvtbj4BFM9eUawt6yDAp8H+h7IlBjgJfEUW8WTelSUIi8InBkYzSm1jabBx
G4ZIIKiAdme5hGkgWCZG2TZ7Gyn7FHTKYoyTBwwAc6Ot0tZx6pi3xFa9jbp2GJPkfuKF36iIGUk5
oRefgpcnze1S9KNGNFFNGogafQJqxrJhH+zuJsN7aAK4pMmpZxYle5b6TxPV2KWeMd9Z2qMSfknR
t/ex5dQvGkA6zx2BK+D+1ia+704sVnHWdEdbNaa9o0cvjlE/BlKFE5+CnGi0ju6XrUB/H4qKG5xH
Sxfa671RQJ9YCHh1161U+4MooLbREu4XRaRgIlNoROcR7Yg2LwK6vk1FPDWbUlBMjEcMWJ5GBw8f
KES/SHPyhFKNjj59opTJBqvwyNVaih7GVCf1jliENloD6EKjXGfksYx5CL6VDg3JI3zVhN3e1wNz
lDIK7UMaj8+s5/rGZtSxZNlTr8Gyx56POGaZo0G2ePExh7O/ZsYUsid/FZj5GBDqc9+Hb88izbr6
M8NosjASp1gVNbUa+AWyqPrgc7CHcEUi15SvGG88law/SwYrEK384ZWABiiEdIYYwqiUJICh17oi
2BJGclA/NKWuD7IBiBGTwLMI6N0sqo7kXxpPsN5pFByNsWhu4yhE7d2pmnFr61lOaTzJcjnm/YvB
MuWlEMeXsJFeyVln3qpb5UiPthWAt2PxqgeOdsm8prg0WUr4IeZbwVb4EAfWCGnWFAxMXCTZtRZi
0taYyGZ+ws48fVaDoATiH7t7Ws5vTdjS7HWceULp4xCJtdofvbTpmrsS6DOImqSCcwbNMkqJkDbt
ILzvZNBe51n1CghfX4nSRXoY86mmjiNeF6ptB7fXrkaGL+0PkRGWAIwzu1TaKpOHTE+yS5UJko2y
vBnA/HbxOulI9FKgFfBpD/OLzh/8o6SHD8wvp1ZU2+ahx03vGbEywKuXc4qE/lgIWnqjjr+/Nc14
P9lusrfUudyuuBcMUtk760G5LoMk9Cq3adZVZ1dbBjWkaZV5uKbmgKRRuDorX64uXNrqnh+bTySr
PiLvcnip63A1Rb6+JeXL3LqDTv3mN4OzZkQ53nYGCq/G7o0dAI1h1dd1dlEMFfjP2pk8RDQjlFJo
bokRuISlWQhghTVcKpPrHOz/4ug8lhtHtiD6RYiAqSoAW4Kgt/LqDUIjA+89vv4dvt3ERE8PJQJV
12TmCfkv4CT/K1tyF6fUYA+gmzDn2wY8DOR2j76XM5ME3XtkNFGz1gPVuKtGT8NzQ8Q6OxnbXLFG
J5O7DW4cJgJKVmAclJGlu6ET8e6RAUxzAxPSSFwaBEgkfjqRYI0WHs7qzASLMClknBKBAUr9hg0g
YCwZ1Z/CMIpV/GBMTUxxN13ITHxIyIp3qVNWQ1rlB5PCiO1GmHqTUbfHCYfLUZex+ZVCw+KPIFcf
G1LNCGYtdw5OvrtBfbYNk/6eQmPdJqqGfiEy49wlD9G2sIY1OavLEfm0OCglq73QcDqUTgDQrImb
f1EcVz7TucwTVKLe4uYm1wv3ACiMFDiOPjxbAwsZAmXaI5SDhjjfrvVlsXCWRAaybkOCgauWjp90
hh3lpsuyc91Q+cMgou2YjayYl/elHpodnJLStwfRP3FYz6yL8DcmGE93lhHEp8psqiOBMeRJWkN9
r2TisNWae4q8hW1sHSbXthmfBYXnTpsshmKdJsALPrbTQv+SbtOeZ4G1orA7tW9nc36uhp5pEwWG
Z1PUFKSiWVGSX5tI8Vq4409McMlHOBYqWs2PeAuVci5UY/iTD7PapE4c0D2PKUttnf9geIQhFqO4
01CEX520ii2AO6hLXcpSNwSGnSb2cEE7TLi/XuvcZ0GNhit0DyCt3ANXsrkP06RC75uT01OlwBC4
lpc2nbdg6Jo1NX4Neboaz4WRpzsOkf5RJmoepCBK5V6bd4ZWFUgaFPXxXJKoPc7RSiXyNat6d8uK
pzlUqn2Q5Wqd7nfAhKE6ckMDl0SZMvC0eJwu1RSWBH8/kscttwRV5P4Btvxu6EnYT39LC4CTcrTs
fbREeh/mefT0Jux9i0v4ClRW+OnAateUYXFI3FQeCJyLt0mevibCzmhEDf3YSnPiF9CRRVOkhMqw
sWHdhKZNjUjq2F7Ne1MG4Xsazj9FV39iqYk8gwrAy8uWidlAKcBOkNZPayQsXtmgaLH1axggWXbt
tN2UcjFX4HDMdcxJdC6yNlql88yCXE2vQ5m1W82NYO+wO72MKshJ4za0N1hWe5SYl7k04g2bgAt0
TWezDPLfYHbRWs7ctI7BI07kXXRy+Va39GnGxSXJ8I52NfXERIoUaGJ3E/SZ80PBZpBrapfsi1Ii
lDSn2c8taTvWLP+RkVTt0JciJ3EDQqb7yVoV9MabCCIqr4L1z8GSyxawqYmyffRmtf6xiDE+uUXQ
H2hqcDSwDI9X2ElGFGhMB2I0954hCh6XKrHu4OLSs1ERJLpEGISWKKp9I65gRpaNcTUfqwO3oDsU
qONWUkFaxMqc31WoHLIYxveakn1NLGWDKOABYzJauVsCl/W70sRfgD/28SIgNLGTNxJZB2+xtR+p
dJtYzerTnUi4ica+P6ec3LtE46cJLQZAVSve0BFED0/SsluA9Xpqye/OuHTvik+2ZjjFF66bwVED
ArlOu+gTBQ9h0EK+mENsr40wGl+c0rb5IUgwlimzJcKoun3V2cumJbrI6Ya3MmCXmIzgoYymjwnS
cd01a4/Ac5oh993I6PZmn3W3Xg+6bZvGxQsRadYauo7pGaGEukhsYOEF9aj+SVNvd4MzWx8hiSKv
WuWERH2WIBXZmjjYwTJJbYtUqqW18p2IWeFcPyqiRpFNX6n+3ljF8jQMA/4iZlGAFx6pukZ6tlTd
fkFHK06MpQQrfjt4ITOKV7ceic0MC2+kZWC3yRaM5rPRv9PWoePBOfXf0gX1R2Y4y26KEntjRRbT
RTaPpSa80kWcRbQK9fpvV47vkRa+gCCD0fHQ50wZ40Cyixw0aGp8c0L+DwQ0ln7dskCkPerXAuvu
VSZj85/e1cObodP5JHS7q6ycCInUCZgyOm7Z1tH0C81iCCagt70+HQnHJapk7dq94Ycu4oMpKEIC
y5T5YvTWry7dBHk/QOXJtBLPMOrg7uJ6WrWyNIDEY4vsFAsMOBKAfEyqHrSnxDuzrtgZVsUyXxuS
qxWMPHAJ1UmbN0m/Gkh8/0AGZW7iwX51WmU+WaIyd3ReqHNUWnPAV9wsjgxOQVIvm3nME5gxwXNM
aumRVWH+2klkFcXsZCdDHVBFwVVKteQdPojtVaUN3rSk+xEOYjIWFPqTlf5DKcs4506UGuWA1/Cy
6gyfY9KZUpb+41uSbwzkROwPz3XxPRjJJVhmwpBvMLdx9OvmkTEN7GnqlvCHMHquSka/GUl5j52+
c+7nV4SMG6manVAvEG6glfFSyufKOEp5sotrGB2ceEeIdMwKSSdk13V2sqbKO4HQCICauHlB+yNW
efwhAEFZGr/e3ZLtVP7j2nfarlWs0zm0JwaRxkIrpB87Rp9F78cNlwoZT3xbX4V9L/VXi56quEbx
trUpYuV+LsEDZb/5uMsYQrWaZ7YsqMrTzFQp3hvTrWPI1LNhzIaOpQjzOK62pvsjRIwa4bfV1sSF
N/1pyn96PJBmcFnCbyNvwGIB1HFRq0TNJixfQvGh1SejSvaSRbUSd7t2N9x6pzJ4qGtKv+I3T0L0
GijpUe83U/szM7+QKTJG+ip9fJuZTLWhPw7IC2iMiLwrmGxn485IDmI+OhG7VpGtpdjp2b2oXgpe
nYZG++x0DPoJCB26bF1ZgNIdz+mcdTn8PL41Ff3RZEIfxdm8QODwpXMtm3ed8zKs0kNqbkfjCBVo
n2dEpdJEczL0+ncSwZpEhGqQ2zyTADg+ByHWpZ6A4OmHE2iVk/TYM4sT1aEZuXeI308xrOvFW6n2
ikkE5MxVHIyr2jpEKI14YrhH1nzqNNrUxk2Dpys+w/KWGfsu+nlky2Mu8kbJL/CsmYClzm7+2H59
MmMZ7btLTE0rQcB/C+Nlnt6wQK1Yc7TiHDjbijUW8nYNMU63TdDP5NLvjJ8MlWLOrUrQebxokM3O
ZXCJBQwttFrp2eEeVzCsRKvXm5J2l/x9tF95qTVscAfxGg2y2DPd/TJTM72QsenbC91Veh7hRTvA
+Si+umZCCiVuDvjx3ILenIHw5dAhTV2dArM+RqRcGtkus4vVCJiNXDpIDnB9CBNCnMtyKU/X9nS2
wE0Jjjz3dag5eV32ahmD1GAlhleSytckEnk11WCSbmP2yiOuMlSsuzmMsTE+T/C/8rMCrTPR4Mv2
IyE3nMgV9ruOdU5JSHJTMt26q5xedfepDrYJAsyl+mM+udWaN315Mt3XsNku2d8IgYIFVlkbD9v5
Th8S1GjbB9vElKTWz59x/RpDeRz0XRBOezXqXop0oy5xzLqE9DO0p1hgg7CfUd0I5G8u7IKmeG6N
t9aivNR21Lb70nwANYCHxL+id9nY50ACcOXBCq2GYpWr/ybSD/PktPBt9TFaEEY6c+DJImOepN0Q
Fa0JvJxkvnbdH2B9XL83W/0g/vPCiPR9m/xABu6Lue1Jvko4bmd28vuHCpLdZB6d3dmgIuFA5Bmg
aVprWeHHrfY2ID8jxnflBPdU3qYo3aXWPxNR+1wQQ8zwNaz+lUOIPuuFaMXHVTg9RgDCWmcaSoBq
5QKiSTIq0txAmvICm1anU4RiUcxnAVfSwhoxBe/SRZkRBYeAcGU7WHXxj60BVLF8LTnW4MOcR1bn
cDNIKBwaNuEsjChZOffrNZj4YwNJawaNGMl1aL0VJUB0fiMTDQ+CgFKRG7Rh6ckX9qLCFrfjhZBi
gXU3dP515kOGOl3SuVvnWvBfO1TrNGLJUJzVvNfy9378lvpuzrdGQu4k0Z7uVylvGIG9mEzh1CIe
VR0a+sRCbgtIUSO0rtTA/XvnXo1JWpReNmreZH8vnLlj/d2kL7Y80V6sZPUZ9p9IyXyJagAFA5LL
y5KgYd+N2tmZdjjLO4f34dbD5so/tPKTqdW6EvS49pfWPoe8KV28yfOtmby1w7ddVNsZiS1iA/Rt
z4IEnRp9YaH1MI8TjmzC6fIvEd7sljTVcs9+Bjf/c1u9z84xB+3wf7cydB/aP/5iVIzDf5W8PSiK
rraT6imb/lh+lO0P+todmeX0z/lKN3/yGWSku53rU1JzeXKKd0Ri28gUrWS75C89c5R4uSp543bb
UE97ZBsEfzUjkz8CjWEO/3Zko4RvyXDX548clYjRHTWKrNB2u91DWIw8I+ZEUiQxJwiXfIhX3SGD
3LTl2+9IVy3hwFsqOtZWdhtxR/HFRxvqF0+N92FEOdgzI8wvhssEMsGL9haPAEHltz39tghQEnLF
5UQU9BI+mFE+D4M3J78aewcHsFOHtnqMxBoF6Sy1LcNFOCXvSMp8FSwX2EPbZVLXAEo3e23fSPGo
o3LKVP85G9amDfe588G+gFY62+TyPQp+1aUjm1DPd+2Xs6+7q6r4F0d65dWQbzs2cssQ7sdor8Ao
VAQ6R8vpoecZ5leLUzXNOTMeB4T4ybmnIJITLHWzc7xh4ObKJwdsR5XyJX9yiLkQBwm7K9JsrcA3
c7Y4Bu6b5TOUz21/StxfMAvZcAinE+jClerOjzeNjTQv0d6l4jYvcfUUmCzkpe2DYONv+y0zf6bK
Y1Yytv+5TMRYonD1NF4TkoQdfyXpuUJ7QOzBovzeedfkxTSvs7FvWlpZfScmezNwbVjOwdDYR7Qb
kVwUO5JxuSNORZd+mZunefyyDZ6Yzyz+p0VA5x0E9QCDKu3c12u2/z5Jop4+fI72cSlvJGyWLAar
6DTGgDe/mP1oxbQjezWvX3QL1eWXbh+VeArGVxBGZbhf5KaJjjmhVsuWWABP5BeXwWw5XrPkJlDa
xt2/LO54CI7SeR3kduIWi0OMKq/SfAmTWz+c9BBiPSqp7iNRByIh+sWhXvFjDKo8ocTIPrkmwFPi
LjdqkLyPH4txdXufRm4tu2/uI3bdZBGCjQt+JwVfpzg5EJJlBmhBz/yGwFj6fNHdo5SQU5P840Ss
DH2jaiwy6KICLmf9ASQ758C4wnLf20+JPp4G81/YB9vMdBlVQy1rLnQ0nrIb+p5iNbDBmPQtpkJI
jZVPmU7BzOyaDkBTOixm2pLoAttkZXMBO8UTjmfEp68guDntksNEWH7WfseopvOCIPdinxu/0WCv
avM94QAw9QT/Z+Ixk84p4Ce2ieH428/RWotnLLzzNWlzUkCY4jJUy/nxjfaNjLe2Gve9e8NQQUkQ
bhY4bTMVx2T7Nkm4lXo2VbaJx/apD4EGLIJTJlw3weckEe2Pr0F1zgLpaTUUMEZVi/wb2ny9RM9j
9RVEJJQg6Uw4D0pGmI22jvVr68rb4qanroKMKrixwnxFBBb2DdMbARG7JrpExYnXm691xtNcZuTZ
h9/CYmOV/NZDwS4CyT5yGm5EOPT9YcDUxmqbM5eofwbOBX9lgbYlgANsMzxKmudh+ADzprorwfiI
Lzixg01T/Fgs2MmQZeX5Vzq+6sXWCALSpBM68Xof2f1mMH7quiH6GTrhI6enz5t9xQhUx5dDqjh6
Xu1DS6Z9WfR7pCZMV6fwrwm2jrMzULdp8IzmiYsseplN8oTLxmfwd+qwH2/tRSKn/6scUJ7NW6es
NzOtvxZdrTKA18L6qfO/SNpHCSkjJHojzz7GJqZDR+/GFpBd8zKAELxVGhdv9Ba7r5Fp+H2Dpnf5
b0IXErwU859bgyHDbWN89kTl9nziaCeW/YPkPdMlZupfCNS1WSeLvhvs4dSrl7HeqJhahfiZRFsZ
rITpePTmB5xlX39J615DBGfdFk3HutxkxrW3CUbeS9sAbbHGheGjnvA6akRVxNseJueIqs/U711z
7MWxYS2uop/ckt7ECLnT9iab0opBbmK82vZ50Iwtws+VTi9FwgSh0XzzuFVQBnjxoyNjcNO/TRbQ
jB5Ca3afnB+QY/8t8DVELojSvZTWC0LVVVxOzH1+OeNFcGm0o2Hv82TbpzBD+WyszeXy5Mq/Hugz
W4Cs2eTR+2gHJIlyGmFDOmg8RWwMwJ6c2D9b8rcIK5SiL6xLYnRuGFcIakmyP3066/WLRKtanIyE
hxOfYKhfVIXsa9c84CnOsWrpfeRpyP8spdYhkJOGeVX8onq2TfAlqvoWqNd0lN4wX7o6YN1PWfZu
oPyayQWxGbTT9PEAtMHZJmW6LJ7z4U2rn53maZy3Q3OHS+kx/WWGfpAZf6C6Ne2nSQcj3GMb6/uS
aUY6UwHhM8yzNwC91ym+VNoRRyCI9qfMPubqIyF+fpk7z1bgX0F5RQQ0w9NbDPby2O8shqs5LXVE
XacnfwN4jarfhdU5AZwZl7S53N5F8eOC2QCgvo2NLVhFywQXTzJ3OK/rBLhjWO36+G0ApoGzjeX1
dzx+uR0/IaoDzfoozP/qZthG1ry29D3ECDRdPMeL0997DfIwKayqRLBBzHjXFNgEh80CSkjV+C8E
wKx0/E8g7Jv1lISl/oSr68C4IVhh5XsDOeItnNRoqdND4DLb15wLhkFvSYtTVs7sy3E5Mu8BBhPP
vjm0h5boLn4fNuIGJ30AuJqbRdhLb2jY4Wo/D3D218JLQ/3PaZAkmZNPRvinG2IeYhZbgJcf8mKL
sOJgd/Oug0+jP3RNAMbQxnck1Kemjkh6+TYC89qgQycXnRbM3VptB4z9QRIZ1nUhdvXMy27P494p
w49+Kj+E0HbuMviO0k9lCYe1WjzGYSs1Zzfmmb41TAdm/J+SAlG5w2G0kjsExfU4zpu4AmBu2iXB
TopgaH3fOdopT8NjZGmbgu3/im3Gb6OpTZ9PT+Gss8hnYTWa3iLbfctbE7vo5nPrE+ULtQSkG27j
ZhWnmkdaz7OwUYBFal9Y9b8pdRCIlyQGuJl7gPgNWjXz9N5a1ZrlL0S7ewRiY+/7m/N71z4rMVAi
L8XKdB/dXPbBeug2xunGmLAK2PNhWcIdarhb5mpebLnbojHYVILOMdpzkbPeK1jS981uCoKbGQ9k
rpC41i/tpV/yY6ENUL+LdaDDYmK4DDb56HBAr8IluKEoPE8E+RShfDerbjVwaXapidMPXY4ZHrEn
rfs5eTWIxZrM5bVdWt/lz+ioI/s59Nwp8QUHRw3PcZkXBDpwekIXfcWy1aRxast8Z7W8p0gqR0C2
jWP7rC4/a83ZpeV4bozJK/FXtvDx2GqCcIbP/Yaaf6ea6Ylx5Ps49AeRBmvYauAlAQWTj0Lb8+hr
x5LarmUsDxbImUskvOKq9z99IMlO0XYx90mkS1+ycgaGx6xI36Bov2uSK1jx9nbzcowyqvcUD1yn
jJulD776P8eJyD7RrlGXeVHU7Oq2g1vVbXt9glsEzI4NH4zbvW2Wa4X9z0of7w+fnYsZPfOvCwRv
NOxDayxrkpouqqRiG8zxeWCI1NnVJtSYyelMfiY5rTOG8IymfvXZfYpJLPLkAE6dGu63Kfm+ndyv
JFcUEtvaRHRmUUJCcobpLYLZJ9wUcQ3aj7FL9umYrd0m2+t6gbsz2dZT8clWOYOFHoX8NNqmaVjF
PDSHZgFyAGbP2h4nkgCDDWtj4fe47qMkJPK/hJoWcBso+lJTxcfUGQEShdtgmCCfuxqiotrPpupY
hpzlzvIqUL4OHQVxDb4Azh3rr+HBO3aZBup6c0RftE9n4l2x8gVuREMC7r5c9iiHeto6OLzKeoak
twZXdQUVlRHTv2zzJnyveXhhRZB8098LyyamT+QVtI3k2ere0oEur8USbyicgfw6OTLq6ll26Wcy
K7SAUOtlsZvyEGYGlVVfUdZhCEUAWSA6y9cTS6XAyE4N27Cq40im+uHxSLg/6r66zqgm24iXwig8
BxUEAlZM20jAF075IAZ2xptQ1RQYNDiyiQ5F0K2SoFoXJbtt3A2Q6ZBEVl5TchERbYbsmuF85UeN
szMZsBLX6CfD5KedvTJTawsqY23K4kKZecDlS6dFUdxpXkhulmNiXW8UXiGcljYmyLhgHiaAjLIg
QGyQlJ7MMGR19cEFjVo+erYIFHJutDtB1dv0+R8cDSh11vJhjKzbhvk80BkujGUrG9WzQ7osSmOn
I5S74MRUeIeKPmWyZ+LyIyL+bLoOOtua6Up5bGkI2zLzDG3ccDLsH8rzuW3WJto8d8zeqj459FOi
e+hlr0sUwHQT+VMpkSmioqAzxLmWiOKjNQSqEAw0gYUmNjH0cz0wLHf4oLBj+CMd61lKsgdkO9pi
y/LHhM3vwrfIYBRr0joIJo/osY0V2KteOagJ4DJmCgsZ8N8RabjNSD6tLGYm+FH5PmckTvGYjCuE
Xnw5D5T7EvgV8VzZMuae0iRzjSRfK5zJVaNz7WIaipw1ii0vnB79eu1ZRXHSHVzGBidL2RaIlUwA
3+rHwlrizanwIoEAQHdQTnOV6pABM4VZv21/Swrxis+rLSNfaHWcVOMHi+5bjPcqwzobjP5rIOqr
cCA1NGzMYyGWFyuxdqi7t8BnnsnzvLMVhgqOI3lS217zJ7dkJpqMuwg+ddipLUapNT4yP3CTu95R
qrKHdHAGEsJxt3PtsxrRiDps/gx9oeHAhqEiNsfuGhSvJ6jhol57ci3at7HYd1Ts8DBhUcoJKgEE
+7bB6mzaW3f6T3B7DdBWW8yRLRpd6OFDvu4UZgf+rQHSK+4ohUW4oH0X3zMhXQjuv3j2OGDxDgvU
x53dfWQoHa0suY4M6LoJeutc4O0Kj3FTb/Hxs+LpPDWlVyHKvdFjhyuHramSJ7zfzEPZzrK43+vK
3BvC/atVDPc3xXwTFc8l2aKPFbulu8xkeCkmt9v3rMvzQNxKo1tjn+dTtjnAUtSGFgeStD9mjUF8
19oXao/PESkhiNGBIQ+irPTxFxYmiyX3Pa2C09LjTBs7VJVR+OIW07nLepyDiP9lBb2hn/kVWUO5
ZcTMWiPGJgjANk5YMXA5CIyJCK8fCxXNjwccjtNYwpOdP80ENLYzIOqRNvF5OLdNL856SuhOP4A8
YRUQVCQxSPTcDRtWP+ommGII1wKaVNNddg/p5my3Z4DVW8KLjnY/9ztWbD/OZG1knJwmpoy5MP0q
VO96OGz6oBGXcSwZHzqEWJQuPY2zttkpBwr20UAipl076/DROuYzvTyeVJ12QjXtpc4COnDjZFXx
X2k5v66znBsSPiuoeEK01IXFYWxIu3AsbzKjg4SZ9FDDUPOuZwdB2mMIxExJMYgxzIaZybSsLBkC
LWUAX2rc2A6DXAaU4eMy1HDbxLSropkRH4HcrtOIUg4sX6JIysjr0EfUsJlM+N8V4EnW9pshY/Ha
YiYvpqbci0h4JmkK9SQpugXjFeISFouZeDds7axAY9kjOU8Kkfs9CTBP2ow3P8FNdykrRZoovBHa
JP3u8oJWWd7AwHUea6LBvBtOWTkbWKfdNo8j7JxD5nwnrfOf3ujuRZc1OwiDCLK3xWKNZcpT2yZ2
81qi+3gnKyfbjjO3wSh7pNEKtZBFqukusOHxrOoy/UqApF5LhQyM/ALSZrdBFBYn0RMFiJNBo9uR
H/0g6iP0nO8lbfstFsMYw3ihcMM1KWzDKLiSnoy1M1yiiTcoMhHkMcgzSarQnbeqaswPYw6dmynm
PPX6qTG3gpm2pzlQV42CiUM6BMlhMOWhcknDEA1m6sUcjf8TMnf4XPJzTQ7Itl0EHjdslzs2sZ1f
pzaapRbR3qSwFHdYIhEP4WHCnNaec/OXrHhUtgmcHMuxzS+wo6i2BjTxYdWx60vC4NDGNPV52k/Y
UF2T1RMm6ieUadE+afAYMCOJa6axdfLSp31zz1uJmB957XSNXebHxOsT4WJi17knxHA4xJeE422s
Yvtb5ZKUkrln7OmAq00HKMqGFAFIplZDiz3Oz6z+N2EIc9OebSIeWphNHfgRplLDmH87xrJs+oRv
T8+I78Cd9NVP2hiijWoZ7gyEDWCjXCcwiFgrTnPL8TlHd3vpyr906ehx47KgCxWmchFi2wSN4Bc2
55cUsYQ/9vpzPo0/ld4kh0Ia51xmBHNENvVgUqQE3T/u287BZCwJV7m5cWVvpdFhj2xG44P1s/uC
Qnl6I+WF3HJ4EbwU83Bs2mbYhBCejrqr+teuNVkFu/myp4/E14Ms686zIm4FKQR+qZv1j45gclsv
07ArWJ0Si6hi3pUkYL3ThBYl+mhpP7Yqsr2RYsLtY/oKbAX/f+wL8ig41tKkxrRc6/z/qvE71clC
cSdSiq3Zeo6d2iS7BQUJtUuVagfEKjrD6ZaBtQxzDimDoTDzwOwND+1D/LkUcoNkLj4hizHXcIz6
Q1UQnsJatJv2g5kj+1B9/zpMA84M12EGqLvlK2RDytNB44xOsbboqywReOcSTO8oGVuBJER22/Kx
5qlG1/7PjZvMfxjAyAIYahyJKdmnqqUsyyo5McgIqajjyPEI3B8Z2HL8FKRWPfO/4Hgy2YCXet5f
TMJ0OECnxy5ahbjsGCxs2yH+JXw6Rt48MhYqUhezQs3+K6pz/mmpgElmJZ/GsFqH/FfIqVk+c+W2
JD3MEapbh3FokvTzVQP2FjNAP/TxCOiteaRHkbed2FQWtlvtqjL9toLlJU8nfCznIVY3JyIEDksm
cRzuNKP0Q1qzC5uSo9ysnhPqKNBNEUdp7ojxKgNZ3NPJcriQyMWnIxXBHmzqI1PCkK/a1DPVBGa6
kQG/6TRw8Ya0ar51dg7FrBwcRLuMGNaTCbXYpYXtqX8/0tkoMVqaw358JT0gGjZ89GYft0vN68/8
lYqwL9c5KDQQtVn4Y7nhP+qT5WxMRfmRMRgS82uYVQy8g1VEqEZAngHO8tDDcsoBlwfBXwPa9Env
neC3m5URshQP4r0dONeAO/B5HEVzFBqywlyDqEbAm8t58jgvssXwJxl7bbCdLUpa4eBAzZp22EtE
nKs+BFm+pupJpKdHo2uQt9yr3m+bjBwDzK7VzsJQ5JGFy4h1Dmc2JEmtNzhwGbUmk4nWkcEV/MEw
2vC1hnsNeDngLC5mKzF4ABfNkMeROAdkT3QKp6z5yJuPDf6R9RgU0bkWaIlN6rPFCVjQDgQvE66v
r9JOo2hW9fKhLay7xahZPBPy3zzxtHRm7A9EKKGMpWkhrDlglK8xQxsnCj3SuFkXl61XNyLYtloj
GPwk9aafW4JDaieg3BiNnLIbzVUXGzhX8oyyDv8EBTrePpLFdfKqokDhw0Xtw1uvpxv0sbw/fY6T
iD33qjFjLiLIuqiiAUf3oU4Pk1Mhh5r9teB6WGd6D0s8hbNABUeZmrqCaWEXtF4Vz+QT6dgrAhfz
LTq72mujJkS4oO4hrpHQiyr0En3TYRVJi6QENxUEzXpYqnM1dr86sbzDk6IiQ4IQJLdmtLJ92wiW
RDiVBFP06ILATdBPaOb4l3ONk/Rlmf+BdPxhhOX61ZjTWlHpp54bsPVzw+Ew2P9BLENbkNdmRcyB
qaGsJYKY2zx/L2pp3vE39B84jnRvJCkB1YH5r+vKxPLjbDQo+joCx0KyzPYsDLq9s6C2EYSz3uqH
6DExGVDZ9DW+3aX5Jgu5gTFmYVAWrXurMxMBY2scs3Rqr7gEKqSVcc3ARml4bKrsw1kyMnmc6ouu
tUeTFKYVrz1ViU1uiPDcrOU0dpIoPZNTQP2hZ0gcpJiv1aL+gj5+1LVy+kbb+1PNiJ+m2r66SpvO
QRRg6DVcuiRbr4fOJ8dOhMQxqJZn48F3chOG+tOkHttyV9N3VpkYX+jQQUKqkODo2c1veCjlKe/J
a1iN7hix/zQn+ZajgfWl8RiAAUHWzmaE7tEZIW+TJMR6GLeEl+jEFZxKpRL3Hocuu2oBAXIOFQN+
jR2JIo8lnNzPukOuSTYFImwZX0Om2nVveKH5EXS0EQxZgjJiNTC55i9k0CeiwJ5q0TMcrIabNWqn
oknrtyCQCZKHmoFAP1gvFoprNiDt8JObrc7OWLyOHezrws7foAtEZxGF/auk/6CHnxjUWpjT4VTf
5wpgUCFfMgf/lMAzyfXNKbpa6vq9SyZ1yRMqP6E0YoxiEnVSUY6ftYUq9Rs7zsuCRTC/6lX2VocP
m9hss84qRs2w0b0DOiIiKffqfmEx4HBTOEwmVvnQ/WVFTkhHUjCMQh6kJCvomgAq3pUk7AevsjQy
GHQe02BrxBB0AdUKBP3Qh1Zjh316oB716lortiru/0nSSrbkZ7jHuQsfKAUX8YJICGxrIgaHM92R
R0oXkWmtZe56q0S+Hw9uaaynJLcMdqzCIDI/af8gjOd+lg5kNCwIrrPF/o6ZxG2KMv6sqgJHyUzj
U2XaskrIZvH62a4ZHizsOhwSL/xijvLvKtfzL/LRHiLulKmkLxo2ZnZoI8NXouK8Nme2j1ZvV0+G
mRh09XpUL4SrJS+MM+g4ub2QI7QQd+MyGv5H2rnsxq1k2/ZXLqp9CTAYwWCwcTr5ljIlKyVLst0h
ZFnm+/3m19+RdYEDW2XIOGdXo1CoXZVUJsmIFWvNOWZ9sEbfnXd9kyriT80krkiIHHn7A4HKsJkD
QDohAvEnzh76qqkqwBKdQDM4lVOxFXqI9uhpbRiOBPbeiXDsXzNe7XRrGet5nPX3PGXSCzSu2EHT
BhXlDe7bILO+XBfO+Gkc2uHJFT6qZ92ij4qjC0UAwirHw/Yz49vPNh5JQqcsD0OS0+3qjDE+JXeE
ycF+khFRJAeEI4oAVPM2GDYHDjredsg5Oe9qYExX0l1wAGdmzj+1M7232vNb/kcuJyfJXJxswuQm
Stvz0mDvo4ZzKMjSWp1zEIGMW2ebOSk10yotegAAGDIYP3FPiKrMN3HbefRP6sdZj+ZsET+yG6Ih
Pwa6d7YUNDV9TtDxxgWSv/JU5O/qwG/e0guUDdkJheLgWXc9PKkfgLGmU6fUcJRO21xNvUc3ODDF
d60WtbFyu+MIYvcn3q5ynSkeM3BY40GjR7oZfF1fxSY2V1lD6KxRCcbVsSvplgnFfGMqPjUjq0o+
0FejQykvvWLsRg0kErp4FrrOy5oB3mn4Ar9Gr1Ovd2/Lwqm/pnbbXteNn57bKQluHDkkz7ZHdq8z
Wv16TON5N8wp4yZQVtceYwzqwV5FuE+a+Vq59uuCOM2C+rayS8DpeeJbVwNW84MKnX7r0hRbJ56s
DnRG0Ck4Niu54U8LIulcj0WsX3q7FuvZjceNA+ZgY1vJY/r/FV0oAzEt4Nsj7KLfTrFFa80XwU4M
4m3puy96xnBvJ/b8zdCxOcoJ5zYD+PIauH36sNhI6exsmk4ouHW3xonCuLnNPy9u3LGa0JpUFuox
SyffK9VQGFFrrVq/Uz+9zuV1pHpek4c+32PgctYT86kVJjOxYoZPazW/jv35QgyyqvWUkpycoK1k
3V/GaNv2LLkkczQk1eIbasNK7Mzki41tM1Ht27mCjUDrykXOkrvdlhcfyEdQecfGE87P0cHc3E49
x6EutpZdTNn9I4XBdDf7NkK1qKbqh9pz6idxl9nqDUhZu2qijsEUpa1PvZBqEGsXls3khYrpQ209
VF7qblI94Y4JZEHK1Oho86L7KnqixvC/YC78FsPDR189yvG5yVWyLzHQ4PLDRkz/py6fo7prGdCl
6bqFQ7rrB6F/xvpelekh0O54rjNAkbs8ZChY+SG7hDM317W0EqAAtoXhkhobklr2RY01kIgSrwRt
xTl+Jp1n5tiBEZJ0655E+4XuzYWWetRWQQ8lQtVElc0Rmz7JdWEVXwHrpRvigj9nrfUsfLJUEFEP
J/hUzSOa5/aWAbTEehjSsRJpcPSx8mEYrMNXWjYE2ttYUkwVNK/1DEPEIZB61XNY/FqWi03DaqSv
sjTuicerAmkh37K6cdfUavkhytXiHF0nLLsfk2fpeFsmpj31XijorjvxsUGwdQ0FZNzngx7RMCXF
57zDROplxPI2yUx/yZ6dgRoX21Kw9jlay0MBNxeDd56i3qCrMmS7Jmd93bpqMrdhm4w0ooU81grL
45wH82FBAf+gmJAitG+zHflGhLRgMziJdGGImehy4/iWIN/Ah3KaxdE2Wyprs3je6NFPshG5N3Ml
V57RUJlS20VeO5vnLqbznjoyTDeFXJ7kIhkYwYyStEeDEJ3njPyoCqr00AnxkkZsTHM1M2lo63lh
0JlUzZcljXvk806JVCCfIpI/qx5kkyfknRHNQJPdUbcR+cnnwAa+NA1IYqae2RsAr2WbR22zT8bw
cgX/0euy7rsj6K+1LTYAB43ZhgFBvu565W/zJc1+kC/cnNIqCeDFBdmo161k7td4WnxaVGUwczfu
ruoSs804rl3nVdQx6WMA1eqCyiAS7i0JOf65tt1+4+sOyr1Ff25EnDfHQE+nJVseoeyWh6UcxZ2Q
ll77Junu8GYXu8pZ8vXcCsIMOXyuK62C79lAtUFfklphkfYe7ytijZYlPk5iaFsF+rgAcuE+M6WA
bU4nHc84+ixi0wjpcSnY2vFlTNrqU1Lk7ivgAGBtLq37HKjjwp/MZG+ZamsftV601pQLG3z7w0ZP
Ir9Zqhmhgkx5nOAXEt89gJRJwdTvilnEmNfDYNN5OnyUCdM3Ng1LPtmNlWNc76yTMVT+I1vDnhZd
uZ9aO9/FUyHueAsu0ya6mHlEBxTQGfkDQ+5DCuq/9XVgVhZOsz3t22wr7Dh6nrzZvs7tvvmc9zwh
KCxy5JSaWHHLYiaaKdtCrRlVAE+hGxuwJlBlGYClRfNNRHH9Y5zz6YHee0+cPXlodZhXt8Uwvdpa
h7dUETnPFQpmv6lrTFFLcfB1Nd4tVaGPOIEB5DFy3OjOBS0jwwK3IIa4wbCsVw3zjXKoybwOmcX5
MT2uuCP9Oitb3Dg1wF8kfMuI/hg2Mtxh0p+LeTWDctiFLS+boEW/EY1NSZmGlweYhWye6V10mGqW
L2nYq8c2olAj8slbF0OnoTsaf5e5Kj/YNKpWSTw/U3bS/+YgDItD2/QpyETZeMqpHqcpZWeiTGH4
A/kFA/20V0ASf0bIxrCzjMHBznGOujmauwGuB01/zjMiBpOvdDrS7PbjHZMwue/HiAKTW/npsm6t
PDyWq4LtdlsQj4DxuARN1TffZhslbuwGt4HGxh7MRbJpAEuhVIl+xpSqKy2mL/OAmLhpAnmIxuyR
KqlbG9t6yCQF2yofVf3c6wyJjxjFqU+bN0WyBowE7PU3noNB1sxWfutITJ8dCZefPMj0X+oqoyut
JKK4SjDaiuK3fDEMhImGe6rYQTYOsRdX9qysqzBQHJ2Ztm4bWwHK87z8Gj4fopFoCZ3LvsaG5U7G
/s7Rle6RtFCmTJ10thbPxzrSFGy1EnpvSg7AoxTDU5gUwa1p++ZUxsWw5UCEim/M4wcGGTjHG9TA
MZDiaLXgglotTfzdz+PyOJRNdkSGwZ8OOokjf4gsuuw7ccrSiraK6SBHyRBcISWByh4gjslDvxTi
zOQHPXdboD4bMCag0Lnch1AkVB9L57a0V2v5zR3t4pZnDtRCFL3BzkCoFktwPoFEChGXxNPFcSc3
raRVSpMDuF6HkcatLGdlVEFlDjs6MLncThiw90NNZlRYN8xVvZJmulPUTIYu8WB9K+EwOs5xsVHU
yAitMXpNpF9dicUCOdJqAp61d5buPqN9Qjckf5h6dZf1YbW1y3DcA/W0X7yLgBy8l395e6gbldsg
yHXtGz1Y30U2Nru4VVMN1LVqtkkihmuwIyPk++QFg3WwznMb5a5jcO2Gtb3z/Xo+RouirTDAKoIt
N+zq3rE5bYHC9froBapNvguRUwA3S6dTWZQcLDofAZNF6b+JVEUdb6Oc8LWT7+Ol9bbhnDXdDhka
w+jFn9ZSWxwaHfRappkYXU7d0ccRO5/MXADyCpQfXZb+9C6ix/89dJdHGlTYvVoqp2NVlg7BeFkH
tpxxKWJ+iIDtwQFi9ibaLjrH2pi7IEI53BCg9IkUtAuSCg89+1Ga0BVP5rJEpo5GF7cRLproIiTv
0Hb8YErs3gbFFH0SBgdgQf8YiAkILqfK3uyIiSrNaix8zLEZiYeYKvNFPdWEuR0iiCV7jLC4+nVo
wxsheHWsQJ/qcOEMRWW+txzcP62gVYtWVm+UDF9GzugHNVTjOQKPtEkafBBWX8frkVV5nU6+Pg4F
KVDeVDyHhIjuQh9bbzqXI86gyGw7McvPTUlmeTdSXAmry3bOPF6kl9zWXJVfk9AgAjYWz/PAKyVF
+4PTLEPUxcFDkyzYSSGUPDhD5/Nu2xcTArp73g84RWM74Nmg7HEVzeIsAG6ad7ID5eG2/pVLDx2V
aO7BcgqZg3yWeOKHbbvE8xd8HO3ab7E1w1EcVoG+UMrFTK3XGDQUsqLIGbOU2rEbk2tfTvNaFf1D
UdNw6jMqVm+0mPzCiTo43mBOo8IDsFJlzeytLlsemiR0Jgbaja3nYx47IGKHKfkcVPkPFmDo5YW+
jIHK5L6fg+nBzfuSVSnBrmk8FOE6cr7MANdOappTCnu0PT7VOozJKH4s6gT+/oJ2I/CmaBfZNO+V
Dmw0HYss92gPqOyN/xZ6+UvH6ZIfRcT7hUCEYzXVhBSOHnVe1QCSjaDesfXFiAHoMdqPISAKpGpI
em1A2bRKl3AjJy3MKmGmsAnrJaaHbMmOBmqdi7Ut+cm6xXMeMHKKe5knCD0kn5PE3+gV+Jyi82GT
jQEVAXgh1KtlcFiwEKDxRTE3VXTsrID5RjIwwrUDFuwstg5530TfMkszJaA7dnCsqbn2M6/coK9A
N10AcbzOctGxrVrdxK2hpAVYmJ6I6USRMrTujh+JnEPXfyM7FeF3HfrHTDacsXlnIIZXC0fu2KJp
62cN234ACzwMMKbSuR7mYzbUoPPjMtwLDl67eR5oV07hhQEyEe4U6KSGxR22WyXbcp+YxH0Ypc4e
5jgEpuBVyYVRIVdui7EyHJns9FQonsPJPmqcrwNJeJ9m8LFgswUO40Cxb0m1G9VV4LyNdKk39tBr
aHs6FA/hFLVPwqQoMDHw0CtvO1pGLd+qtZA82F3fXDfKSj4rQ43sdFLTIen7bVMgJ7Nkkr0FVpKe
yy4E1cn+/WJiDKrpwNEQOvi0pjOOLUu1DvjcGZa1QdZXDFru6f1TGDdQI4H6TMz6kukMKlpcW9rt
XoLadS9Isam5GwQsEMuk7Vpk1Q9aC/Jt6AXLOdO2rXYSzswGUMNipcg18ArgfFF6FdQcjkUf5S86
S+W2H6fuS9FzqABAQo09mlcB2ZFYzEDuKCFQtBi3oS3fTv05qr34WPZ0SQXStEkOFwuLHCNWHZF+
NQzwObCjTejm2rqrI5N/yoyuzw4NLDqolw6wUDh69ILqcpo1Yvg0JmwBUj62j9ErdkZy+GPU1hNU
MXqbyHaWW9+llMAdSH8nBG9SKlarvobNAOCqd+juJdMbavLiYKzO22EenveAB5vDUJMdYKPGesmc
cVwQWqv2ULJibNTSsp6qKT3NI5qP2RZE7SZw6IOaVK0so3cpUXPccFqGUj/iuIFIxepXijdKH4o0
N7tsw01z3VoUFAvhcVswkeRjCigU90kRcrbzquhOYCuHwQ+m7aqXidn33phjV9f1PqiXDtyGN780
pEDs8MSzXsABZPnHusp0oHvKohl0lso13f+Ll4Ty4CAYK32eOqTi9mgvN1PdEf9J3ukeyCsIYJvt
dxSOdesYNew4ejmHsemi71WwtAdX9Pl6Kafvg0usXlfm8c8Czh76xqndiWSsdiPxsjuXDhf8qlDu
xII4N1cUuDng/50iewMVKhq0qBSt2mcz7cUkdvYTBO7VLHFjD6ELYiEJuu0iWw89KeEYZTfoL001
0pq7LLYzHr6rQVrBtZnoea/iqfmWWsp8U3PD5LDUVXkF67fZaMflfkAKCMOveX+BJ9e62DJ2CA5e
gscmIA5lW5CXDA3Csw5pFCbbOOwtFtew2MoZGXLtmJ+dsgBAXdBfdHfA9UQp1BKRsLMvNT1C6Br8
R1oLTDZb6z60S3W8pPveO3UebSGupyuMJugSeldcBSnzulE75swkhwQdo79SWTgnuP/WUYMSpEiB
KbWWgJQ3GIPfmMZd5FLa89ax7cFaaktSOtK0h/mY+slV5qLWzmCmaf+I0BJjW5ZkX7zCAr1YBhVh
XjhtIiAvRyutqme3BzOjMZhtex6nT5IS6DrB879uNAqULEnCG48J1Gnk0WeT6kZ0Dqj/i3TZ5EMJ
KjByvzMPkneYzF8R99GPI754P4y629Sh1Huf4981aRPiaJy53bH/VvtsYfFLmsLH35mPiJRVvIvT
1v/K9G1acY60V3WOzNfXBFQUc9Ku44aWCQ/gGloZ/ZIc7WQFH2TFyCX5TrMVBhKi/xtKxHTNaRyX
GWnW66ks0VhaA418U6hLJed9BgSAEwJOEKg5iIeYWKKLCX2O9pEeyWpMinKdaOuVTT5W4MRYmMZk
Ubsk8MITqlZ0fwu9UVZjhLSiVDvHzp9peIXbmkbieh4ci4LTio907qLtbHkUTHll/1wi/7HB4vKo
M4tXKgAwffb6yb7BS9zs/CympsLahnFekroLpHi1eOj3CBczm2ZBRBPlk3sIHaQkIeCEBpKHx7z1
VoJLeBYhnGhOJcPRsXk6lnKpNlGyQPGKcAcWdngPd+SwkIqHQ6tmPkcGKDXYnNH8wq/oWEW2T3Oc
1JQGeAJay962GfTfyLPHdWkX9hUNXiAUWVwdbY91aO1fcnXkOHufLBsFUEdHCPAXhp209Pbj1Ipb
wJZmFebRW15lcH+Y253gbS/rWNAn8HVcHnxGGAf0tQANBHXNLncgBExx8dQWzMdZeaMrCT/RQ9k/
Uz1XEC1Xk+m8zUgmzVYWdfysipnkD7qGCDXp4V8by5XP6JrcXXspL4ZhqPadQ/eZlpg6LvjHDwkg
rl0+IZ6N4wHOxohieFJ5+ZTGXnFvuRhtOTvPCLXofqdZ9dmfJ2fHcgEDjsnLoUtt75xFVrlDvuE9
oeQE4JEZJlEoEhh1lgK/KgOaKeuhyINd3tkpBI/VxJx0Yy5TIb34cgHimqJZLkSNtKP1aTqbjk0C
Beklr9C2HlWaA6nIoubRyifQWMwIbwFE81t3VX4G3w6MQ4GPbJeq3QTuWAEAt+m/p012CrJq+VxS
iZ3Im74bgVRskqJ/Y3XhrOyHPYUhWPiAJBNAIpS7LvKelaZiJCGDNjPsNZoTJGV02XBVQQg8BTnt
m6amOcmPidJ4kgL5cGfvQWp/iQz7w6roI0DHCL+CbKjsjeemPwF+lqe4Mj31UNrs2xbVLjgOcZ7C
8QU3ybcWrMXVuETzU0ezfMM8dtjNIeC6uOh8SoNI3zBRK/dtMHBGwR4NSYF8nJDUo38rsbBFA2Tz
aV6sYcn4qzRlqJhXulzLVtcwhtmLGmLbX4nNzk+1iZkdDhS2tr1ENxzuao4piN3uK5PmezP4ahPM
9IlGAeOjGmTygLxvXI+sb1TNqHyG0kxgOelntkWMBLwMvNPkVBhk09NSn1sbzAnEfvurW/Xu99i5
sLM8vEAazso6AXV6I4LRW+s+nXfFEuidsf3mORlbegoeR2SCmOHBu9F0QmEuXlkFMJm29sSMsJi+
Ak1XN4Ab2VCdsMWaw/g5K/z8hF40p7oqqUDqynplKabqAj2CK8P292Rye0cGfOnWmSS0pCaEFxXQ
UUnSIN6JOh6IXbyALtMBBTRiN2jWkpbWUPVPMXKuZ5vCDd0t5lJvoGu18gPCh5Kqjx6ZBQeU5ll6
P5IicvZB0KOsn7svyLqdHbg1DiZaIbPh35Kn0ZPq4KKIuKp7mpbrlI4N0vcsQ/8aZ019qtOipm9S
51csWcujIyvr2mFuv8/qnnWGikX0lE8IYTgiJh5Gu8B+gU3zjCbg3MNuB+FPkynzH6vxsfRo7gk6
OZ/qyTPHEIH5uu8QzzF1jXhUyvI1EVO2TcO0JArZuzjGCfa795fSvnLynuwEGrZ76aTxZ+diAbM9
EZ1omqVvuWQIbSMau7VLxKWN6Ket303ZkQNHebdMudpZpJvtALKQR6DTp9iSdbluD0lJkAucOJ9e
raHFTgrKxg0hJx9ys5UIHNVVlN/gVwVE0geMRqrOwdOR0IwwEH4uSJTuKR4uWA0D2rQZc9QkaDsZ
BSDdm2S8QNVvyi0rSbztCuST+DTcHc8CWZCkau6KRjZo68tgeQ3KTPEIXAQdRVxfh22YIG21ILPb
/HeQkdXZXRbJUHYqN77q/L2R3C7dQCCwA1BecH2e6DHbL6QYuQedlPfBtDQ7Swn5b70c5mzixFdi
8gk1SqevZjTVDb6m6JUtbrpBCoJQBxhoTq8SC1VPMsCGFJv8jsbw/DyUrAVMX8vDmHmPdT01q8bj
QwYRvMpFODUJN5zx4E0jHlDz88xZfOXKKT5bzGX2i3TAFmQdTwsv2jHp+RnAwZOwgvGk5/VQQAwv
kSq0oqpjiH5+FWvqLL+Ltj1E4gKvLEV7dPkvIOz40bjuvLshjerHUoHfgcUbhUd/StU14r1qo+eZ
sact55s6yQ0beGduRUGvjLy+bB/2Pg/M4PmogJi7MwskZ2P2m1NN5/mOoUYMDrb4jk8l3MKKDu90
VIvDNMCLS5geIiVy8msThvhtc6fcDxKaXNA34aep1q8Q6YtrUQ6YeeVoAOsHy2rm6HZLnBTLMvpx
1gtO7GIqg3utkUSGXkVnpQDmmDLGpBfSMD3i3HM3efgJYkH/QY5Ah7qkMrfN0LJ9+upSp+HzSCY7
pXPIXZttDEtpSnQCD7u1JREyPsQGNRXHN+eCeC4OPa8jeFsWq7HzySSNcZ7Aymjv3dmQNMVmeWOF
ZC2hXbSw3kDJ5OAas5Oa6nt4qaCLuh7ejDP0r7nuw11GvBcwOegrkRUMexqYxYM9zCHpL6pjwAVr
NkmQ5njSnmlZgxoMEJccOw+PNYGh5Eg4wATUzJd0mu7YengDXF/NT61XOzQYA3WNDAcvuBZfDfyI
JKHlBOCwc8G1kSMORdPfu0glbkF2xZiw0HCQZTduCO3qUV1UtNMytMMW7mkRYCgzWUWQQhFMcJ6g
9nR+ZhODKNR1hQJ/p+XgX9X5Uu0tgXimX6zmwItHVd3SbO8SL96ETm6OGQLYDeUdq1HXf6lQER5a
BDP3tVlani2yEaEmJDv60eMVjE9eV6+lbp9t8xgI+97L3HGTlLM6LZ77xRlcCPIZu2pXMKRAYGnu
ewx0p7TL0W53PB+1ixo7s/rowHQlAdJAMsbsE3/d1BV8t7zmJaFrSs1lSZC1zJ1uSLeKNmMqcdvA
2OZsgwO7nduZ9b4tj8LHGSB7/KGANHtwD0VxgKFlo/TuE8aibv1C4UqVg/gU/kua9SyByu6uYGrx
4MIDspAqcYbNvyvVMFMd8mFX+U11y3MlrwhkWwBHLR7Gwagli68sflAC4Yj1uuqrlw44hQer91aC
EyoKRQdrSYP0g74ep3RPCtZKJEZT2uA/SjHKWOjN7yUvF0ugUBu94FIZVIOtKg7a56Zp2rPdkuEY
1ibdh/NEOHmk3A2C3Bcm/4wF4WyeSvadre5CQOtVC20BR/YaPY93yBLAAbL3Wexn51s/efWpZXSP
qYgRUCtQKmcouFcD4USbUYwv5KPZe9z1Zmdy1b8RTKSvhZ8wPfLtV2+Q+a4BtXrvj/5L5BnEbA0d
BAZoP9Dzii3TGw6qcUYEtgXTzVQjWhDVE5k1aHp/drl3FeQoge8bMI0b7LwZB6AiqWujQgufvE/6
Vjk5JW98JfNDb8nwznG7/F5xbkQk3k007mlRX/NQvdYdc4oqLzlAmIiNKBjs7ejYKEhbYa88zyo2
E6bdlZoLeISUb+tpwYSJErDc9iE7XxcwcSKNL8IOF0/7yYocTD80ZOjmzB3RWEAPfdfrrhNiLjbc
Co7ikT1vTVb8dIhL3MB0yr53M41u1+utl5pAL5oNssNxqO5rCstbBmwwp+xg+ka19xV1mabpigWG
ZNNp0/Q0jsYBrUKSlD/4crzS5YSt45IxUiZMo0wVtddTptSqbermHLHsHKIKKCY6PyYUzFWdAss6
EhxSVBhkONjfUje5dQl+3ogcw6yKOUF5E0kpKyeYgyuHQBMKLG9GRcyeZi+gZnqSPhBJoWRqvWa5
9v0BvnFk0ucuoHNtHIYObcrW4NojKawAE9dZnKBspg0MQbdp0eWMX8mWpLWcZh4wERt0P66RaSoP
jGmsdZpidxyEnLdIpw32EYwT9ki+0FLglPRJeNp0Qyf3TtriRm9mAhGYNR7xmnxK0tQ8IgNK1nVR
e3u0LaCcoHisafdH2AR6tn509RhkbPTFntWe3E7XDB0Q2DAmUJwv+rkKt2bwfoZ+P4RMSKfpcty3
wFbhjsIx427KcVY0fwOUyWBwYcwleu6vNbr0kALQ7buGPKuQVW6tDfUk41HxjNzouT4RE0lfShLa
04IDR7bguwOjVhfmonXp+MV+m34d+w4kqLbgmwMsRKsWutdtFdJRQbDxQ49T/zPUUAoVbF8rq94M
jdk92huirmczX/66/GcrcrUZJMP8yOHtBgoBOfDCKbVZgNexAdqdRzB+7M81oMxV2TChNJkaN7W2
032DDPdKUVSRhkjVtmrZbvG4eemhIdoJhClAs9jgUel9ByBwqpsTQ6zlSZOF8MD/lrCCLrK2eR9b
W9VHM7Y9BEgoEO0fVo/ykoZc/SPVMuaUkJIhMNX8NPLCOlADrn0tDfu8YhqIdz59bsmlTdjWw4ta
uMW8csXJdMBbkLRXaU+/B5S82TrM74CFSA8ySOJeOyKNyQKddrLGg1wxKoVXPwyW88Q8G0+kcuhQ
ak9fq4DKku0CQxPl4bbK5+YGeri7bZa8hgxBPIDXxPjZWPPySYIEcvmQoGlrIj4v4A+61WjQ4nit
mh5mjXbRcYautTdiiPdIaZgo4HFn8iOHr61S/WcHPhc0VdpM51qiMCsJG1ovVQByWfIsNvGMXCBu
ngxT8Z0XfPIxMVDjXSJJ7AWJa20hp4GDzOyOwJdtiC0M1edlbFr06ltIrfClLpiOLUNmn8aocO+i
nM6shdb+3q4q3GmT72OtR9KKGLKhOe8y4GUIjucKwbfnCnHUI1ZJIOVfl/4il3Tg0NoxNnIOkv22
6+Kvim1xlQ00K+ixqz0PP505NSoINAjWYjjge0B2qCVsWGwXHqtlUYMkts/cVeA3opbzb1wiSNDG
TM0Tp2CxH/CE44I2QXBdC8F7k5A2F4hkOjhsYChhrenWo81tH6YaDTIRY6lXncsJ+26Apor1iGaZ
49DdMVkG9aEy3Lac4J7YdwHgu0X+jJ78yes0S86QE2McEyGsfcQCQHpRPnH6baHH6nSz5DMoMQKI
V36NI3aOWM2tCT5Zxx+6TmrLvV8QSCHKi5tnomGcvamy8SGNXM2uwmPXOgxUmaQtzJRByJjYUUfH
Qc3O3i1Qrcie0SotLXWBIcRtUe6XTprXMumI1oTZuwoDlFMf54n/MX9dGqMwmiqPf/3r/1SvL/cx
Ze5//Uv8X7RvxCXHcIqhosEn1M//0493pSN9x5VMgVzHFr9/fM8Ly4l7Ls/Ynz+HS7Uuxfzt40v8
Z8A7l3B9anXpaFfZ71LX6bN5fVIP5Vksp9k84Y3TKd5kLI//w+vwE9nGV8o49KvRav3+VSo7c5hH
lRYkr5d03hARzggqnY//7CrO71dRtbukF/vWefTNA29m+aAjmrzo6KwTpbzcfXy5P91+bjygYsf4
Uin5++VSm7O+jL36zMbDFj4Hf8mR/9vnX/75L48XpIBc1LZfn+tvTGoI9Plnf777+8dXtCnxYfPn
q3nrZfsy2Hz8+eLy/UvgmmVx9eO//mUc2+V2//L7XB6+X/5+3MQeDrOghq57Z558cQ4HCGZoCLGs
roGYgcVo0e0+L9b9x1f+2w/37r3sUFmyk6j6bLkwYDdV/5dv9rfPN79/sarKx0jbLjcGrSXG8ugf
3vh3b+UMzMSyF+5MseD9vscG849+H9f+/e/3fAqisuPzQ6bNQuHV3X98gcuj85933iOkC3CGoLX5
+wVaRs9Vr636bMxDjewQ3Ff7+vElLvfwg0uId9+BTjsBVGUIjElNWzQYq76npDLPFoLHghPMx1f7
yxcS79YvgzQJET6vIuYY5PBje9WovzxUf7uE8/tvVsrMl/PlbUdQUWALR3S3/OUSf35u//u2/PuF
/eWFBJgVCoSC9RnVZDmsGEp8/Cv97fMv//yXzw+glhdIm+rzSGGLY/3h44//2y90+ee/fLywODKl
C7ccoFHcM5VEJvcPv8G7JYuowkzHmanPDVUlq9NfbsDl//4fD61RrudT4BlXvfv4is2ecWfbnKec
DAAq8yRZD5xdgvn88U/1xzvxy4XerYCmtXI0fE1z9hnbkW4Pw+njC/zxXhhyydHtKw4b7/a+3GNY
K9oEgviFb4w/WNefcu/mn13k3fNkAnxnmtDws47B8S4uDmaPGWBx/fFl/riU+MoYJOuO1O67l7vP
l4HsRclqtUeyiOL8Ts4gNO8+vsof771vuIKAAWKLd7fEHVrLkF/Edgu9LzhKgi83+svH1/jTbZeO
Iz3lc+J2/XfXIDet6wI5NGcLup/ZVVgd/9kF3u18mlFrs2gu4Lfrvv4W181fLvCnX0nZQtmOdARf
4f03YGbFL7hU5/ylJUJw2tMprsrTx9/iTw+vEsY1jsBjY97/TEHWBXBou+qs+5OVfZma2078pRS9
/BDv33TluArbtTRCy3drlfEzEw55igpjIjTCr0+WbW5dYNZpGF5j31jI2pqKv/x4f7r9v1703fJC
Z3qoaeRV9MNeV47//eNf7Y+35pev9O7WzMzVxnzIqjNNdR1eBTHduU3Xf/pfXEVRNiibDCHlvVtY
itAkVKZhfaZbFX8y0atKvyzOX3aSP/5QmsGQT/i41ObdG+/YdNcrBOpnnV7j09d/ufl/fL5++Xjn
941qMe2AQ8rm5jOAT5wzmxWQpo9/pz8+YFrry1NMb0C9K7GWvCoTR03VOWS8yDSO9gikxcvQOqWR
d3Dl/+on++/rva8ZkZ7qbE65XkZZki8PM1KLj7/Rv0u2/3hnfO66p9VljXz3znhdDvS6D8pz4yEz
2UfIgc0Oghtja8yc+Xc4SR9f8Y/36ZcLvntf4qjMdd5wQYCYRHpEAJbKw8eX+ONL4zMb9V32F/n+
4Ou6DcncBZcgGVNMYGDrH7Xrrbyrjy/zx6fhl8u8e+J47d3Fy7kMDAZy4Pag/msHRESyGZiUhVz4
4+td3vX3t8q1ha1c9/+Rdma7cSPJGn4iAtyX21olWZZKote5Idptm/u+8+nPR/eZcVUWUYTcc9HA
tNCMyszIyFj/n3OyVEH7SvAYGOsMipc6O8UeTQb72HosQcjvVvZv6aaeCdIEN5+yHTM5NoLsn2H+
qOlPt9expAGGTFpCMci+ys68r2cupUx/mQLjIJ/XIIijhxmKoJUVCCJ0GRwMXbN1y9C4paaYxbEM
05Br3SlONlOQHVy0WdMcqyhcsQfCifwjRlcchVyUbTmmcCIdrY22Hoczti1DYi2W80V3HtC+rW59
uL1pgk7/EmUgZb6juqWIoizTo4PcSMrTCO32RgWqOwsk2mac+yDxVxxZQbH/kaUpKv2h2GpDEx4d
/j2MGtQeTh7VQaAG072fwoJ66KZnO1x5egRd+39ZtoJnoEOWLT49Iw3ine7H5cluPsqM5RprCaOl
MzJwB/4rYP4BZ9o2BZEqMcBengaQSu3unRJ91WUoJ37ALHf7iNYkCaaUUkoue0Bnn/CZexqctj4M
wO39NKyowqIcA8OGhjsq1+hyRaXHXD0zpOXJ12jXaXr5LkyY0vOz06Sr75wpWJG3qHoMrCu4ObaO
i3gpj7kA8EM71hUAOyH/DccgcGzfFP/v29t3pXVU1eZ4QFV0gK9xQy/FlA3kUwazbKdJgTYc7ht5
ghkicQE3OwaJ9C5iYOe2RFrV+eaZSdVlZFq2rhJRkSJ1DO1SJkS641SwvhM1QnrBK1MBupM2qty0
UuBMoS2k+Zkh9hZcfG8elocTIP9sp173DijJaCe1k/MQaEwKUnWbdp3ObCr8djVI7Ul0UIGU21Zy
x19pUDGHzGIqNfkc+32zBzWSuX7f7phjlLSdrEWq2xWWz9gNMIy2V/X7jhnvh8SMpu3Q0K9NB49y
HE2AeSaaZh5JV0l7NQzbp4bRna+JTOd2lDMu0YCfHqDotEbUtFTXNjCBiZsPj0ofv1a5df8ZuHqA
i22r3CavEtW3/sWU1HvmxBLG16DjK6YuhdhBBpChT2l9UynthcCMzKihCaQm/N5h8KNdCEkZBbec
ofma8n9UjPR2qAmENil9jpZka1DipOO2m/qPIGtDz15qDDOBv3aou6llRfOcQMNYeGnq+lGN/A9x
NpkHRvbtbd4AQViAT7uVFf8HM8zDHIUme0ZQM0rgGkDdc+NcA77BQYIPcUO7AeajZVS+DugMHDUI
S4qCYGkwU2rLsvMjD4nKy5S6pzbQRlDbenDfR+CYV4xF7rRYA7fNA3ksTBQgN3sg0+W5lz5QQX0d
DKg95A4wD6kMDfBGINMq2omBWxARaWnO1W1M8w/1kNb7YlhG8NCmFH6q1mkPDMdKzwSnsLgD3fCZ
wQO4miVIL4+AJVR7eTC7d04dFFwtk1ZI+qHvopEas8wzwBB4EoWnutT+HgdD/jqPRd6XUcQcUg8M
4qAw+H77VuhX9sUmXMbsy7LGzTDF93mit8PrlC47MUX+CFwdeI/OS0HdzzAfDcNgqkJ6KUztnRU9
MToJ2OGx8ZrXsTzS9wl9ULJPQ/CXGduyJO99WtG/CwRQSU86gOuoEDBnjGr1tOjHpgxd09c2/d4r
Mj1jTGRjXrKHgpJ1S9udpLz34ye/NzBwZHy9D37ZMWHwrDI/D7JkyJRRoRuvMBKvbMHiDpiwFlI5
IVKRBc8uG5OwmqIhO9XFd6LvbUpB15vomXqSIAe4vd1Xrsq822eyhPfJamiRU6w+O/ntIzAVID5s
Q1q4bwuZPyLYuQshgm0NJBqNmHlmQcZnK3Fr6+u/+/78hJw9sjL95Zg5vp8GJcRSfzlrb97aAuYT
OxNgBmntqXAVnwKM0rRZrS5cvXHCKcwPxdn3DT3WfQsUxdMAlHUHUMTOrD5AfXl7m9bOWvAXk2ww
q5YR0hOc7NsCVqtMlne19O1fSRGz9EUGZXEqsZYYRLTytQOvSl/x2la2S0zNa43RmzQAZ6fyJyOP
cf4I0JxqH26vY02IcAttK86pxHLmNAGHDDeFz0wgmvK/3C3BBZjSrIaJus1OgPUwLqUzCtiv+Rkr
564I5146aWsEkZydIqbu97EuZYAJ0rhOl4kGuUHdQVSgDpvUklNmhSVjJzc8vnkGNm1W01UWp38r
gf3FGaw1wzBLvjIMjklBWlbJzCmC3mfATie6SUBZphZcdSeNQcRB/4p/0YXAwdHvr/Urmd/FzWAi
H7sqk0MR3dexnQq1pg3mZHr7dmbuPCY/bivOr0S4sCoVj9+SVTIA17nGroSIWYX+6GSN5b3dvFNh
4/EfwxxsnPAOlKVDXX0xqo99BNbcO3NoVwLcJWMl05ZE/d2AlFnMOud2nw1draYnzzq1QH7M8ym3
V7gmQTi2Nh4CsqlTeko0xpe2TOX9u+8LCouf5zH7w/dlGMsmeB6V/HhbwtLlPtsjVcgxDDatsI0m
pydffQgcHK+AlkQZKkNaCW9LWtK3c0lC+FLTskTrPqcRSNM+V6EIYM6dAdOVLVteECkHi/fcUmzh
hYpkuzQYBk5PbU2/5otv3EExwjzC7cUsStFpTnEUy6FyJSxGbmG0k3wL+hOAdNUcEIfXXP7ejq+3
xSzqF0kmdU7VG5apXj6HI7MZwEs6xGLwP4GnsbJXi5/HABDt0QWj6/Pfz15bOEjqerIK9sp3o+yJ
t3lFwNKZn7uwwmHIeq9UjtfgLjjH3t6P+NLVigIvijDZH53SD+GjcEWYi4YFEbCIUx9Ak0dfFVR0
f6C5ikVQLGOZtas8DDywdmE5uAs+FLnpS6F9rdSVrPnSSZyLEAzJ0MijRFWfjQp3ABD7yp8cBJpq
EGI78lV6J4WRApApPzsVtNz3HrjtjNQr+RubK+Y4npYHQnmbaqJNJvtSoZpSb2NLirJTaAf7YrjX
zGzl4qlLN+9chHAl6tbn9WzD7ETujQHvyhzvbTohwbBt2l3QExhqY/axz7gvzTRje5hDemeMfQ1m
A/2R9hjZNGcG/7FiuK4ng/RQWZP8LhIaHwGLKLZjOYR78hHm3upbQCxsb9xZjPPTS0is5CnWG+uK
V5smeD6M3+gh0rNTDtBPXz+39dtKyf8vgKzeXFmwZLEjxeriZGASKz1Fxl/NGEPBcy+rycrBLGqw
/T8horfblTLglRNCJiVWNqYE1obPJPPb7SFIMaYpy7bMRRTsSVa1+BN5kJER7TbPMkDHt78///eC
w4L+/v6+cA0jj2HRosYnIjr2s+NgHzzGcB+Ur7fFLO/VbzGCzZIhZsznMYBTm37zokfD+Xn7+8p8
CW6swxZe9QyGp3KkD4L6RP4uTD1G7iaQBaLXtFRgEWEsy1MfYo92WnUa6JEmD6bn+9s/YtEw/95L
0b+0NBjvvMLDNyqfTTgERu9jb6z1Ji3upAP0PC1nOqX/+UecvWCeL03VaGbZyWDIUycRoRlrVfnF
dZyJmA3SmQg9iem07arsJJPcGoYWfIAHbNyK5q1JETTbisBYgxs6OzmAZVaA+XWhc/SHw+0zWdsu
Qb9VfzQ8NSjYrmmH49JHK/dz0Tif7ZWg2M5UNTWwa9kpGz7HcPp2zA3mH+Jg5f6siBHrsZnNMFlv
sYyYVNAAKf3kwz+ofhu0P4ggYKP4r3qJ3THUM8Bd01lPpXmcRvhYTtLft49k5eAN4T0LPUjFa1CV
TxWMrV2MuwqcfBrZb2v7+OcNOAswtUstThEDFgkBppK/h9UO5rIPSvhyeynLx/I7iJ217+ymgNbX
wGlQZqcOCLWoeS9JQA4n414H5+a2pGU9/i1JuPZhY/rFyAzcyZu+RrL0uYFm7V+KmBd7thjfcoAh
aBGRjwDhwxnwCo7c3e1lLJ/97xBcOHsmMMJ6VLj0dbofvkO8CWrRbQlLR0JHhy5rM4SGLXZKAL0G
uqyKAsfKkVHojRo+OdneT4yV3VqWY9oaGPUOpSPBfBVO7ztmZrMSqiYtY0kNM6f5+FiEK51kSyev
yr8FCRasBNu4NQoTCyY/Vla9zeBCvL1laxIEGwa6EoDFORIc42EYCR3/4CaerUCMuL1K7tVM5fuN
9besftbKd9Va48C8CeLzfy5CcMPVUEkLilFcj/zADOlGLZ3HGnvfSl+JMoGi//4HW6YQVhi03hnw
KlzelYnaRWdRmzt1HVA7DLJkK6MaS34Z7qusODbu2VVnnNM1EmBNaX7KlGqTG8cu+Cvo4l3rfFtv
d17cPGq6KlgppI5MwVL2PdBlkUFAqVrvono3c8X+5R+1v1T1T1T5TNCsiGcWRgsjps5UBNkzBwl9
TPvbp7K4EFOhvcPQFLikBCNJdaacHFiqgPkF8EID/b84Zdk34HG2Un8nBZ9ui1u8Nya1YYWMm0PL
x+VyqFnHSg5OB+XpTeF/tJIVJVvUgbPvC0oWp4z4ednsT1K5kuAl3A7OIS6fofS5vZD5h17dnjNB
gi3TWwhIQoOF5JCa5/6rDBRcHqxk7teECHZMDeHe0CyEVGP1sevqpwSoY0VZC5hmY3W1FgtsTeab
yMJe+cdqLiullpK7H6NDTJk1/y5P6aEEVCpw0m1tZHtAJFcs6OJjcCZUOKnAjKpK7ebMsnMKGEAf
gbHSsp2h1bs/OClaADUF11/hn5cqVzEu7HWzhjfKk1FTFDyG7colXVyLQ8LEIYdNQkNQhkFv8qaQ
lfSUURjwnMeqBJ8kfbbtD7eXsnh7zuQI+uCYEZ5SPqanQtp+jouVjVr+uqlYEHtxNW3hbs6TSK3t
AzpSlMrjoI8fJHtccZUXFdr5LUI49D60JqUMGuL/L2rgGs1jZK4cxZoE4ShAwGDGrUBC7L+kxqlr
H21vJQ23LIJV0HSlUXwXFAqUuBAc+i49dc43GSif7hg2n//koH+LmI/qzOpDOZJ7ktKnJ3ApYxhS
upVkz9KN17gOsunQBEA56fL7EmDspu3jt46NfA/pz4bRnZ2jfBqNn3n/MSifDKa3by9p6Y6cixR2
jRSy1EQqEXLol49dE4MkUYBFpzxUQ/TxtqilA8KbpVWI+6gZYrbXhy+0s6wJ5yyktaT8S6thn3zj
iNuvWEkzyPaqQMlfD4baWg3FC7SyJ5umUrkw7307+5PEhUZVjHY4RSZvISiz6bdtnHhlcoo36nRc
7bZbuvCAUlsOfZ3MEoh2v0k7lSApSE+G88Fon9WVy770+Tnjoqh0o1k4ZJdK1qV217UZ9wQGNkYa
47W6wdr3BWMiDQVwjj7W0EgOdgYX9kq4In6foVUTP5URCMvUGGEVLglepFIDaNO8D8DVtuxvOVTx
txVVvBOiBOFOaNHQ20oxNO/j/k4unkxgER9j43hbiLKwDoItXDsOQbXwVi/PYZCcEZbgsHkP/sez
WviH0fM/KFp2TOK/Ut+1gwjq+jlzDQau9MnQvtLuBeYshKIrP2TesHM/g+XOw66UFxTKSKrYvp6E
NbBGlt2+90rnJZWdv0ADgiUs9MAlj6OjrJr3g67fAcd6tEr5mxbE4AJPZruSgRCN36+fQSlbI+Kw
GEoWdt2unZIWHn6GAqyWYwEXX+vBrhn7j0MBsbkeU/a3DVBXtMn2d7f34Fcy6HIPHN3UHYcmV92h
j184DB/yacPW2ur9pOtE29DrPYBt+b6a4Pa2Qu8I+dungvn998VYP3iR8Z9K637ofvVdGaDFZLIY
aAHPlW2IPD01lZ88yDYOwA8mkBj0r0mhqDDWA4MSNmByhtJ9YEybYBgOQMA9aM70xHO2tWpvl7Qh
dYohA5IC2kRvaDb6CErqlOcb6Eh/gG/2aHRKtGtDoE1sH86GwjiGNFp2MaWnuvQPcMXcM633ZMit
m6rwckhW8g1Iw3hly67VF2cEz4oW2nmMTuykd1pv0mDCq97Xn1L/QfNXOhxmG3p2IMxgU6ClPkvd
g4kwXqjL2xEG1WSMqZO9FNEzgIF64e+YQtq24deyWMsSC5p3JUvw3yqYREO4ZbKXcfia+T8dDZwc
YOcVcG+TFMKXd1Cz3NY3wcL8kmhjvLDBhHeqNm/umSNBpa2LS/hMXiDOasDBy5+ApYLl4LYUIYic
pegyoAUM7pGnQrkvpbQKsOtGKGUvuvZA9p7SWP1ldO4S9a7sv98WJbaLXMkSVuQ3RkJZH1lUL/YJ
jHvt9AJ1NSRCP+Dm2rYScK+ADPffHccdYtBN65XFCvr4zw9ggECjRKowpSo8O76Xpw7kPWBaPFgA
OmV3txe4cGL4Fr8/L+ijoxV1pY3x7FM8hiVohkfJfyje6CZfLULQRHtOodg9Usr0wQ92k37f6n+9
eSFYepQPQ6Zd19yTAWRLmAOyl29J/p/OB8DOAa5od1uIWMSaF0I2YTYO86DtVe4y8o1RryF6fYn/
sjY/ABMLrZOdPDDT00oPevsEx0HgfLotdMFknMsUKwvwKmg0mdrZi+W3ezik4sLZ+2AsJrnrOW8L
NsT1icWFyHPUSQswTzaopH1sYabLrTJ++YMVAVvMw0RqVjYEdcgmC2RSg0ulOp/qdAdaqNQ529aA
uGH6dlvUr1deMLi0qmiUGdANB1CVS2MBPZjVyw0rAnPKepe8xAftYP40ml2y/VDqHwzN23ftx8C4
H+AgCgfwd3XYVp+d/D0IO6EHAuBzMj5Hw325NiF0dbMtVbZk1Ghuqb4O7IakbCSJ/qZXRpG/VOpH
eON+3l78moT572fmuPmfBC1/yZzTv/y6sLMdCLfwsPP7KwVmjngnAbp0+/dfGSdhh+a/n/3+yjPB
dyWYeLVA6c03cLEkxru1B19ZlEIKVzVn8wr21qWUToGbM6oT7RVMQjhCjOxO9bq92cEa1/Z/Syqs
O379og7JfxRgtgejdMEkPflRcjRtIPG6FKg1oNKOt9d+fXYmvMYyFRIeOgJLwTDHuTcoslwEbut8
Ns2P0YofsvZ5YdH6FDdxD36yW5l7Mz20b3216AvDAVBkjYiVDLzgd5ZxWECLYYB6Ot21wzEaVjRj
4efzfSbFqezgqIuhapgBtEjKwnsFepZYzP6Dn6+aJnEMmA00WamXKgGBk1JYcm29VvX76l0erFjZ
pV+vE5RAjksy5GqcKda1yFfGwXtt/YfxUA1vP1uaS7F5jM3pWL7ZLzy7NkqRG0UkJb5rajkU5fnm
zRef9j9btelj0zBemvB9LdAhcJEs6TWUwDPNP5TSSr5oaX/OBOjy5QLgiVfGrLJhcACX0T9m+Yqb
OlumizcB7SQrOA9nWvTtXCVQfSCktCb3XadlJhfCx81o/IGCQtNhzn1tWHh7XuLZGRRyEU207Uiv
tf/dea8S9Nw2D9dGi/FYjXnP2d1WZXGK1ZCaRhqBmHaxQKNPzYHw8c55Ywsg5udSinAPFGmsmkrT
QjfM9s0I5uTKKhYO+mIVgicPdhWcgB3fb6r7JrwHLvX2Lq19XzgFfjmubaiH7vjJCg52uWKjFw6B
58Kh+qdTXZJtwYiGhu01APIzQZftaC9I3hFhSeFKHuPK/UNFNQdcaZNuUhVBl5pUl1UCMj5C5LZh
Ruyjlz1CUFIBwPLGfp/5tLkROjfDoqp5lUFLw7awYGOp3dR+Ik6EMkB3VkpMVyGpIGLe0bNrUeZB
hFUvazeG+ekwZCBk2/5Yvgd7UT45cevWtRF+MPWOFKSX0kJ5Wx+WxBMf0PLN8JpOvu1SPJjpAeSU
agVCNSj81VTlW1PyjadCtZrnqDDaI+0PEfQYsnFf43WvlNkX1JGO5t/ihdVngTzJuqRU7qEcvsTS
l9uLm7VNsGpzvzQT4KCoAMoiXCajHIwR5qrKHZRP1eSWzXZU4Lfq7h273Uv+/W1pCzZ0rtowjOuQ
uLwCHLLhDoF4wK7cNmHmHPDy0vihFWsp6QXlBwjI4I2f3SAyWZcHljQZrK25Ublw0HpduBvSH31f
bpx2D1br7QUtHY7BTAZxAgWp6z7OsGQ0pB8qF0rP18r0H3pDW3nXlvaMgh0Y6MDwUdARTqjKwmGy
KUS60Px0r54TqPTANBLws5K88sQtKYM1DzCTcCcZK2ZhfTCF5UjLGxd2pnxjaV9giLvrmeaBE8ff
JZbyPHjZypsnpn5/GRAQ5lT8vl8GUTgtaGBbGJoQmgLAvyl68xCAl538nNTg4CO/a7vPfdSeeigD
O2evFOFd6uiHsrFeb5/l0kaf/RCx8bcp+yoAMbZxm7DdmN3LCLpaXn6+LWTJmJwLEX3clq7cIqoa
t212k/Qcjw+GBZw89OuyGwWwia3c7yUFJWjmvjnEKopYPwnj2IiLkUXJsFBUzQudwStPzZoEwT5Z
GbO9OjzFblWC1TwZBizW3so1+7X3oplC+0npMuIxF2cvrzQZcLnXjbF2a+kEP0QOqUWonJzyKzWC
O927q6EMVeDx+oPDOpM635ezh8ez6jRjaql2kwHWr+4+0z95/YM83cc9eNVtsimhSrgt8tek49VK
6QjHMaAsyJCGIBP+L6cOg8bNknonK/dp/zXwToV3LH1ouO+7EC4X6QcsYitrXTzGM7nz38/W6ofj
qBR+iNxAfwZE/LOXraWWFy8Y1TZbBo4BVi/hpgdM4PdS4dWuRvxivk+DY6MeVrZv3p6r7Zs3z6aK
ZNPyerkMz4Y5LcSiuFQOAfh2tpHzYtYntX2khLZV6p+5BdLEs9R9DIqn9M1orHgqwOlBoEQdgIG9
eQfONzGVnKnUuAvjsJOhUn3jGN0vW3n+feGu2dHYw3PJ92E9gs9Bb1eCwKUH4Pz7wjWDeSFOYniP
3XYkc+1FcFOUul9uSkthaH0mEwqSMXClCZjr2we3pH7nkoWrpgd9CSsXK8unCSPSbdL8/raEeW9E
zeBgiHvIittgOV2ejTLC75qmBZph3jnmJ7vGxXkJle+3pVyvg7kUIjgq4XjflpgXAqobANBIr13l
IGkQsKr97raA60s0C3Aotv/zSAsqNlm+DnNah4ABboGjKlcb/N4/kDEnteCZwV27GqfrGbNRA792
++xYxvtEPfZrOGHXp8EyCFJwOomrr/q5HH/wOl1CRA4OXbOTfV7DfRyv+E6Lp3EmRbgvKQxaVatL
lZvqXyLt2Un3tzfq+jVnFdRJcTV/7ZRwGO2g4T4XBg9E+YUqHd7LEeYNuOQe0/puLJ9sZc1dWjr+
2TMDuInNs0UbSjkEfDXVrt0RBjlJOwCogre+8qSvCHGEVIrSaUM9JlbtBsXzZBydblcrr7d37trS
EC6iAGDzEAOTebq8jV4UlQD+c99D8vjN3qi24NDo0a4PdmGxYtWWl/NblmBb5MEOkqpK8VCao6VS
SDpE9sqtnH/upXG5XI5gXKII0jcYOHk9QeiJAGJoLQpJhrpRG8hiq7WQdMFLuJBnCic0gK3jQ8Dd
uIH/Oo+QhdKDXPibWtk19p2FJkrJu3J4GJSVC7V0bc+OTWwNiLxy4H+4k5ry2MXPqr/TnSPzireV
Y02KeqkcndFWUB8hBW9viL760WNQvfIW3ZayohZif3TRqGHr+EgJJPhadqBBgWx0W8SS/Tnfrvnv
Z/7AYJbwU46ohQ3xaL+p1ZUlrH1/XuLZ96t2aCavLlnC8Hnw4Elc6VRc/P7ceEATPrkB8bjzXM9l
Gv0aty9hF82fpvr7H2wQ+HMkwihMyGLBQoqgmO9LjexR9Dk4RMWnP/g8QDXgzjF0jtMp7M8gR23X
K7WrDxut3KorRmxxe84+P//9bPt1yp72NPB5WZX2ZCLb9HD79y9eBAiuqHTzWl4F5LBvaSMMepVr
RflDNn2qyD2Rbdi3EGnflrRowOYMPUMvhOJinNjacinBW4tb0cMlYvoHxWTKplKHFGw2WNuS6e62
wIWQbk4YsiyG3YEFEF+yuIlId5t65XaJcT/q/TYau53vHDXrIbbe9yk72klAPq3IXdxSyhvkXudQ
RGzwsiA68luPbF4fV3CD2hu9e8pSxklW3M0l6zKXBknCGtSyRM32+yhknjMlaRkT6evePozV+3jQ
V8QsqSBYLvS2zI0FVzUzyQagLLO0xgU+x9kaU39Mwsn5A+U4F6Je6nmhS8ytJHrjliQFgVgZmb2v
y685pG7Viutx3TtDHvlclnhlLRDTqshCFhgC3oeexkwjPIxytpFkV7YYxLpr+P+JvOkmbxemKw/c
8n46NFrNGb2rGqHaUVvtqE27BnQ8U92+h7P3623NXxIBogdUKgaYpRTzL3dTo8Mw1uq0dUnrbRgA
X5spXNLw8+/Pfz+zSgEgenqt831LC7aJOcEy+2S1+2wNnnJJw+lFm8cWgN24SuYmJW2Sapq3LkDQ
dxNsr+lEVNr2h9vbtbgcUHdmNHHZIYC7XI481rYRSRnLMdWNbx6ccauqm5oc3W05Cx4pdoi6jMVb
p1xBN3b9oPl+IA9urhdbE+b0Sbnvy3srfFKrXbnmky4oAX2CxIckqlXceMFhlGirjYq0GV3T/w6m
Y/bWxiaLYiRoe8YMikQaSbxFcK91RmANGO5d1x+m9L6ZYAtf2bJfaTfB7UUMSY95xmwezLk8m1Ru
rUTqJvZMqjaa/xHUb9i4X6X4RbeeAEky8mBL192miCyQLvNdVslbHQ6q+skEHxFKqttHuKAqtIjr
c7Ycj4XRgcufk+tybpZNOLpteoRULu5psXiI/nNbyOLJnQkR9THWO6WXoxEDlW4+5tMfBN8XixD2
NOxIuxh+NroQufX+luqIlhxvL2FtnwTtgMuvMeChZAnR33Pr7KNkbMNurdq8tlHz38/sUDRI41Sa
nEZQ3w3ka+uXf7cKwY7qzaD4DXjmbtQ+QNzlde8n59Gx9v9OyryXZ6uA4ltjmCYe3dB4ZwbS1gDK
NHUe9LXay/JucVvneRfI3oTV5GrnjXKQjy4opQpwFm9vHMMigPzz3+8L66CnQQnBERtdZToM2l2U
rIQKC6/BxffFgD6xU5oOqtH1p72ngFgFVurh9lEsijDoHwExnyYecTBTs/00ATl3cE2IEIs9LFSm
snLai6dwJkLYpVKDfr4GDNlNqyez307l6+0lrH1f2KWg0mIj6FmC026tbse9u/39pS2ij1WDeUHR
eJKF78sDtcKuUSfXMF8j+e+xAA44WmlEmr8hGn1jfl7maUyqksIejfDNZkNYyC5NrRtJdX3Q6qPo
zrIewu6NOB8YcUsxZlo+QNdZjpjOV+oC6N++kQlL3tWytIWTYeXNWIpDCBCtGS3c5EEWe/creRpy
nxjF9fX8OHLLs1iRN0ajbSF0frai6Sip9TcIyR+maK2hbsnnYF2gojPhBJ7VfJxnxqUxDNBa6W5w
nXru0rajBxViEf3gQMb6ZiI6thIKAzxD4P7xbQVZadiPExlX1W11edfSq1hFu9vKNx+8qBjnEgTF
qKem80CcVt2+3/lP0WH46ad/oN/U9IHhR/PQc+Hl6scshaReV1w53QF5msV3kb8SIC5dUZuAlBIc
RSpC4sszsTxPHyYjmNxclTZpTO3bWlnEogR0mXI33DJXvAtSJBXBBJKZ29jhJmiizffb57BkBKg+
GSQOcINYxeUKRiXRGti4R4ZXo72SvvciaS+tQTMsLeJcyPz3M9UNYSrXlaYYXSCrPW2jqvvbi1j7
vnAMTTJOUemwCM0/wpg+GLvb319S1vPfLyhrMqqeEWW8Vw7hEQNu0Lm+NEa6L7QVc7m8EBq+qEYS
xohNd5rqeWUfd6MbRxANqjU3++1LITlH36CiUNa6yqTgYw1Wr/U9aaj4oOTyew08sWQw9rSmrITH
S+E5EzrzRNrMfXaVPknTQEsMrezdwauznewMyibPeziJM1veZ2oabrVOrbeWVDWHUi+cl7Yeyg+g
hEh3A/nw7djJQ7diwheO8uI3CUc5Qs0RSQ2/qczCbZN+76TXUn2y5ZWYaumluJAjPK7hIKVAa1e9
Cw7BZohf5OijP0NpFafSfumkfd981M21Zqbr6ZEZAHRmA6EfFNdQfCMMhdxrFfudG2v6xnIoKVYA
9u8gyC2Go+UDoh9BPp190CfAnYqVrV1461XKgGQgYQLlRwimRHKS3pFsq3UV569IiZlUfg/5eJa/
84yVIs3iITLZQWkWvwL34tKe1EPsMfCQde6k/kzsGqx20DfGmQTgzf10IGAyVU4PKY8VIf+loCip
p9ZQ2s7twflPN8EaWsmC9aXBlufJpmPwOi1iaaVk58PQu23VbnGZj5NSbSttrZy9JMZAG/AeSL9c
uQ6yNqZ5qZeDG6a7NIQj/lVZY4taEyHcq6oKY6aHEDE4QOluJQW4uBX9WhMhXClIKsZ6mBChSYcx
fMcgnLKmwgv2lzQIVnFO+MJBIJx3kE756CDFhatW3tnS2x/z88//Mhpn72CgWlkha3y+/2TrT038
9rDq4vNCtkE3m3TwsKG85ftIepdBK9qvODxLN+9sg34ZoLMVyLnfMfDJGfifqmYz5cBebbK1gZmV
UxCv9zQ1GYwU1eC2FlQNEUbrx+33fE3A/PezVYRKUHfWfB/04T/StyT7+Qefn5vmSdnR3yP+/qAp
dLvOudVg6CQto5zwxP87CcICVL305TpDQlhs1XttDQxocX+sOc4gxJmTjpf7k46qnk1B3bvFVG7l
MN2u1aqWngo6Yf8rwBLuWWknna1DM+Pa1lOSbAe6X/wp3c04xvZKQ/iv3RYijV8U5IwJQU9MX/bl
YiC3n5ypGVs3qVzF2PvdvRZ9dIpjpz42lrZv1KMflsxI73uGbyPr0+2TWojaZgcI4wsD6DV2R+Fr
WV6pYemqybhxunLTJ+12NpNAjhc+WYO1s1vYWjKaWDCbvh/4kgQraY5Rwx+cwlXSfFN7d3rwXqqG
TVUGUJ6sDUrP5yTs7YWwefVnF6m0NQ+SSLtwdeL6PHvo2oNUv/jJ9zj4aAGQYQ7aigld2s/z5Qma
k+DitEHoFa6XJV/qBgMUqIemHh+Ytt+U0giwSO/ePsKF20D+aO7mB+2BQFJQoBB8BWeQlcLN1M34
PV/5+oJFvfi6cNe0TlKz1uLr3XMyfBqteyU+OtnH20tY6gG5kKJdHlTdO5leaUgZx7s+Bjc0/Fz7
IVhyPyt6qB1nIw1Hr36o9eTtlupCsGCpjGqwU3NAcMEsO6m+P3hSL74/Ow1nGijVdZlODNO5NB00
6Qb6zds7t+B06ADvaDQB4jnBFXz5fS9Iu4aqeu4a9tewfFTthyr+dlvEkn4xBYjnLM+TMSLjYQK4
T6gFSeEmj9K0M9bQMNc+L6ivbEUMKY1p4crjpuu+dO1aEWJRwC+MLRwmZg5nDT87graH3VeStNwd
9SenPnmVuXIGSybNngkHgD4yYGkTVpCNtdYZhDJumOfvhjA6NFG9iY1i49f2Xi36lSB86UbOvQbA
5ACydtU/Tm4awsaAOY3OfpVyD4rQBDZX11qJLRY0y6AVEOJmehtmaJ7LbUtCqfCLOivd8CdgAvXf
jHbd1qsFU8nUNw8BYLqQgYhuCBm2SWqmpHSTKI43laQ/5H28j9r20DvKrioaBrDeDCZBh8a5TOG6
x7bhOJ6dlm6Z/vAkaRf4f5CavJAgbFuqWF4Gz1fpFqO3sdNDDFTS7X1bULcLCYI+p72dt1HJGuKq
3gThoe02EDgwMGCZn29LWlIBsqvzRBDPtSoOH9W2ZA2955euMbg2eEbepl1FS5rrmMITDcHO/2SI
4A6D1JV9pPNgVvV9UwdbQ/r4Cx3JPOnec9qdIKc01LVXesEkgEJD1AyHGVx9Yr8OjI1mPFkqfoG9
8+zjKq3KyvfFptOwUTFoFd9P7Pe6tquHH7cPZsEEnP9+R7A4QRdWiunrhRs0c4FKtXdx/Mhm/Tsp
6qUF8IMu7/1QQwqglMG9ru68ZuuZK8mStb0Snn6A3MuktVlL1zVfSi1/9Iro7vZC1kTMfz97Aaje
lv9sVxHsa8rDzfb299eOQ7jzoWTWeq6xUVNN3WgvlQ++tJnWbuPaKoR778GDIJcyUiz/mCZb9Y14
lHN96kKpBM+8zVtVzvzZFSL0ZMIQzr2Bl+zT7b1atF6/r55IoFjVxWR2KauAgK2TH1WG6OVDFJ2i
tZYeZdF6nUkSXPGcfhJNS7mEDtWh0I+O/QRTog1pt6qFMI3ZXrGfYvXoyfG9LbXw09efk1C+K6X8
se9g3+wC6+vtxd9WFLpEBUXMFXAyMrY4T/dBtm3qx/gr44+3hSxlWc8OUhGz9FOZhnISc6O8VlF2
OD/Jxiv8dhfXYb8J/o+0L+txG9e6/UUCNA+vkuWhxpRsp5J6ETqdRAM1UbP06+9iHXwnNqVrwjmN
fmig0Nomubm5x7WqbHbh7gUEh+0n8Vy7dgKW9s4xqBthFnl3+9esay3KnjoQvzAbwWmVEpsOHSji
PVCRknIrxIVci5+x2j8CuBjPqSoFDCdmdUy1OrBI6ye6tLMBi0EbxdfVdC/pzrYfjYcBqwRb5xY5
zF1N5bfb61w/2j8/g9O2WSYzqsl4x8ruyepjN680Fx3NCKAtwfmu36D/SuL75YtYG0yjhqRZ/zrH
j6X8pYj3ZfQonNBav0B/BHGvjGOFddf12Nle3QBfAcT3uBS3d22tDnF5ejyZFgnJUIQFInRaTmiB
OJvlC81fEvlZr55qeTdEP6Z48m8LFa2Lew4i1W4rJHjw+jtPWvOS2wjO/+rp/LN17CdcvDhWS021
ZiIkTfGVunszzOgwlc22Hqzt7dX8f677H1lMMy9kzdGEVglq4JmOX1r1Z66fLevrENau3ALvrvq3
V8/O9JEZO0DJCFRRoPQmd7mtJuqzXoOGNMquabeycy5Cn3SCFa6el4F+SQDAISvHN2lImVbNBXij
jjq4BZI3RAje5vYessu5cEIvJHDrsENDTfMIT4VRH5xur5eeUZ2ItKWxHymPk4j7adUmXojjTJbW
105nWgPeQNOdKhdZt9vLEX2fs0VVRqIqAd7vkZLdeyuy6ILN4vMBaL4g8qRgs2Jlg6RWDYThX2Hi
WuVT5P1Npwf6I/579hpngzIr6QEsiqUYaoxZtMiNBXZboFyaen17aKbojdlNuKnZFox7hvw69of/
6Tj4HgaS9WOcdtiwsp7coE9HwXGvL0FHBhHQIeZiTrhS83ScHLz3Wr0Pe5Ch27toFvUWrevUHyHs
7xdWxhhLRwMpJV6dej+lX8A7/Teb9Of7nMXslbzpihLfn4ytkRzyvxjShCL9+T5nJRtMG+KNxiYp
zRuRHqz4uwrY23z+H8+CsySWg1qBTdg2RX5q7AoTPpVAxOr7b1gwhGgaQoMwp7Eh6miAAEHK3h59
afhNip2RYh7I+ijhtt8+lFX7fiGKi816VGaTwUACIEr3k/7e9t86DOs3liAEXFfgPyvidKuwlHiw
cng0TfTNBF2k+UiI4A0RbRqnXmpXpKQw4YYO7RO1fbT2u3r8EDa2Zzp/ZVH+rIbTtIkWgNz6zJo4
bkZRtgGzx9+ci6mbAPvGP4uBnHyopBHhDQw8JZtIe7KL55I+m50AQ2XtzmPgwUBRgdG88KWp0crL
qktHGN/YB4idLDr3Ve/vUgCnypYzO1ka4iHsAMSd/+jKXWZ1btIHrfVmNP9afbYpe8Gi1nT6Uian
0xQkM2Ni99XRNLZF4YZkq1p+Xr/fvjlr+nYphVNpVHlionRYmSq902mX5ujp3ibKZhahRIiWwyl2
3oLYo8kaRO3Aqc7b4YHSepspse6SYhJ4tcwv4d2ky0Vxmm1ZnZGXLRZlgKmEeCF5AFGhOm4G+Yut
nm9voGhdbIMv3htljNBM0WNdQNieEjQw7+fxmYx/keS+XBHniRWd3GhTBg3HaJZVbbQJSVRBiLO+
EIA0s6FtwDhxzphC5dEhNl6EzgTGd1UFij3sEniWwJb6i+4xAywM/yeLzzuWXRiNCvOW6kO0l9HR
DIZHQfVh3Sb8EcE5ZBIwZNS8QwrDzndK+2Lrf+EHXC6BMwldlGTzlLIUCUB+ZPpPU9/JJfaZ57qU
wBmAeWzHLo0hwTpqs3snjeji69zF79Alhc4H+JN5uTMbv/ibJ/ny13P3vcsjEpkRUyd5L3VfTfKl
rn4kdzIhLVbB3XQjNrtUNeXqGJVfcvJVTgKp929fcJEicRc8mSwLLau4euO0jTRPVBVfTf9dbhR3
tQ05JL0T4pg7QjY0TTYR+RqjxbGoHsHBqo/5Fm3Hrm390MeHXn2OnV+ats0NUYgsWiZ3/csG8BdW
hCvZoaOiBYx/fby9j7ftC5rCrg1lVFWdFrEARlXeRn2f5NsxflXSr7el3F4G+tWvpYRwz+YyhxQN
kZ621yaBCyj6PnftFTMZsrpCjKRSDEYcMlGnJLsWi6dLQ2cx+hjBq843SWCSyLSzqkaYl/dodtVc
e6x/hJUqcMxWl3EhhltGmSjqZGp4tZr6S528h/dy6/7nYl4I4IxXMqkpBQII/NgKb1X7yyy//cVB
XwhgK7x4d2e7Hdp+xArycaPMQHX/m+cQ0GcymLsUjEdz9gscF6ZlAfAF/T9eWoPJcadIfjYIfPDV
S3EhhbNfqmQj192whxBjCaPiD8b3Ei5/ZokqiSJBnBUDAX3SxyG2K4pGt4lOenHqgdo5DX9z/+A+
6KDPwL/8jO00tMSaU5j9WUIfsQ79RfvU7ZNfvSL/FYEJ2OuTL4mcJeEMmy87SO24c/hei8BQVq/H
hQjOiuRWHwJ5Ebfc+HcGGMOv2wsQfZ27fKEl2eM4IcRvowCtckRgaEWf565eLdU6VQscgWTtCg0Y
6YL9X1Wli83hbl7YamoNwjb0cZk7e1t+f9NElSHRCXN3L6r6nJqsLG1k3pS+oJpbil6j9U0C4qYF
YGaQXHFKJE8tWojACMcq02TwiLBgsLoGXADb0dGWDlt+raUUDmieEYo8UZ66oFpxzeExMV+GWNkq
ieNqSb9RysBqf8wGyNSfKsz1pc4Teh8FpyX6Hdy7rg0tzZq+wu8Iweq2NcHAIlKItb20ASTKEPA/
iVavl1qkYVsY/ZCj0UfZO1mx0Ztft2/M2iIuJXA3pgznfHS6Pj/O2u+ofNHpQQM4xZ0ybCTdgOoB
IiqG9cWPPRpZqA791JRnUknJPi4j8xHZHutQTaYjeFsUdvhXr/ynLMNBXgzdu4tWyJEA4iwr5/Kc
N6qXphjqGcFJ2my6fN81T12muaVEvGaqvLIlAWgtkqzaK0nxpJMKFPKq1yQE3emyYAsWyQD8LBNe
B7qLNAYwwVuOrJsnqerpOWosVzNbX0pPJRp7lfRXK+IUX1gRThZnRbK+tqmVj/Rs2++xQ9xMK704
Vd1kTgSrWigPJ4n9/cJTmGSTUIra7tmMQn8CWS5U1R+EQ0Orm2djAhDxMDoQ+ZkHmPTc6EpKz3Lx
Sx4rL1dekygCg6K0KUoRv83iymFNGMeGmpr4r0UzNrXCNAFOUXUGPPdXo00eexILlFQkgrtzgCw2
dQnFn3PYlj+IZO+7MBTkaVZEAPTFADq+oWFG9jM0ujgZfeqpIeVFdW6J7FXvdtEI1rCiZFcC2N8v
BKDgoCpSWlZnNQ1dMjzAamzHwfEN0Zu7LG4CLOVyKZx/FaHogMkdggOZXw0lBvJp6wJvxM3qZjOX
B9BIbNO23WhZvOuc1CW1YEhwZSttGxw14GlnCIX8hBU1Sqsv46E8a3NxiLHYThZEPiv6zRrebYAH
on8U2NjXe2nllWJMdVydxzHc9SljtB1mtwczjps3RuiWDRFIXFkTG3b/JMRDp4fF7akt2VGchpBY
SCpe6B+jyPteEwDiBw2otWz4mB/zs3oUYlLDKM9d+zHF1O8dESLVigI6gLwCLAoYQdH4zm1aS/q2
xHBzeTYQ7spv7kZJvt5+ttj7zT0lkOBgzBxEa0u4sswABP9YyuU5ATudTgfXTP4tjOaxzUZPGUxP
sf1RRAu1vqo/MjnTQMZWyzD4hadyxPCnHrTyKVEKzxh3t9e2KochT0DjQPXHU8PnfdUBWaGDUqP1
aRjn2o9StMYNldV7OcAs738oHEzXsm5lzH0ueCjjpssyIAeS8zxQlFsyf0BHEpXvBigEaBh8TkZ1
jmFIFEKvL5LUkUJyQidlXFbTphQNKa4p9eXnucNRo3juANKfnqusLl5rQ68eLFOY3ls+qp9N16CW
Yc38C4SoespVCd3+8bkd4q0UFz4YUPxaSEG+dJQwLmpiDlcHzj+Q67i3u9bGEuQ/Y3vG/Ncm1fYT
+bDiB8N4lJ1tkf24rW7LnYMxMNBsy6AvAEvB2ZvGzLvZjOABTlPkdei5vpshxAZVFED+kbaw0U3O
t6r3Vtl1wyxV6HPRt8bwtcyeUh1YQ/OHNXy/ey1XotjVunj5xiGp2rqyqnNuuk7uUtE8x8peKehL
BLUeeq4B3cUZtkjLgKeGbthzmoeDa0tm5jZ1cffzDa0BpApMsw0Hgcdlh1qlIKJuuzO4c+Rqa9aY
Z/dsEfzdylIwpsC8Xkz2wqvhIqQGrYVKMszxOQwH9aUei9w37KQSzM8tpVhIJaGZG84OAAP4bjgD
QdhchzQ8RXVrbMCpUDf65t4zvxbBGRZbjqVBAVjPyYiDfDw2+//t85xhCSUy0RY4jqfqU2szcveM
E+JHjIs4rILLKsbcZdcLI+/HltqnsKf+9BI1un/3Cq4EcJfC1IBMWke1fZptqKsNCsF7a7bcCjgL
UoPvUke0YZ/GstmgW8f91wHDNTLSgpNeWl/mTiDWAIOMAjJqLnuRkEGeisrOz8X0OBUxcbUJ+W71
fp29FsMp1DQO5QS8o/ys7mg8bnRZBAiyvBToksPYDhKsCDiRKbm2UtqkynM9OOSM4V/X3veyqAFh
ZaMggGUiccPh6PEnboQh0TqJnI3sFUNbqfKRdMfbSrV0UvBeAFIbyJVsSIN/zotGKXNi9wRn0WL8
1St1r439yhHRZK/s1ZUc7vqlSphNYKMh59Bw3OqfJBUhjooEcIdhE6upmgkCqhFx8qh7SnJvTRZQ
kjpyHoy5SoM7zJ0Giag2Kb05nIAkhlB5Y88iLLHFeUOCIbNZcfZgLGiIctspRzsbxpPebdpoE1n+
UAuc0sU2XYvg7x4irbQwU4hQUJh7dUTgAwt14j7P3bm0Da3IHvD5UHnofocpJgGqh/LuGQomBRYW
nigwjhfEeplBchPEFuMpeZBkEMhiuv7OWwEBLAxFZROWajGVN8pz0yTa3J+mt9489OE5nN47ET3j
chwXLwVMFOZK2cjnYj6qgPjQtAcVAAR4MQbjMe+pB8raL3PX+ibwjSUp3OqT/rsEkb0siR7cZe32
U76BfBlwRxiu1LX9KugcpTbNVaB1ZG5lKBtN22fT5KGE5w36QxU/99NT0kZg5t2FwOQck73ZBp3I
Ti91hm0Ddtv4ZEbga1UZjREApr16tMrIawHp3MTZxsK8XTHe6wOwBSsIOMHUi+3mW0QpZhLkmE7q
0XiX+71s3JvF4D7P7t6F1zoPij5kFT6vDaOPtvq4FTEBrqsM9AVIejLSvTxGtEGlxrapgRUMCPCG
0i0xxh0mvu5gNsFHq3BlbovBcivhPMTSNmHvLiSzWOdiceE8EC2bdfXYyA/1/DxEj3bydvvWLW0T
RCBOxvJUBt3H6SOGLWlXxqp6TBq3tzwyb25/f0XRVBlXGq8dQAgRx14vAaAlYVTBZUdRw2/pPnts
KJgPBF7/yj4Bpxm5TSyBgeZxi9BDSYsTrdCPUj0cEql/SrTxmdJ5e3sti8QJQ9jHnLWN2ALcSLzb
T+pYbhW51tEk9r3TD4b2u8U4TOi8Nuo2o2hIkkWDxCung54nBXPKuKaYMuIWRtu5KJxCM45lEnu1
+jZSQT515XiQy1JhChBnooLBadhcW/VIw9g8NvHb0M9u+VGjpbMyTrd3bmUdsLcM6VgHiqKic+sw
tNmyykwyjr2zVSVPE6xC9HluFUR1KJK2+HwjvxnIvpBZ0Ey3JgAU4yhQA00E6KzcE1tTJ6nlMDSO
Zl26Py2SC96+FQVmGT8ZjOmsmMKfM3HCvi66zDyS8VwnIfAalI1j3e1LgThAgQqD9xgT/Tx5gJPP
qFOVo3mU0UnvlF4W/bz7lC14B1AoGdzHwOq8vuuTWiTKOFDrqCvbLt7oIkDklVNADgS7LzuMGoCv
lxSqPGgxUnnHHLM4KCv6qX/vAoD0jVkhGBEIwWlcL8DsHJqNQAA9auGmKTya3f1YXX1/4QiGeKgy
pBOOsvLY/spKgX1aXmZwZqH5hN1j8Mlq3P4XztBYramExyFPXOrML87YvFj9hyUitlmq67Ug9veL
d0mv7bgHOnt4TCO/fJBGX0RXu7YSBu6uAuxVWyKujqoV9xHN0HTiFJ6Sfjf1c9S7SiMLHo6lRiEV
BRkIMQBusYDsaTE8raR6FZ1m3SvCx1gXRHrr30fFTQUrC3AluY3KqlGlTddGJyQGSb9PRaBga9+H
V4UkDvIguNicwtoDNqnUkugkDUVgtOMDAbCkwDYJZPBKWwAjJ2pAaHeaME87yFvHEuntUgI60xHP
25aBWw23+FqdnDx1pMJR7GO7Qe91K9JWZv2v6h3IElx+ninbhbZqalLESIrYx4n4gzp6Wi57WvfS
apYXaooX3R/uQR68EXCow99dgG+2UVLRXk0cQC7bW7N1tgI7vrx919/n1mM6c9YUVYj1zKDL2YTd
s3z/e3ctgn+vpyzXFAIRqrmVWrdSD7cNLfv/+SNhsNQMiEwzF+9pOI9NNFtEOqrzCMoB+J3l3o72
Q/jihNHdHi7yRBeyuCzImJCsHifIspsAWWGnEHULrKgvZkhUlPERPIKHj3MOQqu3nEoywqP9NQU8
vxzfjY0In/MzWkMr5wq8pxzp4Dux2vDYPJS648/a4N8+jpUbciWArfDihtRoqmjqsAmPSkp2UWc9
gDPGyDe1ujHVdh9q9va2vBUNvpLHXXhTGrPMJFhQZsg/Y9LtkzjfT1n267aYtYPR0XOgMGJu4M9x
F6UbaVEnOZaVZm9A3zAFqdvVz4OHBHENNHkBEJ3meoJegSoEc8L3AsP3xd1lP5w7mouAvASyUnhV
nGINidJQ0y7CY92jUWpL1bu9WjCKg2gTdQzA7ixSX4neTZ3ZOMZRqze94mXZ5vb+rx0zIiWWcAbW
/SLP2ZfoO4gqUz9mUfFC9OxJ1bpdRJ17i/4sJLsQw1/wuC6HDuEhcHY28r+yaCiRaQlnq64+zyU5
DYCMg8fE0Y8FIBlpQrzZSr3IwEMlAhBc3S/gPcBa2SiQ8sW+FmhRaZmmBmYS5x8ycZ4bDAa1abq7
fSxreouyIoJuRLLoyuCMe1+1nQWsa/Oo9K3XlNshs/7m4B1kuFhhhrWHXdsT4FYkFeCVoFjzDFIe
CixRfxIZkdVlXAjhlqHLeaYPPYQAjxmlmbc8ubf+xvTqQgAXVVZpYZMogoBuyjFNkbp/4ShcCeC8
N7kpMbzBtglIYhvn2XLuj2cY/hhwqVl1Gllbzs7KZZbqcWhpR62cD0Mi+XMliLxXVPZKAnfSqt53
ISNQOobS+9T4dba/X5VgXDVYKcD0KWgj4lSpzCpVbhPzGIXjQQKZQDlSV+23d18JsC3oGKJAHyOw
gjhdUpuEYXqH5rGKn/RXcM3d/3lkQEHpAEQuVBu44ltuNuHYq4V5HNKv9qukvf/F59FCiDwOax7m
34m4VMpi6KBHSBdrH8n04/bnVwygpaC102HtQs6ixzPSnDybK0k6mh+m0XtKZnqVMXmlIyqrL4dm
0SSmKniuGQQ/+re4fSoVK5tno5OOcjL78uAXxaNMX5JxlyjEs7SNjIS4XQqejxUV/kRNR5LaAYGI
xQmd1VqWKJmd4xC9U9Pw9araZ9HdgSAaxuC7/Z8Q7imPNBnUa0xIYbyW2+zu1lhgBWPj0BHJMNkX
+jtpshTPQNs9WgRceF39TGLZb/r8GYCugpCZXQXuOUTvA1p50GJjYUybuypkqMmcdKFznDEvbzk/
TDMIs4P2NVVEDfErB8PUGchKioHqHF8qkc2krfG4wHHvp12NOEqpMcbWqLvb6r18R5B6U8Bujc4U
dA7yWaVRMoy57PP2VGg/851R/Xv/5xk3KMwvaLSBSn1twDqw1oxjYTcnZ/xix55S/o/f5wxkWM2l
Vjf4fmR71vlualbHBJEL+A/Z70dsw9n3wZnHeQyd6DzJh9rYNnc/scDEx9YjPGeNovzeO3mIjiMr
qU/93jJz36lFgEjLw/10n+FF6wqynnypXVKnEOnonJ7QAe/EvhzendG7/j7ne7ZyZIa6kVFA6pDn
3E0KKhCwvATYeQAeIJ2G7LPKl89sokSzXbTVqXSqf9pu8pye9fLrH7e1dGnjYXCZAUENFiUOvus0
Rpe/XPRZc2qG70TXvAk9uiEK+jkVFYSWJ/Jp2k0L6G0OOrTY3y9iTaeu48Go2vYU9zvquFSEWCj6
PtvQi+8nTS8lWovva9FmtNzk5+2NEn2euxCjYYNMcWjak4QarfEBli33bgFoKNQRjRlIpS+4tMyh
qWhoy+0pB7B3fVDAHH+/ADyuGLz5vBF8LaMsej2ZpyY7pfm31i/u5k2Fh4DbhlIpZgwYre71/s+m
PZl5VaWnzt40YEMQWOuV+3D1eW7/k0iC/BKf32TGBz0U3fe7d+fq+9zzluWNFkoDvq8CqOWfyo63
t7+/9vsNB46AyUirkHy+3p5pUtR5lkh6ymJfn3ZK6I+qID+4zOagp0xBbyLrfkWcx70InZPb0Syn
KVrKTnZSem0de20KHGLbQpNO4Q6iwdeVO4G+TrRBw0qBsYWPW/W+zOrZjtOTPMhuER/q/nR705YC
HIDBoLKLUALFQ76rc2hCTI9KBgZQyVvo6u3dQcz155n4C5MxJSRFIgafn9Nxa4yTWyotqFRMwdGL
VsHdDNz4pkTgX5yoW6YbkAPd3iSm+deO2fUquJsxA28QgQY+n+mTa+hfJX/qvqEX927zgSwnKuCI
ZeAto1Z5vVnozQPERJKNp7qsXCtL3FrwFK1sE6vBYcQSGbtlH1CZgQWwU8fuZHp695apd3vijGEG
JUowz8Lj52PiRgIbfJ/Lw0lJnsrc8eKouP+cmbOPjgqZERbyfiuqDfU0Nc50SpKHaBc7d2ftmLP/
5/OcQxmnYxRHPT6vmu9dfjL922q0NFDwwwCAgRkKkN7BI74+37qaqGSYpXwCuLz0UMpK7iIVZaNL
qK2FOJz8WaPICk5iRHymAWO4YP3RM8RFOdXmE1UOXzJlf3sp/I34/DrcOxB4I6sG7+Z6KaYyDXNa
0flk55P9CmD5KlCkrNmZVAbJckZC6t0WuFwOlmIDB4XVv9FWw+1dZ1sz5iiSIYi/lbYfUUGkulzP
9ee5tyNGZ3ua1vi8NoHqqf2m6hgI3sai4oxoFdy2ETmulciAmF73KtudHYGGib7P/n5hbhFwRE6T
4PuFgzL19NhkgqiCV2F4lmitxd1DlzCm2/iqqBIi+u3HoQ8UelKcjS3jkr/dfdKXIvhMRaTFEqmR
fgwU1a2pFwu8nJUtUtHhgHEYh11DflYidbSOEi3vg07e2cWTIyqJrn0ffQYoKrBCProur4+gk2ql
bJO4D5CBBJJb6t6/PeigQHlPx5gmA1i7/r4KqCNbA4h/wIb+Eszq5v/e3n/mhl0+djhilF0QrOPh
19Egxelom/RNYqC9ITCqgxRiStMN7QPeOiKdbgta2SlM+TGcOHizjE/oeiVo3M1wo8M2SEw3jDaK
wPUQfZ79/eIuEMsG61mFzw/ZuzR86PeCFnzu08XPZ1fl8vtT0hfDgO/L8nelDtLg9u6sWCS0HyBn
igw1my7mvGXJNBp7IkUXAFjlg1bN1hokV+qsLTgCBH7HyqW+EsU9e7mWa0j2512Q0K3S/8wyv+wi
gQzRcji1LY2+NM0Ry1HiTZhupMx3qCslgsvN++efZ/Jn03jbARaNpMYgexeM9eAmpeQCVcedjcZL
k98KPbSJaFlrlwWOHjsoTB0sJu8mswKZYlSnQRVZ4YdijyBsjCuiH+IsnB7HlE4PmTJkIniERa8z
FsrgLNA09x+EOG47pSpFf0RlpUFdE/0VrONmiNeksABsMYB3xXJ+D23cbcPMpE8Vtj52C6mdGne0
zWEr1R147sJ0LkA00uTb2rAiwTuxPG7oLJqTLTaSiJES9vfLy9FrSdJS7ItD983ot/2zaaSbuhSx
6CwPHHKQlcVICbMifPhSt7NtkCZNA7N9Ssf4UEjVZgC0ZQKchDxAb65AjVflYQAWo6Koi2KW+Hpd
TY8JzlFL0oDmsYte9geLvKvjF8n0w+qgDrFA3NKG4ZBVxH+wx8gh8ctLJ5Ib4xzjmNNt6MoiiuHl
xYd1ARkosl8o/yAzcr2aSJH7fOyzNADxyKawH5vibRYFBWua4OCZlVEOR3TABzVNU+l1jGpZUFmt
VwGXL+xPMG4eIdLmtsX8bOXkXi7ESDIKHBCEOQfOR3QymmdpnJOAthXdWZgfTlyzVcyHqhg0f1KB
29vaOoAu6djtqY0R7UxRoi3Id76jv1b+1WczaMqkSnoukCZy08wh6NzN6a/bv3O56+gHvviZ6vWu
KxgVCynGlIJmil86vfglgSRF7a3DbTFL3WG8W/AUgFsGzjybE5Om7ehMKl4m9c1S/Ls5ymCBLHD8
sLFpNDQ5fDAzJ61hjrVaB+1WCk9OFdz/61FJR38ZZkmWBftYVXKqN7QOst4zso0xePd/H1V0eLFw
1BBrcxc5H3pLpj1pAj15TPdd/hebf/l57kkN08YotQafn4yTkb9TQR5q5WwZAg+rFaF5ZTElO+WJ
1CaS3AS1trFTP7IEqXHB9/nCHW2kIolDfH8gGz10B4EPu3IDLn++xV3Uok2qcgC8T6A3zSHrwF/p
tN40W/vbZ7w0PQoiFBgeNImiWeKzJnrxCKW0ntpSNuqgMPZzYrhzHSRG7Tnpj9tyPjOLnOHBAIup
AwDGxFQpX+MutNCkkdIWAX6N5tmtrXlKYRLPKTN1G0uJ41WA6PIzWK7H2CnqjZmNPWwTcIx/YvKh
Plrx+F0Lp/z3PCXpK/hHhlNJ42Sn9JH9SlNr3DYpvBg5GnPVHWvNEjkUKyeCChpDQWC5FXQVXNuk
Qcp1ObKLLOi74aCDG35Ps2Te1KH27fZerQnCnCyq9Wi60hYPtp6XueUkTRY0VdF/wQyG/GiBGeBt
VirRTMnK8ePU0fuqo0t4Ccah2WOW5JVUBGTcd+QQVU998jZVgszBylVhjTjsAUUa1eJxUVBBAuNp
bhVBlTwp9paIBr3XNuzy+5wloaDSNO0S30/pm+o80/TFJoLrKFoC50xqtBsxsQwRsrKbXs16c/vI
lz4yJogQqjKfyUDphfMynLxT49bUxiDRXVX/jmozHJko/jH/vC1nuQw2qSQzel9NYxntax1u5yS3
DMD8BGW6T3xSC6zJyufRZ8f4xtFYi8IhdxCNShO70Zs5GLvf8b6+d8IDPCXMZcFDir556BL3II29
0RM5cvqgAV+F9l7c3Uv7HwFIGqAtGDnBhT/QA2LSNLIhGJqfqvUzu/tBxVQEMr9ISsBXQhr1evfr
aUYtWJqQoItCj+zAQSAQsLwIEMDCLDTxoY6kcVo6WCRCOzAdA4MYblQHtnwM83vHrrFJOqAG0dmF
tn+8q1zHSoaZutSiiRG04ESF/WsFGfilTQIhIgCCkJIFtA2KkNe7NHdZjFmt3AyMp0b+aleZT5zS
N5T321dh0e7D1oGkAW4Dtox5OJycUA/bmCZWUMeB8i9QtyV9W//up59AbtpHpSDaW7kakMZSUsji
LPs8hiJG4nyCtC4GvmxQFn9xLFgMeiVQvMUjyye95sixS3ks2iBTTPfZoffiLWO78H1U2lgUyRqx
rrerB09MHcdtG6AP3VN9kFgJlJcZh2sPgRVuoVS2ClQCdDRfCwAmlJVglLwNzHhAp+trm7w25aN9
lr5WZPZvH/7KaVzJ4nSsyKXY6ULIkkokUBNPovf27bLtAiYIgjmHpSF4igd9lHRzauY2MOSXrtH2
Nund0VIAOiNicVpbCwomQDVCVzsbQeX2rc5yhDA1sqn/tOYusnb3bxXCIxguB3NvKM5cfz5CkkSK
UsKyUm5n+WZzt5+ORq6L73NHUSoxeu7CtAuK+VFKvcwSdD+uqRXcW0xZIRJYJrOrSgNVWE/6INV/
ldP3Jv5Z1T8y+SMffxuKiCBqAZTJjh3TEGArhkMC5CRmoS/8aaOXhhlZhC5wRsctdF9O983bBOzP
Vn43M8/JDkX2UP2g1Ksmbwg3aX7EaDXiN0zY3j63xeA4/1M4vShLx+lUSeuCyarAkP7SSx9T8pFK
LyRj/BxGG8zxq5qcbotdeYJwgYEsgq5fuJU8jCwA9LU6JzHM0LfmAx0w6FO5LWDtPAEhiZoalIYV
Oa93eKxkTdIBTRhYVuvTZF879aGfa0/V97mTbEv7+215qwsy2BgBcDrYyNC1PNmmSdYoThOEhvFa
S+FmrKZzfzdaCjsthBfIRiCHxazgtZhhTAuqVgi/APwgVTtJ1IzN/n/eumLsFp4ZPEwkOzjXQJ+B
JiFFYR3I9VMTm5th+tLZT2b12tJ2e/+OoXHSMVn9lnWEXi+lqPSwi1QVgX1MNX/WS9WNp4GCE9QS
AdOyw+ZWBRBJNkOOVAscTk6UERqlmYxDFwzA9/pWkLHxlfi9DAdto9JIBOG+soesEVFFcRW9JnAa
rhdmojHHygG6FkgULa4JMNwfbHUfzwD4uztiwt5BHT4He/Acco50nFqx3s8sSR/5Wdt6vW24tw9p
5dWwP1sckNdE5MFDcDRKmOTxZLVBWIZ4mDZxLRpMYxrFnw16HqEHUOgle7uTZulYSsUQtFG+BUqh
a6Xji9yn+35yXolVPpsapa4cyferH0JZEKwjCMH0gczdJFWOJlCRzH0whpprdd9AtexFk3L//rEY
BKlD9NWzGaxrXajHNuy1Crm95KvyY/7n3sNBth6jxzCjmOtbtNSzSVW7Qn066HvyCKfoEYkswbO4
NGvXIrhnvSsbO2xgMIGFOXhzae/BSf4M2ihBu4jKzOO1FkAOogXcGsSbixbYjo76pGVNEmRhU4Lr
bOwBgB/qnjV3L5ZTHnTlW0SbTaNGvl2b0RMNyfRPlKTFDxusEluHmIM7AmZlV5t6BGgIpXfLstA3
XWFHWyfTRR1yy+cFGKo4TtZljsw//4BHajbo0xwlQZLmu0ivPVvZFfN06O3xYMLtRWfq7bNeqVNB
IqwkQ9tjiThOk7qeZg4AStOAZLLi6QpxS/XJ3bSVs0nlavCtLBpcVXK0TWqb6A6LtH9rqo94w0nv
D23SCR7YFccBP4gBg1loosToOPdUzA1FPRpjZkGanqcMxTrZp+SxDB/s4TluNTdTZL+tfzimqMi6
tK+Yvoax+ETONBfz5PGsDjO1CAkMwPPO1fgO4NHWjQe7dkmrvRVasxHs/cppI/WF5Be42FbcNVWt
qhy80WkAakF3ah7ninixs+9jY6OP75291aVn8GVtNPUhAwB3oXxzHECtGhuUL5PJU/Nvt3/Q0iqz
SQNQOiO+wvQanyUlOWA65rAn4FveNtE+EgWJK7f+6vvcu0KBT+nIpCNBS99IU7hNR10ixKUVrYJT
oIoYDsHQPgmixPAr+o8iBH4XrEPnnLIxn8zImBoSTLZXl4dR3VmihsbVRQApj7l8ePT5saZIQ7SW
1xMJ+p+pvXUUQdizuoKLz3P2t4Gz6WRAWAoQE/boigVEngi+Z4HxDRxSVnRHhRkqBavGncP/I+26
ehzXke4vEqBApVdJDh2m3XZPfhEmSiKpQGXp13+Hs9/esWnBgu/uAnMfGlCZqVisOnXOYDs8cTTC
Ttn0OPhV0NrbvH/Gvy7ZFzmLWBG63ZHMn8d4jfxv4SiDLEV2ksLp432nOLXCNke79ip2Mv1nm22z
OQ9dhEr6Ad0cK/f9oil5BcvnAHLZiili9igGEIGFqqIkjjoWxPGexUHV313xscAL99eQDEbP3nad
aYuCVDBEjKNXvWse7j/7Di52JGeRXHPVgtI41L0wW/7n7HdsO6xsuMVpciwsB4ii8QCQfz/79fXQ
ol/WrtlJs0JoVmsv1jeo2BVrqnxL+xpvPyQ5jT/FbGXPORkRFSe4PKYxcn3UbAN089+eqMWR/DVx
VbMqjdzsHYeekmKD1S7No5eFfbzhqyGsXFEleAEH+j+D+XNTns0Zjad4SB0fEA0jaOmW99sJgp33
qoHKY3puRXEFddUIr+g9emqzYBiCcq1wtTgKPJPwoACoD0CDy5VnujdoupOyUzyHFjJQY1DkD3Z5
ur0qiwsPGBbSLIBlXwElwLtcor5oY1Wgw+wkH93xAXRot20s+WRwuUnCc0AYYOpyJIiNOmuyq+IE
uSkj2/Zr2NClmTr/vvz72XoXNXirZqMpTrP/wQY7aoakXQJEPvPXFIP+PIKVreX/SREiLwUQkIor
qfI8zlwvKU+Up03gDuQLTz1oi5ihXgGj35V7B9gsZqW7omqDVpCgseimce9tIcPmQ+shFI/hcpBT
UdMpGSfMcygKW2a8qd2tR1eiyYVt4SOiQUCDyBbPMmVKGRs7Iew8P5m8eqni+Afz24d8zFaeMws7
Q3YsuXjJyoqp+jQ38wa4YdrATPrjm71WvV77uvz72b7I5rpGH2Kdn1LzlbmnNdD72ueVbW2NgCrU
SJud/PmTv3H4h9unZmkJzoFmyq8foH2VTG1DT3aHUOO9Zr+/t09TbqJzC8oAZjQqmY2QFsgmJ5vh
070DkOR0qNLILlCJprmc/p7UPkJKuBaT1Tuz+NCZBsjuf982cr0Il0aU+3Fy6hbyorhVgMEMufWe
lGspg+t1uLSgBN/xGGsNGWGB9wOE7A6+Hzpldfd5uzSiOHunaQqnSHD/QrM+rR7m8klf4+JdHAfK
o7ok8kaVVCmcGVMygzsCy+Fq23k2ggF98b5590sI4zgzolyKY+JXyPjByEA/ZenPOl5JTCwPAjGq
BA5aV+wzMyW20EfMk2aysM4FOvtRCmrX7t6Fx7Qcxz92VLgtYsYOnOEIIdrPtAsIiwqxG9uttx3c
sPkE2VRzDW+7UNi8NKmsj232c4auZ3rKiiagUwqI/UOfP2vUD1EdKo0tB4ssa99unx95CC8vtEur
yoJZ4zC3wwirvSQFi6pp7/KA3F/sAkgCbYVgaoPq2ZXEzlS3btKWGqZzABt+/GKkP24PY8kNQGLP
R6AvwWNq8lojddmlmcYRJqeBEb/GafQvDNjIuUq6WGBilNWZ4wGSRVTkJ616jH0t8opud9vCdXxM
4CNxHRrgzUBGSbEwupM5Q2iYn7o24oSHHn2u2seZZqGf3T8YmZ/0ZPoK9U4VC5DnwG071ZCcEqPc
WOmTOzsrg1lYjwsLymD8ZJ54q8FC+VJbm8rd3p6rhc8jky+FQQhumKs0uEYFnapeT09F81CGFbs7
YCUesrjIoaHtHHU/5WIsyJwZesqrkxi+cXDZfb/96xec2MXnlYsRypZV2lT4PMvCGMebOkPk3KtJ
hho2SDBBRYTAXhLMKRcjkqR97DV9+aaTqCyqCPoNkU33rXl3CHdpR7keyciqXOtgx63fhgoX5M/b
k3W91EhGoETkIyENXIlaYfOdnANmxbK39ofjPKEyf/vz1/4PmTWJvcBhkFwVykbtqDvoPbqCAK3y
vjj6tKWvWlrvUOT4ctvQ9aLDEN4+YPXEjoVg/GU0lAjmTVnexadGey26bTJvnbWgfWGqoJGEuB0Q
KPhbdSxmafljhbL/WzJuqu/lWifh2ueVq4IURJSmj89r4pP3vWpXoDbX/g8FEoBsUOeUAjkq7Lqo
m8KszYa/QbLKst7S/LPP35wsiu93HuBswatGQt5wNogyDhsIZnew2/yt0vLAdrTAdTe313phpsDY
hB4RXBjIydvKAe+JlTkd8Yq3A/irgxEyT//b95WzXfk90XgVF29k3pBhXwwrS7H2+5UzDYT3gPQ7
fr857tm49VamZ+EooJqNa8dCMzXUSZVgVxhCx01a8jfqfRNaHdgUgOJsTTVhYRDnVtTEXFOMRZ0b
FX/T/KD84Xy6ewkuvq74DUYar8ydgr+BsWIeNw25+woCLReokiQXHhIwKvi2FwPW18/4G3RKBY2m
NUaVxTU4+76yxJYRt4zbKX9zoafW40EQ5mvJ5DUTyjKPs4YyF+rJbybZ+mmUeTtjTelswXufz5KK
8qA9H0sXwMM35rn9zwlC4CciIIxhN1W8QYg172+vupyVy2hZyl6CYAX9cNCmUMPMEYQS2ozmmTd7
HKGtTKNk3JX2r8ZmQWF9rud7SVwB+wCJPzBiMIawWb00mBnnFGrq/K3WvmXNsM5icX1ILg3Iv5+l
SLou5ZZZCWyz+uiIBzFsb0/Y2vflHjn7vm2PSTmNOOrxvIdi6CrM7XqPXf5+xdOWCRVz52OCkjyq
rKj3X/i9Iu1YA/hwGSPYFmJzU3G2RWwP1oQOgxOSsABglfndzhzfR44XlWu0DyDevJwiN03KPMkT
52TWL9XeWetrv75WLz6vxvpzVdWkYJp9KuvqxSPaL9+lj6CMipDS2Hk9jW4v+PWJxBsMPBxgYcc7
H/79cjRc8G40ung68Sj9XqXbvggnf8XGwqZCN4rs6UCdD8895QLPQc7sN3avn1j1Oo4baw2etPZ9
JVQTkJ03uYbvp9apal9Na2XF5RxcehEfD2FJL4H+L8Rp0v75oaDyScad/lSUR0tP6ocxq19AqfsL
HWO/xVg/dqRNH/307c6lQWcKuBiBg8JWAwuLsjSp0WvTnJrdSW9pUJLArtNAdz8m/c9/YQdYOGRn
pN6hOrza6kbN09EQnaERuumjXEQVqYLjbStXJx+jAI2yKYNdkJWqb7R47FyR07I7sWKHEmLqRlZ1
r/OCCdmfLtmDJLRCuSPRqdelBliuT5ClnsOsi6bUn1b2wtVekzaQyge/DAQF0H17uRdo73EoSxEA
L+Nd3u4/3p6kha+jwxA6oBKQdM027TXg1NKmfDqhWbvfJmLzP33eUn681vd9w2d8fvCejV1H7w1D
0Yl59utVqD8tYsupe3y+1bbJxib3Ly8+jxIemLhl/4vy6zmvgCV3zOnUPxvlvk8ebk/Owga9+LwS
IXLTifvYxeehIOB57wh9l93LoQWkMp72oPUBXA99QapShKNlaKorhX7KmjjIHyd/DY28MAYYAM4J
pxkHQQVqtuVoVsOU6ugzjINEs4IxF2E/rOUqFrYpZCZxWQD+RyQl6eUhsH0kEHCe9VPuRNUYeWtN
EEvDOP++tH/mcMde96t0xPcb/ZBnr0W5nbOVyPAP+8mFU8daoB4s1wGlrKteMFBwe2gsteYTS7r5
QdOrams2Jo/ipk9S+NrmmDbejnjdZ9wtw09hzhTBxKALFjBmGqdMy4qQEGaQDdg/U3R6eyzwm4Y+
0DThITCLxUvapNlPvFr9MWBEH7StCa7NqHMH59Gb3X7bp2axQ24PchVTyb+iiZkfsmKoRiB55/bF
Hf0mMDQ3CZk32CdmmU37mNtV5Lsiaq1J2KGjD14eucXUbONGnzZ0SrQj3srWtuNGuoOIOY8qfUjT
wAIUZQvt4uS7OabDMR7tr1rTj4EN4FtA9b6bN1XjAmRrJqFujHw/+/VMA8ukxjP6CrWgree2CmuN
uJ/SMuUbkmbpU81oG9Ypb45VOc0/E2L1T9CbB+gln7vQy4w09LRG39bgAA2BgRRvuUeTsOZlE3i5
0W9BsN8ELVorfuiDC0qR0iGn0armIQA9URxOU+kcIIZh/GCeN9Kw4pM4wvfrCWAPdm8HWhz7rwMd
6Va4yfeWxN4awPZ6M+LSx8lFVg4bHo+Jy81Yz5y0VZ+Rk0XAXQHdwGwTOz9u+57rA3VpQ93wQyfq
GqCOk5FF/ksq7vac+LxMMiHJAXpXtafWsyqrLEfXOjmj9tiEJXCG/+L3AwMlm46hZaY6No2UddEm
WLoEgYNnnjq6MgIHk3x5WjGCMwPy72ceoUejT2KMNjnN9i+wDgU1TQLB0O+xlgpaNITcJdp18Vy8
QlT1BHIMPBbkxLy3YdxZMVS/P3vmmvbR0qaCQi8gHNKNXhXSnZ6bw4D3LzrUmiCtHykAn7T+cHtV
rp4SkgZG6pWgGQ5hl4oOEwyqG3U9Wqd5tKLZzYNyfBHkweg+UPbrtqmlDQwIH8CdwFMC56DczU2p
D63eDcbJEu9H7bXf3f78n2KKuv5Q2UFkh/w+HizKo46bY2YYcW+cOj4G/vSbiWGHGlKYskff+2k2
j1Q8D3oSao27qaqnsf2AVoVAOPVmLk5G8TK0L4X4Yc0QLF4JepZW8u8vA//75c6cm86zEh8jz+ir
mIMJCLx+JXRemlzZ0IgmTVy3YKq6NMGdkeZ0qE10Re/16Wl+vT25f9546uQiXMABcxz0BapUMrre
6SauNOx5Sw/d0gsKk4cjaNXonvMmNCceCe2d64GFLon6Ycsrb2tkv2KwCSTl17LYm/VeWwvHrgeN
/lewaYNDVWqjq6kU15k9p8Fj7KjTOgzYqrz79UG//L7iciujz2hD8f1J/B4sd0PMdjPxB6/t734x
XBpSV0/EFqkGGLJwNYHXmWVzcHsBF4eCeQIcDPCNKyqgVNb3E/TLHQkpX0H09NZW1cMg2q/1uIZ7
WDIl283gHUF2dEUM2uHxFWdd6YCNZnhx2mTX1CjgNj4PTTP5cHtY1yfLlBTG/9hS0gZ1mbQ+57DV
aZ8snGYoo4q1cvrSLkPGFrA5aMtIFsnLo8X8YSBxFttH4UIusW2DNWG1pUGAahtVdBwgVN6U6KFI
KXQVcN8cUzIGOrx8FQ8bHJ7bU7U4DCAPpYYQgloV/qVp4zQzsNsefdAA64EGsZTbBhaHIa8RKPxA
20LNSjmUNLHdzhhGx6E5oEeMNu87bVw5K9c4DijWIP/1jx3lEeaavQd4oG4fMy8Ocwlnzo2NJd46
dCDyTd934aSXQZN/tryPt0e4MIWyfxXbDbkDdBspC+UbNEXXi6MfRYKXU+Ab29vfX5jBi+8r/iZN
2tERI76vdaHlR4SF2afbFhbO5oUF+QvOYiQ3Y36WtLAw1FvD+5IBVPmDrgHql6bJAmMlbguAkpBk
uTTSx2CN9bpBP7rugaeHu7vKkK+10J6Ogit6WxGtXn5eSxyRdlavH30LOkz9hsZeQNfqWVdVAcWI
kliLh0pr9RhjyOYCD4jvfCpD13k1xJZm+0asLMvSwp8NST06de32hl6OWJZMHNzC+eYN4tGr083t
1b8284doTLaOw9rVJYAem0ToLJ4Bb95kw0NiBSJfQeYvmkA9BTcNqJU9tbSf2kVKDDHPQDzt8Ers
2T7rVvzM9R5G5QRNbFJIB6lPNWRN0H9fWcyeAXF0QqPeMu3FNo/FeK/qmszEnNuRv+PsrNTYxjNj
znwyQIH0c16Tub8+JVJzywK5GvjOAHVWTklWUrAOajUIKEQ48wg9TbcXe+37ytUoRq9FhqRxTyzf
2DaImDhZ88QLK4FwEGVxSYsqEYiXMzS2qZkyh8an0ZiTbw2L42Puud84et0/5T0kPJlVmuDYAFg0
yDtt3spO2sCn5lOcFg+9qYe90H7VNuQfJ+/97eHLmPoyYL3wEioF81SD3W+YcIDn/smKd1lz0rN3
pp8CXbiW6lo0BSQcmpGBwAJf+eU0zKZmJFbL9KPDfk/5p9nMo2Hsd1lyKiq+kpO6nnIMywFWEs0D
6OVVb3G0wzUg4iv0I/ryo0L/FssQHNGV8e329C3bQWQNTAW6AH3Fybo5mKJ0p9WPPNkZbhaWdJOS
N4v+vG3m2l3I4fw1o7jZiUxmZ7aNfuySNMy1rAkKWwsGI1kZzpIdCcVzJC03EGDysJydZdxS1ElE
Zhxdb5+YUTUH/sp+W7OgnAUbnbQGcnnGsXWBwS32TQzg5coo5K9U9/T5KBSPBAn4uchn2GAkcKco
XyMAWRwD3B4KJMh2Xr3QkwkZVSPmxnEm36DSiIjd71f27+IQQGQofR7yTGr9JU+G0u/TwjhWvA/6
vYfM3u0dtWZA2VFmoTM7bxvjONifum3brFAiXXdRIzBA08t/B/Dn72c7iXCnFmYnsM5N8SRQP247
3HOWO3x2Rb93PPSkzsUuHttPeedGVIPQLHE3OkhFKodtGEFnESugNkDHKIVob9tkEWfVCqR6cRKQ
DpBkGZhjtf4MuvustivfOPbpxksisL/+i0n++301XkmggDnFzDGOmbGj2YNY86iLvx8YGZDWIvV+
paiKqgRP+tjE73c+eO37D7d//ZJvIx4uLvwPkZB6bTmzz6e6SEwZQD7Mox9Ozq4b0s0w9NFtS0tR
JFqa/7D1oIdbTXmZXWNbSaPDW0/0wfXzjVHYDxPxwsHQumAa0ZDrrVG6L47uzKZyG9m512QTg00U
yALNf5iLJ9MSgVv/uj22RWdxZkeJL2js5BMXs36cio/gRLDtr0nyL7IWIIf6O3/Kg6s3mhYbDTaQ
fXrXDdO7zkBRrELNJV7DT1+3gcmDfWZL7smzg52zzo2nftKP+phFUp2PPbtikznQDZiqzQyRkwRk
g0X9uRw/VjreAG+353Np3aAIifgBaRhkL5Ubt9WL2QJLC+bTRrB0AFc+FGz7NdmkpR0JwRYEKyji
4z+KFVI2NqpSGOWQvmP0ULfvtP59k74HQchGb1aeNdccx5jTc2uKM6bCisdxgDV0ET7aEJDIQDgy
EhEihtkYevUg7H5fZlXk1XWoe/PXceRRK5K9bhlRl89fktoLWyFW3ON1X8bl71Kd+FQlbWrJtXZZ
Gfj+Lyt+YC6yfF2g833K/EA36CZe6/tdXOG/c6/GialnZlkscDJNMkVVSj46gxZVWbNJ6Jo445op
5XC2AMQ6nOHgtNO2GF6rISrF3lprnVy8DM/WVyWxHIppFlDR0Y8xVO+oMW5jhwdVXj4bdRxMCTpc
E3BnZ9PJLvi25cVrMzqPkwCjAs23NKn3NVohaMoiK+EBpWMdijzZ3z5XS/kiaH7jOQqGZjThq4ye
Q1b5DfXlluePZQl9QW1rkIeufp5qdF3n8XMqEHsWIhhRAr1te+keOzctXw5nPsVjXeZg++vHutmw
R6ptbn9+8TCDrOpPVh6oGcXVO6jXangOwGXx3z6C9Dzvgoyiot9+tcZvabqGDVmwJ+WeQFuKRwGw
CXLXnQ2Hsd5vNJ8iKRJvWLnVf1fjbrK2tvE+WQMZSs+ghLp4TEnOPgvEYuCvujSVcqb7Tppj5pzp
d+3NAQXHSeFlJy/W0anV5xGgmttRm7a3p3ThVoNdDA8eAnVcVScSHTRpHeepfuyTnUMjOw2tNXXv
hU1xYUI5m0ic9nZHMDRtKEJDfAKy7v5td2FBuTYzva9dlmOdXLDUgGUEPD39/2hCuS15oQ2DOcFE
zN6a5jG7GyUL/Ump24NdjQPkqjghM0kSnlOONzU1o37eABMT3b/SYPYCAFQ2K1/Vo9veTjvmW/Ox
EOQrG3gEdOCvYhWht7ShPAPPdVQpIE+j5oxpndI2Z+581PxH39kJLQtmNP3dHsuCuwcb718jympo
BbwwiqLz0XOrQCshlwEFaOOZZSsOZ20w8u9nDoAXQ0F9RjAYskmb0M/Rw7hiYiGZIiVKUPMGQlrW
vS9NjCjAlC3x52NiPEzjI0Ku/uNg352lBHsx4JqoU0jAxlWWsm6d1O31+TgZu7re1cUO0J7bS7IU
T4IeGUTbLqCMYAVV5orqVoPraJqO1DT3sZ4EGesOHdA6PXU3fQm8uWHu8qb73VrNk0tJ2Nd52Fpr
S7bgbfAzgFNAXgpsxCo0Rfd7zSPCmo5OSDkLyVyGtwe6sPcuDCh7LzVID8ixOx0JMMh8U5HvDdeD
vL6Xhw/bG9hBtJagYRPQC2U64yapelTiwL0ODr7AZyveYClKAFsz3pwETciypfVy36GQ3IJkTpsQ
yvSgPqV7YeVh6T4xS9ui1TWYjBcn5kFtv+ruj/tnED2uQMUAgIF7VdnyXWwyJC1069g429b74VYp
8vJba6WEv3CwUDVDfRHSJiiZqqwzPZCLs2CGdaT8OW/rqJ4yEJD8Lko/RNX0X4xI0mZBu8xBlkeJ
+03w4FpTZ5GjNxzm+JvTHbgBdBhdg8gs7T2gPIH7AapkIU9QmyTlfIQd2myI/diUgdUFaOZY2eNL
h+jMjgqKbSaTuz0aqI6D9+JmIujuJrXH7j43oERyKDYBH2XBgM4e0WHL1yD81wRU0gBI7SRqmABL
pESi2ZCC0K3UybE0ub5r7K4OKqPLAlS882crQZ4onhuxE075zWwGI8DTsQobYAkCP+3XKjjyrCrB
HY4x9OnBEIKsCFGCu9yOrTLVBvtYts8C4g3Fs9GuPPGWTeDOlUV7tHYrXqlr2wSog8o+Ok31jZPk
2fNLENTam9sbfXFjAEv7XzOKVxpYks6tDjMZAd+pN0Tjv8hnYq7+WpBH4OzKzTOvzRyntI8cOr6b
0Xy7PYCFkB6Ue5IbDIXt68dRZsxpVlQGOTptZMdPJEOQsqXsCVqJq3CaxTU5s6XswakZcVXgkjoW
nRlwM/Qq4FzXUkaLK3JmRNlbXVdPtPljpA1/6fejs3GM0Olhg90MwakaODgUxe0+S+FwsNZWqT2b
7vRwe0UWfdqZCWUA7mDqhSYynNS09J7QW9uEjgYq4gZqYUFFinF7vz0XKX8HEGfcfrpy+wCv1Tid
XsBeSyIIrAUW6UJI+UXN/dh/TJgBjTVZuIdwgeLk3KkaNb+qyFET+4ru97fHsbTwuNpwE+DtA4Zo
5Sgyy+F5biRwoTzQvuVr9CFLm/f888o5LMrOmTK5LD3Z2Axa2s8eWYEJLrx5ESz+HYFyPrwkjyHg
hREkxQ54+bJAhWBfaBs0ZpfBuCZGtzYgZZ9B1yFPoHBGjlblIQP+MhgGgH2724siP6J6euiPWK4s
V6ITRgkEQENF2sKi5Jixt16D/CdagxP7u2l9rLxXBjdw29zS2UFNHYhZvOClyMOls0S/f+2DtIsA
eWICgv/R6bUoGyiEBDe3DckPXY/rryFl8mLwe3NhwtCEXrzHho6HLgUzGUv5xxzZjMgT1lqss7i/
QQEApkpD/l85p6XfDBUbGTmO46uXbrJuJWZb/j7BGxXJDzR5KaezZKOU3pvJ0U53FQ/8YWXKlvYb
qO/gAUy5x9XzieK58HhVmUdr2HbFFiUJxleedUvLf25COaM8HQaOFiDzmILGf45G87FM0RexssmW
JgqMDwY4DSCYiyLb5Sbr5gT0yKZpHlkr6iAzrDn0W7EGClzaYZKoDbwxiNvwfru0omeVZY1NBkZF
w9pks/Pgcz+yJg1vxLTeWu6dktXouARBPGDZf0TRr4E7jtN2FK29/gEpNZ28Tt7x9on5E3GdHZk/
BrA4wP8jmsFtow6oMqrWTBv/UORhbYQDKInIg5hCRt6IFYkvermtrKDNQugtzWtEFMqaXRmXfz+L
orx2murKav0DLWfx3Rct3wrqrQlmK97uyoqyM3LilRaUz/yDnZKgm93A6F79eV/wF4M6CKTfVqZU
vkmvphShGyBESIsAlX05qgEILyHqwTs4sQkQEQG6BdgvMLLZ4OCtWW0EHm+aJ8AGmp1hCu8h11n9
/vaPUPbpf8Z89hvUM5c5jZf1nXewgYo26Yy3K/FDdC2h98I8cltEt+0pbuT/7QE1BQZL9Pip+bQe
2jQQveTegYhmU1ARZHEc1claClUtEf3HDnqRcSwgnnqVCG6RijD7GHbGpHgBwzEETevyqfUBMu6t
9LUr3W/ol/naxnZImnxlUuV2vFrYM+Pm5cLqLcrWpZ95B2v23tGaPvg0X8mnqC/CPwMEhAi7BlX2
60QbE0QrWO06B1t/9YsymuPHYTya84GVczDkG7MbNrHph4aT7Fpjje5EcdX/se7g1SEB6aB9Um4b
3wPoR4ywnvfwZnP+2/Xr7WzHUc7FSuJjcSnx+P3HljKbzAHTdtn7zqHGEzdA2nHXJuS9Wczv2xbY
qWQsH6qq27qjvpuRjLvvuvjPSCEgiSyFHKvKgZOmcdyaVHMO6fjUfLDWHrpLW8U/+7wyOD3maMFL
8XnwLgdbG//ce95wW8O94NmDZQLL0eVWFPj6EI+Deyirn0U7hGO+t7Vft21cj0FGBADVADaO/m81
OVFPdju5bu8cWEDtB8jH3P789V67/LwSrDmTWSbMx+etVPtSmO1LIspnzWyehFOtPN4WRwIRDyyI
7H5V6ZqoNZtQO5mcw+y3kORNA/bz9liu3S3GApYdpE5cB4UR+fezi0wDl7tdkA4Nj9BEQL1SoGaO
a7OvnixvzdUuDubMljJvopwz2gMtfjCLZFvmTWSvsfxeX5iXo1E2V9rU7Zg6GA1FK60bFdBXafx3
HYgSne6XtyYgvTQeULAj8Y8gRNK9XM7dzN02dUfqHHr0q4rY383D+9ur858G80vPDa5t0N/ieviP
HsmljUSbvLElU/IKDLxwoVhuFfvcrLqoxW3dhKPd2cBde/MmN4f6/eD2aURHkTxUjTUGPTj2XkdN
2A+64PlrUYBsI/EY+UQzOr6VRTvt4MGGT50H7o8COjv7HnC9fWU5kPKY/TgUegPd8oylVRCj9rFh
uiE2zG2nt6ZosIZxSgBNS+Nn0Yp+B5qdfs/RyBV5DiTerCb1NkXj0q3VsyGYdZY+Ms7QLeKOHarX
bv8FDai/XVh/agyuv7ZOzba5yfyNwf0vs9DbXc1pDwEbANq0jsxbsNmTpw4MpX0Qix7RXV9OBz46
ycHOGxbOIEMKBVSVt3ZKv49QEQjcMjXCpLK6iIhYe/GnYnhGzwLb1Oi6ejIqBiGSAfR3czaUkYNq
BjCpBF18XC/DcuziwMzSdOPH1NpOrlmd4i7Nw7Rn7sdYc8ptjGLcnvS2tiubhD9VgqIsMo/mg3DJ
58oe0xCNwySYyjk5unrch1pitqHRZDzwaiN/0oT+PRmMNCoa7Q2J0fkXyPxv76GlEy5bG1CwQTsx
3O7lDnJb9PgSIGBf496GrAp7sh0rYCb54E3NrjD6+xKluJ4kXQkguIChg05Crbe1bmPYg2Enr26a
bnOtQI948sTdcWVU12EbzMiCngNVLTQIKWcvaUF7rs9O8kpAJYPURvqMxT8MnbO9PXtLZxytVDIe
llqS6nBoTJNmsnH+IJYyxkhjr3U5LV0moH+THJLoh0SO4XJ5wIoYg9+6SV5p3AalPgegDg8rFzSu
9u72UNSS1J+lQacTcieoVqLbQZkzv4zHabTa5BX99Xufjjuc3KcKWVO84QKN6lGTD8BHkG+szd/F
XF9JRy0t2bl5JbLokq7LxmyEK5u8L7NtfrTTdjf0azmbpRWDHjUoOf+IlKleuadpbrllHB9Kr/xB
wEsQtEa8Euwu2UDSFlaAAYJ3Vs5U3Zq5jtKrdjAnLTCRmqn5SvZkIcg0/8iX/r+JP38/u5iNLieI
Yzrt0DuVEyTg8wOtFNujP/GDKbqjU7tR10wPzgj3ptkr1pc2JfJrMh5A7fwqWcDo7NmZW8WH0eVb
yr9VLdvw6RudV+Zx0Q4SbMgWQ4/oqgEua0er0/M5PogCVPzNB1AeBZ17IsXn21t/cb1ccMFakigP
CaPLQ1ZNvGoc9JMcYr6x2Du2xpu98H1c3bJVAw5JEkdefh/nOkMXvx8fuvyEVub8dPvnL51cfB84
TgBL4F3VXEemzb5XxJl2gDM3sSN6Kyw0K3mcATt+11msj/Qm9wKIuDZ7IB6MqBhGb48a/hqqdXGg
IKTAOxZzeUUfOszoPS9Mhl3ZRO47e60X8w8MSwl3AKwDsgBZPaAA1CxVSerBGi0rPkxtWm3MzJnD
0vaRfSvAC0K5wT9PQ1FEZiG8HRorwQ3Sx3RXZbqNOzZOf7YIMrYjS6rQbQSoO4yO78Ds8cWrEy9i
RozIgLEpyEsN6ntV9zvz7aest391rCPv5sbsop5m6AC1p+H+Cwsjs2WOAU1zVwrRRBhFRnUvPmgg
z44za5Nw96gX5f72VllcIFwm8IDoToEC1uVORJRqzm6LnWJ5cVByGooVAypGU94iEvv4XwsqsGFI
Kj5wLdUOcTxEBQPMkZiIlSz3NZ/t0GuLp67RgtosIjYbO+J2r73tPU2Dv0+c4sGxu1CS53rj8A6l
qA3Ls72Rr3E+Llw1IE9BWCCVRDz8ezkLhi0ETQwP27R653hRaYC5Y1oJdBbiKtnZovvgaMFrXGWY
47U9TJVuaIepO8X6h4LzyNRFMPuQYppWHMDCuwZtNBbo0pDAxctWCRIcRga7yHjymlVYVfFD85wo
Zbsu202aGTrtw/2bCPY8nHCk/IDtuJw+2hWiATerdhinFwrkys/bn1/cQnicSyQHnrbAW1x+Hwm+
sunNQTsMo208abGjh6ltNSGtwHdEZ/T05a1vHueyps+x67U7Mrs8Str4M16xSTR3VrzJ0Z7/BgRN
/GPkrhFWOemDwdVaFAJ694nUIlnJji7tKUOy/XuQppU4rMsfLRBbmgPHpLTeh8RBi44J9E68BsFd
uBHB7f6PFZWR1p40xqrM1g66gY0V0q/d8ETpSgZr0QjYukD+LfPn6vq2ni2csSjgJBrbj/DEzKM2
g2QxdFCMjSfqNfjO0lHBwxxOHTkfGbRfTt0MmUO8gkrtoDk0qJDSHfzfnL20ArrT+spRWbaFDKQl
FXfxArm0ZVlp7jclxqbJh1qXBEbeReXs4C4Ai3O/VlZZOplAC/1jTv79LEzjkMCtbI6hzdQOEmPn
T23g+h9b85jVZlAX4e2js2gO8FWA5CUSSi2qWYPh06aSgWcBWhl4UAgYBTtig6VxDc+6MJHw9NBZ
ldk6ma67HJnd9WktDMRmXTqAaiX72sfWbtCyTd1kKOjNK+504eI6N6du/HrI8jL1/o+081qSG1m2
7BfBDFq8IkVJVhFFzRcYm01Ca42vnwWec29nRmISkz1mzX6hEZ4R4eHhYvv2kZd/duEh626cv7g8
W2ffF3QwtZrMmky+Pxf4SW62VU4VGW3+IwBOdUcFakyVTfQB2wWgmXcsoNH/Vq19ULjzndHjnBww
02HiRgNP32Ae5Mz5oMbVdznrXUNJcTasz+MwPFdlCa4z2rjrKxrDwmlYwM5S2LGWfT9RUHMaVTkq
8Khm/9gzczOtHiUAWEkY3o9BBihnCwewqjcnAoV9UKa4TzRb9l9tqX9nJM5jnrNuB89qmvazpGzc
iD8uoeAyQu5JIhxyCMatibEY6BY/T+aBfe8NesPz7p0250e5+W6mHwq3guZugFKrvy9n/S5ROfeg
3JrytLrHUFExoxC+s4sk6iS1Iay5SxgT+a4uvXQjdKNHs2UO0Jc033iHlnt3sd5lnhdxPJygootc
l4BykyU2A2Sz11PjYCvPwfh3oUeujx3I7J1vboRpfwZBXMhcuvIZzQaY9U9f1okSKb0tT11R+6+h
+VaMiVuayj6CWGbWQfa1njV+tac7Ca46/u2h7xy3ZwJpOUW7Ril2Ut7skixwi5AYb36XWPLeYe5t
regvjL29K8b7lm6tbNZ2zUIr4N9Lg7qL9SereorkibcidKUWlvzMlf0723iJibmD4SWKfhj+vZEw
u/eH5HyZjIe5egjHYX/d4v7pYBPXjnphcqm3sAGCPjfhQLDRR/5rMH5v+kM2vdIS7Frh7CrzT3PK
3U65V83+vWS85EBDiiQkjzIdVAgYy0F2TTmGMc6+v/6r/jBKX/wqfhK4AYgHCDzPr7Wvp5OpZIrz
agbvRrXdj90XB48/UWh5YjT7NEsgjI/l/FSU3zWVN2liRFH1TZLnnWEwESD+K2iqnR6Vu3n0+tbe
68yLbKbj1P7242en0Pd+tZWZ+TOv8/JH48OitRDZim5561dWF8cGM8L5NXlcQgFAxSH4nQ/zXlUe
peFzrrcEfF/a8l2RWYdEO/Tkb9TwTpOPmR6TvtQg4vlumDmTQJ8UKb1L65fZ+lj2d73+2hRe43we
9Pt5/N636YOZ/51VI6ld+74MN1zklXKnuiQfHeASC72wITyPtj3nbdj4OnVqxryGL1LzmCVPU+0Z
qHxcfm6rX3r0QKHj5iG8y0ujY9LBvNHSYsFbc372TT0NdR8AFzP99135rvSu69aKowvjG645TByk
ZkSF15ukD7uyMl5hKnvnjDB6muTp5hvpUP6zCm1ZwJKQvGhksRqmRJdVbbzCdLhv/edWqTZC7hWX
goX8I0F4+kZIVvum6YxXYMqBwcAs7cv1nVoTAOUzHUVIAYYimgbdzMexNYxX+sdc12rSf7EAm04b
DoKY4CI9puUQyjRkp18z+Ervs5//4teffF3YnrpuHK1r+XpZfczVF7vZqsmvPItktkm4LZ0iKK2w
PU43aX2QV+Zr2evv9LF7jUf7UzyWH2PV309WcD8azRZT/prykvoA5sSYLEhwtPO7Adp1UPoY5e3j
hkexYeJQ0Y/BIWfgysbpXIji4i/Tynjxefmpd5yLik2SIFHVpZ6sPdY52MDj3G0A0LZEqOciVAaF
9j2jF7wwn/qHTqV3sGYcw2uh2luwggu3jdWQvlzyC7BgURM+FzUHRR4HIaLkIdhXQ3snx7HlOmYR
0meh/d2BIb2ufhdB6CIQPiSmxNCXx5ydc4HKUBma75SJl0RfQvNRCX/UXKBoK1+1ti4Ao5Bf8+Rc
jpVjaoKadZ2TeKA26mMbZsfSbp7scvhJ2HZvtNbv68taOzINmnay5iSfLjBU1awNge+YiddMJtR+
YfKxCfTXUt0C967KYbYZsRkdCfQ0nm9fqmZE2/OceHSnuHWDw/mzajfs28UF5oi0ExmC+sUByPTY
lxOPCPFvXQ++zJr5CPKB2nr7Uw2KF6h5jY1btS5TZ4AeOgGli6iH1D2mYtQT3lH6icIP5lDCO/2d
QojeP0FWvyFufRv/V5zIPCKlU09Xh5ZALgmvCbGh3FfMUvwXSgHDHA47tokjW5T0xH8GqRwkXVqn
XspIyny0PGNyvHnYSnuuXSkgNfQ68hxpF3d4sCdf0eKy9JIGdnA9mI0vcRXe9d3HyMfkXlf0VWEW
E5uBrNLCIALnJiMPUtIDhTfV9b7QKU0V0YMzZO4kbWHl10Qt3V/gLJg9ThXnfPtSvdSiLmtKr2uw
RsPniYGezfyTUOH6ktZ0b+kQX6gGQa+KuaPMKLpE06TCq9JAOUrJQu47G0xOVv421fgDXuuz3Ort
xkZeeBHcMpC5vJMgpWljEgxhKMWNbMVIbdVnRXp2NhIAW59fNvdE98ok6vKoCkqvcod4D5Dz+p6t
XaDTXy+othkXjaQW/Hr7e1ERt/XjztwoHG+tYDm2kxXERp125rKCOTpIzWYj49bnBYszxHqd1fQu
QApzL73QRHt9g5Z/fhb0cLx0pYGAZ3IBMGVhg2TQHb1l6qXXSvNdkT2Ow7HMvsbFWz7eG+pdNW0J
XLktPHhEJ+Cv8d6dZb0n29XBvp13cZ17uVwB1m0D6dlKahr3C1XaBxP979cXuCpvaQTkMaIkLnoO
Yz0XftWNyHOO8QfKn7/yrfaIP0wQwibyDuGbmMAkLptNjUmJTAmeLy8z6eJ3oeWXdgN3agdIiR71
93UoHeJi2Emp86nNpENtRK9pMkG3AAhoqN6rBlXDMlJiFzPdfSzmeXzq7DAJoH4Iyg8coQKPtp1q
D8hhyH1Jg1TZZ/JzqRnRvqxM+VDmUe2a/JMHP9cH12y66CkIY3831kPyvqlMvlVKcb4rpZrOKjmo
Ytjn6pDTLnZmoO9T8qbmPB9yMii9S5sp8wziwLkPZXl+JqCTHkDe+XuOKX6FrCBXjtqgkb8GguJS
jvBjV62y74PdKa9ypXy3C/9bGUlMYYizFgxilMiHQbIYOmwx0xOCREvPXS22fyta73/WJFl1nTEw
lQOB/0ezbJK3tNRjT1ZCJ93HJvOK/TmsH2JFm9xQCZRH+kv9H06iqr3bBYwglZJI3aV6bjxmqbVM
I1VqV2HSxEs2Ttp+KJLhpc4yi+0Z6g0VW7miwBMpvSypTIpuogWw+jHViK94N7vnX1mjbCSfV1SY
JlbwRNTvoQcRyR2N1mZShaFnXqAXbjR/V5J30fDYs4HXr8qKsSRRiQ2geI4jIEZE8TB3td9GuZdO
UMonz2Vtg+LYAG+sbBY+ABEJTyVBlyZ4baGiwTNb1pmXhQ/+B2vaSgZe2jNay8HLL2x7RKXCY1xM
xtwolZR6VvBpSHyXQQ+H67u0tgBoYejCJi1wmd+gpU+OpDDPvajaGd1nc6uauvF9sYJdZtGU+T3f
152DcyAF+f/18w3BMw+cxDfkic9bT4C/263W6+W9EEwhzEN0wDHLhwSQ+J40UxrUYVKm3mx2u6bs
HjTtFRcdi/cgb5Jjr23VqTDh4tlDamSJU6QQWzzZmBP1w/W9Wrt4C6qONAG0Q+Q6zt8qPclG0wZR
4LXBoUgat4sLN1P2xfG6mJV7Bx89zUL44DL8LMKR9GGrUf3JuBJzsNeU/FWvjXt/VL//GzFgdGh6
g9hIPBr8xEoy9CjzQq3zqDW4w6Del8YWp9CKR7EQVhCoowSXEMuA9ptsmQnnTdLgqk53MIf4oCvv
wvnVjOFq6QfX32qFW1GE5Yhw9UnbQvYmOEmxnqNzSlF74Xspyw91Udx+6Ze57AtVC/xTDI0514TM
imvbKorK00ryda6xVTZZuTaGRvZ+IYHi0ogEQFHhaEnSqqVnqPvs7W38XI/7reHKK9psgDCDqppu
IuB7whoqvVPSOPVLD0LID315YPIWkFTJducbOZ94Q8gGLoSTaDX/FyMiK1f0Kmbwljdm5a7jj3dd
k9eOe2EgXqgCGJwnVuynhiPKmYLhTWG6m/bjtLVVqwKYM8hgMhxj8nXnxy1LWHjg0bVHPajap/y5
fQG858SLmC/edeHGp0rhWENWs0GWet+14VFTHq5LWDvsUwnCM9talVLbQU9UAtdcYKl7nKaD1P/F
LJPrgta2ilZ6xyGoJ9kjQpDDaJ7qCZJDL/hRhffOFrHQ6udx3ynJLHBqWYhPLKkP5Mk0K68pPk/V
TrW2On62BAhHHQ9J2YUaAvTsTpHv/NuGyy9XgbIr6SI6fZgGJOYh9K7KdLOSSq+J6t9ag3Ov5re7
PAQAjKpZqiHYD0GZaDOeQSsNpad1QLMBvG2c8IoqnX1fUKVGkbuwTfn+EDYPiTR8IodzNP3onizf
xku4chhnogTvjRZgckQhoqbalRl49um6rq48tGefX8SfxJ5FN6tFLXEpLMbz2K5PdWqr73t1BbSO
y5CkkOgXz1uK6ixsA6fwdLOg2g6yR3KmG2fOLEpF6hMYKh3MNnGH8NxlVicVpl9wInp1mJvme6Pr
x67NDn65NeFgdT0LjBzNopooJp2U0QoB9dqlFyfP832XbIQ2qydy8nnh9plyxThX0+TzTfJgyYdG
OQx1smELt9YgbJdiZv1ILrz08uxop8fh/rpWbXxeHOFNNDBUaWyVnpnvIFiVtvAba/ePlIlGF5xF
AkNMz6p+WyZhgUpVeR+9jI36S4r86H2bBPKDrg3zxuO6bLngweN/yMDGFpKcC4tVNFM/akSaEIjm
yru5tcKdmvSOm02dtVN4rPZ+EtnfUy1St+Bqwk5SiIMmnUoIeRoFgLBYOh78gK4lBapqA3Dcl36L
9UzYyP9+fkHdwolPg4nwlqh17cyTQp+2NQX+ZysbNTzFOotcY9KlnWMMxm2a8R+BS0QN8aIN5G/R
/hN7M8xSoehaA1ZUf7bKF2ML1SXcnv9+nxeGvNOColr28+T7NUNB8zaTaTxXsn0VvvfDX0vr/XX1
Xt01CkYA+khAXIwdq61OlfLBZNdKw6Wpaa/58lFPQGdu2II1QTjvhI+YGnwiYTVNbzqTHXH6XQ/u
LDGST+qgNq6qMPFGS5R2d31dgsv9Z/NOxQmHQ2HcjLNuEWd8C+1PaXb002Pef9Kcr9cFrZ0S5QHc
e+aDwdUkvM8K1FyJ5kjQu3dfreG7Px/raMPLWN+6f0QIT3SlMu5k7hFh1Q+RcyjnB715UKK76wtZ
7OSJZfjvjv0jRXidlbyx46xgxxhzN4/H4InGy8G6A1Wm/YaW4F8IQ6nph4SzHg/qXLfLUlJbTeKy
ZlU7PchmanyI5caCtitTHmDugMG4qgZzD9toLIO3Ga2NH7C6pyRpMb3gZy+QVZVtJ35oZ6qnBN27
qk7+GhufdgK4NN3e31LGVR05Ebb8mJObHFTUzCYpxfLVh/rvPL4vtpJ7y+25ODwiJvh4oGZlvu+5
hMxI58JZbGtvvEXRi1lsPLLrK/jn+8IKUhIKRSbHqgcO0m3Uv+v8fvoXU0doFf1HhqAT2RTPjdMj
o/Hnke7i+Quar7pR0X+5rnxbi1neyJPj6OkGjBWT+wSG+w7yVGCT/T6SNjRs60gEv6QKR+AmOlKw
7xFVcuvez+1/Y1TBF0ASxv/olzhfSdZPWtkzpRTF2gfvJHlXvxu7jXWs7taJDGG3LCYZSxJYfuZX
fA/HY6vcd/3vf3EgxjKxF7iOetFQmzp5kCgFW6Wmj7n/bYGTyoO/8dKtruNEiGBFIexJlVbzWQeg
rNpx4/GgR+bGs7N66CdCBCMad1WUaQZCVOm9BYfs7Zx9lNaJP0hXUfG6yPIw87qPx8HQCJjpAPkx
APC8fhSXC9BwDhmHQoIdVkuxgDfLKmT7kqJ549NM72fe3ph84ZnB5DKwBHYM/DTbEa6Fr0xjLVHv
8IxYPthjsiNzeH0Jl6adMgrRuLwk3KDJl88vRTWOM1QM4O60cgqe6XD/RCaLiShp8ebU0YYTuNyw
c8NLMEjSkNZm/Fs6E8+FBf6QmAm4Ea9q93PyrZ4xJDs5+K5pG9dw7WC4ycgAmnKJ7QF4GTpR3eqe
/465A36+YeDXP0+PIDlqYDdiZDu2atMbMYxpcvIEoDBqPlw/lNXvkywENcjISfgazvepznvfkCKm
wjbTLu3v6FG5/v3L282+AD5ZEOKMLheThqGVjnbshIZXWXBD30cmk4luvxr0wTGel0QMhWAxfjEK
ZtBVcI55SjYqH8vIGb5LY7hF8PIHJShoFN4x/DQ0K5GKFsG9Tk7lq20nxZNGh4FMpEpk7cc4Wvgl
nytDp/6c3dXRYzPSrQL/evl32m1coJWzAuzCXEpCUgN+ZeGKKr1UBoYuyd7R1+W7IroRJLCYgNPv
izWwGUKKTlYZ/TUp0zFomsOYh65aSwdw1de1Ym0lMGjqTMOBFYLEzbnWGeVcS0XO26U30+Glq8bD
zd9Xwb/x/JLnpV9ReFMUPY+LaEg0T7K/9V63NUZn5eeD76TFk35Ixk+qwkF0lpwpOuBCz2bi1vBZ
v93jArz/z/cvqKCDNLfM2tbI/f2eimfm5lCmv7t9i3hQ6FwkSoZIRjiCmt7R0FAGDail6UbksrYi
2MubDyYDUniSC9gVrv/5Gcv08bdtGfeelB4zxkNEbhTsb10DImDJXRJlKs1MgpsVhH7al3o4wFv8
yQ/jXdNuOECXTxYC2CFo0gCzUYE6X4PVQbI3kg33tLQ48kjtqmLfSMfU3rgPW3KWvz/xfEumySnJ
iJwAN76W9ppWHn3jPtus3a4eCqMJafMH0XBRN2gVNUvHQu0Z7Zjv61b+2XeWq5nhz+sHsyVmuUAn
61HhEJ2MWOm9vNWPGqnFtCz+srX0x3Uxa9vGjFmKxIwSlC9KuEpO7D+XXefFsWdpESNIMsi9pn1T
3z5kbYFPAmcCPUWuRGRkYeR0a7aW1nqGeZcb73vn3gxa104+DsGPKb45dbEIAz5JKy6UciJzRGO0
CVh2qfWq+T60PCiYtGbjKVk7IO48VWmH4uoFUSYZSDXtqqTzwlh3S/ltoc63y8P141kXQqMCCdSl
FU+wwoChikTW9dYjsaSPe/rCDHvDAqyJWCg8cL0JUclgnSuaHAIAk3T0OS0/tuCzcvlV36KUXtMy
m8w/AZCxtNsLMuKaCi6lgQFrnDxapf7iFMax7Ot9adgP13fs0mvFg6Q5BV4v8gUXudKIHj5SM+no
2XPnWtnDEB0MR91rw0cq4Rtu09rWncoS4ke/dtqB6Uejpw+fbPszY+7dKvp4fT3rW7coGYlfhjkt
v+HEDoBJUUcavAaPPjklOo7xYznv7K0E9paU5e9PpBhKkCtxixRdGu+UAHIwhl5a6ovc3AabxUHi
eNAzqt/0PhPGnAsags4Ja60ZPbh43Zm8VDptvMqrh3IiQTgUYyydJHbq0au1n2Px6MdMr9vq6ljx
ZHWQ08DwuTdcS1PYr9xvazudcoSMX8Lpc6Y+zol50J2UcWqxS5d1m32l9WMnqY+1+lx31cYiReqa
P/sIbIRGCPpK4A0RXAM7sMO4t9TBa8zya29pj3GufEjK6nW2tYNG9W6qtCdjyTCazHubzfrbdbX8
v/wAkHAyPPH2RXK4NBhZM6hojF2/5epvpe/3dXaspAe5+2LHh668b5VnXbs5K8S+M/P2f6QK9jCf
2qnJTKRORulWOEbVfor+CowNI7J2HU7FCJ5dFaedEU/m4FX2VzP/VsJ5zMAP63h9D5cn/DwcOl+M
+MRPhRGCERg8x4rdsIzccAM4tWYLmVdi8hKCzblIRdc0XgTxNKAkdVzu5LHZB3N6Jzn2IZKDb5IV
fLm+oOVqXSyI4G55Ryghi7ZKw05NoT8Png+/qVo9KFnhduODMqh76Afd9EZw038uwcK4ZsJrROlF
0AYnA4erBcHolV9j/5Nubrhgy6t0sZyTzwtakNLdYfcFn5fL93kX7uFICSGsp6TktgCBHeihpI3O
tEvFW2aKEnAtZvIy6tLqMCJ9G1CFLz45g+rq8SEKtF0Zfb5+Upeqt6RDoCIjT7VAZwXVk7o+76DW
yr3CNadg5/DnuoBL1ePj1MKAIuFZAJo9t/NzqOZjPE+5Fx4d5WD+dibqYYd0wwxe2vpFCqkd0lz8
J/oVzB8O56hHCvSXrqtBfHIjQA8VO5MgBvRF0qeGvUhQ7GMa4Bpv7NPKQRDZgdha+JTITwkHETZa
05XMC8eLfMt2WuD9i2PgndWXvi/4lMRjyIx5CLWBz1vQc0WKm/TfJGmvOHvwJPvrstYOQ6NnfpnZ
xvAD8faPQwrBSpjkDEz8YBFN5AemY1wXcWlg4DamjMJ8McrSzCY/16q6N6wk7IfCk6Nkr3SPzfzV
sEqCiO4Q5UcJbvrr8ta0+ESemEWIzW4sx5QG+Aq0PuypbmFEH/TMUVy5zO6DnAbi6wLX9pAp9yTj
FiugiimF1owdeIPl3Ivl6Is6xrhJ8W5KnY11rWndkgFb5joBNtcFw6nHuZ11kcX1n3P3YQq38omr
yyCeWJrEwbSLMYXUT5mdDVLuAQNiRIX1S8mhoBr9YZP/fbHB5zaabCIAV9hKAVWya+caoY0qJiCM
oSioU7ctH6TqIZ8nVzbHgybdm+YDpO9zp/AjClcdX9P8cP3A1jTkVL7obepR10GiV3hmUv6odeU5
g7vWBfx5DOr8vZ47G5i5tZ2lsswMOqryC6XV+XpVmFPtZgrgYU53OWiwVpnuq/hfqMepEGFTZ2j7
GhhFG1qd9lLl+m/X92xF+9AJgIXkULB4os1rJq2jEJ3VnuFGVKq27NDq5/m4uiS1gLMtW3gSy9B3
U89+PpVMGArcpv9SbLi+q99f6OIoJQAXd4TLU0t+PMY13/fLzxn93J+u787KCS/Md9DeQN5Aa5vw
831fsYIui0E7d+HRlOtDAhP2lmFbW8PC8EsAszzS4jQpQJFNRbIM+Frwo+0jtx03HJktAcvfnxyC
3DdGj/dUeqr5pdJ/O8qH67u06Llw75cX7X8XIOxS3PThYLQL4DLz3d64G+nwMp7k8ut1MSvXGwQs
KCVAkeRfRZBwMWR90c5G4WVyzazWWq9cNQ9pota++L39VQrajbuxevo0bAAjg0MOR/p83+gOKtLW
VgrPgIOblDWlniqwniSnvhE/vHg2jHwCyk3JEoYCcbrfVMCqnY9q5UXdfvqYbxFzrimArqFaMs1M
NP4KB+T4SZrZJrckYKLM4zhl41vRhTcC9v8s4lSKYA7zcOp95pqUXiFLj8mgvyu7LXzIykIgA6AU
ghfLPBwRyK2bAHv7QG09+fvYPI75zQkRagcnnxcekLnCwIQRn+/gnnw/y3fXFXj11y9MGkDQl2y1
cA8hvSWtU/H54LvefdOk0L3+/RV95Q3HFYOrBaSdaAzj0paqcEo7T2ZkmEzNPi321hZ+a20RzFyl
nQGTSAVcKHtbkSz11ZB1XmaUu+TgR82GF75iTajfLg1TxCsLCev5rSuKKAs7w2+9yXway8dofJqY
Hafvb98rcDcL7QzjDagenEtx2qYKYom9mqDiDPJfAGJVhq1dF7K2VydC7MVhOjG8PYCWwuzZq8b4
Wu26fOPxWzlvpgIScjN7arnXgj6NTAStO1lpPMm/i9VdvQXi3fq+YDaUUrazwuD7ZfsoOR8HbTeX
GyZ2xaYT1JtwMC4j6y+OQYXJUhntpPUaTrhWpr2ufm3ytzF/C7ovNx+GA2GJDfqUEdYX2U65qRU6
uMva+6o4NKduBHeXRw3YgN4VsDLgAi5ScF3jGK0aybrHaJ7m3m83XM2Vz+Oe8QSBqKZhVBdsqzKr
Rhnmo4YFD9y6jt0tfPiqAJ4GE5pyoiyx26qTJcZ8GBMAk+DXYx/+feve/2dUJhAWqswXjCdpX7WK
EveGN71Lmxe/3HBAVn78glOigYhQlxhKUFRdo1kb3jWVpjT1qOXzZ8Xa4qK5tEowgRPt/kHQX8K+
49xoIj1XQA3Wbmjsagcm2XvjRjIkbBHx30KeAj4RmInYXTlFYStn3aB4Ns2iqXmILfmYm/bNFhYp
PKBslYx5Ejm9Kr0abV+qVEAsg1tYD9J0KCdP1jcynmtbBoUbRhyaETxbwfoVgWlNTGdRvULJ72WD
SJA2shdyrIw6t2+f2U5mlc5NoPAYdFrizk2tbQdhKvmN5FkQEnwJ/c/XFfjSFMLoB9fEkguAn/5P
Bv7EkjML2q6UqrS9qG8/dbSE57XmOor06bqYFUU+E6OeryJKDX3KrMr2MrWAe9Htx40zWRFgUiUh
B7hQYF0U/zqzZX6MwkXU65/qRzXZ+P3LLp9HAtwQQH1/smjEMsJF9LVYNfNCNbws/Rm0x/KrXDyP
6lGej9H4++at4rxBIasy1eOLqjLE6k2UVBpIrIMcPMY39uMsNxFDSC12GVxMxl5wc2ZDC+delkwv
V92Y+slWtnTtIE6/LyQD7UiOJ1mJLE/5UPuJawdbA8NXbh9uDckrMGQLn7dwFL3TOLlVBIqX0040
FC10uLFblRn8Ifc3nwTgLXxaxjaQJ/9DhX5yN+JEypqprGSveYz79/4WCf3KTp19XtipXq3iSEoa
2YOR1HfjesMYbn1euHLQLtVyNvL5yNjH4S7aoqpY9lm4EhDKAhqA5QHwjVhkreLOmOMgnr2se+vM
93ryfYxvN060I5FVxvNfkvzCUU9S2VdSUQM5jm23YcwphBj6uFHtW10HMQXeJlTZhMPnpinU5WQ2
01iBwilwk9EbGw2u8Y/XVWlVCL2uvH+ARSiKnAspNbuT4tqXvTJ7nY1fMFjAjnEzVoTmLQqXOM0U
jAHVncvo4oYUoQEs0FQfg6R1jfl1ULeYP1du35KngGaLUggXQ1jImFV+7CexzPiL34X67ENTIoG4
+nR9u1Z090zK8itObp48WXpdVKHsacavQn6f+Mfr318x5zBXLOyfCxUHSf7z74dpDDg8zWVA1G96
/FlqHpzsQYO9vDUqN9/qP1pbjY7jA9SRsPKijD4wcNCCQk72mOJ1sAb4jrstJV6plDPkeukFYuQD
lXKxSOX3lHerrJY9VZ7+qgf10GUQSs9+eZ9SxA6N6t4e9YNZmAeV7rSa12wjJFzRcJoYwPcBG8ef
FGtx1TDFsqQ7s1dLn4zpnRY+pP3D9VNb20eqCaT7aRRbzu781NrIL6U8UGfPjK1nrW9ffKffiKXW
1BsQ9JJPwpO8gFkrPhNO63QRUf2lZppbOrk7TAYl0o3LuiqI/DE4pcXzFq1OyykYZTVg/GVGrJa5
pbvyNO7NSIt2ZTl+vr5za4dDaZ5YeukRscSJa3YE54QNERZtD9HO6EmgRB/8KNxfl3IZ8+JQnEgR
Xhy7iCSjZqynl0nGu6zo3Bb2eKP/IUXtnSlvmIjLJf1xvUF9wq5A88CiLCcmAtrxoI7GcPbirqRS
ruwUnTm10tfrS1qVslCaLM4+HHDC4+CHJkWs1Jo8xZcCpjbP7+chZ+BaEWy8QuLMsCVbw1TY/5V0
UQOWo6mkWw9Jiupm2Qff+uJkv43oY9NAnt7Rzxf+P6QpLtWQNg/Y2TAZ/P9C37tEkvV0UCfamd0u
OVQdzFYuo4Bu38Wld2ExtcQYYpDvq+ZI79vIrYKGLZ0mAv33TvzzupBL68BSToQI1sHoqgbirGn2
pE5muNbwbGjNhoKvacOfx5WEDmB1URuiIe5mszEmz3Luspnp6K9df3fzKhY2jGUGBYBp6vXnaj0n
dFk1cVO8vdq17hKIbJjplV2yCCzISoH3xpAKu8TcO/DGTli8GX7u2gpDdjfOek3AMuGERCf5R0ts
v1BrI86IgvO3Lt1P+THcuPYbnxeztIlfYU0tPh+qn4L5aIYfb99/Bn2B6l1IWC+gytFYQzRoK9nb
3MLPRE232ICQry2ACOxP/xbpNEuwKGqQpfUUZNlb4jb+16K4OQ4G4AEZDKPm6NwiHS/oj5yXlj3K
1Zua6zv6w+V8q5/x0ndCgkU+npQRsbb4Cuf6qLRKoVRvTAMLZbdwnmLFlbPnPAYGu/FKXm4WssD9
LaUd2DXEd0vro6Es5LYG9/xcTk/VXN98HegagKqOWpgOvEt0BNUQqF84G9VbOCV7+CndcAvBffko
LhLAW+lY9yX5dX4gXSvlM2MSq7d947w4zr7rdqarbI1UXdsokqg4RYBeL4lIMtmKmmBwyjc9k/f+
7Ox4NG69GKzjRMKiFifv7WinVHlGJKRdvhsieT9swU0v3yIkUC78M5SB8RjLGk8kOJllJIUjl29V
8pgVQNLum+6xvZGChneWFNGSIiTfTEpNFgxsMIFlnbnmb01bHpnBlBtbwcXKWSCEqT0AXxagnWBi
rTAORyewqzct+pQX75ubvWBGOzCFw4HUiMS5aMElv5iVNIqyt8l/P8a7/HYDxfepQS7T8Ug5Xoaq
bWs5qZ++tWG19w0GNUv311Vp5aAZJUZeBUjdchJC9KUY0WxOrZm+dfqxlN6Z9aOT7NNq4yFakbJg
Vwzu3YITc5bH/ESdfFNJU3vo8zfJTepfvxLn55bxWJUAgzbpCSgDsIbnEsyuLCq5HDkJ7bG0f4TR
R3r8aTnc2K4Vg7vkPxYMog3+SESyJGShRwPi0TfJSJ7jwdhLg76vWuc4yjRhu1Xz9frxrOjvmTxh
49Kw8vs6Rl4fTgdTbw/yViPApR8Fgo+LTmZtGSAgMrP0cjyPyWjlb351tH0mD9lupd/sSFEwBj2z
sJwDQPszA+bk+INCgYXUV4q3bvquqr8YQXp9l9bWADLHwVwxyo2cy/nhK6lldamt5m/WB611nfop
Sjcqb6sSoBcn04lLA0/3uYQUxtmx0StcHXp/7CjaOQZjyeKtWu6aFoPb/h8xIuVsldBNVRuIKbKD
nr+X4g80AG1N+lrTKWr3VNep45N4Vs/XAi9baWdtkr9Vzq/sQ7fVibX6ecpjxGjceV6p88/XaW+B
cZBRKAePZEgPUDlunPdKgIZC0W+P6i5hu5j5ktVKsptYyd9sWXKV7t6w/X1Q/orj+JBJ0C5T/RlK
2S3HLT6zNT1YemSxAWs8SXYa5nUzG9lbOf/SnE9K9Vmdfl9X5hUnBXuPMwdsAJSj2L2uh1EXZANe
r5k5O6XQvltBcjcb+d92BfN0cDufC1OIuZeMRWYIC472+XHpLQFO0/jZW083q1bCClYpB83ZeADW
9m1pB1vSRaSQReexiMM+nSqkVP2zbd31417d6o9euzuQktLoDUoPvRCcuzFIpdiqeGO67AlkxyGq
MrcZXpphC5yyckDkiYjRGVrFo68LOzaoeg7acQrf2mz82ufKHlcQmnLJNdv+MA7Wl5v1gTQiwE9c
DKJ2cYC5U7Ua3Ot5+uZknoy+xZ9KVXMn/sj+x+uiVq4uGGTm02EblvkQy9+f2OlkzHCQewNnwPpi
ur16+2NGqwgcYHTz4AWISuBPs1+3HMtb+jHqdowUvf7rV/KuZApRLnB7TBMzRG8pKGZOpsYtjs2/
AmuXjfGd3Wa7pD+28l3gHP0mPhT5i69uefwrqncmePn7k32rTauZLc0v30ZpeNeaw94ateci8x+g
aNm4SOK8tMVnRhZTC5cGblxbwWGTizCFggnPXINnLIhfbPWd3r+Ly29Z5xxM+4fpfNSicu+b7a7b
umIr3g+pWBndwK4zcUi4YnR0Bkpt2uVbqf/d1k+O9kwbxsGa7vzqPhjmraWuqCP+wmIxCM2Ni8mp
deWMZTAOhDnze4oQu9IeScyWuyDJdqnxywzuIZVs6HNQofcqq/eOdiicbxtKtXLbyaNi8JdkOtMg
BN8iKisr0dWhfutn6VXx0VoqVHs/jI5qoH3UMvXYNdpXSmP0nzJv+f+Q9mXNjcJat7+IKpAYXwFP
iTPaSTp5UXXSaRBiECAh4Nd/y32qzk0cV1w59zkVZM1be6+B2osB3hoZHgTVBM89Bb8Eh0O5r6PN
7+9/2pdfhifygfF8mA2wko+di7IqHPKZ2e3OjDdAxsTwKey6hZuv7OzHmSo0gDspOsj0HFBURwcD
HaXRXafljlZVspKZODPVp7qCN86hjIW8Lo6gzxvIn6yJ5KHC9524IdBJrru0f+vb33nz+v2gfVlT
h6Gy8V7zD9c4OvW5pVIUio612+38ZB4XVb78/vNfdgieay7yVQcQGCqAxzkMryaTM3f+sPPoX1Hv
+LiyO5j93jMP+kPumZvhRF8gEOmBjgm5iK9u5kRbpqN+0+1qiMTaF87t93059Xk8nKGNj2wPQIxH
u72vBBvcMu92Hf2bLWj99+efR+kImCrUqeCGenRoHnL3ofBJtwNZ+02dCzhO/fiPXz+suA9HstSV
rwNOu11b/U58eiaz9yWcQT7h49ePYly3UNnghvjtL8V0b70Y/fjzsUH+CAeOC8WXL5VdqzflgEJV
uyvrZwXbV+24P16oBxozXgFIrIJ5dFzzaiAnYzkck5tHV+OIsNnfGvcPDS6neW31P37XIErCpQw8
GF6ZSJMcXVqWi4sxbIpuZ3Ik3CqVVPXSCx7YOTbl11lHO9D0BxDCRdrkOHYG1iVqhkx3O4cvGr4w
P80XH7rx4fOH5j8sqtG2y74u8Xndb7l8KH8swHX4vg+uPGQzIuyL40XrRkWeMXzfhpHs2GQ3bVsl
jlMldgjBXhruv19lX1cxQDuIIJCeRqNfnMfKqFdBNo9mB1xj7Jj3LHj0zRm9zxMzchDFROgPxzao
4R11ycyZQFhZjDsDqxuv6VLy40MQJWIE4xgyfP8LfyJjfQndZ22wkGFzd5VbP/8+ysIQozw8WyCW
cdQBDF07hbbwdmrZRxJ4uR9jqGByiDv8sNvhQPyFcTJXopxIkHu7SLx4xY5XS5j0nuM0nJhq7D1s
dLzJwZA6jtwAdZ8Q33B3199TOqaqrxb5j/UC0ZGPbRzlFQYVKKw2tME5Sbl5bOm5vPfX2xUtAFCI
qtwhp3v8xHMbrUFpRQsyTyt6jYtlWdbv9rSx3IWwz0EcTowZXlsgHB2cSQ/Jsc+73dZDA1gKJbtw
ttfChv8x/LOz1fd7EMHaiS1ywJ4d6BQQrPuiGNl2emaG+XTXj8rd1ZldrkcORysg0cg9yIXNDStM
nRAW0FVHJuihGhC54miuxiqJRnuCW1zkt6vRq8ptq9RrHwavtgCOTXplpBZOlQW/ZyfnDzN8UDtY
bqPslbiUsY1r6JvvguICLBHdtKIOeBxFY5EWsN5aGF1bq6jzx/t81OO9NUX+bxePxzbWZWAtlSMd
MECyv7LNlzooIFbFAWdoW0vg6zDQHrIASbJodDacFa+FJeDhpfwujlxRwkcib9/F6OjtCDnAyzpU
SDx2hL/kNQgHcT5NBGtU4SwsM3c5dyA2J23uvXSV8lAaCvivrlW+iMGd3zmheSxN36RzMIunKgqa
VHNnWKL7FLZh9ZgMDpvXvBR2DNsvsZDMwjWnxAOEQ7JtP1n2gmrrdZ7csIsHNZM8DrKw+mtNYx5r
f+ALV0j/Wk7OAzyhxEMH0d+1IzuShJ4OyiQrZzi55yD00IWOYV/zpIWKfhlUsfpFWBX2ypH6t2iH
Jyeqx9hpJnIZRhj0uI5gjtgpOT4XsgkwOY03g4BZVQ+TbPDeIVbENhOlfVKRwr0NuIGzVtjVVZnW
NQ3vXE0MqgJ5lbC2AjJBOF12G9BmeuP28C67rF+2sn+pZ+TC4pxamRO7do5KQjmEj0aWj2MfPpF5
nvIYlC37TgVCxkDgQdbamrLUnutQxtWQQb/Pj8amS7Rl1X/8EDicMmNZMvSsvufIy6zdqNsDW/7i
OeNdVhc5SU0/LnhvvyvHdDFr/PEm6mej0j7UXnPVW41ema7+Wxo3YEuA90Hp7wdv7/Oh1QmTYH6n
jqIQT82GsA+TcJz4DviIX7Wvatwllj8iDWLuRcdfnDa4mwol+xjOcb+MI9/GvLXiVuRuwqIRTL5a
m4S5PIi5zMNlL/1uE1napwvOZb0oZZFXqQ1u2aWac97GkrbQl8goDOg4Gxa+X/BVU8xZPHhKpg7I
v3+lGOVGiOoBJmRZbDfChSVd9qR7iz76NWk209T/aX3VD7Evs/pClpOVaOW96IzOQWoFtA/XFZ+d
P4MHZWqgT0dY0HC1INDx7e5sJaCd1kKgqTLaQBxRNIhpOE/LDA9Q1GweKwfA9zX0T7MclG6h3Rtm
A0Uw990ct55q0pFRkYxD5KdByf/6RVunQV9otWhCr4w9pZtyGY7DjKXkkZgYe1tM1K5jd3LbdtNP
lRtDzs1J/MK0SZ21UAkrGwjEO5DXskESSZBGUqk9iTuSQwBEueMrJGPblV9WWWKY6yURaSlZmhy1
raSfwj90tvpqa0R3JaBnf1WbuiBYGt0DqartVFh3ZdBIazUPsq6S3rUHKEXyPRvLZycscPAY7rlz
6nHzS0KJyVx0IS+23tDhWNO1GJzYkvSxHwmGDvkY+AVTG4wiEQnzUNtVZjbKs7K18WS2m6CQYIEO
pCVCLa+OhZXRVTizbNOqquaLwgo0W2Gl3ojOXikGYz9NxK/ABqcd12CX+vgBSR/IJsmFpXWcZYRf
kXDMb7uRidQMw9AuJs9cGrvF5qu5tGUKo/PwjeCiXI45s99Yt9TlcgA6e2Ezg/UPFvbNWLiEAZcD
J8Ra2eF1x0nFU9F43VPY0WmPYuArVJ/ty0oNt3WJybDgG/4LwKQQTiS8z5MIZkBZLF1wffO8r+PZ
lGNSAvuzzTz4SpSePf7WqmMrOoTVA+zOHua6eAZ5Rm5C0npbUvp0G7ZYHtjNVjJ4A4uByFJxYdk8
RXaUgchdT8sZIKmtJZhVX1J/GMa4rOZXKAUV1ooiiU3+tH0QQjhPuSQVZjSpxmEfl7nrpygUuqn2
2xYQJOXNdlL6TRQb40YxDcu3oaUmKa0BZ2sNhgcsHXOnuhIHTY2trgDHmVCj7tOutNwGEuReHi2a
CrIGiti4h4hvcFePEIPjEorr/Zrq6bmZyjCFwwaPJZmry2zutr3JVayGEiA8p3yNwhxnpMxvVDCT
FN6PdOF5ENy3DQ5Wzwxu3LvSesa98XdyObcT1TQ6DcnUYYQHBHlxrW0p0XXGnVWA60+kM/wpxWqa
6grLNM8aGK0omidK8zLO6wj8Q695sKdWSthNIplGFRtTYEbWRWAlcwmOq1PXUIHET7RphVVVGrpq
LEoWPCdhwnVYXNFRVHGpy5X0WMwczIsa8MNwU+sdgMj2LemyOgE5F3vUHVroZxTQZY7bUtWPEBQt
l3KyycLjgmHRsn7njyOEDpls7wxK32sK9e8tMJLZqhznPA6V+TthKBNcuDIJUQS79UHwXx0yh2kV
UbPIhoJhP1rquZWlwGww89yW0DKzneIWaBW2qK1CPeM8NM8wF51SHNXNRRPm/X0Ik08cEoHbJiww
4loR5iwg46b7BIKItWrWPC8bemVpx7xAqpjEc9fRBJhK7ELlsOeuq96c3veWPk6K2D5YbQ4jYTAT
1WIDr9FyFQX6j0vVvW2cRyLdFlgQK9yFsqDLUOd+l/AR9W+KYgUyNj5bO7TrUybzJoHQJE9cFpHt
lPtFnPl1v8HZXMd1ETYLwbtgjwuuvTZU6AtPQGlDEOwZTZqgSCq8w1ZGuHrFiDCXUcSyOMzHkCBy
VXNch3V7Beax+0yH4kmRMH80CiZ+3hi2lyVOlpgUBXhaPaIpGbTYTyNCvNtwbiMJt6yRxllB6z+9
soMUvxW3fN+X8JBm9p+sRLEvHaS9d9XYj2vLH4S6GVwnf+sJ4puBdhddRO6UW/FtO09ltXF1IUTs
wKmhS+am29o8uBe+EVjgThn7XvechepWFm2ztqKKw3YlXyGIC70RApnjssjZquv1sBG+5aaONfob
aKepBKjkNu7sgQxL3kC2rHPmA1AJ9zidqj4hNYjj2quus5lmC+bm3WK0nAH/0adR9rvrgyrRrdUt
sF6g/+LTlEtZxGMUzivcwX/p5LwaaZbQU6gBIkcFQEQrtwjTlnl/Mlrb8I9jwOKDyRcHHQfVo6iQ
qON5HBXwECe+VAlktTDKkC5NXAeuttLk72BClstRwlVxIP0TFS1PSuI/z5PHL4TybgwlkIoK5d+q
qcPrIrP1H1BV7C0Pmd7PIWMrp6zB77dM8VBnqllUzJ7WmfRNtJjc0i6uoOHfxlYVZZd2G82QSgUr
OQxME6Wk056KaWMhKhNgAiwiMwGCGuKm82rdvKDKyb0YjqvVLznhGoztluY7F0KyU2Lxlv7WJuie
iehfoMj622Q+S6o57xHRFbASMXsGj/j7tlMICHMcPVu7V4NMS+GXdlIUZuySEJfVnzGcwxVEqYff
iCa6FNkcL65cjkJKobp2kWdWu/BYOS1gc1tcgt/e3ZDK2Le98vmy9aWHqfCFSIqsr6JY8ok9CCWB
6GOkL4Ot0kFD4swd5jnNAossLWL/ZbkabkpSP3S+Xy1wJOMtYfN27dQ+gxRKA7zQYFXZb97XCsFr
53cYnT7KV/BQR/QBUMCLa3XNJd4T0PCarXw029qtWrIvpV/Xa6h5criDIeiFiDcrlqJsRSp4vkfB
7U8jEP41XpFQT084CzUeGtH8N4oGhePdw4kT4NfDCNFbVCIUTwBkhdtZkmIxFsBBT9jTO+XPCO2b
Vr1w4qm95Vo3bTcA5RQFCm+jSSe2p7EVCoanj6xzZ4/ZDNXKmQpesLipYWV8SaaqziGPP1iRRtSK
aoLSbYtYcq6XmbFBj9GW/zxggp5ZGXnZlaeQag4AQFvbfGzcjRyca1QyB+gSDrRJKhfu3GXhUb3I
ww55n2xCAQUAbve69XkIdlL5RgoPcS6k966diBsoXJr8Au7OTRs7SFA9WrrJNpyyzKSSQLPCqn3o
JIEM0FxEbYVDB4d+/jT6WRhbQYlxADAHUlqyAQvBoc0C9J/fvjcLG3h0xMbuGN5K1cu473LY5vUz
T0RW7G1n4gnct3eVrR4aZPUv3Egi9Mtmhbs/7BOWV9VNY1d1MqKu+FT79e0scwRpNtyffG1jV+dN
vnEIBCe5I8MVJB0INjMNU4CT6wvIGdrdPbgtJA5d1tZXmcnb6hqaFffKt1/gH9TrLcuUG94x24bY
0GzrMmZt+VZ5em/T8oG0nYf16g5Pue3Jh7DsHRlbZJqfpKvH66HttmGV+SkuUYFVH4UvA5+f3PC1
zmuNd4hlrzPfs16KurBj6M4A7s2DluRLDsvFewZVmCc/w693myZ4HWaNa9CldxBt9hbTJB+bQvOk
LrAvqrB/74cwwy5rnlwz1okz45mYj20TB7BSXbV+WSc9BeVFj5G9R0z8kIcuf4JyefAbGl75xew5
La7RPijjcmTNNWvIqJOmxOO2BBFjUaJ+v9XQXrKXzpyx+yasozqFOUEt17Or7/vaF2bLxUGVsvTx
3ssjULi0Ye/OML0LpS+HtoAQtF/9noJ51/gE+taDB2/wK52HbxRe4HHVAk65aHONS8nYjoZUXQiI
TRjU0HkLofyE8q1qMOFQXSebSDUByDNuu/Ea+9UevVc30kXS1Dggvcp+JT04iQRHUTxzDAaqTxXq
wGOOMWuZepwBUUmm0GHYQeXwt3VnKy69IEumLphLpCLybKvqQV9IamkaCyO3bM4scPc8oEwKMnhO
KjL/aZSA0Tt8uh1LP0jx6scr0PACB0u072z2ZMFbPA680l3NvJTJNNNyPZswXzYF0/hpvL3zTT3g
eS8PZANWdC8goauUz4i+ayFxYOdTcz2GFH0w4N6JuRz2lpnL3wKmWr/A/auHNdJE3U0BtHFMcPUM
iQnc3QzlqIcWSgXrwHS8SEhuiy2kxbwHKTKOHe53Cog1GBbFiCXpswTcbTOT0eiUNVbQLuum8leD
bpeerO0nvJVNWgEDdT1ALXPRV00P5D11fpeN0tN6yEBYxrsKCL8MJwVuwSiOlN0mfRjNKzmGvzD0
LEZUAvpEiCB2mu19U7pmLTgSA8GwxiNxGXEVXdhdYGB8wLi+Vkp07jaCH+JCe5xc8D7sEpSau9Q1
6hFZU7r2LfIc5e0Yj030kA/oGBUeDOa9LSvsnWEKwbnI3oJePiMwCxZzTqON6fA2jFCpHwNhdjLL
lVp0nV0mnW26MrFsu05bynjahXjrqIm9BpCwSjyrhGafW66rkqxJ668ba6q6BOFzGwf+vGgRXkV+
uabdr5Culd/HzuS9kzHrln0rnUua50AlIhv77iEp8jsPFJ7mtZ3p1C8PUrJlfYNn6CPpM7EQw1Ah
7uyLpYmCPha6L7euQXZ1au3nyeLyEibxQZUaJn9HtaIXTjn0iy6f/WvmuubOdBnDcxMqM3ZQ7Cs1
vxVZ460GyFZPcU9zvJttpHmGXEZY+b037sMyeqgtu8wBqfKRjSv5kArsi0QoJ9q0pVWlBVSKmpjh
YnljuEUeAMUYnPVcFG8SIcJlNlL7imd+m45mHGIbh8zlHEpyo5zKRR6nsux4cBk0akPrV0TMrTvP
zqqrXbNoCsW3hkBMl4GGFXNd/w1z673zGjeOwmIXCIh7SQTMKWjNr4zVkBdlwBGxmQebzKt8/2KE
eNejOyMX5mgr+jXqzhfpkHVhmHiZo2BWXcyQB/Ak4oDIglkgq4JYO4OEVnghH3idoak8eBoiMqRD
GTr3xlD5znULFxGGkxNc+Xn+JXEdrBTFc3c54nl41/kEb0rfl/KtpwJyoX173zmKQIQXgr2JKnKj
EofU+1r44wVuWRT0pqgct0PJg+U4yNcxEziM/MHoO92T9hdUY2ZoHHbVIuus6DqvWxtnDUgcBYiF
QdyxakT6MHpBcqBIMlX1TzOQXTf+SLIsCUM2o1sIVS580nIb5iEsWBo2mcTWBaTlSfg49R1/j5AJ
vYWc0hOQR/56JhNNkBmecXjkk7uYmf/kIJVXzjhUfSi5Q1IvF2+6Iwq/vuhLpBeGgqdZr+mL0zD/
cZqQROLM4ACMMvqi8Ai9tOaw/cP0YcZt9xa/u0/Hjk0qaZE4S+G5PSwAC2r3LMID1xmiezLkLBnc
JogJbbAR68rEpcvdZMSBs1Ruk/0ugHm4h4CBunf6fl6SWV0NvqG3QLIVOjaEH54XlnCxkug44ojF
67gdOmdV8xm5EKB2gTKQSFRdzNQfV65dTbegy4VXroFx1lR59epwUNyrzkRzWth1GJeRNcS5DYec
2FGzhReGcP2kdag4U5Y9VXOAwohzqG6A0XEM9pLSdRBXTXQXDE9zsBjoujE/L2hBvQTQBOhYgDji
HpVpRBAisqgERUUudYp1do6VfKqcAaDIPxiW8xWz7iGXRZFzorvKWvRe4pwTmj3x/UMJGSAO4Pnh
JnkEyKmEzSLRR+FOea84QrEQv6/InJiCj98/BkT6fWCQgMP3Szkgd7R2602GTNz3jZzpxLGLOpL0
U4j0T4hC9RbXiHWmqnTq80BUQEIecDsQwA5//1CoJsj6wErEDwAfvnjPzinuf/065O6A5gbQBe6k
0Ib6/PVwiqhFuaY7YMCsTVitvx+bA/Djk5gB+EUfP3+EO8HzzSV9js/bchsFm2HemGkVIB/xfTPn
enG0D5CpRPnDUnRXz2/zuOev/3+fP4I8ENnLDMViupNqjUQ3PTPDJwcJ5UmoC6AUCgbb5zmA4Fft
c+nh19vLUMSTjN335pz26KkhAkD8oFeMJ+IXDR8mnVzIArXvClbd0dTEsLL8+SgdFCsO8pfAOh9T
LHnR1xWHBO7ORW6Su4uq+SlrDYvpYwPB0TgVzVxI6GbtNB1iE6bMPgegPjVIQNLDeoKCs4u2Prdg
tQNFrom4u0cJb0SfnSM3nPo+dD0OFlYHrPtx0dtEoeBUan9ncB8iYg+MdWYSDmNwtOEO+Az8fGAt
vxqYauGinOqqYDeY6zlLIb9gVt19VP98R3xq5gg0ZVWFyKIQzUiUENKsPIMhPLEjCPCJHkgsAM1/
sTVpG6Q78rwJECB7V2JMvWrlonLcIQnz/Zr9ekFAMwswReCjwdoFEeHzhCvfoUMlI7wt3JlvJ6/e
oVbh3Ug9uGdaOtElsL9ANwLp5KBDdNRSlqN2TURo7xznHTWtxIwM5TwOjoP+eUvAmx2AxQfgNKR6
P/fJcChSYPFNOzURPAda0w2XAByQF2E4spB5yH4MLkRCA8IRAPZi2UGQ/nODqLNNQL8pd5f3i35Y
qHO62v+oMkeLGkBSAuAruMMHYM3nBjoa4JXSIAxxIiTpMssrk4qXISDDXX81V3M2gtkv4UaNok+W
WqNjgIZwg1jNTns5O6HYoATJ7x2gDOIM7+cVkkzBNULXaUurybZWk+/rGwdV2ms6vsBxDKJd/lo4
nlqWdmYWdQeWELdlUMfMK/obew6yxejZ1mtfCue+KBB6fr8uT6wWEE5BvIFjOADTxzLIEawYbH/u
6C7EWRqV+4mQeJxXSON9385XCPqB2YqmUPFDDIB183loRwEuluYu3aFuHVNzqyHHgKzW1CNBhUp4
Nm61XpFqg2cg8sxnDquv3B9g1rBIfVxMIGDgcP/cOj0knurQZjvnpg88qPNmGOA36T5EvEksibcf
Um1nFCG+nsFYqkDngMCChskxwYxpvwmDUbJdnmUrZlnLu++H9MT3QasGd+FgyQV5uaMRDSbblD6T
fN825rp2qgvq/FSeGT/6YwuHxfMhImwqFfWQd+R7jXKrWlj+j6GR+D6wZQeMGaQpw6NZER5skTQV
fF8UiBKSsxS/kyMEvXcfKw54uWPSWqSltkto4u0cApBMtYLA7f8wBR8aODqQeja6cmrRgLSX/d4m
Zw7Yr78fDxYUj4C3BQX9i06hPShGG2THdmD2CQlh4R/HOfg+ZgCSuYen4zEZQDiZpRrDrF0VXNbO
yoRntt3XSw+A1H/b7qAFC92az+uHWAoeEI4n9uG8qaN94S/r6eKnM/C5iaP4oB5bzwY8Ruw9KwW7
qTon63JiCv5RUEFzQ0z7ZZNlEC4WXg3/OdfeVBdN9uMdEEHO7yCqcjBy+HLhDCYvTTVbxb5+ywFw
Hn6+gEAzB/ARBwTOvuBodERbkaqdIrGnSI6TuHn6+eB//PzRq5oMna+CAZ+v6stQX3XBmZ9/WB+f
r+MDS/6/P//YyNhFFVEMLr7v6EQGgCuQGOl51MwTHp7TCjyxVpE5Af4bmEowmo9R4GPh+3kZVfU+
8B8aPcQjHM7OkZO+XrYHldn/18ZhsX04T9uqh64KwrO9tZCGx8PCOWQuFz+elE+NHF0LoV+D+8/Q
SEPhnVZczvWP7zX0AjJU4OqCModQ86gXrcfGvqjrPQ70xexOF6zUq/+hDx+aODpXTc/8mrGy3j/2
09VY/Phag/EUFIAgcOPh8jk+lkQ5dGOGAu+uEq+qSSg5E+ucODPAQAM8O8JAgcJ+NM1lA2zQiOTm
brRTvgFK5seD8+nzRxMsLJBZgfj3dwMfl9ABa8R0Zt+d7ADUUqFEgrgF8f3nGS4J9+dhNhigDtDH
AH425kwLh994tLOBJMK9BmMppBOP36cF6x0kZMNgZ7olAG++WLJh+f0wndhs8PXAGxtpv3+7+nMn
GkB5SIMC5w66tolbXDfWpcy6pPyxhQEUIZGxhJEnhBsP5MrP7Ug8EDjUIcNdVshLdlGdjZJOnIKf
Gjg6xHOS592EYv1O/AWoKI+WHk+CEnTRM5vuOEgG5QJgEEhXIT90ePwcE+QHx2W9HANrrwLEY2TR
lOTC0o8B2Atab+ZoSoH7QlEiX38/U/+IBB9Ww4FLgjckHgeQw8Kr9ZiDWytOnYyNdD+NgJaAmSnc
OAP+4SGaJ7ri8JhG+aJ55Moz76wi+t00fnRZS8P+VpFfXdTMfpTwxFhWhEWxRWeCau4AZBq18LRQ
bQ+JiqnMw/tctbAx0yS/gUivgcs71PaT6mKgCYgmps0AQxgfrLAGPEH2C9jNRyuAIOTK0RTYNAAS
Nz2wKnD3ECOQ61Ukyi2Qp/m9ibw9mJ12+v3AHC3h/4wLRcIUNEfouRzrVGckGqo8GOiee5e/Vk29
Fb++b+Boo/+nARdaozCsOBF+lH2vItvWdG8PWQrcfTeQM10418LRZdHDb5m4OboAXwlrxf6HDhBI
2CJdh/j1ILP+efPlNdJoTe/g86614kW+PhOf0RNTANoeuJkuuJL2F+onNRx5tLCle9h4QfuTCXGd
BY58cFST3doelI4sb4ZzTcOKlEE5KPGE9K5QkM68eDBBvwyo9i4kEf591TdqhZQB+esbc8UAmVvb
xIRIzlhF2haW3ERz76wKzwJNINAIB50eSLqwl8tBAVQ1gIWwctx8TCYOZlyCYn8fS6HtPy2EiGPN
QK+Yp5FeApl0Tp70xDTieMAgOEgnYqkc3zkFqKS5P7p7Sv5GvzP6+P06PLoODusQEwhhQZCm6FeO
jlQsjKqQ0T1yirEL2ME4XgAg/n0j/5TWj46ZAykHDB/otqFSdtSJag7UKKLM3QdTkDblivW/otWA
7I37AjAe0OC0ScX7Afjup9X0x3fu/OBlQKLcGs6EUMeqA//pMBSUoAURICI8fnmRqGeQUWzcPdHN
VdeWC+Pmtw48e4cM/kT5fE0ZkE4QPKCNsyBNc2ZXnljVB0G2/zZ/tCuBLNK64Gh+6AGlFCA63Fry
MnPnMw/AL/1E6vnAqCSQPTrIBR0T4edeRx7D7r1GrvDGgliIL3GYGymWtGyLhSnETRvyX6O1cHpx
a7v8TEfJoaTxcc4hz/ofvQ2kDJGpPD4ghKF4oyO3dkM0Sr6NjpyEWDYQg43cV61dXsH3qNnkhXAP
6TyywdpRQGpiBwpktD17rcMyS7Ih+jurAjrcVSYBGByhmtANZg3I+7nY62grIKmJgcKjH/kKkHiR
NPt8ovWVqItqbOu7yYVggVp35ToDOOH7rXCqETzHoWh8uPDBj/vcSFnB/Qym4QdHzPdKvjAD54un
75s4fOLDwP/rx8cmjvoRCmApIx9NSP7bp3xTRquQRQlGriLZUufnEuwn20Mun4JIgJfJsctrXs1h
TSxe3w0WLP5mN3GhoGdV8BsebmT+ZhWb7/t3dCL+6x9iewouPTyfvug0Tu5kgb2Qw1oMpCbZp8H0
Q9/a/7Twz9jjn7DPcYxssdD4NG8BAmbLzHo3wc9SJ1++f3QIFNIVqka6+84VNCbju5jPbL5TQ+Qi
3+qgPoT0ybGAm1YFabRtweSTJh1G6Vwx9tQqBqwNpHrsFgp5k8+rmAvbsWpopt+JKGHDxrIWLV1/
P8vnmjguCGSstqMMDpvGtItQmztHtze8Dc6E3qeawXsI6lDOQf/hWHGQS5/bQaPFHcxVonJp1Ko6
VxY618TRls91RMYoN+KuHGa5CiHftEIoyxaiPxu2nmvqaOu3B5DX2OL+xrzdBia/9sfNPNx/PzNH
V9i/1Xt4vYPQe5j7YyWIdgBCsBtscdfXi4KuZz+2u4S9ft/IqRX8sZHD0+xDwkaivhVmERFg3ER/
wEKbwJQxZ+b+VBvI8AIUgccPQR3wcxtQVXbApynKO0gFH9C45wSJT8wGbhQgayBv9U+F5/P3O9x2
4I1weWf1v6xRIcy/V6CR/HigPjVydJaMXR4WmVPAjlItgB8m1pkL68Qgffr+0SDl1tyZ0EMnfFqk
3nAvOv9MD04O00GmCNFICKGpo6nmVTVUVRbCw3GOp2dwQsWZtXS6AcAW8JhDvj066kJAQV2qhrm5
04O/9SZ5Eapm27J69/1MnLgHA1Sc/tvMYSQ/LFkxIM8P9QSYH1PAJofV7BNE0zqesmvXeeb58/+R
dmW9cePM9hcR0L68SurF7VV2nO1FmCQORUoUtVLLr79HGWC+bllowbkzwLx4oGpuxWLVqXOum1td
GHApzCppeCUtk4EFrkap6RhVz9AH43qB0fzNgM4sLOYtkbZWNY0mY73wjj6YcXXnsaFlOLhPlscD
Jr5eH9HqOuFJDJEPC6HrEsrVUBvdOE4p48ng6PeYfo99hdpUQjYCiHlDLQIkF6HKf3YWVwsDzr60
q07G7twPkRvKQQw8omV2AHJcuS15BthIbLxn1wcHqVLAdN0Z6HW5O5AUqRR1sDt6ZD+qQ5ecaLcR
VmyZWFw0rJJ6iTZKGfvAsDsn+omXf3VWZ7wdnqQAMi2L1vbgKLOtwZ7F7edCvfnVAyt313fB6uqc
mZivn7NjVIoJeIkS4Z2UU5jZMWuBRnV+pdkvnUcfNwUkE+h0IJQI3ah5Qs9MFSC6tfI6KeIu9UND
5veJkGj/0Jsgn6wvukBL4nWDayuEuMmagw0wES8fn+YM17ZG6HobeFyyFF3LEk3E2ZaY25aZ5Z0A
l62nLsZFjF9c9oFZ/bSNDU6ltWU6H8rCOYhJjlVtebABRu7GKCM7hxBaFbQa3TnT8/V5Wwk5IIT+
v3lbuFZCJyFpjgH5WBur/myPQHwbcpeUG0dozalaoE2Hv0TN8Z0ooWYIqMFqVMZGYd8Sk96hBWDD
xNriIAEA0AX+BYPzYuJc6oycztrumS/RSPk4kc/dB/Xj5xBtlif+z8Zivmq9Jwnah4pYDFFZB2CR
uL4eW2OY/352cOzRsdAAh+/j2Rc0E/o9lUK39YafXlt10LkgvW/iqQeU6aUVZero2XAGEeuDcSDW
I3g3IlP8lB8s6/w7W+CiRgTogNJl6QYacAWACDsTcUKemX2TbOViVsfhwMOA7uiP37wchyn6xmdo
pYq16dDmZdClyPfmh1/X12Qt/AAvFKDogFkjVbi4YJCdpAPYDWRMpiJMy2M3fTcryHaqyDVpZDVb
geefWtTyGsUWA9zUBfHtuxy5NN0cpAe5jCESOt26yMaGnNRmpA06OXCvso6OUq8oNsldadjjjpoO
36FpQgtqNOIHeoUMzmgivW8wIkNm+PKUgDkquj4ta1sVSgvArM1vvHe0iy56Dfqx9eFyi8+ZUYIO
8qvR/cXdfm5j4W/BZq4RXSNFrBkxqR7RBANii/31cawu79k4FocBNaCCouVYxqC1OrlG/+ya09xo
eap4GSHrWkFoKdtIlm7N3cKNCN1Qee9h7uqvwn2oRaSqv7EAgBjeSDM6c+kMkTacXL3yEfJJEVbq
JlU/ilH9hbeCp/3PyGIYg/AmdxwTGauiDC3CwLZSBw3/dH2BVicL0R1wuSgZISK/POUuWt/BVuFg
gdDE3E+HyXBDHU+a61bWrl0EX6aFfDqaKtyF5+VlZXb96CLGU+BPAteKPAi/DsbqU5r/um5qnpbl
+T43Nbu1MyfPZ7prp0OsNwyfe/Vgbnx+bb7g2pGnRslzFte6/Lxb2LmbAWWFzEt+Rz1jr/f0hqTe
x5Crf5w76MdA8TK35L6TD3STCjkeNeFsWiAfgAz9E/G8H9dnamUoSIVhOUCgjoTIn1z82UzVkhYJ
Md0sztqfOd9V+j5zN2Zr3j2LxQB0E3EJGq/wPFo+H3zJie3aJIud8nefoFfRD32CvvniBgRJke4/
Vlsamyu31oXFxWsiy/BGy7A2WP4hyMz7iqaBmJzQ0caNPb02fVCOd8CbjWLFOyeQMiU0BtKfuCUi
GPi+BqGT8DbCrtXhWH+kC9Gxjn19ud3AhJtObp0i2UO/2qI8ZM6RN22kyy2VlNXRAPHozOLcAJ7P
x+psM3R1VYDOBZvBIl/QZBro3te22gi+V22AtRzwTRTtQUZ3aYOC+4JOKdYGSrQTicz0Uevfru/p
tfma3+FAcM69DMukiSMr5kFHK0c2ww6hxh5o+hBp4LXoxo3T46w4Gh9iEB4UEFEoQrB3ORqQy6ip
7uo89i3WPFVO970SSSFD2+QCKC1BnpIieQTYY09ijh4Bktt7ibgEnALgdQMCXHxFqS/b+e3UBFXJ
HTwbp+KrSEZ27Ccj+50jmb/3J8O/z5zaPCmwOYA6CswkdmmjfkCM9gjBlSEGCKMI6r4fDhmxeIQ3
nIpriEncq56gt1gDQ5LMW3LrlDoBvUVj+j+1srMGUKF4XWR2nRFNU9X/bi1I0prl2L/V4MB4pcLm
P6mU/lGCaehkS0EiD13sByB0XrkqVCDpRI+MONMBhOHWHoQGoJwg6YRHqYLoc2JlxzxjxVtngumK
gBkMbDZA7oDhcasVbXXZcQ4hL+PjDbRc9oaD7A+K4ziL1QFiDQ8DCUp+uL61Vtcb1E9ILVk2sECL
SFVOuWuCzSiLBaAeD1pR765///0YwFuLsUOUYRaPWvZhOE5FCqvBCQRdyhuYEnZtnX/pU/1OGO6G
63o/FGB2IGIzN1BqwEEsnKQt0d+hygymDkmHOsjGC2iJ3cftNWOCUAmdURZ4OywOupT6BComlCcE
ioYgTG0QvFQTijpS7cHNd6JyuB1q7fuYeHd5Nh3QhftV49nGz1ibUNRG0JkB0KHnL5UAtKyAHrKL
ZDzaeOKB8aOm8A63ZXMEn2J4ffHex7nziP9ny7h0Bjbge6bNzCzupnovwVfnTDfZBN3w+tmrvXu+
5a5XVxAJGSABDACNlxcriNJdC/E7Zlgle/QA3inD+fB+x5CQvMCuRK/HO2E8Pav91kMCEIKlcBX0
rRFbOierg5ilPJFaxDiWeSWVkoK1vcnjae87p3oL6r22/kAq6XALAHCgqHi5JpTUhrQVanEi7R7z
3N/pHOwRDDwFteduxGurtmYo2nx1oiqzsNWD1j7zoZQc84n3N6COG/a12wyRcsFylvpVuYFNmb93
GVihmxHvfjxAgKlF69bl2DI1Jr4PNERsGYfMAzcXslf761t6bXXQezNnMPAuQFfBpQmnqxwuXQkT
A3X31DXKXQeStY1H6PyVy4HM4ROotNFHBee6BHzkhiga8DmhYjZ+4ipswUaY8Q13994GJgtxpo38
LJQtlrzEMtetDFQPKGUCpKiJz3b1w5v2OkpC1NlqTF+1NQvyoQwI72cvsvRNC4i73aYZUs1CfXKQ
bgxtPIJR4gIV7gHsau6PKUntDVe3uh3OrC7cj4/AQ0/Q+hi36XCcI4jQMTs9BKW13JjLVUtAQ0H9
Y8auLrNOYArKsobTLLblt2JoQHTwbDgbeOsVG9jSoAq3sF7Y5ovN3YOGZqxTn8UMz6tJRX5hRNZW
wn5le18Ymf9+FvDSGSzBOYyIf6CUHHHkI66fn9VRoEKLZbExmmXoro1Sy8uu4nHZV1Hbal/KMb83
aLeRi1gbB3pigIR1kGp+h2gEErhrGBDYsQCjyythL9dHsfp5Az4UAHhkLpfIH89QLYJqfD4B4bJz
NMAxdd3AWrCA1+dcyAbIfm6jvlwIEAI3k6ENLDZB+HsHKNULYPhiXyP+BDMtwnd3kD9qYtv34C5R
YL9ti5Mnc+euVFzfgoisDhcAb4AqLNTylk+UgoygDRosFg8GidSg7tM+eb0+4JVQQZ8fQHNrI1Dg
yxM09rVejQQbLzc/o4ckyjXrkDZ3FfcjHXzGpbmxgmv7EA9wQMTACo5y9WJ+09LJVeEKXE1J/Szs
+sGv2LHt6dfrw1q5AefGG8RSKECsFImSYeza0mRxndRHqrTvqUwAUB1i1lnfrptaHZE/v7ngwFAF
W4zIa1hhS+ax2K0iVwNA4aFvwusmVvfBmYn572feoZpjfQ2t9rHqdRnN0C3wE+dbe3/LyjzQMyv1
UFONVi4cXXY0zAe7P/7/RjGv2dn3Ratq2Xj4/gQKJ1MbnmyAkD9uAqsO2BbAIga6Ay9NNLapwAme
wP0UO1FHfCPOWblOobSJJAvA2kA3LntiqdnAv1oe0l/t0XBuDe/FB6HccOuaH4924OSQm4DS6qy7
shgHcpe8HdosjaHAtFe+vzPN/GPdk/OrCCaQccPrETmQ5YUA7HeLBgCWxuknkBB/kArk3dcXa537
I3Mow9f9FvR0d42+u77QS2juOwPzUp1tprpsxtxu5p+vV5GEbGDW6CHhI9o+IA2Vgu9LdMPbqNp7
ag2vZbmVrly7KIBIgrQr0Htg8VgqXcPn5+3YVTSmmfFoK/A5/ijQbmLkoIxtWR5y0z4ULXQFdRDj
Uf0l0//ivJ7/giVxEhrrk8oq8Asax3rSZPKqmP/xSA4INZR9sEfQE7aEqVHHqvq+Nmis+XcDuRd1
PPobZ2rFfcIEWpx15Prgrhe+LfWcys1Nh8bM3jcC/FQnstVTuL5WxozOByAGdAELqCV4kbMO9Bk0
BuFs8c1wFcjaRl0dideSO8C+6cECyVsg3YSEvY+0VFqBk9sdKbnJTAiMXd+7qyOeVQ1dcDXM2e7L
rduX0qjB3ZjGrf6Ui6929UblRqJ22Qw1Hw/IhCLFDV4t9MEt8WAQAlaIjAsWw9/+Qi3xZ0otcNq9
tVW31x1x2xX1K4jbIDrRorvo+vhW7hEkhxGzeD4Gh8jicnytBzy6mXlp7CkWDl8mlm5ch6sTeGZg
jmnOzj6pR/Rtol0lLqc7PYMsEaqFH2uC/Hf+QNUBxATAbu/C5U7rE11rSgSaU7XrQQQnqk9/MUse
mE7QdocawTLQ9LKuaBuiWEx5n0DpCGrKMof6wP/PyuJ0tdwy0WgGK1wZgQVoSVcZGyZWIki0fqNT
AclIVLKX71m/9KTv1oIhyQ0uyICBp/GFg0X7dprS7DiW+vgIwQ8jMt1hK3O4EuXhkgfLPJ5+yAss
y/UgMOV+byFYJ1V3cob2lHvTJ6NXr3S0NjbE6p47M7XYc8kAGCqYyBGCuW0SqC4tHww59aGn8a3t
vXp+UGYDsRLkLt9hgydbmlD0QNTvdofiJWs3wrC1SUPDJ5TJ0AmFaGXhfhKW0dLvJhajOTGXw4Nn
3ul5F1aNsxHEbBkyLo+pqU1gGvZgqM5fk866Jc0zEPtopdhCUaxNGHpYDSSrXQfvzoV7Twbe8kKS
NE7yQ20cx42k0OrnkTxBjATylXeaYSPNMzGhTxKogYf+Nan+4gIEaPdP+ypQU0vxaJSNSp2PZRpD
dgRtjBMtXwdq93dOjTaQ695g9SKE3jn4gXBUkQdYvFXKEdyq5WCk8diQNkwKQPaGLKsf3KQdysDk
epCy9DA4kN5gnYpsDsGTMtOcN7Pvtghm5hj2MteGzkcgheaiJRJU5uJEDalT9h1kR+IuB2IQZY42
TM2p3Ote4UWuq8Qsv5JD48R/hTjWsOG11s4zrCKkAQRgRrVcbk60KYHNOPFo7AzerZ4ziAMlUZof
rk/46hFwsabzPYgE3CKOTwU4zidVpLEm258el2AA9t+yCgW3ttnIvKwOyAOa1NLR5oiGlcsBSdzI
du/xNNYzX+36aiwfO8iqn/qq35JvW/P4cx4b0QXcPhbv0tRIOlWNDLsodbrhscmBnbGrJ7txxoii
C+2+ppUVmXU1bjxZVrcvRGlBS4Cy8FybujTsE+ZUGh9SoKWKpzL1oxyNOW0+gguwjFqUIXMX6ilu
46OjxmgjcCbvk9H8OH7XA32X686tGxqyaYtF5an0yqnMBR78UCgANwn9Vm29+Nc2zpmNZXNQCeKt
xPBgY+gOsleB7ZSBM96YPd9wCWvODbgRtLAioWWD8OlySg10BelZYaBEnR1dK3TFy8dPwMwkARQS
7mfwAF1+HynmsR4dLuI8VYem+oqyKPhkPxtbDF1r2x/ssQ5oA8GFZ9kLb0INaHepZBSxmU7BzHgI
TDUBqOfjo8EjBR5Ux8P8nXChbdKC+pkScQ0hIAM8LjdgcbO2NP/WFv/cyrxmZ/Et2DfqwjR7EfdQ
DqrtOsqHf3iaBgX59RfDQa4EWF2IPbrLt5fSrKIQEN+LuRm5ddj60KX6Z2z/xtciYzK/I5Ehe5c2
SYCAqJ2qyeNOh2aUX0NxwGy/d3a28epZ2wOw8YevDIHosgzJ2WD6A6jt42Jq8JozaRWYvjxMonm9
Pm+rjujc0mK3AS6hal8f8lg3wRk/ZFAX8u564gdZbt8w5kQO1fbT5L1Mjg1tCAZhDX3jYK0d3Dm9
iaM185Asa3y04Y1O8imPXa/9DjbrJwlujY1hzuHA8opGwQOkd4BkAS63uCT10obiFStE7Ff2J6ua
omxiIJrA8DIZ4rIBXt1qwM453JmAAWWDfxKS3wzNFg3D6sLibYGyLzoH3udaOCgxQGchYmlU0NIj
VQRliDRqgAG+PuJVQwhF/uDpECEtvFUmMsbQW46TN2RgtbIZ3aNLE8QaSeclG7ZWFxBgVID35tBg
eYtmU01bqPoBmd0c/Ic2/4uoFWXG/z6/2KIicRO7G3CDKN0JegiTdF+uz9V8y7/bHLMGN5JQqM0v
Kwc17xxVGFTEtJx+ueXJd0IiipM52bu+aXfXja0uDOjWQPECnMg79ITu03bQfSAQXe8R/SaB1jzm
YEK8bkRft4JgDZENRIKX7fZNx/wcNFcFdKG0PPDl9Ggn3gF6e3uLqr3FoKIZjAHU86BFZUzkXqb6
YyLTY9OB7v76b1mbXZTRIAmH7CKaueafenYHiCTpaaGjkd5DF70/6t8qCf2tEY+F3VC5v7s0J38x
xSjIuH9AngAUzc7gzCLXenDOoJgRj+RuBhX57Ktl/HN9VGs3m40zDNijA1zC0qGUkAdq1YCY3/QO
RrbT073hH8wPqtj+Sd7MGVlI3iN7DoLfy5G4FEoHeWWJGAXEA5QND1BWeZjyLXaGtTDYRooL6aE5
IHWNSzMs0RFq+76Ihf7Nd9IwoW8axH1S92vniKDTx43tueYwzu0tFsiCShr07zw4DAjU2L8NSFFd
X501A3NBAHrcHoqryx0gFc5fZWfzPX3D6K399Befn/kaET6DOXP5GBLCUzPfRYa4uQ8cEJaU1RZF
3eoI/mdimRJHrh26Jx4QvkXaiptxqPIHI6Vb9F+r2VVES+h4QwEAzmjxAMJpH2utBkzEZsL9NiYD
OxJGRGhbYNUYsiQ7gPlIh6hmngDmw6x90Y0Qwrk+nWvOCmlzlG5nTnQ0rVxuP6qqLm8dhWiHTCGA
PV+zaTgWEL28bmZtSmd+UwNxFcBXy5SBC2lYfRJzY1qShCPyAf1WVmLLwvz3M8fToQpFLAYLpRl6
eTBkx78ZAagoEMMAb6Mtvm8njZe6kuTx5N3nkOPcyAyu5TFQ0J7bh1Gjf0f/lZtS8aZEdKusO4+3
gePaIWTHAtwNKbnzuRHa+kZgtuZGz00uHBxFqM2kD7Bvi9DEk0Mo6hsDVTxTbUzdH4TB8pI/t7TY
ZJPVAs4nWjwPmXss6uwIfchdJ/i+Y/apB0FKkLv05IFawCftl6JwosIjn7qEbzz9V/cIQlAEsrgS
cTdf7hGXQlpU9gjtraF59fP+BCT6xljXTKDDAeUhBH74Z2HCrogjSwGYKDqy0k9eIhIIEqrh8/XN
uHZpoEF/DpvQSo+Gp8uBKAnMzOhNWTw4Q5TSV4sj+3ov7bvWVoFLnq9bm7+2XL6ZxRlIHOBZQGB9
aY1qE20GAdSc6RRgh1M+VJz8mzTL72lm3vqgkty4QtbqsjPz5X8WF4fNJw3q5xzotpE396oUaVho
9WlUE7oSRHc7VHRPlBOMtYIWKDRPA7fto+uDXl3Is5+wCJ0MMU4TmwS4NepgMKNUbDwz17+PSFRH
3cMGSuhyUm1lggpIr3CP0Wcj/zmRcmMS1zw7+lT+M2AsDLRZS3iNVWNihMCYLG5ABP3TtLbIFpan
G8CCmcAS7Ntz6cZ7B23TapUh14vOh6Yl9o4NevXM6mGMFPdBbAmy9weUb4qoqQs34KkDKQmz35fQ
KNVK9YsVXbaxcgu/hlYPYJbndDBwskDKLoNek2t5nYucxT01ipuyz9p7V2d2mHeg/JiYsyX2sWoP
eBFYBC77XSnE15pO1FTyOE2jUg9qJzYhN2zefGg//juqMyuL5eRGOU6ygxVd/+VPbYCH0nUDi/3y
zsDilNcqH1DqhYE6mRHFr7p6rtXuuo3lwf5jZMbczQoDiHff5ZcbPa39YkCdvh9vMyYfLGIeXAL9
1bLrHgdInut2EiUseULkFDSF93r9B6wN8g83FiiZ8GOWWLi29RhE4VDDz9Muosw8NO5jOX69bmRt
Q5wbmY/+WSjicpKZOjTmY2NETzbjQTpCo4XERH26bmh1NChh+3g34+Qtg7fO7n3ImfppXFfuj5TJ
X2hFAbuYiq+bWdw2/y4aiszgZkKm+l1XmF4MvWSFmcacMTxJUoWnKgQPmf5S5j0UQ8zflf7BZ9Ef
mxYypMgmI9J/126B5ZGIKFCI8J0fvn3k7JNgJ6v2g8pvgt7NNjbm2kyi9IxEB8I78PXNfz9bskaa
jUf7Ko17CJ/Wn3j9GRyS12dx4fD/HdHMGA2WGA/1v8Wdnel9BaZ21IogXe/pLwX/2MNo/r6LZxGm
C+CymYz3cgiFnk6jD4XRp4pTKFB/MrqNEHVlAHPTozH3PeLCWu62vCg6YjSW/yT6nbZ3t3zD2ufx
pkfz5hxfG8vcu+6V7qhT23/K1cOd+iAU48/sAMUJeSzDB2BmSd45aGaha9L1n0gKKucvSItfX92V
M++h0wngI1wA6BBaeE/uEG6OaQ8YlR0k/CewlYYf1PRjQcM8igsr8xyebVPqD6zoqYL7yosDxK3/
cetsA6i+sgwwgbo+uPIBiV9yCCotwasT1CGxM6I1z0xuUYGL/mau/mdiMVeCNm05DTBBjZOJBjw7
TItDu1UZXjnSqBb8YYECNSEO9uVc+aYqKwVUztNc3hvN56S6qV6uD2RlrgBBhvcFcytOxDJFpHtJ
O9WocD61bWjVR6hFXv/+yqby5ysfVQg0kmAUl0NAL66Xja2GEyffNNIHmn8qlRH22sdCRWwrLDmQ
XsBwo2UeWOdLO0Pu2dSoqf80/Wyzx/xzpz7sOmDARkoU7wesiblwr9T2itqmnvdU0Dt2U201V7xf
h7lTbRZDQ2M5ns+LDaXjuVCiX8B7AvvveG9v0Vy+20nIWKDm+EcgCAIky4TuYBMvyVllPHXy1noz
+lvd211f6HcDgAUdT/+ZdA0U4EvZwZoMSU3Gxnoq6xQEIdDLnT729DWxj7DEc0MathM87GKKiKO8
tOa69STyQIkb4W1s1fevAKwwjpk5t1ahQLe83mxFVVMk5fSU5l0kIGbD0wOohgPCTkU1Bpn3wMaX
XvtG7V2dHJNqw229jyxn+wa0xZBLBdfmEpCk7AkkSIJNT7r9bNVGlCZ2OA23ExSwQWD+WNcR6Gvp
R4Ny7LsZCoqEN6hx3oMwdYIu+sQYnpxiV5DbrN1wMCs7D18FqgebekVytMs5sURXjk9aHiXdvdWc
SPrRsAFDwKUIHClSkSh7L8KSpOh9M7GAo8+NX7rJIp28Xd/byzLnvPVgASAZDMW03zGVGRTqvbTq
B2zuOkBzJOTEQjxg+vaRTE/mT+ebzZ2dPYhgbOjxuu3V+cPbGoQTEOhDZHHp2MAvLDXJyuHJ7PzP
akR2c3RezHqLo37l+JoGgi4PJDwWotXFHIoRco/A4I1PTaUpLBSrb/Is35K4XaRh/swjtjayItgK
M/LqcjDMF6RRnIxPfxTNW/gi7U3jY2hrIGwZn6/P3OqQzozNV9NZpOFQKIwXoDZ4ShuoPIsI6rFb
HmO+vc7SSv+OZ04H4+pBw8NyPHqNJ4dPbGxu/8XLoS7v5Ieu+lbqfVAbaShGGohmrzUbcfjqNM64
RTTbgOdgSSmsemQEUIwcn9Ku4YGjnE8DtMMyR4YodR6aXNvyTMgBLEfqzoEbgnIoQOEyX2r2qRIS
0XY2TU9katm+SbLxN5itXQp5ZL0Gy2YG1lYPc8yG/GHKiioiPM8jaaPtIYMWMZiSOhUOJXCxrZNM
O2TgRtCkQt97KroCNSJEbDP/cnVU6F4PcrPoXmhnQoK6y+sjE4a3o31jPVhjr8cmqBWjNlfevRw8
dcx1+tksm/6LsMzhV2YL/2hTRj5no/WLuH2+g8ARf3bSTOyaAYAsF14+1O0ea+MVP8pOh8w0MJql
iDrZFSzIBpEcJ78Ue0JbeVOxwTlSq1ZB2zlT1Dpgc/TZOO4qzZavbpOx0Kq4BQY+U8WmGOzANIQZ
9WqEgHNalvfdJH0Q+Dj+vsk795QoCMXrsigjSJOC39rnWqALrd+51Szep1pi7I2EgOBcp+Ozyzh7
7rWaPfrWKALLor+lpyFbaNf5Yz7Y6CpBQipMNDAR0QxsZhJY03thZtauFJkfDabdRxX05Hdd3f6D
XgweWrbQo9ob9Qg+FfCQVCR3IJLTHoRRaM+NsO4oUj/ltOvGYjhZfiJ2zM+cIC1qeuPQdjyaCNlR
jtH31HFnSgfvl22LKWK8ZgHoc2iUc6btuGZjSntOdn7XZF+h1CPvBrvQkLSA2EpgOYOr37WMPaOh
zAxzZ0hidH7+MGXWH8dMlQpT3/hQkkd+4EisLg1aO/3mjzXc7NCXX/WJeX3YSot2YV1P38aa201Y
6J54JB7pI8DyjR/g5W2sqPcM/zvzqPbNAOBwR/qa8JCMrvtqjEbxI3GF/sn3GnmnCezGyvDfaq1o
v0zmlAaYmhdsjHGXiPZNkIG8JFky3Qk6Zt89IS3vxmR2G9luNziRZTMvwF405BF5qN+pmpznvkFR
nFG/j4Q30iNqAyp0mHIOSOOkz4XGvTLwK959Rs64+cFKpkKNpMi71Eb/T9KgrgoFChIleNvTkLsp
CdWQu/dm1b+4ZEhvawZGosfS6uiBlQS0twOIHaA3Qm8GIWpwarbWTm/hZdN5k4y2K6OhH59KSyrM
M/uZmSP/XlCve5xhpwGaEvVXjqKoc5MAiL/vzdJ5GRPMfeCghgjgQZc+EL2gn/Kq/G64pfjSlMa3
LAHCZ+zHMlTWBEn5njT7DKs0kcHeY5GGR8yt/8UcWyOEEJseMUu2EeQ05R76Zl4kM+2bPaGfNBrb
BhpnrCtDxMT4Tw2OU5q3/mcwsrFA70QRaehA27mD1nynOJll6LuC3ltV22GgqJy1Xo++lh8u/6Hg
hUH+HSjzjeb2FNig14j0XnRY5BL/o93lgdO4/KAL3oRe76tochIZ2a3P9+1o5WEB3pYQzxh9b6q6
ujGlb0UZTd3XxuLaSbGEhjkdaVg0pgUGOs8P+inJg5IOWjhVDciHmFuf6q4nIc8dnsETNtDyZT07
gLC9+tIoi/xwUL8MJouzSLilCg2WgxcmZf1hyj2BolZhBTjDWshsLkKj6aCyWDGreUHDUBMaCfMO
Iq9lWHfu8FshOLit8Yj50UmW35hGagd+KzMKuRvRhiPkx49wPFoo7bRHm6vSP3OzaGSIalJ3J1iV
/rAJ7p6A4TkVmryeDn7tqJPJK/tQ9sTd9bmuvhhd1rXh4JV6RJRqD3TsvWNpp1ZUSa5eIHrhBTyr
s0+GaNmhZihzKxDt3yoguOIh6Uq4cTIcUVr2Qq532kOXcXufE4DjheOMMc+bLupaDwqsxeREnZfJ
J0Va50RAh3psOzLtaOlkXxvaiyMfRz0cGrsACFZzb0cm5clpEi1IUEEAUKWa5Ftj5nB2Y84jorWx
rQ9FyBM/pkRPIoim/4LYGgtYXwDHmOdfkOMVYNIhUIpNnDZSwmJ7jbjwGn4xPWR9ywLiST3IqgoX
QzOx+6bymhDvIhUYORo8ZJuBm9BKil2TyxJV0Mbmp7oy8Jvwo+4Ub7s9a7PufjIaH0w9Xr0zIY63
A5fNGEKVQEapPVpHSjV9nwBsuQOmD0ES1bvvuH3z3ZhytpsGvIVcUlrhwAjflRn2tJKWc1MDGBoO
jgU5JALC/hSYoftKdXno1IUfNr71O/ed6aX2aP1c8lIcGhNm3a62916iFYFPs+Fz0eZuVPXtFIAi
QntIUuAizY5rN5mftIeSNOUuhdc7+S3rd7lQzr4Gqn7fwPHf1DM9Cakz58aCyNJLJ7o+JA0QWMhc
oz24xN5pMtfYualyoklAEoeM6HAJ+xIqOoPZ0AhAJ8AIk9a6y0ePoMUd/7ETtwjHFDgkX0IXQvRw
GiPJ6pPjD/qOV0X23HB0sZlNVT7XMi/B+TF1r1WN8pc+elZcNzp+dFHnO0VU+0/WjWkweGMV+DrU
arnd9oeiMyg6ZjFZgeHTYmfnTRFkpV/c5EYCeKgpq9uywJvMHH12rLGJcaRZ+2KhP/0ndzoeqdpV
R4P5fZAYICHjU/dL2mYTQI+LB4aObTZkUr/FkU1CJAyNfelm6QF8YvDdrTcdgcDHIQMmP+JFa4aD
qKbAnHLrpi2IekAQ71gn1IDGPkh5wvdm47xknJanQXXVTrYa9qwzoYM9kSDL7DTnVFJT7Sthu4Gn
DHE/ocswdJrSjYi0BQS4EF2B4VcLzaFECEmLb1mhATxsTdYNslPJvgIeZt97VhdoWu4FY+E0AN50
wICVtr8rB8eH7qvz05vUzxrNTd+USnSEogwurzO0Q60kR00JInQjK0E3V5fWLR9Tet+QlB3MrJOf
s4kkoWF37SHLCzMUjV9HFWU80qCctbc1WR8KSC3dISrAHhzRozh0qbYHc5G/gwpP3NHUtwPw8rAw
r2r7wBIJ3TCJts1onC8bsIJhTccBMcSQWc+DhYK9lRFoDQBMR0JLoVG1MlQfJU427JKmYceiSbun
iefJUTZd8yAmyAqRunUecI7G3cApfZRNpj3UhUxBWWuQPddJD5A66oYjdKDcQOQaj5DOKPc8a5M2
6jq3exnB2ZPbMsxN+7FCfLnTu7T/4nhMjaEEjdh30x2bJ73qsl9W2WZf/cmhO5v7U9Rr6c9Mz/Qg
IX0eIgYxw6LyzbD5P9LOtEdqZPn6n8iS9+WtXUtvdLmABpo3FncA7/vuT//8zF/PnS6XVVZzNRKj
ERpHZWZkZmTEOSc6QlkAdPIdujrWoak8cU/NPbDLrjZ22mQO+6YNB8dLYXB2heofIgGBFbTF1DtL
apt9Ikg4HU82W+ry1zG3YL8MVnoyoZXtlCygYK5OI6oshWkP5E/2vpoL+0Aaw72u+YHo9FIha0c1
G6fugMB/gZr34Nlq4H/1JxVaQNNUr4QRgbZXKTO6gRp1TxrdrpKHyIqKgmCWtl8UOdtdpCKpplVW
/Wz5xs++inu7yHF61SuCw9AOBKVAOO88q+faSbkGwyTX92PUNfeQvNpPfQ6UzvDz7FWRE+OJUkbz
2WiE5KGu88nVBT/U7RiN4fyx8idNpDznlU5U15PkgJSLTvXAgRDI0+C0pEW4UuhuhLZKA5tai90a
yaSPRGbItXlFcghIqD5lQ2e+tFLiFU7UF+3DMPgo5TSe2Jc26i/hL2QeWlcVIBQkvhE/NmUHwTHq
/NDuzXhwGug/TkmEd/TyRjhY1cjxoIW6gzKXuZtkqb9L8jK4y62+3qmx8b3BFz54RdEgX+WlXwb0
gJ66IKehajrni8YufAmidjwMip7v2slUUOwuxc+mXISu7AshenZhwHOobI/KmJl72e/yly4peYVP
aeZYRTwHPa1BtyTNegiaKdvnfvFVqKt6n0V6+pRFbfFIb8nmAy8enztfKU9aUg2fDL3078UqwlVq
Jb4vteg3/1e0C3qlpREhe1MLxu5o0cT7nudW6ZZFSWRfSSa9pNTe2wex37nJmAu20BvRXpGbxE5V
nhgp2LUXxdPkg15p4sliY39uRD3fB4GX7rKoD3ahmCJ9N5TdoxhP2WHUu/FjqKbNRxWsNsenKtlZ
39aHKvYcMzLv4TB+iT1V2LURzaR8uY+dKM26Z3ngrVRzHDqQAuqDLCfqYW4j7yi12B8DrZN2XpP9
8uKq5bDoyoe8CqXnXDYjJxHr3aCjaFlNfUfbL7N5UqSg+ZFkNUDdsFQ+ILFrAhTKpF0Mepyreogf
AjGPHb8JCkDl4jGQBBuR3MIWJnl66Cn47RsvKh8Eq/UPiuahvw109COlAeBUwNV3Q1OljzMQ45AU
ke+YU28+SUUU74rIsg6dHnKtIzfxWZWyn1HYmCdR4ZjTrYKwpS8FirpKcj/6oflDrqSUgrbX7uSm
ak56mqmPUmY1D0Yr/tKNnAO6raSHaFDQaB8i1SYhlxwmjZafAZUWx8oa1daqfNzrbRuip2jqe2EY
pKOvia0dJmb0W5Vbcv+KL5xKPY4ewrxND7Hfiw71wGBf99Fkc4QL+7riYgi1OgOx2hCEWrSwhFxW
ubmkTXfCqJp2EBfmDqVPwYmtILmnHb32OJhBYXt9EdgA1ovXpkQGAQKzdz/JsOgmMZkeLHmMf9CZ
TT+YlTQ8IW7/e4zi5EVVBOZSi7/0Vi0c8tb7p63r9FOlRIULepFuloMsu7lsdDbhqL/vZD07Eoj7
zqzjuiM/0u8gRCm2xPrct6FAd0m9FB5aH0k/m8yJ+CySpXTapm92iZQ9B1Iv3Xvw1/a+NQontSEp
oUdq/kgGOv/QqVF/TkNheNEa6dPUpLTyLMTU+uRZ6knpROEFqRqJtoFJjohfZAVuEPevVhAMH3Ko
Hk6ker+tLG4fYf4ND3JXZvcqV5YTBkNv5zQ9U+hI2M+Sn2nt5EyOgPlWNO51z+93cRTRViKLCicL
RdPu68p3vFArHpVSEo9dJppOWZjdIQ282CkV7YtC8eduCpPsNxJomj2NzfzkCpJ9rPkdT7GqPOkN
qkCNbE2anRfS9FGnody93kqRQ8QrHg0j/V0lsXXXyWW8G3yduCyslccSTedDKkhPQdGnjukXolsq
3TyFxnjfWIK1Q97vRwpf4Zjw+DpEVdKSVFBiJ5FIQGWZQMTNC0x7ANMwvOSgzQ7eJPKiHKL0WywI
1VdQq/qDzt44UtMr7by0upNAPGWHsefvzLIkvdWl0h0t1qdnrtTS7sJUP5chzeZ4uXqPsWnK+7QY
hDu1MZLS7uU6ILowgoPoVzlhQNLYYZFa+4zkp+235S8zbEs7YYvfCeSZ9jTBQGVhqIT9VBTFmYB5
sgUQSXYp4lG+pfW2XA3SBxMew1OQVuGXd2ZK5+Se9YfgL0kz4P8yU1oNva5Nljm54J11+WnKN/Kk
a8nDuQsCX4adjG7d5fez2q91IDOT27TPQ3QfyBs1ho3vq4siY0/LTFMK+b51Sjxn2II5X6XgmR6L
uhPiavCLrggqg2Fyxw3e5PZ5QqbwQREPY7SFdVsbw1sjiwJmraVar3cYiQMnFuwtsb2tzy+WwAI0
Vg8NnzdIOebn0n99vwtZc4EHRLs0g6Qvl3g0ylGPyT65af3drZUf7/46NAZIXiiGmjOt8fLrXtU3
QtXpoot45HeZ9BAZsPdWF+Hwzml8iizUkrFyaYIW031c1IXmemJ6ogREXn1Uft8exoojYQNMAvUV
3iJLjikVBEsBLai5SGxLtVtlZCo+3zah8zMvKhLzMBQopmiKgaoy579/U/Ro1VylyWuuuS13JCpN
n7SkI0effDfgtm7U3K9BVbMgyEz7gMxI8m1xbIwkGsupyDQuyOEuTruHyWvPMEY/y7X/jzi2pCPf
28B2ZlrPwEgEsbEJd+ZyeGIhDGaklpqb+5GdPAT+z9vTN2+D5fRRHmePAxMCrrDwgkSOiWcyz3Dl
7OdE+75wtMml2gMbX5TIAm1JxCwZFOAW5u7yyLnOVflZ/OdyQFphWUkWiLqbdYa0L2UPHrdePWge
6eE82MdhR8o2+zwowr7PCs+5PdyVUwEoEa93JhX8x7JoT1a3EXT2swtEwxn7h0h/ZzuU/xvfGwuL
c6HjTg/6SNZdH9RSiksaf+Hw6JDN1SnaoIKeuJzAnGDZJJuER9DYmRpLr1LBQZzfb9/ZvG4u9kH7
YLr+NF6hZn5paZSI+3ujVdyaFFow2gJ53NvLsYZAgENICRs0sgFjceEN0DsrsSkr2Z0omfntMc3c
rOptSIVTUR60tP4qNOk30VOPtZUdA/J56vDr9m+4cglK3RzjoO+AuCraMhaIxVLjGWuNLkwaJw7S
p0mpN8qJqyZoXwPbHiY8WMLLiSx4i5FLUEa3r4vfYuU9GKl5vD2Kq2NwHsUbE4tyNkijyE8qeXTj
5oeUoVqUnYYssQPtcNvO1lAWtzbvD9PMPexAH+fpHBJ4bxyyaxYIn+eukhJVqqW0TwDwAaGHEAtz
KtCHYw+ze5OtsFLIRrOYbTQruXHPLs/VsVTLMpV7t6oNPwNrRi/rcqhMXvxWXdtZEJR3SZQnj+Mg
hy+5HpoHpc/+c3syV8raSJPNQhLwyWSUUC79IhX8LIK1DtSBHIgBy9OUCXzVyFak2unid3Y/mfez
qmBl5iz+4XVdmoM2LhutrvSuhv4wUudDS6s2cvh1+1Xd0iG7uldmW4DHoEmYOOZyYxsVrRGkfOjd
YRC/yJp/qHS9sjUKVYQZY2RrfbYL9eQfadpq37ZqGW48mCyi1ytYcK8qRQVBs3dbGoT3rUFTT8nR
s3sPtaPuXPeZ4wnl/vZCXgUGjBYSxQwoogXWFZ0g6DSdspLZuyrSULtsTJ91VMqDHIFCs4HzwmFG
+2j5nWrvfxZUQyaKUxr1bdzockHVum5RurDQ0+QOSPVjIPt2JMi8a6Ud/5m/s7/bH3szMGcmfhP+
LGOtxBp4SRsK/gr7LCUruIWpu4oXmUdQ/hTbZngjFfXLAVGw0rK2y9n7PKpNC+GLhsRx8+4oYDZD
nY37H/wvYnmXZtgCwC3kenAn1dgNk3ZCZP7+tkesnGKY4PwCND6TahfncTAK1DiqbnDjIm/Po0km
mfeI/+m2lTW/Q3SZ2ibq+6BxFlZSy6s0TcgHF5ekBHqnVXM97aFoW6fV7obu9ba5lUtGfWtucfg3
7diNoVcOrhQA4Rh+mfLn0dIPU/TPbTvz/F8EpawPEokAT4mxpSvyWisWVuBr2eCS2vqoeQWH8Pga
FeoXo5bodxY6Vmc8p2Cqndt2r4PT2bCKSjbXAgTu5YbKky5J6Ag8uiGdJSVPIBNU7jWtJlP3s7Re
cmJTX/mPusUTWnN7mACEWtABrnGQgmBpTR1KQBKnF4lXi1b9LrYUX9ZCLdoC4IogLXH5JSJWF0Pq
l/00uL540jiB5Tp0hOTUeroTGrUtTWc9u1PED4H8W+jv38+F4ijmVOZPlccy8nOXe07t8ypRQlF2
ywyFVpK+fhjc3V6+lT13YWKe5jdPQbMp57z1JLtmWsM5PAry+baBlfv6wsAijqtUJWm1gDFIEaUj
5RC09z286Ch6beWN0GB1LIqELjfXGM+zxRGFgp6sRFQGXUP/R/d+bOESNz4vLxJIQ2xN5pglfN4u
5Miekq30y4pLQ3Ll7TCffzwjFoF92KmUseCPu1YFdLgcW+mlBCX0EPeStkGwkOZvLY4Lg07OxPDo
d6ARtrA15nU2Sbk4Aem3bCl8VZWnSQgPQf5FDX6a01wzK+9MgG3qRgpl5fi9MCxfOlykxYo/aO3k
VpH/CVjxPlC+er3byDXN5e7aZOMZsXY8YQ/6Ao4BInzJxCsExKHKpJ7cQvb/o8fifwqaYVDJovQQ
+HYYZUfI2v9MXvmkdOBdbjv/isvMHVLIGMEkolfPwiNbq9DMtAWDKcOWQf5s427Z+PxSLqzL4nAM
ZD5P1oCU9L4xf//F7yfk570JIpfH5uVi+XVYR2bfjm7q0zN2EIm4fXNLSGb+yNIVIUz8fyPKYl81
nRiJVl8CVPUwAJD5YxZrL2Ttfw4B5Q5RfBWsKbIzczjeHt3afkMwhjyezhpdKXhUFcUDyYuA0tff
dGLs5kgx9baJldt/1qT5r4l5Bd8cr2qt60NXp5MbGjv1RyWhs35Xaxs+vuoGEPE5OBB8Isq8NFJL
qazUE0aUaaeNNBXfmKf1Qfz7/cWW9UZBLDR0i9y+OHTW0ZcOPYruW1m79dX414qyGEVjjm3WYUUp
96Jih9+UrXGsWvgTwM6td64yq7k+whUP/rz3ga8nZvA9ketnqdL2txd9w85SF8sMglqdynF0Nd5x
A+J9PnVsWwtq92/s8GYDam1cC6t4WQ2+rwWOr+UfMoDTtQtA5baJVdcy/zWxiF4tvzKQFcWED9Kp
jnNb22rNtupchI0Q6mWLCHbhvALAh7yOdJIwhI9ZL4PZ0Xd02e7l6i/GwkFMKlWmgyEH2qWDxXCi
x1FQKZ6QPgV6t/H5tVV/+/nFuyLh0WqlwFrB2xs7+VcHIFf9i9NkFrlilghvKEJcjgAZWiUco1x0
g3IXFo5/DwRF33qXry35XBogkUmDavivl0aMTpiivKZOZk5glMSmsCNTe7ntVmuLTuYN5iXpWNIN
i7kyE88LfckXXdPo91ZU3UVeboeWtDejw21La6Ph5ieKJ29l8Ty6HA3oWRIQwkhJqzK7o0TPqp1P
vnFDTnbNCmor0HkN2ste9VsTaUWtCyHRVF8fhD0ApNuDWJsu1kLSYFRTe10qPegp4Ahv0iZ3VACO
+qWTGMa+ze/0ZiMsXPNhkjI0EuUZaVJpupwtuc40la45g0tJ3+7iHxkInyzdeHJsGFkej+CPa6Ut
ZiM5esnl104lKbKVrlg1wrNpZmPRvnbpYcTqWUeoMrAilZMKv7Fll1u0tdVlJ8Aj8Urq9Yp2JZOv
i2DqDa4JSPihngr56Pnt79uLP++FZXjEavzXyMKDvdLw2krnoZvGpB7L1wzQQaG8sjJW/jemqJ8i
YEn97OoB0qtdak0GsP9oGOl6JlaPliCdu3z6QIvTlwoM9O2hrc6fBWMMhR90yJZHTZFUahWXKswo
rbBNiYehsnEor+6cfy0slYFjsoA1ZPzRtYxjJOwmpHwABm4FYNKqt5Hbm0VbibWX6twebb6LRmXi
smBEV9n80OujnST1V79KmkevLUHSUDAhc5ya34SWNvQpEAg7HQbz2Fot9JpuFxlpuxG4rb21kNia
8QjkZlBkuNzOHd3zYqGlLFCk1X9SKfygFW3gCEYTOg3lMNui8cWxzNL3v8ORxfvX7MJjR7/oQdkE
o1tpvQMscb/J2vujtbvcFNpMs8RvKOn9efW9iasNK2ytAJ4NI/N6Mp4A1bLRTA8E2/qjOEr1I80i
rGeQ71AtQvAxQyak+yiNIcfT0fHoy3npCK0avd726DVHmFmyVNXnd/yyEKNNCFzSjIAd1D8G39py
Jwb7v7CAsgMiJWhqk+m7XNMwgNIWoirjSoBQY7MC6PuS11tolrV9Q+NQjbwXZD64zpdWShMkeWdx
RieDtMum5oFkb93At3hnU4o5PU6u419DC1/xzSxrughD3ghwQ8x3YKNOQzogKGOpX29P3dp2mIWO
yVGSHkLW/3JQfehPnNeUFDNB+CD3dD+yhCPacOdSom6U9NFXUQy/37a5NpHzOkFjhZlwlTb3yy7w
zApKZOKdchV9UtFGlZw+6rfNrJGPCVv+a2d5qYrWGMnVSNQW07Q0h4hUg0iz6KUsxl+M5FHJybCw
4aOHLhHvi2ZLc3htat+aX0Tx6Vh6HiC6yQW1Wo9ONX3N6wdJ26WyLRob8cParcF9yGRyt8NtXfhm
GA9lqLcyD8UK7ZFCbWxejuHGhK4OiEocqvUAfcArXfqKGYVGbvmsG2+v7qgIwvSklL7neEpD+ihO
jH2k9vGnOg22VENWLRO4EOpZ/LEM8pUElp2qMZVVfVfJjVNRN5jkz6Gk0mnXlYyN0HUlvCDSN6hv
Ug6bnxWXA61moajWA/OlCWce9+l4KKpH5lV/t/iGOTciJhKDjzwL6yx2n9roQ41egujCenCm6ic0
iCb4cnsbrLgGNGvcAikBMAPLDly1KI3xCBLZzafP3nTQ+vu/+D789znU5yW5VHEucj+VuqGU3JpW
IKNdmvb/9v35NHlzrYnV5GetkkiubEVOLA02PRP+wgKKjRyDhPncUAsL5D/SZFREVwxim+bx720v
Mx/oJvpwKGPQim8umlwaKMy6T1PFkFzzwxgptgDz6fYI5g8srn5cdf40d//cyvbSQCN2Se2pneyq
SWzsWiu99yINtm77qAzaXaU1sVP11gQXMv522/LKWY7uEaiyucJGyXoxNLoQi5kwwyMnqAi9o38R
rH2XffwbI+DK6KpMxWlZBFViT4qMIRDdRGzpszKO960nek5gTS+6km4EiKsjQvSZ/hxsy6tXktpb
siCCLHPbWv+IlPunmUloC2l0Gs0tpYWVc40i+L+25r9/49tCDbNVHmLe/N33JPkuVWca54ATQbEi
Revs9iyuxGG0GiRhjSoR9+5SKUcxMtOoDJCmXQnkRpZtNMrtLnhn86k/zk5pDjQrgnFzC/nLMclw
QwxvoriQKY1jWRDL35/aJalAA1/gIPN5tnD2ylfhwiME7s5cAe0xGra606ydmG8NLE4cRZ+AFTTK
5KrlQe8fml/vXwcedpw0TJGBXtjlBA1VbzSjR0kreh3FB1Nxva3eL6sDQBVQwocpQS+T35bRB/Q1
o55kpj+LzNaSrX5Z1xckYi50tJ4Fi/n38syXZC+JkBQyTloIVcB/8K1vIVRuJRh2w7u17QAZYQzl
XhW9navTOc/gSkrhqJ9y6SF8DL13e9Pl5xdbMOxR2ZgyPp89mVC5t2KmlXL5rFRPlg0EGsW25eVi
FaMO67vRTtB7ggr9iOnU+j7M6ntJuy9kcac3P6WZOy08ShBLpeHze73t0v5ifNY45tDneu0kWC8l
3OYqfGhT6d1HC0ZA3Mx1PfBLS0BzZ/VZOcUMUgo/li30zNSOjfPtgfyBel1ecjOqEm4WeCwijSUU
LJ8AW0SEwCdy8+Wh6lK9B9enaJ+CNoy+MsvQX/P0ozXWzZe2kBUC0SIMbCGRPGdKCoj4jVU/DrJR
PQOspfo4eVH4tRVa89ioQ/uohoHvNlmb3k+Rnx41v4qPhQLETRxBHEAUl5s7QpF63GnZODwMxI53
Pi9+uwYPcU+j2ORHV4b+mcrTQC3flL6ipy589UcNxcQxKNwuQDKzrabE9vQEsoI/xXZGz296Jo3G
ro9bKTty8XTQ26biOYLrCJRZVV6GyPrU5M3vsBdkWwjEBMbcFDbTgTxYcF+No/+aowj9WI1me083
1BCsU1fqvwewZL8SeRR2t1fi+iKZcwwihzwZPvR/F3e+kcG2ElON1S5PCaxRyNzvFoRk078xsXy6
KbVXZUGBCevQxtClDrdHsHZ+kY+Ym53RbvsqoMhzZnJoff0kiv0hFO6m8leRNrbqPfiwEG/buj6M
56H8a2uxAYeyURO/wtbYmUcf2SZd3niXrVgAIYH0Gnk2gsBluUjK/UwpuflPUnco9tqWkNZ1QERU
zCk/myB8WKpCGn5ButCXaJsyfGp5ApXajPK5U7eyOGvDQH+VCBYJyllZ8fJerKPQLwWpM0+h+L17
zMxvt9dhbRiMA/YxkfJ1q0/S+0IR+JZ+ktB7PQ/mhHwHku2fp0Tpn7VOTDa0pmSZ33t5XtHviMsR
KCfoevAWl+Px2tbvpqTKQEmV5bkvxnvJhCG9r8J4Qr3IFFFvyl5NsYj3/RTXz0aDhlKUZYHtNciU
iSHpgtqsrU85R5S5N/WkPIyVmjH5puEohRz/oOOCfJ6lD5xcyNvPtyfsepvPJzoyWaAQ5irL4vf7
idR0QjqlJ0QDxFlbvlbs6t3FFZrwcaiTTyBaBHJwOUcBsbYKoTM6GWLpTADlan1ATWJ3eyTXnjVb
IRdDPLQSrmRVkMtRa0QnoXuUrMDpp/cfiVggJKVwBwXhitET+P44qGIWn5RUtDUD4r/Y2v3w+/3j
UDSkFsG2zm/KZeSYjxrFuzw5jaGTn8ct3eV5QRcOywb59/PzNL55jURS0we9xuc97XUK90LzhJjG
uWyOUXOUyncfiyrtY4noOLVIXC1XnmqKMYoD3iVnyQcDcjdCbO+dLTRsDfLNlG0Rql8S05DaNCKz
yetTIdPx65jnd7e/P59Hl9PF93mCWEARgegu90eoikFoKVF9kuQ6+tCJZvBZFLrgIdb06kn1uv5e
EUTDHoJ+iz927c+z5blcr9NA4EpzMFALuU6asj41P7vEjl5uj2vr64tzWBxj1Dmiqj6VUejozX33
F/kQSiHwTAgfaMLJn5eOZsUJGhYceacBvYLRjpSteHRtCBxZrArZQmZqsVEUX1IzSWXpx+pZ8J5E
ZXMF5lfsYvHp/aSRH6CjL268GILUymgumL58arC197Nec7wKNSZHTFLDuvOnNvzMOy934O+qTiHw
ynCspit5dXt0PuVs0IQfuWfRM1H0Koed/YLHSDSR9TsR2ojeHgTqqOe4k81dkAfmobQSATGIMdlR
cYicQZE/+X2jPZueJtxFQQZyD6326WWw9FG3pVz272p4IQVKcgZSink0PfZy2b+kDXd4r4c90JJa
MASnrsRxl1WF8e6X1Xzo6pzq3ILGlUCqzF6gZ0ggnwJ5Vypox7/7BLn8/nz/vjmuwqro61qfl2D8
lKpfVe3H7X1wHSRefn/hRE0nRVmqCtKpT0LR7aum/iCBmEB0UewUyOqBHD4jLF6++9jCoWjYxi1C
F54rPq1YBnI7NmPpttO9EX02y40r93pvXH5/MW2lWbVe0fL9DrquxPExbJyLK/BSLLCtiWHmbNMy
O1AH/tAPKHADb/6YgM7QBoTzkHFIUHwTPpRBQgfI1zFLd7fX6w/Y+M2eJEFA2z0M0xHaQgh/uSeL
2E99CZGQsycF6A+kNKIuRkQB81AfBXvwxv5ZinNzX7bia9TFqaN6+lkMIn6P0gHERvPgvqRLxS7N
zE+8QeOd0vqonqVT89j57YuRoFt2+zcva1RXv3mOWt84sYSMhCalWnYu1AIFLeGr1QSPXil9pVXx
oVI6J6ODq6UOd2aqPYEIctpJvr/9GxYOcfUTFjHYaHkxjSqYNnF6FYQHBWG+/83A4kLRumAQg3mM
7ReUtMp44/OLOPX/fj9BJA/S2QGWdVkugbQpUGk552WGatOHIv3YYucvxvDGyDyJb9apiuiiGIoY
QUdw1GGxbjjv1iAW90mI0l2dzIOYVf2m3Yha4Vaj5sV5djVPC1dDidM0o17Mzmn/PWrvVanct+WT
GuQHWdjCFS7TXlfGFk5lAqOQrUphPOP3Wnj0tAJxhi8Zudq0ecmtExKwh1r93YnGIcy/Rf7h9nLN
Y7k6Ct4s18LlBjlXE9HDfK/ZhgID8yGJd1O/cZSuWpmTkpAF0DJeRph9kntl0pvZeUocurRJxTFu
if73t8ey6hoAWrlByRlfUcB0T/BJVrB96nQvSwerPORbusirR8AbE4vpmqYcjTpTz87Ic8bdq2Vs
vIXXJsqcQd/caHO0v3hKIjlUl4FU57Q7PKnDEeTPcKyijYtzzb+RYlGobvCYpyPT5RZFzMingsQg
CvPUTY+eDKMm/5L4nwdkem4vyTwfS/eihkJ5yJyTLsvHi9rKSqbGVn42kFr0c5/r7bPfP9TjP3lz
l2obeIk/v/zKnA5fgmoHAnRLff1yImPgq3hz4jWdrfcFyqpRplV3/LbCTgY0BwOtjZ2J5AHyZWa9
A8jYH9MeJRxPEJI7C5kXNA+5Usw+DR50pU0OsWYmDni3xBGCArG5ViyLz3Wh9Z8kmqzuURQ2nmut
zD6KdflZi8p4r9bNf7QxaT/TYMv4nOl6tMtkc7gfpNBAYbXOSrvMTbTTkOz9pwqjhs5tpXccdQ8a
VUMWoSqm7DNk6XqrHnHtv+aMfMDFkOekCL0I1RSkP/2xosadDV+89BVs6Mbxf70HLw0sjn/AI2Yx
hRgwxyNqMzsUGsVmq3nZuhEuMnC5pBD0RWSGElo66Y0luqOa7cqpcSbho1pvXDTXWxE8AzisuUUa
/NtlFZAWT3ojC215ZlUcRf8wZi+19eKp+cYWuV4SWSIjif4YsABAgPNg31yYotwEnYATnHPTSXVn
7Da+fz1Zl9+fx/nm+1NhNMGQ8f05kW8erGFvZRswkNUh8IDh4KLrPJWHSxODRhdCwfLCc9AYuxpO
WJBvnItrg6D1x1w2YW9fQeNSvRADtczCc2k+htExy3ZxuvEK2zKxONo7X4iRlkrDc9c6co6GIY/V
jc2xNk9vR7E43UcjExslYBR6fWhSBL12t0/bje+bi4pyTn9BJddp6qcmv/00RWN3IwLemKPlPT4Y
o16hWBuSUvuqF7+7qnLErST9lo3F5jbLQpONBBtt6YgjmmsP6lYMKa3sbe5Wttz/ia0s99yINmwh
lEJwNnLU36XCoRMuDXci2j96L6kiO41yj557G/xq9Z+C9SsL74L2EFf14faCrY/139+x2JuW0tUe
Ep7BeZJ3rXwwg53e/YUJCK2889APuIZ8CiRLxqKJwjOK5Yp+7LxP1RYLZ20Ub00str9RdZ0Rx0HI
u8IRkSZs7jb7dK4t2FsT8094c4h5gVpXApKN59D4JqV7IbszSkfXjreXY23/vLWyWA5uA8kXUp+5
8iCg35Vb3TxWJwqkB1UOeqBc3b6hNo0R3WCDcy7eI/taoO8o7f9iCG9MLNZCIZHb1YmMZzfoKzpm
dvcX36c9lUrcCIZYXQQQtSDFZRPqwdnXbUFEYXvjtlpd6DffX/x+SynanHRYcG6tZ4rjUfZsIk8V
/s2meGNl4U40BNHCytOCs5Yc5Ogx5sQ3t6rweORlKEq0+8bEwpf6EZGtKjVYiG/0bjNNB/hs1m8Y
mS+MW0YWj8feTIBXZ8xWH2SHshHRpULcVfvRqvvWOKNml+Qf/7f1X9yS2hBIAXiX4DyMBzTEo62j
eXULvpm2xRXZKRAT9WH+Ph3KFVd/Z+c+ntsXy7KslwthZpmhwfeRzax/JVuKPxs/X1s8rZQmMqoq
YkEm2S6/6f/5nyZfW1yNctwoJmdtcG6aB608bMpxrG4+NLOgvFGuAdZ3eco2fW0aIx0az9RdtRJt
uucQWWXl61+M4o2VhQsNfWD0csUpGJuOlqK0vbv9/dVT9s33Fy5Uo+WW+4YYnOvpvnOj9H7oNw7Z
jXlaxlltLntq3TOCHlgaJWV66vS/Cu/bu8dBWQA+CKlaac45XK5G2cRAywffPze5XQ5OURyHZkNP
YcVdaX6tkA8kF8CzcLEUQHFCtQhaAfa8Z1vGz1IcNk7alamSTXp98A92rlrUiqonxrxPPHfold0Y
P1rRJ6O/SxGnvT1Z8y9dnIQXduaRvgkQJEUwO4oQnpsI3ylz0kTjLFv5Tqefy1B+l/ONiZt3wi1z
iwtENv2B1g2YE5VvaeR6wXFMX2P1if6mGxfitTfPGE5KaPCw0DheQuw9RNOmMfZEV9PvaKpgZM+I
2N+eu2svmE2QNiMnsJJ00n1eDQg0SW4mO4av7ptgK0LcsLCE709mEtXpHwvh69yCYysttzZJIFUA
rdDkigzjYjmkhu4vWTZI7ujr4KC0j0U63gl5d7w9UderDtFcnTG7ZBjBIy92ZBHBrAC9J7k5yj00
azoKVfFT8sp9DyyyrNuNvbM6KtQfLNhaiLctyzRTMYzpWDOqVOgetNCzzUykP8Y/twd1vXPI2IjA
iSBX0AJw+RZCWx8AcUCsUAXDY1T2H2ujSsiQTf/0nvaYTdMnM3h/mhObFOXnteJhsmThBEFnVVGf
QCRIkVKf4vTHyOlDv6m7SonDjaNhzfnAQv43W7QIWWNFqbQoDyTXqu+b6USEdHsCV78P4h54OvKq
V9wUTe+A3ZL4cmP1Uxj+k1CYuG1gzQ9QUJXZm7DArqRGkFYpQWJpMPdDmkuYXqAf6SOL1F2n6Bsu
tzqWOTeMFgiwj2UEUPZ9IXUCc6Xq9Y4CvKMpfzNbbywsrhx6f8v+VJq4m1h8CqL8E6XVrSznkuHJ
ZYN/0WIKQRPK6lcMREXs+1hoDGZMp8+3GnEDBOITOusvQqDYhjSpjl/Vv/IJikwQhLQEzO+8QrLr
SLD1stjfXr/rOxDOlQSAQ4YMBpNvcWzIYduJ7QDpRFOc8osAAUhyy+kvVk6b1TshSqnIVy28XBxH
o2s9TXIjJUjvzIHOeGVhbFEj1vxDA5I/axWQQVlyFmKLxtoiTCk3pM+Y/5kr9y/c462BxVyZhdd1
HFeSa0RP4fD4TozpH8d4+3n5MkyoVM2Pq3GS3MkDl7DL3x3astJvpmexCOXUaR26WJIrGHddcZ+L
G99f9SRQhrQ4RORbWQYDbTFkcdqqEq31nKY81tbJkp5ojHPbX1cX+f9xdqW9cevI9hcJ0EpJXyX1
Yrvtlh07TvJFiJNc7aJ2ifr179Azb243W2iig8HkApO5quZWLFadOufEijBJUVOiBbYy4DCbLNCG
NPjn+vdXavmgiECTIgI/MKBeVrkUK0PMAaxIWr5b2peK5JA9CRP9SU/poYXsrdVHwVjMkCs6jpMk
z7s2OjD/ga4UAD5g0oRYgfYL9KPRoxw6DhhR4yrYXx/dWpBgw+mgzdIGyF/MkUIik9aFhubPfKZR
6lmq0/qWkg9fZwQo21FXqzsL+lKSgHRtZ8Bdo9/aBfD4AoNaZdrQDYBVhVMFFNpAi+XR6lD9or01
3KPYN0hqiGv2eE8m6oegX71ge0hZnhht3KnwZWRX9s6+g3oZ2WaRZDbXVuvUjrAXGQN+nrKGjyv6
tuTtHuovX29fMN46g8WCDNRFANRAV3JxNbC8RIzurCR7BF8KdFDH+bHQrQfokd2e48KUnRjkc3vy
VikSLUscFQar7ps13lPSBDV7Hc3pL3wp2tWBbQZXDtoqRW+kK1Ez2aoKArnaH1xfXWhwferWVgdg
XkRXqOwDPMr//mQkxsJqFPwY8kwpJGhqaAvdXr1CYAMBYrxNoS8GwvBzC9AqTWNr4ft6qtE/HdZE
g+jjx/VhrARYp0bEW40VfWtnCYzQCW2ziJGhbGsDoKDr278xxDv+ONj2oj07gwJtXvLyq9vvO+V3
1D+00+t1EytLgpsZuX7gyUBXpQrxVZ6XaWoruRGW5rfY/QMo2fXvrxx8PLJAkonHFlqMxCuIav3S
Kgoa6DP62HbfxmaXJxZ0qF+um1lZEoRLoJbkbMu47oS9OzaNRhka58MU2jiQivoG3Yy/sIBOYB39
fzoPnM53FhSHLIZcEZgA5nqTltNjP0ebppX1/a4NhIPdwWMKjCcuhXMztdaaDnNw1y3Ko7pAv3PJ
/LaWlEdXFh2NxQB2oUQBlLj4/qVztRj9gjstok8qeyr+3D5VBiiwULOABha6v8/HQBQXerQOuu8L
aORBJiUsa/dtiVSJr1+dKlxf4C0AOQuMnZth0CB25mHC1hr1HVPGbV7339Ikl1Sr18IPEC9Yjqaj
Gx+KOEKMCWhq3pIqhv913YgraDLfKNI7oDa2OVRKvT5L9lUMoaJ6OVQt/QWmiM4bwDh6fVZXAgX8
DOxAzChejiIsfiYJBM/dDOwe47ydCkgeW+XXISPvRpQgfc++XTcnsrby2BdYH5xd1G5AACM2WI7o
u4iKsQdZA7r6tkutZb+H1h2hfe6qQdLM44a5wGfNRCm+tYNNAhqZU+tRKB//hQ9BFoVTqqGd5aJB
MW6dFg0A+CVxMntoy/NY5Ppxif4+WU+sCLH9z6ANwwBXEwxdkNMzq0yaDrrMoU7o8JjE+XuuzDHk
FfMh2RWE0qdCMci92pqd30fECQbF/osnLw4+ntSAdQHKL/oyEhWQ3R3Qxzx3ycZw6ufesG8G2GFt
T0wIF3E1oR2qM9CJjZSAR+ZH01WCNobgYCwDLK65Gv78AMcXuoQAIz4/pMniQlpZK5YQuqDx7BU3
st5+LhiCI6wWDgZYmoTDmU8LElUL+C8nf4yfbFUSJ/Pr7zxxCyVhzukGZje0GorPZDfDG3nUwbGk
FTVQYT/SQt002pcyjtEi+wK9guuHbu22hDfj84S+QKDqzmcL0nKJW0UtCx90+30L6p7327+Pbl4L
DgQ1WTShnX9/aEzU//Kehei47QOSPC36UyprAl1ZcuwuHTcMPAhP2p0bwSNutpuRWSEIc6LXrH27
Pob1z3PSClz1iMPEOTLjgSjoiYbCyY/KukuRsr9uYGXN8fv/NcD//iRKrYxOaYsKBuAKdq3eYhRj
4DqvujVuZhAijnocXLe4OiR0s6OJzuHlNP3cYpI7E1PTwkJOdZPGu1Jy3a9clMigWRCP4qce78zz
z/fT2FZd29vQqIKeuD8+V9lfDODUgjBl+ViPpLM6O6yW3zmKNalhSxZFNgbhsh/SGISRXWuHQ7TR
tI3aBp3kbKxbAPoUlO74j80X6WTZjciwKLLqdph090jN0vygy4giV443FuJfE/wnnJhQqkZlHTJv
gFO6Xqlwb2jmP6q323fTqRX+K06sWIWjL+2CgaTq3i52ugwNwbeL4BMhnAiFAA1E50CnCN93Ca2A
Oi3s0Ep+EnoPquw6/Wl+b5fb8WmoZqCagEQFLzeIDQhaBcIdp6J2uBTfO+WPW9+elDj7vrDidTNo
BP7WDiNn9Cd10wFMGZm/aya5bdcn7N9xCMved5AoGkeMY9J2o7mPEsgmb6MPd9hcX/jV7YW7QzPQ
lGlewOahdaIwJHxIqFgfBfrPnGNu+jd2MfILF5P2rxHBVzXRoFemE5FQ7Z33pNT3oAz9eX0cfD4u
N9i/JoTHXMZ0NTUmhYCZyv7ejPk2rkaGPiNZQ9Wa28VtCC5orrgBcbHzgzLTGOpKYA8IFeqxJohl
lKMr4wDfJ3JeIDZGRCk+UJoFirgzG0Gk5u6s8m74bcsoBFZGgHIYp2JHYQwtxsJVq5vd2E+gAwwH
CIr/SlPJhlobADiTNQf/1YEoEC4O0qguFGIt3IQ1gPFZ4yctlAter6/25RhcWMDNB1/CqSyFMRDw
QqmQAtbDbvaZ4bnj3fXvXw6CMzByaUbO/XiBi1igCA95MKSnO3R3AlqwoXq+ixNy8yGHGciBcPpc
RLpijdIBTp+2mqKHbAb+QtkS+7nUDn2+09W36wO6PObnlviEnvj3pCdqTltYUuYvbnNfAqitAUwJ
nd/rdi7joHM7fGJP7NQkU0pauFBTASGMaRyHpvDqPpyNKmjbQ387Sgb9JaiXI8w2sJvF0+K4rRmD
ZU0PbTvGLoBkdvwICUpPX16uj2ttw50YElMslNWFo3JDEVSS5+FHCyDcdQuXDh/wGLAqoaeII3LE
LT2hPxckuY0FxtgmWMwcYj7Z9FH3+TYd8w99mb5dt7cyIuB+kLrlr5RLMTcFZJHjoM1zaE/274LA
1djZzWUQ7mOgXIESKRL4IjmYZlATpGrmHGbWS7I1E8marBxSDYER4Q8fBKmGsNd6CN3qSYzP2+/5
cGiTxyKXrMnqHJ1YEKIWyx7KuYzAnx3luTf0X5gsuFszAC1m7ufxD/iz8+OiJo6dGnoFOl4o3Nc9
8cb4Rh0q3L1ICpyYEILgMnbIjGZMaLAgcuyXYEJ+sJgk2ZaVxA+sQBibID8IHjVxqWPKDH0csJvG
7g4C8ZXhVc2OxLtY8XEcLbaBaAKRFTlWZg/1NUiNAvaFR6MuXDXx2JZ52/dIdeuT73QDWodvvwdg
AYl0lL0BLhPxcZHJOm0wIGhQxR9OUgHnFYz57vpBXMkfQbgLyVsIy/H8p6Ofb4KiMKJiGFGrqetH
ZrFtjhYttSKeWtzFw2NM74uxvKvpzYEsrKLegfQ9Z5YR87lI9DrJrCPJ3uUQgl3GX1NjbtTK/AEi
mpvT4DCFnjBE5KgQIRt+PkA9tUpNHSiSru6+Gv9M2pNyI7Eq3+VnJoSTmuU1emuGBvnWXgnyiT12
XS7ZC2u7DSwA+P24sfHgFmKORim1JldS5DazMQYtWP+kqzL+1pXrE4ElmHFQt0F8I5aikmoyFq5H
HSqTuy3d4lg2jk9KEFI2URBpUMFOu0biRlfHheIB0iJoV7k4urmS4ZlfYXWMPvYsZCh/X9/fK24a
mwmJI048gaeE4OMoccaU1BELafqoNjlkqDNvTG+/asD7gY8jrAWEUXSkkIRw8i5GSq8AnVDWLn4p
eyitTNOZBcGPsm5RslGDBayI832QdbHyf/38/cK5z1z0bSClA9kzYQPXaK/RW0vpw8Rq7mmZml6m
URDHs6cm05+cuCFerpnQIJEletbGhe5D5ELRqQQiUsGJNnPS0mSoBoRQk98lkT/djk3C0PCgAHgW
cQCcwPnxNyLCzIElQ6j0k2d1B6bs5skz3M31fbZ2B3FOX85ijjoxfM25HaoqAEUosGOAAnCgW7Uj
j6qyb/t74ix7rU+CvKp2sbOgQVHSFbwSXhs85YCLFvN4kVFGvWpRYiMfoEvypiy5Xwz3bACyrbgd
HIW5PDEk3BXM6HnCvBjChRhgYKZeVoBA9vpEru0IA1xjaBhV8TIRG8RRHkrtrC6msCzelRxQNslZ
XZsshJzgfELIA5Cr4EgLfZjjOkeJrymdbQ9fqg3kzogdqF9IXBvfWeKh4lc3NBhQirtghQJZsAWy
52oMp+5liadNXv+MFRQvonib1t+vz9qam8MjBPhWvH45juB895lmScyqx+7TE3tPZrANlRn9raiq
JFxYuSJQuvjXjrADlm7UJuhCDGH6D4m7x/aX8aOf6GPz6y92ARJ1Nq5tDbgLIrjtnmZlYdRzH+Zj
ADZGmYrT2nRxPiJUSiCSaoj9DVOelmPVdUM4sCKc0Q8XNe2L7cig7Wt7GagObDMVvgd5m/NVIQAq
6FNJcF7yJPgTa7I28TW3jaQmuLOwmVFgFVedpoU2pdEQqlVIs3/M8R0BvDYcavRjZT/sant9k60d
HWxl1MmR3uQyuufDcRSjrYoCfibqIDiYfG/rX+WCwrEsXbBCGfLJkvk/Q3xeT97x7oTatt5xQ+WT
0WWBWc2HZYn2BqnfGmPw1Lg/mjndluCq8c3idxaTAIss2YMrZXT8DIK8Oh6qvE1euDo6tXaWXsXl
VOnNo9X3j1NaoYqr+q1F0PTfB31ZQhQjP3Rj5XqAje5Tx3j9izmHr0IxBCHMxcO8njS3pQMOnD6Y
XlnsnfHZtr/RSCbF+OkhRG/luByXAOgW8rHCXhpJYc1KBA9iTVCwjqsHyubXehrRAdlOnspIUGZm
kFbvTh9/zAMk4qwSSuhL5beq80tXoepG56fBQUlT42y5xdEutU2nytgE1o4ucD9oFzAhT44XxPne
GKoYJfcUE1KQPW0OObrAnfx2YBmnHuWJA5BeIgUnrDyyuK4F0CYLTfWx0nbaz+uLuuIXkDZC2Qag
MlBni/Eihar6AOa+GaLQnVe/W+x2kDEejHBvuEQB0SQ2n8STA7SAkSyyKvx+mqd+g3yYlLhvxfWY
0BFGwPOZYhGbKko1j2u1meZQKQzfdkqko5979suwXhP1I2IPTvPlL+bsxCB3TidDimvq5k6EN36j
HJRO95zy298YQFIXHg7rLno31DhBrxirc2iZm9YN5r/YuHiFAtWMSBcIJlsYQNFY5ry4ZAzrOfKe
HP2tiSRV05WAAxawc20dIHk8doQp0nuH2o06Qvol+6Ys7rZf+tRzAYzMaZd4oyWTx165EE4NfuYW
TtbENNO8T1ttDG0I9xTzFqTXfp1+Ufvbn/BndgTfNNPc7lpwp4e54z6qzLlvk+E1cdvt9R0gG44Q
3LTapFfVtIxhPCHhpj+R9rUav88yFqe1029BTAb3CpfbFDOHOgEB0tAhAoX2+2Idok5yZax4SPTQ
gA8UdRbUckQwG12mrG6SYQ5NNnqdDggLoB/d9+tztTYILr8D6iPEUapIBU1M9t/jWC0ppE9fKJVU
J9YMIKWHfDTiGzQHCS7YTepWLaZ2CocE4WWX7G7//aefFwLM1jGGjC7dFDZzsNh+Losw187i6feF
s6imwNktE77vmNAD9qJqp2n3db2ZZCVniSFXgCtNLSVahmbd0OiCtoCG3rPL/MJCBlTyylw3hN4b
F4/byxJB5fSW4iR0CgkYoF0z9WOo+OX2iwoW+3mQbK+1PQzNFbycQHR1yag7UQX/ezpj9Zfvdf7F
UQ+1KXEqfAWEgAfvi/+ZECcOXQvd7DrjFC5dugPV2dyjMdBv6UNRHwhJvUm2Jdbcy6lBwYu1lal1
+QKDZPxZFg9TeqDN90KTXALrM8e1cVBDvGQEVphtAiurTqHi4lJG+5KZgEsbLSd/cX5w2fy/GeH8
oMYdFcACY9vRYLEQIqXD3XULq+uDPg/ko9Abjibu89sMig3a3MZwAE2rTg+AIzSPSPMWfqS31YM9
2xqybOq4tzvm7pOcWfvr5tfmEcE/UpNAZ19SiFosR35/Rlsyjb5o6r0xB6Osr1Jmgm+Yk+uzo+jA
BUBXDTX6neVxoLlfXLRKXB/Hmh/9RDMC0Khf4szJ3FSk7HQUEezvXTCoklB2rX4AZC9aXfksXTIf
OtHEonoZ0FsNhJ7VeJDcqIYDK34xK/Mo+WmCJtdObwdXuWh/RLEH3SwgXRbzhtRIIKaiL2rYg2HO
x21UPM3EHI9LrcgI3UX2fp7d562WEK4EjQAoYfgyni6TAsixOqMM44xs23UQJXhGun+L1LJvtUGv
LX4Bx2tMndciuaxA4kO9J1CSmDZVGXmm9lFPh776pQ7oHsrvmkamkKGtnRQ0wfDyAKLxi9SjU7us
ag20Ki3mLuptn0ba0RiIj2czSGMPZrpDrysiUzAA/rTMu7x5xuH1zRlhgfE8jncISIK6kKWsdX5A
RQcLsnVkJwygGXCRC/NmV1EORUeVv+LN8uCmjtere1WZnkv6oVTZMxk2jUW90j7MzWNKP5akBLR3
9Oql3UWGez8Mtae0MWSvj9OQPTud5sfdJPGX68uL6eMwCLSuiqmzLq8gUKtheZvsq+skHlue1P5l
aZot1ID8GlJAZbRpzbuo+2VWh9K4r6swmRM8xqtA19pNWxDfsqHzQiMPWfpnkj1fP8ErboK3PPC8
PBdP/ewFPtl/UetMc1Si92HsOvbCQOd94DIfG1IxGaKBe21hyZDvQNsPD02BpReWLItHxWo7LFmt
dPUh76B3OGcju7fY2PnOUnevTj7UL63iKhJvv2r5k0ITyUtEF3yPnwzS0nNLy1BjCScHTGFEDTT2
1LGnqo23E8gulvZWt4g8ObJ/ADsBp29fFCArLc/MOiv7MHUedPbwz/Ulu7jq8XWITPB9j4oQjtb5
aNiimJOaa6inUMv1qyFPPOBzBx8KuOkefKGxpOPjYosI9sSbZGqUbnKnPpxARzkXie5VKhAJyM5J
pu0iCOSGeKUI2SiueCBcyhyomffTPIRaMxIfnOvOA7ofDM9R0jd9TNgO8y3DKa1OJuexQ0sLKjgX
vt4thtIgZh9q86EzIcCXPSz0rbv5wcGHdmJGiGgQUfSjPsOMUVmBauZeMn+/vitWVglFPJwunpbB
5hD2eEeMota0pQ3tJfk6LE3xUtWL5htupH27bmllytCSBRVfdEZy7Itwjp2SAOuYVrAUkZ/gmzoq
pXsXTcVmLAYZ5+PKqEwA/4G2Q7gCELowqipdNDturAb9eM90eC6KO9V+vT4ciQkxz4B+UjsrKUxo
yn0HybRGe5pk/b6rNnQw+BAcXJ7/OT+yJeqbSdpEddil9oRcSTluaq0onsposSWHaGV14BJsh4v0
orFY3Ad63DC3p3WLYu5mce6sZd+N+7n4uD5pK0cVYAF0L3NoOAJZYQ+UUY0EHcna0B1Lq/Ror837
QYHshIZUygPtk2JPhiWVADsuk+afdxSnlEUlGXlSwUNErBxSI8bgivEebRt19FDbR1vDeT2aqLf0
3/L0GDV3pSM5XKZ4dXG7IN9GOQTPgIusxzIUE1N02oakz/M7qOguvmM7spD9MtwFzwWOMOrJvBMR
Uc35NmlsqNJPZKFhPPSvhaa/j7rmj0YcRKAVB9wlD5KhDrTGYr4L5dDrS3q5R3WAtcAJjKSRheed
cNS0CDSUszqVYZyNQa7G4PhQvdvZktCNfGJFPG2mUdImVpcydCv1bUIeLFqczfWB8B96FmcIJoTD
llgEXH6TVoak/IfRlwGVavC97MzhcYh/1Elo34zQEQwKqb2kNnQFD4YyTAzf1WxPuVXFCHcTZg3H
DdsCLbcQhT/fGItbN53TwwL9p30oJKfqcnOff1z4+VnvVE7O8PFcf2BaMEYv19fj0iOdf184tCDI
n6H8gPVQnPvmlZF9me3Nen/dyOruJUggQbobf2rCBRsTV4mtzijDzL6P2wNLHoglKe6vzBPPq6L3
git8WQ4f50kU2VVulZMsKUMVzI3emEm27frnUc8F1AdYHxEx3WbUJIaSl+EM9U7d9pZElla5dNrw
K5xV878W+C84GUCpjyMQf2UZFjrZzgVcS5ns68zeaSQ6MFZK1n1tQAD9ohgF+DcCYsGbJelAaIfy
U9hTx5uMHKra/vVFv6zlwkkijcvfpaAuu4gY1Yg6UzbPGFEePcxu+i1eykNkDeC3Vh+UXvF7UuxM
bbhPNGWjLbM/N/QxJb3kEcU3l+Bxzn6GMLGQPO5cmqtluFhj7qfpfARqdNPRfmeDSQ+Q+z9pu0iu
pEsW5s+xo9UTMQWoRC6oBEDq6yjdWIbWaIezW+yTLj1AKGDbgpOVLeUGgiiPc8I8za0Do1v8fM5Q
Q86OCZhn1TbfNOhX9q4vyMop1CAQCQ1HC8D1iztkGNyOLLpahBprAawIQcQfFLWsALni4GHFRS3N
0jhvurCxeptCzsu2C0CSDsyBAsMxyV6Sivh1m3v99NLmX68Pa9UgXiRgbuJ9yCIUAu03ylKOWRlC
ZdEeOy9h28Z2vTR5bE3b62oVmYT8docGYnuInUNtZqVbRlHoMmY93IHR7Idiw7QYfd6S9MTqcv1r
Q4T+xxSPn55gXAnSaU4CC+mPdJEJaK1Y4RSMQH6iB4AnbM7djrMgC0tKuwrj6n1u3vPyLdffri/Q
iqs5MyEcwHQx7VybrCoc1P0f3d1d/7psAPzvT/xmj8MUqS0GkOgHAqAvJMCUbJD4spVb8mwIwu1C
Rz3TjAZGeu29V8udUebg2GJ+LOPwlRkSTk/Ttu2MO64KrcFLjCAGjDC/Kw3Z9uWrKvjEs/EIF7KZ
EmPJK5ghy+Dn+W+7gFqlBdHRZIv098YuPuwGuUOo1jlTs6tI4ZFyV03QUKZHd1D8AtGvelDLxSPK
oVkgR0e/43HjT6PtuW6+Z/m0cfTGm8FDXN3p5VZP+9dFY9vF3UBOxHP1PyAO8ar8vYCUcqVXSGkF
ja0FMVODDJpdjvVbHb/mVezl2QtTP2YkNnqqA9Hw5iaPqia7fVf2KI4aMhu8hH4pV5aOM+TMy6rm
GAOi001nZZI5X7fA2TV13iwvJhupxaqaWHkd6trsTw56BGVA1JWTgDH8a0EIFWP0ezNqp3VItdcx
2qXzu6Vsrh822SAEbzH0o+06bVGHmvOh64e2Cq5/f2X7nw2B2z85zGPfqrWa4/uT+lhMwMzesWUb
95LTzHe3sPvPrAguQyXWMJs6lsI2yAMSW14c7RALeaTeKsq0cYeP66NatQd2ROj4IVNyoV6v5Wqh
qLpOgeAv/TouPJuGKtnWUxToykN8c4e+BUg1bie09oDSBuix80m0kDEx+ymi4bwYD2b3vShvLqFz
C6j9g7QTatOABJ5bYLqBZ2hc13jUHzLb62WQtNVtdvJ9YQQ9U3t0wVKcRuubWXzQXBL8rm4zTlnJ
OVrwnhbcuVEMy9y0OjYABHbo8JLqX4sGxQYZuF5mR/Dm5oQAOI002IGHS+1h1wwPkfO0yFSvVjcY
AYkFlhuhnYhAV7IuBwEOqcOceKj+dMu+0rw6e1eov8jaeFe9zIkt4YhqZWq4McXcRczZ1uUSDGN+
N3bO7cEqZ5v835CEM1otdemkOoakRDuntry5CvpMRmkvrA9qZhagxsD7Ac2Cjl4R+FVlrInH3jWP
ljGyoDca40k3U7aDjG91SOahuZEu5z8GQS6DgeGauSAHRpO1sjQoSB31IiCqjt76Gz30pwUu2c2p
h/DQFusPueZoMUhozWOdGM8aQzlLqSTuU2x4+I8NhPewgBAYSMbz4z9CoCpqess4JrW1gBjCnH/R
srJ2YOoZfG3srQcrnyArkzQ6iMMBgLYiuLrYsRrJLxELjfglDpTkQO6N2hjKOSLPFKqMzCjctgtT
lOipXqGIWHlNlG2S+b2NHpZ4p0XfRvIjqjNAh/eTg67q7Iszvi194ml26RcAfkzmP3Mx35UghKqb
R3OUpO74IT+5bfhs6RzJ5EJ1ABpPYq9wkpt2UceWdmQUQr+J17pDQONN5wametv1/F9THJdlwzPD
8PnCdK2Jp6RhogZMwFj5rMnAsZ+JGmEsAESj6RlH0wU0SzCAqhlN6qrVjq2al/dqZjZbaxjH54j0
2gZAYoN5Q1emrQe5VxW57YncZ8zRth2Ndc9UmHWwFrfftoimn+aStRtqJfFrTOx0WzcI5W9zIuL2
EIE+nUPHngx9F9bdplYCau/7XDLlfMTnM3K2A0UCoaQwyhqV6w6sBu80xXsw8zoZKl5mQzhvNmvN
pDUwDOg/6vRHafTeKEP4C1fIf6cKJOmIglE8sPjfn0ReCmPZODRZB9ryZHpipaocM6TzvcGdoGu5
UCOYR+WNlUW7vx4cXQ4OOQLepI3Gw8+G5HPDUcc6o40M42ha26W+R7wnlcQRwgl+EPj7FiV+FAk4
Fcy5iSVFobZADe6YjTuaBEz2hhYrH9wAegU4+JbXsRF1nRuA/idra80ej9Ca6KDYGzVvkCNMCs+l
df5i5In+utTkF2MR3Y7lrO3AUdE/ZaQErw51IxmLxJqDRgsVWivBRINBi7gVtbeVqWuU6ZiZ+RDU
g1psKmd0WsBUZueuZdD6hjBrEjiJO3xBU5HiTX1nIQy2+xtrhHxqzn6KEGpZ0GPWGzWfj0t7p7jb
2DgYspLCyvLCtyKWA/MH0LVi31jGuoRNLUyw6slgqaeMH9e36EqYcGpADHfzJYs1tYIB6wtIFXtz
jwqTO0nOgWQUthDz6tagTHMOI4rrZS2IYG/2hfwG+t8s2YITIQxLrOfVfHTUH2UakmRXyQSUhEzc
51pzC+CE4ydBzCUlUQ+y4Untj23BJhOCTWU5eYDqVb8b4sa/SJfGkP90F3+2qb54iLRkUtqXzgSP
Eg5OhgIeigBimcxA+0OS9sZwnCd98N04PmqtjSpWRG+ezTNDYqWMLcti5ZE+HBUt0OqAFduZSIKb
y7gBESDqAUgVYEAX9UbLLGc8IEAQOzEPieuqRIfstjefB1nuY8VdnFsSfH89LT1djLQ/uvpXbdlY
yUM3v+nV1kIeJu+ChuzS/r5Au831Y3W548/NCl4T/E8DhM9hNjOs5a5MiHWPErIMTLpiBQq9YMgD
Kp6XuviWObnYVC1JzVFrhiPkTb0ley9lz+1L7wCekRMDgocr43Ze2qIbjixXGj+vldFPIR7wppT5
BE4FQ6Z6eHnKEN5reHvjoIFnWZQ4dhzo1OV5jwG9RW9a6UONNgfgzzeqXXsjoTxONEd3AMrHu9vB
diJMXjpDfGaxc/1I8dBvdolMz2pl7lDzQv0JjwlcoWJZrZ7yktpmrR+n7pBlW9f2tW7LPq7vsxWn
gK5sFGbBBobuMfF+UKgWLxXuySNT9032UOqBlItVYkK8IbpYRTGNAHyZF3hn+CmgFqbktMhMCPcD
68q+ckuO75wf8h9jdtfKekpXLKAzTQcu3sQfF1yuENxTqNFUyzFXOzOoivyu0gFvJZaMFXPVENRQ
QHPFmczEElGuF4qb5Ww5Om19t+j6wxiXqZcxIgs+Vlwop3VGjgr4C5wa4/zsD1YXg6G0w4jSeeMs
b50a+XpaPZpJLU+/ci95/hLAo4vLgUH+AQHtxTsvSrqJGi4NSZZ5sfGPFT3P/Tcy3KU08u3mxgQJ
juaZObE8NA7pQssG5oblBynuKNReQfB+68k5tyHsuYVVc2HpCg0r5bGo9ub0JblRMe9iGPr5Es3Q
Q6ySBMlKxbrjWfFulpz+S/9/PgZhD2REa3pdS+qQjdkONNgRRCquz9KlE4MH48kHDv4A9kl8Xugj
ycwSjz97nlSPodcujo3Ji2t7G5korFy3tjKeM2vCZW320dyNbZOGKZk2tpM9JZa0xXNlK6PPB0kq
/iIDVla4mcdhhDRBaichKwPqAH38bGX+oHpN98zit+vjuXQGgF4iaudEkOgVFjGeA2/GbxI7BXBD
9Wxy39axZ8tc29qkcRcAkihQdCASON9l5pgMndmOaQjx4y+WTMhjdQgnXxf2sIrmni7T8HXQ9zwz
hz1pVHmK1OhGkjt+VgAdBcYFnQgmMG9C2r1KWUfnSUtDLdnN2UNc3GVV5uXKQ8uC1pYAi9f2wKkx
YcqSZjQGu1PxUjC/T9ZRXRRPL1I/j8EDa/2JukQS7q5P4r+DEyYRTb5o/SIYXD6SIIpiL0N6LpXB
pdc3AqJqFLsBdBd3WwlexRghT4oe8jZ/q7OmvbeVQZPs6TUrgAWgeQTIDzxL+VhPYs60HvTEtKI0
tOYvw+y79rfrZ0b2fSHkXIyoL6s0zcJSV5/18ntf6F+vW1hbjdMRCD5NpcZs2BpGEJd3arav1V1K
JYity8sZ/BtcmRNBB3yNWLSwx7SZyxEL3vavffXAqe5KU/cI5FbM7kb+ms+jc2qMz+jJijiWghd8
it2skilg1PHZr+sTtnZcTg0ISw6KPXuKUz0NI+XLbAVxNqMQXnllDZmpJPVSRYIOWdsCoCgAZhmB
FMibBHt6xLQK788kjO7ZdymdpuzrwgbT1Z6meTEmoaGY3lPdyILZtbU//fXC9uqXkk2ai1+fDoiV
hg2ymrn6c4yPt2c9UOA5mSa+bCfrvphViSYpGDpOyi9nqxQ/ry+7bKKEmzJTKjvNTHwfzIPN6JPN
9c+vHUOk8KCsAI2gywDWppXFDKdI0KlqB+h8C6oO2ENDpmG6thx4xCLPgC4LhDLCZppYHDvxmCRh
5uxc915TXwxt2im64c/Z7+sjWjknqBugpQk7F7SNYmhBM2gkRwaLwwpFvSSatqzX79W5e9NqCN8b
6h2oFTNJyLQyi5BEAwUgEqK8YiUMT4sqtWlcNw6VOFA+nG5nyYqiK9uAq46ggoiiJYIM4bLMS6cH
Q18LaJ0Vv5Vg4lEXSRVpxQIQ9bzRDwg3gESFE2kYyqSkJo3DKL2P791Z4owvpwhx0SfBD/YayJOF
A6nPqaMQUxnCWiOeEs+N7zjja6zLWN/4zzx/JMEO4VAb3j7sii8ysyzJpNtgQKC5YzyVczUGyGM3
XjRTe9fqo6zH7zMRd2mQM/lonC9JJLm0FnVU2zkew9R2vMigXqJtnP5Xah/6+tjG80bpF7/Xttd3
+eVq4QGoYquhWoaKnwjBKAZcoKY1jWi9XSDrVh2TpNxcN7GSteM2IFSFlwfAtWIviaMzO2XpPIZF
NXqxAoZG6mv1nlLKO878oaJeGjvejA5cs1Qk0dpnzUScVzx2OR+YDUV1EXUJKaW+QdtMHzo9eZxT
cNy1TqCRCqzB2T1JBuqBvchrDGPDKnX24hZpS1IqGxMauHZd/6lTE/93NUBTrMTDrG1ldIuh0YqX
KvEWP3f5SsdKulhNH8aqofillVkPSeI4Xhe1rmQW1nYzLz0jQ4Z3P8LJc1OZYxQdaHg6CJMGNAFz
yLItgNGXyRut7SZ4LlBB8Yr7BUFT4gxFqmR6F5ZkvqOF9qIphSTaX5s0on+W09EQC6zS+UgSe2xV
8n+kXdeO5Diy/SIB8uZVSlc2s9pMmxeierpHIkV5R/Hr72HduzuZTCGFqovd2V2gFookGYwIhjkn
w1Ck4W0xchWPXR7zakVll9ZxLkSzkuBabpHD4v0p4o+j/bTWpHmdGFVlRJxDgEwloHP1gzd7C8Vp
G9hhXhgP2R9MQ8aSvlZusG/MF4uf2jBd8SyLKzoTqYUXhQyiuTYtBf1oAQ/M+lI4a0zZayK0CANN
xgRgb1iVKZ8s7758J+kRIuOLXfO1k6/J4BKf4ftp+adw/q7XeAEXfz+yrriNmNnHXNilZvW4pJ1r
5sC8CaeEYVSqXJuCX5SA80Z6F/EwIAEuJXBueo0/B8OJtS9RQqr30Sq9bRDQ/jHiqHra0SN9+Xmr
awM3a5wBeT16KFyMXbUYgs3Gx4KTr5nDXnPL2azYdrXpunVVw14K/ALzdLphoanrZ10RQWa+j8R3
EKhhhCPOUzeeaLql/Y+8aQ9uu78tdmkjFcYnYBcxs4FczOVKJz/ILJOZAILjx+xVzC//v88r8Wex
eDZjznuIJO4n+oX717xbGZVasmGIjVwgfCLfezXO3ys4TkfiMtrtXxTDroMn4lV+lMWA4lyKlqdA
T+FgzRY2iYQzf+WG694VJPW+NE1rPFfSKhMfVJgxOvV/0KjLjrYzF+8DSHrTSAUrCheHKPqKXc8t
wd7XS4BL5u4Y851nrPX5LO/kfwXofTPhGFRByjG0WfkbZm/scP8hXTtbg943YwQpNYXArXJ7urU7
Y1P/eb+2nQvQzgnJPtArNlhDH/zyfhHnI5/HwB+8JfI7V7jJLaO9IT2Mw6cHy4bnD9fyvEuxhYpe
HCsAijWQCi5vS+Dl1DKiGZcx+5HO6bYI871v3zntCrjT0qUPQTeCduE3vA7Nv/gTmP2aAdbTJM/0
3qw/YD3PPq/zzzqgiftf62mGxf0w8X1nR0c/t7dmPT+nHqaDAFL3gZN30J6GYXuFV6p5tIiX6FAr
YTyjA+0KBGVrXl9tvWadgTwDfk3gPGDsT39PgmuYAPojQrttYGLk4YW1d0PT3JkDYEDKj/SwmW+l
MryXsBxND7paTsZIuuYUVS4wxMa9aYvHsl7LyCzZNWTh/20A0/TAriPD83vanYKCJY2LIdDnqOy3
Gbdj5p4C8IfWJ5l9f/dRYUAQQRsQhN5QTi6VPONNW1oehLolGiMfrPr37e8vXCKgLQSKIy3Ei8DT
XM40wuXYA5qVGe8S2vzsHD8Wxm6k/085yqCeubY+tcIptZz65Lo7048L/5FGAMZayfktmGWM1oGp
RfWbITrQ4ufa8UjRNFN9aoekr++43JI1pLLr9EyIDAOaTgBOioFdvbXXsF2n7QhUmwPizbM+hdUR
OMyi/Sur7uhaz+GC6bkQpsUbhJnclCGEuXNcW0lurxiCpXt6vhjt9N2Z5ikd8H2rfomKH3NzSLvf
nZ2hgLHyfFrSM3QvAKoSD0EVJl6eP+iAaptEZndysteAdkmJehnzNk779219Xtox+HwVsqO7+0qf
7VoIQAJ13Yn0RhwP+Tsh2FVkgcIIFAwgzyj+6YBDGMx1ZRWx+TR+t60HWt29++cjC4eGbfUWuGYc
yaF4U+lXYEt4zPyfgfvtA59/S4mjzfqabZP2iGtrFolTSr81lAHP6SMC4CYxMYI+iSuEC4FMTGhJ
oPeOQKMzjK3oVs2wMrOabwEnAgDDAUWL0RpHM8OhxX1RdMCKrYbI2lG3/dyQ7puTNc9iDJKAAtdz
aB/JbMQoOD6YZfh7RmIrFHgZVPLAwKlic/+eFu3v2vUBDb7G+rqggee/z9Wca5aaljFmznhykUsz
6zpeawlaEoCqs3KssHHI2V1eJbcPfCHqeTwFRhDn6Fnt85VTXDALqG6/xc9oa7pKp7CmKqahNUYM
PwKDZ/aaz+FQHJqmj4MsRy9fJza39XLBOkAgwH+tSA1E6zFQZ9slj0Y6nUgLOqJukL+msAkSitFO
0U3/3Ba2tH9vuVUAAIFE4Q0y7swVpXad5SCdBa8G6Kcfo2rF0i34IKxDsTMAGw+IyUr82ecd4tXA
HA0BbF9vS7abjI27lvFY2i41I4nkogKv0d2c49R9WIBz5jTP1jHIipeBTYkASYOo1pKoi6KAe4bW
cNO+HpxinRFiJr4YT8xl3xtJMWPEv4QiPPTD2szt4rnAb6MHDTRrV1huKdKSZDYBMdzVPN7W+I/b
574UwCnkHaSDVdM3sgaXJxO5MABkmKZTXgEqyxymJ2E2T5aTHprMlneYyNiNVv7sMWc/8+L9b3uQ
YUG3EcuZyEZribC84hOqvQp52H7xvU9sxZMvaR3qAKjkIQJ2AP5+uTYeMLMtpnk6ge44rrJX0z2S
d7LGvfk+xbEEuwM3iFaNSxlj25Uz3vDAgO79zS8D6ezbB7Ska+ff1x6ktUTuKgI3PNIT7E72BWAz
89cpH79EqBXfFrWkaxjnt94g2tXQ0eVSqnrgqZRsOnnG65gf7LX5z8XjQCJaVYwwuKE7KYw0CjPs
ItzQ4dFuHxx6HLoPKJTKdf+fCN3PGFnbRnMOEWXEAGQLqP8VlVo6DkXPARxuvECgU9oezYZliN6f
Tx7ZhcXzbANY7GAebh/E0kZhIhM1EnSDOOjbuhSS5j646fphPg32i928AG64XWs+WjprWHlLATjg
9r+ZhTODbLVzU4HPcz4Bh89IBvH59gqWykx4PsEe/++onZ7+FEAXHSVvADEaNMX3CS2oG+4GYNij
jRObvSy3yHvP973M/c00lvWmKNvmpRWRtXJ/FhYKFFY0cEWKsg6sJ5d7WdbOjKFkWwK+BDm2qI+L
dnt7rQux14UEzYiJoZtAWggJTbvr2iQ1PhPrMUeIM8RF/jiZKwtamKZDp+3ZijQVzAz0wxHmAd4z
7ZJ+/mYWzi7wnsOcxF62I1mWVPOntJ93oL5IGmdLsw7Q2yQ2vX06in3JT5W51nGwcC3wikH8HKJY
ipEpbZcDcFi71KzhEe3qsQiqQ+9/b0iJvkz+1+3dXjpPROkKihPD78CtvzxP6JXpFS4obPp2TLxi
69JhxQwu3L43FiFg7YON6arDKIuAupgGiFVSIwRyxBM3ns22WjnFhWUAf06hOuBFA2AobRmT0yFY
6lDfEOyVx9X4/d27dPF5TSeZKAMWcDqiryhNun3F11zr0u9HsOWhwIGQ+6r3oxWj8GgV9aduTtjO
eicRkvKqgEf79/NK387MU8BmhzY1Pp8C7Mg8gqB55ZDXfr+2/7wGa1jNCeBcZRjPPyRbK5AtaBEK
3QrJOETPoKUfsOkiRTWJDODtWSLCmJUPvVhJ6C+KAPoXsvmATMLL9XKTZuFU05zj0dfWdF/CrgJB
uvpAxhrVesSHYPv10XevvdxmUFJRj6agUfGSLC7XpsKXzuH881r4lPYun2VkTCcr3VRl8pFrhtqx
DQIVFPUxkHK5RXwMBnOycwSYPUAW8c9KvLF0BEi0g4teYTxeTTYHWSXRKOaJUzkm4KPsikS+f/gf
FRtk1QIbAwmq6Hq5hDETJA8mifSEZ8XbCEH6u02Fj4czmNOUKUKfjfb9MHWH0e/FyRbJYMQsW9FS
ZWq01ASG3lBvAlU0kAUCpQFnVxlPQp8JjhMm6ZN0+rh22sShT2H1wDBUlYuVct6CJ7oQp20X8sWg
JCVkwsVOfpmvHdDB/Y/sGIDQ4ISRYb8apeJjO5oAZp5OPd/JYp99vX0gC/EEJtxw2xRQCt5Fms72
Y4nB17LBgQvLeEDiMDjkWdj9sWXtJgBvMLLYmIv0IZWVv5V5k600dV1fSaTZ8J5RMC0KJF47sDwy
HCJUrmaif0wrFsDov73ANQHaERVD33vEsJEMepnth0zcfeDzoCRT2Xs4J71GWFoWos8cz5hgQmXF
/WZ7Kxqtft+lRmODzgTYlxo9AB53IiESM267E+O2ZUdh7z+yBh8RuuoPNPWmlIlmTdi3IQiMmufU
OHqb259fWgHS9HgnAbsdfXWaUTdcr5+KsRoBwUwfxYjRdoTrFHkz8e68D3IKSpXB/QW6Uf113LZo
UAVA/HAqzGobFHRv4h8xryVkFjQK6IQeThwgJop+7/JEormjpZsBPr0/+gDIss215NKaAC1c6JkN
rmnuQADI7qaQAGVtRaneHnWaViFOQIIbgQ9ogfWAYUz7rB0iiGBVtp29l9r7wrt/vOl7MR9Md4jT
vonnPk/qjsfD3G5m0m75+9tuELGgW8VCtlZ1Q2jOAAmo0pjDOjwazRSHYZP43kpld0H18KL1FPKi
sm960GIHQyeGoQ+Odu3EztBuy8r+5IEa4baGLxwY0lrofUbcgrlEfSHmNERuzZvgWHheYhVNwkX/
fjOGp7MDRnIMPSHNpIUuLgnBPxyx8Fj4dVwVTsLNlcrd0iKQmIMZw4ATIKc0CQ6NJtOwaKRmudVY
yPh+S4/Q/d/va4YsMCriRSOLju6c9HzTfXv/GZx/XlMmagbjNPf4/FQnoigTGq5VuRc3KAC2tWLr
ViBpl/e+Sfup5sCGObZFkRQF+vfWZkHXJGi+qm3nampsSMjKF/kXntm3t+g6OIKPBZ8j8JBQPsMz
QVuAXXdlSDJ8vmVPswv+4oZGI+AR/b9pOBxa0GZY7kfWdC5U2zX0GGPuuM2jo2hYAoy5pFybDFi6
5OcStF3rc7udIw8SJN+lLKHdHX1/2IoajBozBHg2+mj1uyEylncdSvjH2TFjz0Tj8LsTDTgXGGNA
xlke/L3uU5wK0dFAguOUVOJLn36+ffLXcerl5zWPUnuT9OwRny+BPcLEIfOAZXSXr837LugvhuMw
8q/QNQDtp11xmjoOn9yCHMGratNnr3y9vYy172sKXMkSfazI7h0lcNKbnfP+9yFeNOgwRqoHiZ2r
7jxQk8ETyZYcA/GJxQV79/vt8vPa9rAUWYxyxOeB0DIMcSg3zvuj0YsFaBvER4+7coAEzEYMW/7+
kQEsAGEDcg1QVsyLXRqQEZkyVgY9gZ8z4zs3N1ec3IKaKmhAxCT4L0AVaS4opIZJStEasH9lG5ep
tymq8tT1Tozq0EqwuCgLPQTKm6IWqT/WLZ9yIJFNCHejX93ww3M+j/YPY60dZklj4bT/I0VPaNhg
epi6AlJkWGz8MUI5+gNHDn+ESwfbjoeCZl8F5iaoM0zkuPGLIQn7NSDS5RX8+33Nus515plZOBIg
oGRx+uDIDzgIV0GdYjAJDXHoWLhUKowTGfmIKYljabyG2Svd3LYZC97h/PM6mbrbuR2ZcphuSzxw
71fq/bKNlWh6aYsUdSI6IYFVj96LyxV0vK87Z6zJkWcVaLnMpxTotrdXoQy0Fq+jcgnMBnSQY6t8
9RPO8ho2Dxq7zKLo2OSYCpJBmhS+tfWqaB/Y6Q7ogu+EBUVOVGHnofQE/4yqqZ4XEN7gpaOFNVmG
m3RgnA2Bv++UpyZbCTsXV/avIL02JAvBh1FAkEE/2dNLVnUbpwez2hQdDbJm4JcuvWICfEP0wASZ
pmu2b1Sza0GZnX7rb8cDlw9z8Pv2US1pg+KERBecMiv6c7ch6QDAOARxkjNkbMAXl+5vS1jYMgzW
IxxRadLrcYWBOMw0eOUfnfAraw4NENqy7DszaOxVK6IWFgNRINNSkHQB8Osv9a4a8jBty9E/Dk+h
/dlbI1JdOA9UT7FVaEvzr3nOuiY0UtayAOCm1oYWfxdldR9O4ASqVzzLmxppF8hX5kUhmr7Nol0u
xA56h4f15B/FWM1xKdlDnpX3g+9vslz8EtNk3mFfv9retJn8cnv7wJaWiaFO5PAAiHIN/5+WfAa4
eBYcR1HeZ+4he46qXVpE77dD4GxC+lmFX9f5YfRIu+1QQcxg7dPtMKzowuIenn9fUwZvEsiwEJxW
C6jgXOy97m4yT+Z8XzV1nBZ1PA4HsoZcsmC/LxalLsOZ5ZOdXzHSYlHG0Y/+QhvZ9Nftw1m4TRcC
tKAG+TBhjA4EiGFOzBxtq0hOZTWN0d6I//3ltrSFCwUaHrTNKS4yDOJqIQ7zW5JZPi6UQY++8bOh
a/nOpeUAO8JFocABeoSe8ihLEVaYpzQAlObHNfnqpVPseWJn8XKX583u9nKWTudcmqYSOSNhj0el
cUxtawCVN8bL0/wB8LEr27YkBxEhWkqB9qVoyS61oCgzYnLiGce6lXdD3T1SDJrnfK26vrR56C7F
eB58LGZ0tFRlEzmTTFssx6Y8JpgbPSINAoJsDICsGKQFPUC3N1JcCBjwHtc7oQx/ynnnGoCvcRtk
25I8+vHukwEiGiBrMJCNXmlX7ejZvRkiHtDKLaJjyjdeFJfz1pr3t0UsreFchHb4QdnYHq1LZHRe
Mh/Iyiu6tfB5ANaoCXzUia5xUEzZGO5QheERyH93bVVviyJbyQ8qf695BZTrUOhCaKV4y7T3kkTo
KcYMD5rINZLI/Vr7L5W/cyKMf/0k3XO3OpaxtKZzgervZ6dCKyki14HA/nuX8gQ+YEWvFi4KiI5h
mlDTBsC+fv1TPPRrsy8BkwCIEuMQ5bHhrCQTltaAIiFolVFnQ5+bFkSNE5vKyXEw5n8vA/R9HG5r
1cIdBAIe4lxEHJhO1yf88OorZNpb6Um0pZMMfRg3mTjU42/DqdXAnPxyW97SclQWXw0XAbhANy2N
JTqBlqEM3K4P4Mm17z7weYAhqEkfWEodMxVFYSrcoQVrXPBH9CyOVn7+0oHju//9vn2pUTMpinQk
YKXL63FO/LneUDJuzd7tktsLWROk3ZWqBH5EU2AhKAz2PCl40o0rIhZAijE+pEiZ0VarWKk01bKl
H9KgA8hHJdJdF9SPRQ7yIuFsitB+5GXAY5TDNhhFauISxYvMipCJnTHEf3upb5lQ3S6c/Q79UcLS
dHDkSNKTGxjdsXNyr9qCpO8FfOjAKuZevkXRoX5wBYLwsPe+89TvHyTQa+O6ne3fJqgzb/+iJUN1
/oM0/9fkqcyDChsD57Uzmyzu+RdgJ6fpyVZgV2j1n+TKw0wn7lZPQHSyomRuKW7bK8y4CtFkGfi4
GBFOHugXP9FeFAdW81lg2D9267HbB1NVJ1bYpLshj+rYrmiQyGEY46YtxMbs6mZD04Fu8KB1N4xR
/oDCUruL3LUhresTA4IzQPSAoaK6UzCFdnkNWhKljtHO5Ej6ukVfhGW9kCz441ZGue/mNtrRlrcx
sdJqYwbtP6NR/sDAWnqQwewdQdguvt4+MOX7rjQIz3XVZwy6Gz3X3jOGqXsg/Z5AMPfi8ekTl/SY
evkmiuqVTNbixTwTpQzcmU+xxtTPjZ5lpyZwEH69ZujQI/nK1VyykqpogB4BtOegifFSSDBLM506
SY5daSceP1Tlmudak6BFEwYRHgFXAzmOw2mctyz86/aJrH1f+Z2zberbnGXcx/fNPwXbeOOK21r7
vPaMmE0f4KctPl8S5O8Tt1553C0p1PkBaArud8w0i9Aix8l/6Pi8712S5OyFu2swG0v+FyP9yO6i
iRVFD7XQs30qCasLOyTk6JEnI7qbLLYJBytucqATr8FhLMqCRmHQBXlfdJpeyqKOMJEQdw0sKnuK
MgwO1S91PwOT3trawUoBcnEHFSih6hsF1LK2g3XDzQi22zgC4GkLdvVt7ZJvWWX8ntJmf1vXFkXh
eQfoY8ATX2UE6dgMJXVNJMo7mjjpo93NWzt95HStX2tNkPr72WFNHkAwHQlBNr+n4Bbh/V3l9QAv
X3EGSzYmQgssmunRgXn1bK1B1uRGI7LM0sju6oI9pbN36OZ05YgWOrnRCHsmR1OIacCbiUSDqsBE
X7Kcvk4U41WDHW2dQj4Z1E6qoNtVnbPrTXPfO8X32we3pJA4NzCEweOhVq352dQzeInSBx4E+RiX
9RQbNVj0jK8cucLy821Zb6ln3UecC9MWW/kCdHGzT45p6Q877ropYovgd83C4d4hI903de8nTkPN
xHAszLGVAIM6RK0yX9Co2B77Kp7Qc7MNZrv6TbPgm2EVDyHxESLI7pH4dhFHM7cfPQsVdzBYsF3P
DS8eTeBWVpg4SgwELrEn+2hTIKABHH6ZfvLznNzVXRs9FDM4MaMC2E2g5IiSMu/IoTXJgCjMJc9Z
yQBlMlvRQ5QWr3Uu2geJbqsNcB/YfhJuCMLQfLprSrd6nv2x25KytxOwv5OnNuf/iIHuBjoMRexN
RZuYzB+fjb6rkzafwYlpo0g2l11/Zw+omqDX3J1FXPAHJqMxyaLZSSqCMmbqs3RbuWlxyEf6fTb6
bAMGdfxgX/5C7NbGBZ2NIwGu4k5KN4rHbsr2riwwy+uI6R+PhtPm9rFeOQL0aJgwoKgqIdy/QkCt
7cxLo6LIQTEeO95L6Z7e/33MnYE5AK96uGPNEwM4KitlHuUnF1RdR5mvNAlcWRT8fJW79gMMAiIs
061klzWRSG0gEXmvbpVMu8je+eTL7TVc33MlRQ2DYNgMo2Y6qDrPJ2I3M6So9Ef7WbCNzx54ipBx
YxhWPPUynkG+C4ji24KXDgdAYHiG4QWrmh4v7SUaXy3wPknIxfX4MrV37/88Os/QSKfeMVfts4SX
IHdqJ35ieL6yHaW/3v19WEdMluDg8Vv1/NScer0MHQoEz+GT+6NpVtIhC7tz8Xltd/J8LicW4fPA
Hmcu3YBebHN7AVd+BLXQswXo9hUUXL01caS9fOLed635WUxAIvfaaiVcXZQDLgA0YiOVF+o9ejam
KrrSBYeI2bWbLvzTj490rfK6JkP5kjPfW7AxKCWvANgswFU8gtiL1kk+rnjexTNBix4WAsR7UwcH
rFufTpbF6KlpJDzRF7NaCVyvLjx0NYIdAewVsmxX4FcNuE8YM0LE3WPsypddMto/333oqv0TmI14
OVz3HTkEbmToYYZD4zSNP4GsVwwrvnRhly5EqL+fnYURogmos6Rx5DypZFyvkSmvfV8zuu6M4jr1
8H0g5z5U77foCLNV/Rutd9cmt2dgHXMiYhxNmg2x5MGTEbYrG6SzfeNoUTHEJKSPii7ydvpomiSd
jTo17JIrwHjTBFm5Q1WW3IeDizJlOqHyHk48RgNBnVQFm3elabf73GQs8aya/m3WvbVxaAFyXAlD
ERtNtDZsdhV8aT9Re0I5I0h2246npzFq/gbPV79thvklMKwn2bQJLYeVh/PioZ5tiebqfFMQaeU0
PQU027phltDp79uav7gihbmBuiNGpHQ3Z9fM8OvMQOnK/zZHZtIXDx5mT2T9CYhpt0UtLiZARIDU
hqKR0RaTTi4tJBBeToTNX3nhfga31u62iAWDZ6JZ/z8i9Mo2Q7OAN/jIzHrZY1T+ZfgJpx/ZsDMR
mgeipGnZVJlQgRBQ293vIRs2AeBD6XcKovQPLAfuAWV6PHevkv8BaPeI2XcpuIhBuVje2/M/Pfnn
toxFBTiTodmlGmOJnlMNKXyEsSlm8F9Mv6q2jrvxQThrY2aL56PG6pE5hSHRgxsbM3iIGXDFQWK4
Se2fU2HvGpN8YNtAhgPsHYVfiWDk0tSCvSwEzhfe7KFl7FNx5wHzywn2t/dtaSnnQpxLITKlmavs
Inpt0wQYs786Kl5Nka3Ea2titOMx6Chrs1FlxfDrnJ8q+Vx8IEpQtxGMDorj4wpMekR2zq4F6rFj
PbJkNoaDJUYGJvO1018yAGBrNVFWVLNzeheS66C9MHDRPOfvhfdXaa048aswQfEE+MjNY4bbAlCm
0vQzD1tPBpC3BpiycY6encg6pNS5p3O2MSc3+cDhowkdHj2I0OKiHT6MKdgqiQ9/aP3ws98kOGTv
xpJWq8HsMB5qqDJcTcRm6APqM7uFN8z3hG5ce5vW2w+sAsU8C2O3GB3WQWKaxnIFKDGNY1ez7G4G
BdfeHwXZl12zlpxVjvEikYCYGuil8NcIspCF1zaMh6CS6ysgkVjD/DmPCi8eqvS7LOlnWOw/rURi
TYTWGvrfolRUzjDDoQYT9HxaiXl8EMz11rEesm1q7lkpYq/5i5FtIx8koIZv7+eCKQUPl6InB2gM
tENTQC8kqTFWkXkk1T9pCeQYSuIJY+9O8NAAzPK2MOUtr3YUyDtqokNdKc2bEnMG8xsrQZZVTuQh
cJDGm+nId60F8lTXYECMDrytW/g0dlmwRte2YJbQwqMSotjX67YogAK3U54y6zhafWLa39v2E8mM
lSVet/Oolxjwmt9qFNdQbSmrs4h2lnUM7ZdM2vEw3duVGafjjgWblGwRREf5r9v7+qb12sai1xOp
C1U7RgZALf3MjPQESTXOG+/oVnmzBckioNwdI9vSpjcPhdk5m6GwvuayaMc4aGW3H/u+TKTsuz9h
G4qNTyvrOaqzNo7qYIhz0+/3dpu1P0an6z+XbStjp5nzp6nBhCy8lP3JbmS5s1JE1uZcQFEbQV/a
2f8h5qY4iEDYiWkO4w7psCIJAOrENxWn1dZvzWxnyFxsuwbz4THQkdJEwJQciTT8z0MbAILQqtca
PRfM7MX+qL+f7U/aO2bWub13BP3wprN2WZX4ADtE9u32QSyoGB6TCnQQuSS8LLXbxAc3qkRrhUcv
PFTWQ4XXQLa7LWJhKRcitHC+Rkhc8AoikNBx0Bgk7rP5zvj9ASG4JGhKR78Dtv9yv5isc/B4j+Ex
zD+71oE1SZVDNbKVy7JgD9AD+68YLVDom0wOJocY7hUbZEst5082bURzrOs5LpofwCC8va7rUjgK
mucStYvCbcOouqoPj4RHiezDJGBo+CV020dVTIoHe945yFHb1i9RbAf//YERIC/wrxCPRTSRaeoh
miCtbYOHx4Z6D6LxHwjtvkzhWnP2kg1ywRQJFGm0X1yPtWXt7OaBgRHAvKmSSAAssouNDH7EqGI/
e7Xz+9L14lU+zCXtPxdrX2pNAbrcNp/a8BhUX8Z2z7IkWhtsXhOhKSaV1KCDbDCwl1Z/O3P+axR0
K4q1R8zSJTtfiaaYYCetAivFBjriW8UPjUqWm/vJ2d5Wx6XVYDgJD0t0SQF5RfOHAcXsWD3bwREo
PHFtfxrpFx6uAQsurcVB348JDALQYOt32YQZDzKBTkx3dLblHCWOtJO6eO3oymrcRUlAPAKYLIJJ
AN5dnr9XOUPJzBTjVqCs3AkWBkkt5fjVKSKMw/q0/R641NgRy5zjXtBp54Ht68DKJtqD5DJLYywA
6DeG4dxPtGzuyrSuk8EJ2Lb2svyetby89ynaNCbDtRMJfO0fnl+JxG9qM0Yn8LQZROfvWBN64DEw
pzKNK4+1n/pR+n8Yr5oH4fFwhydivutqFxmKAFCd3UDCx4wa88YLabtjVSCeLcno3Rwx+KZuoM/9
jHEATElVcd35xhNrh3dDhKkMLrql1CFhdFif0UmDzE05cTAg6klECf/kfbNzQe+Gws1tlVs4I2gB
GsFUbKvaKC7PyG4DHBIof0+O9avk9xX9ux03Qb/W1rTwbHqL8iwVpYODVbun5tCmhStB8TXZ84ZE
GYZr19qJFlcCtmk1dQnwDr3KLS3emn4+g0kK5bXYN+tDyMqvTmAcjHptSHXhomI5/8rSlmPPDc3b
ArL4aEdx1KQkqWeDbGyPyJVbtBD/v8GG/ecSaQfkytaQhoHr2kxfgb3udo+t78RDd1/Ll6nYvVsb
VD+zohoAeipKsJfaUOVi8hHh+ceRgTOmOBTVK1Q9nqxPt+UsqANmz9AdAF1AnVvPoaCFr2Wsc/2j
9Koks36ikrcSSixJUDM1qr8ROAK6NhTewNg8pOExS9ohi6PVh9KCCiDhCLQ4tDi8sd9cblVBBvSG
VBl8N7q08g3LD2b4gdM4F6E0/ixKdSJQSLtKRGe95ODCNBPCHtPv7z8K0MZhEBPYbtcJDY+z2ZXM
xLiB98kgJ7aivkvngFFu1emCf19FwJNN4ezGDuoLlFg/B/LFvHLSyotob52LnjTNy4xtHzB02JAj
eKqSehx/w6DeVV0YOxkeFG3dr5zKmjztQvZjYYJCFE0aBh+endbdl+lwSG0U40l0X/X9SmVqSc8C
BG5wn4gKoNGXSsBM1nlADkSjEIbujT/jAHCPlX6QNRHqDM/0LDO6MShM1S4dPTnWJ95/qsKVvqol
NVDNHipvDtus57VcRtHj3FBypKL5yQxUI8OAHm5r8lLxxQUvC/Bi0VAJZCUtrQ1QrU6WfoQaWygt
UF2B4euAUqGfAaqLHYy2uu84VIOyPbEAujFHd77Rb4eAfOPc3d/+MYsLRk3iLX97zW43lY45OhVH
U0RmAWOL8W9dtzZnt3RuChYX3F+wQHCtl+dm9G2TuqUNTfQUGGrd7JrBFbE0rJUgYVEQZi+RK0az
Dt6yl4KyXtQhBWjVsQ+Kp8FydlbOn3259pS1bWXR9LsMwqb/CtJP0DWt9K3/MRod+tDUzN/ZIeV7
PpFvyO/KnYmOEma0zpNwjGYnZ4fc9cNYbyXx/F2Zde029JpuI62xiYc6x5PY9f520DSz53OT3pcy
GDY9QcOOYZNii6k5MCkUotoHaRhOMbCgIav2ox/eVAWgU4uKTdZV6LhBQL3ngUm39Ty0cdvzdtPY
gHfnjQVqT44unjIaxwdOBb2L+khUcRui5yIg4E1BV2ebjHT2dmVdlfd96kQ7l8p5JxrBgZfilbEh
MEXeAV9ln1cwkCnrpoOZsSBGRVl+DecAkes45XvRUu/ALIskvon2nanrzU9ugIy3RCkR2INxUJvz
s0lS0IN48muB/9dzN0blVgZS7rvC/RH4/JfM3WBnC8MHcTB7dM1iz/HI3RqNUxxpGTb7aRI8cZqp
jEXtgOZIpijsz8wAPhWfEw54sTgc0vkTyBSzuOZpm7Q1Ixs/kPgD0tpbEHkPG1DfVl+9Mms3g1WZ
m8Gv+B6Tc24CcnmRYLKqf8ZQtb8H2aC/HUIzPQCZWGxoi0Eaf6y/RHk4WbGE4m+RRCnsZOoHP0Hx
Ch1UXY0Mf0rTpyCv6aahQsYC01oxd+SfZg4knL5lbqfKbjCh1fZxmeP9gF7M4XksK3PriplvZifj
W7twx4duohZGfYcRP5L8HFrf/krYaN1HbTBFyZwb42tfppa3KQ0Hcz5ge4r6vIwtBO87cDP9U4yj
iAHFXPyTDsarPbXlk+R4v/RRST8Ns8EA1T5NCdo9g6RyezPBzEf+PYx2mXU/kc+iDKNTZhT+Xno9
wW+dg4e69IZNmjaYXgFRUr+pBuk95iUtnorMlP9D2nUsx41r0S9iFXPYkuykYFGSk2bDGtsyMwGS
YPz6d+DFuBtCNUp6UzXazBRvA7i4uPGcaBppEK4DZbHZNvRLbnpdsvk1lBGq1J6AT1+E+rzoyGEU
iFIMzKl4Wm+iYWvyjL1e6Ojv76sXu2a/vb5vPvnjaEUoSpi/7S7z93aTZQegaMx3QWn58QhWg/1i
ExrXrF1DoL4OD3WHMQvNzOi+7YbppmjrCix/29Du3GHUYg8v8e3gzO4NCmZY6NIUca3Xr3Ofjodp
zotHrSyKCJzf2RfTnQ0WBuWE2m2WTfrJI9V6aGjfhVZm5DdGqQVHU2dO5G15DpIlwz+QwVhiYszT
rqO9jR7dIY22ds5PhTXQw7T9nkYzyqG3A0pssQXgIIXbITHwQO7D5BcGjXhqXrCJ3ualvbkNZdLb
O7SM2Lvr74fE5F58XrCE+ghsfT3tSwRMKTr5y0+lr59MS1e8yxKDeyFGeELSfBrYnLEyGbbQT/+h
xT6n+zRV+JgqKYIPU6w4rSDtymTTbhx60uzPZNi5+vtfqYu1CG6MYeceZQFOpABsLu3QaGDfDYHC
+5NlDCGFN4aBuBbZO+HcyYB+Ut02ymSlRo0bAN4Fs0AGDZhF6/1IkILFhamAFtDYTVSOjR7bS1DG
TVapuq/kGvj3lwgqAlZNLSM5fomXxta603TFUlXfF3SD5Tkaljy9TMx158aAJ7uu4RI/GhOBaMTR
EQYiSS4c1zxXmlnOOK5leGyqe3N8SqvEKk6g0FEohnQhZ5L4XTvzbwE4YwxbN5WJrb2iOWB7N2AO
70U9+z5X/7Pv943mYp4VlyjoAaiS2nYVVTCY17dLkhuHEJSrOCcvgk7htNdJA+DBhNNuajxfS5Rr
P7Yx3fGhgSGbwrH5NahGQyUnxDsgHU7rqr9FWtXnyZtdQtIH4hJOYD524dDme/zPv0nK7txeRdjK
N0p0//gwBIepxNUSE4ZLNlp9Btahh24JjlaHQTSyDEfSp3B8TFW+SKIVHLGOz0TAJ3lD4UJWyyeA
V0of8izGw0NVA0PS76OCih5ik6NOC8ncsS/NtiwwStLYoDXvjcdhbVVZDskrwYHSEBaiuIQiu6DZ
XgtalGAo3IeqPugADC532vz+GsWFCEG5MWNRac4KESPZ+60ZmiAYbt891oNkp4fIDREBcEMQAVze
oBp+smHlBW4QoF1v+lIRQ0uOAgfM51H49DFU+fLzk4lYb60c3B0/cmP33TNV+PXojsGwLmbn0ZEs
GEpNNzba+BsenmYIZw9F0/Xz9csvWwACL8yEoTkEaxD2pzG03M1XpE+HLOpzoE4pjIvq+4IeLQZl
AwxPkXjfSnu/aAodkhgS9AcjjQ1FBai1mP2lWQ/IjgI9vNQJborgK7BAym2JmIfqM/v5ga06kyVs
Ffx5pw22oUiW/Wo/6/rT9c9Ll4LiCR5/pP7e9P8svub77krKZKq9R4yA4K9dkD2yW3GrMvkqWYLa
Fq3l0hkhWmJhJj9asvL7Nulo2GNuHZlV64Qg4Pl2fXkSg+KhJArHhucT3jQFafqaWWwtyyRvAeya
3q0FuSnSl+tCZNrGZ0jBtQOzBaW4vI6pZ636BKcosYNPThPWqjEqvi/CMwKAdgyH4OlCR7SYBzKD
wiqRhyrBsuSFC2JIpv800nmXBu/v1roQJFx8fyp8v6a4+Jbxy/e/t5odpv1nR8W0JNGDCzGC+wwa
DaMtWjhixfYPwRAPHbwQxYfQyR4H89/rZyNRgAtZwvXRfJBGVYZZJiNNrPQw0aSYDx8QgU7QP9OI
fNjt8vjtPGe2SXH8VfGd2bsS3qWuUGOpBqBLK+AVNDRpCs6SszZui2gAt7SqV+DaNWX+GQTN+VM3
FGCat6iuSKHKwgJA63LYWDgvLoCLLxel1WXGnHwC0gjc/wBeEkAoXv1BuzFbEjt5/tsc9N2CUkiY
esFuSvXXyk4VP0Jydhe/QbAXLXhogfSLqtRkTG7Ut/4OGMqPiOA/EPteCOIKe+bwbsNW+inRMV/i
u3c1g/e0Db62u64mEiuBmXhMEKHAgjyqONvdDnXDNmbnCTguQYqiYv1RfV5QdM9dlyxLXZQL/djA
k/rjA78engzaUaGHYIS83CIjGHvdzIDj0IDYDZN1xd2cBZoisJGoOQfa+k+IsIYR/DrGPI95oneJ
Zf2bu9bBNJvIMJ+vL0aqWIgCeI2IJ7UEOSRfG2fgcgLvtLIDUivI1qh6LGQHgq5KnDT68ZACFoR4
hQ+W2a7CoI/1G6X7TFeM3MkWgQQJx1OBx2yLHdUz6D+HuvRx4O2O1HFAdqBNvb5P0iWciRAOPW+b
rWY1RATdLstiL77+efkK4MnymTr0BAjXDpk4k2YrvGTqAjcV1BEr2zVEkavhYYnweAZoPvlPiGCd
iV6DZM+FB4Cw3BkSvbjRtDuNHqv637H7wSZFB5ZqTfznnJkSVnVDVmYQR/TPaV4A+eLgqHDY5cfy
35JEf6MlS1PpKDiDyvZUeQdNcSyKHRN7NRpta30y4VgWx4hXbTmuxXLs9HHn1+P9YDdP/WzvkS5X
XH5+EFcOSqz+0A69zsNSQaz2T2aNYZkmgZmU7XxYhi5EB+//pXymoNvBvI6u3mATs1U7EG3LgU1i
phhgHBXBmkIjTH6aZxoxj+mC9xOCXPIrzR9dIPO3y/H6YmSG80zJxS5+LzONvjdyJG+zXVEcO3of
dGGnqt9L9Q599Lz2DQ5ykQu4zIrC9RbEChoYEtKqjNkHZto4Zcl/EoQX39AsZP/RZJV4hIbzC8Y4
wusbpVqCYHLcta98X4OSseqhPU4qxGzpWXNQSpAT4F0ReUl6r0Xu2dXQFmTbYbE8duu3NlXMn/Gf
+OaenMngv+FMn7K6adjiA2vfCEjUTq+b83kY9/qGQejf1zdLJUk4DcsbstkhGfz0ece2PqQAATCN
KSpRphnybX9dmvxo/u6dcDRByVwrG7B3mnd0welSKOwL/7XX9k14CNDd69SG5iOQNu7K9IdffiWA
Mp+qn9eXIRUD7gjkNDmUqyvYlW4c/c7bFmSZmyCZc3JLCjPstC0qK1sR20jPB/DvfPwcmH1inoZM
zVqzMSiSfm421P9NdjcxFMvtaqS3U5+hZIbRLsU2So/pD9UTqudv04AVYXapo3ye+PkGpsJVm0O7
VUW8UiGIpdEsiOFi8Mpe6vhSYx4eCa4isbsfJTj62knhzkov6pkAQRkwdkzcsjeLpMi8I0cLrAL3
2cmz3XVlkK8DY1wAa+TBm6AMRV33gDuBuSnnvY4CpwrmVPV9/t/PbEFfbDZZU7wt1Vdwn3kqnBjp
58FeAFA1zhEn5uiH3GMFQKJRG6q+2ewA9+wD23P2fSHfsKDoWDENYW21Rdn0iHX8f98Xtt9cBur6
eVcm/hwHzU4VckmvOrCaOeYROt5FOpzNmTwCxB5kebdfprNGS4v+LPdbu+mKfZJqKxx9BBM2aOJ0
/kPOjjkYrIzCgcazaLgh2jswqW5EzqzCIJGtBx0imAVDAxoy8ILvSsdlTqtmRlYWxOvIMTXAiNmc
eBxMxStsyBZkAb9JR+oXIxgiRa1VUmpmC7dc+XTI0/azNmBWatLKBmBr6H0gYP2o8ilu88Ncb/EY
rGHXePdVuhwAMHfwVEBwMkW3QSqM1mTkpGEXLjc4y5CXbH1U1Nb5+MJmhXem+rqg5lbb9dOU4klg
3601tlQjWbLNPP/xgpbbq0b7rFqRtcv37RCvLXDKX65fJJlmcDg/FGWQ4gTcw+X+bP7azHMHnyOo
7JB+9m7HJlp6VecjN7riC82xycEkjx7uN5gSFdEXxjzcpzSrwtH5xDDCWR1n8kSDAAAHqmKT9FjO
xAlvQO/2ywp0tzIxii8IQA32dH3TZHEUMs/opQD7KPhZ+Lmd39rcdasi9bNk060Ha5zXOE/XNRys
+YYyOw6QkczS8WWcVPom8wuAIAbDhEuMHIcgeNZ0rQwMQPvhdd038xJbxNwvpnc0Tfbcz8Hu+jpV
4gTrtJnN4tMW4nK0VtN52VeuFqPqA+rb9QF9dvF1cTJdBO4IOpUBgozyCz/Ws22tJgqo0q0A8qpZ
vnRWhf7RCvUKLXRGFUOX7GahTAVKgwCdnm/oDAqtnx02DUBJdeOpOwCgCp1A11ejECFihuo0sF3m
cXzU9sUgX4fs5xL8ui6Cb4h4rTheEkfjRyupaGxZ5TROkKFatXa31fA9V7EQyZaAgjBSOBylBXMX
lweyFHmT+U5RJW2H+MBebm3jifqq5lDZKlBkAUorZAHSRjCi0DJkifyqAqv5jzb7vrwblpq7mmff
F6xoS7US+goALjAmonmo6hXJbJnann+fr+9MbWugVaeWg+8PwTN6C/X8t67/dCtFcKjaJX5WZ1Iw
nemDpK+tknl4WO8cpliEzEKfL0K46tlYlQ2Kd1gEu5vBHNGVrzWIEbLxFqMpVFNF66o9EzRLW+nk
mQziljECmQhJn5z1oExrqKQI7wBoz1YjZVyz7CEsh5fc9sMNLbTV1/ffw/PNEx5R1xvzvhiwGp/+
7kGIM6vA29/yM17qsGhMWp33DpK6SiovOLLptgputfSkpV9I8avUl2hqn1j/0wpOo7G3DO1mUl0i
xVb+AXA7Uz/DKzZWl/gBKY3WJc7yY7Zhivr0gY30Ob06CqJoeBbqrXntmdpsEnRXOQcb7SiKz8ve
M+Bv/vd5wRlshqDvTLRsJpgWKp199dpXu9Q4FPnLe5eBbjvg4qIfiaNQidOR+RrUzbShrIuYOrSR
4ZwUbvbb08AoLgrDIIgDAiei0EtjAHuzeLnP6gRzmOFcfAc0Uq/fLLWKZfLtAwCee4CBQRC6xt54
h2QtUafzAI9H6cu0PvXWjekoDI9MBBjvgVOBVAdyj4L1tNEJOev9VCStxjAZADJLRTr4reFEiH4m
QDCcs722FmkhgDQsRD8CU87YSSQgYQL0AvS8OID5E06jNPyJbXnTJLcr/dLPn68rk2SD0MKBigla
UhAlirghyM3OQadpOOt6CJnWArKyDoNWVSl9+wBAoYBK4yItAwgPsWTjZp27VU5eoxD92KQ7NGM/
1sXjAke9GW5s9u74/VKaYJm11u2d3oe06uh8KlTT+ZIDsUAUwXtD0AiOIc7L67GYQbN0WUETrfTD
5clns+L+qQQIPx8TDug3ZBDglzEABZdxd/3MJff7YgHCg9Jqi6dvFN9v6ffFuZmbiC03pfP8fing
H8IcJboHMbop3IyiXFgXkLJL4LfQ42Sd+uxY0eN1IbKtQtgNY4g/cPCEs6C9kRpB4dHE+dkFX23z
y/XPS24Hfv7fzwsnMc6FThbDpQmtp4gMUTPGfrpFHxDiwssGiQba2sTX1/O0raB2SRNvvOnzIBwx
p1msCgdPuhKg9pjonUWA92dG/eyFJV5RaDkxSeL163Ksinp6sYty/GLPXRBfX4/sTADcZIIZW0db
qTg829DOccqiogmpbhNTe3dZDO0lZ1/nyn22kMbdatep8HXm3PQFDS2dhv387nEACAGgJ3h30T8F
ZPJLIZUBbr2G4khItqAT87SuCcEEi4oVUrJTKPBjj2B90QMmsgU62pp6HjAVElt/pG1Svf8gLj4v
OCQaHl5tqPH5FPeDJiozJVEpdBAgt4iBRpOzuV9uEiBrPK9bLJJMGqZxOrSrO6gmxsFmMIVnJZXk
AEgXGVMuSngCHb1sHKvcSAKdCyvAmhtTEc0A7biuuPxULwNe3mfzVww/rjPVSuGFTqkFMRX92vUL
Og2D0HQeUv1W0xJLY9G8/rwuUbqwgFcrEGDbGDu+lNgNbcuyzcbRL00I4pGVPGiNwg5LlexMhrB5
4BfTScNlFP0voLfHzH+9vgjJc8KzYWjwAQEhupYFPfA1t61qMFklJr3btietHQ/FSI76PCjOR7aS
c0HC1fea0tfQqwkYtaioMMu2qBxfyXGA24ZDYbmYBIcPcXkck1dTTJly6FjzRff2zDrZqn4oyWY5
uPJw3VHmfYssAGTyBaHpBM6v4Nkugaru/mBeF27z7vqhSPbqQo6wV5jHDJpxgBzbnUNSv3QqwLm3
0Q48ak5ehilmDmkpPI1tVqxohQIlTGB2uCl+RDMzHAYjQqNfaPXvx+e4FCdYZFQP06qlQK2tqm+9
cx+kuyE/tHZ8fdckCEE8TkDNincTAC5B0ABGBlvvzBwImgaQ+HuMlzZ7A0QUjH5ZvO8eMMOr9nNK
l/drNsTCmeQIWeieFO5ohc4fpHdplmCws3lZyv/z81xZzgzbZo5N0AUVcE6rISpMPquqsND8tAXT
ebEAwQYMjl4FQQ+EQ8yz1bFLDlrxTc8xerxLo+tHJL2jDqYYMG+ImoLY1AwvpirrAliddaM/GVqQ
n4BHOJyM9gNFUujCmSTBOFsewQwppwvxe4BfRTVVeDLSKwpD4wBtAtAZYkxkASRxdGYAqPY/9eVQ
UIUuyzYKISMS0GAXfAs6uc49ye0KUN5LNr0wRnaVFdxC8xWOpWwV52IEO8Ca2WbbxBHDNfNlKuzn
dfzI7UCXko5XEs4roPwu1Tf1nKEfW1YkGbld++NyuK5RMksGGnYfwHQAG8JeXX5+GK2SEMvJk9bj
aItm3JdBXJIbkhcnw1K8xtJT+StMxNS3dUKDlnhoVd2qXZ4530DEEU6z/Xp9TbJTQUodzMMGnGVP
tM4ADzBI7UHMxG5eS11x2+Vfx36h6xY9S2KFys+ohbFjtCSvbjxM99r7cfs5tOzf7wuPl7mwFnEX
+qpt9hR4/QGgGREQBRRWUXYU51KE2BHUf35n61iFQz7vtfyb6ykEyBQL2LSgX0XdCR34gmIVejFN
A8HV8EyMYvdA406bJ6YvpzLQdrlWqpIssmMBtoyDTA7SavCULhV5bgNqeSnuCdy18NOIUPK6UsnW
Ay4ufBmIQuBnFtajN3ptF5gcSBZ24073PhDaMegRxMWv63JkBwOjyB1x/qiIXTzOuNX2aHaQ4zdl
6I750dTove+ogGyl+wWuZ1Al8xyFyD2lARinXzrsF72rJj8sRlexYXIBYIgDRABMlwgiSwJ0WlFj
AXpZn+98UICXKvBimTuJBAXH+uJBhNgotBV+6a3+AtvVa3E5p+FoP45zHgMfQLEWuST4emBqgXMs
9vRkg+EPPlvh74HLxmvCKawAprC4iuddJca81OHNrqvM9yAmm1F3QO9Th/5uMgwHf/l6Xcu4toou
Cyg/UaPliGxvunAo6P3MZWPcgQ2ZdXTmvW3cYcjMHRHxR2mveO0lJDRwJs7kCa8YSQECDbCILFnh
KLdoVLH6PQZW27DY18Axiwv0+pEPZBguhIpX1u3yMkc/ZmLVEa1jTcV0LruqHuDsOSCOiwyvYHIM
AHNZBgEPQBDcF9Mat91t7qtIplVCuM6cua+TvrplDXiGZOs+T14PKqaTt6qCf9ldRRoRLcoYL/fh
CVwKsQJzmSsPwSVxX9j0tNrH6+omXUTgYegTOQYwbwiKPQaWSQIQRiWjVTyMy3oa2zmZwE5yXYxk
AAspDDAYc1x2hGeusFnaanY+SCkhh2oDuJ7Tm6xL95ZWJZuzROvKq3l2RKYxBNFGNKZz7NbvBzu7
/A3Cy+qahVMSp8sTLdj7+u06qQq8spfofJHCXcptpwh6C4uc5tuSvGh2u/c2NwZ/SGjrCsMnUwzf
0BFsQL/hIgoh4bhQj86pBzedHbfq5J2uH5hMLwDTCJJLwMq8bWnjr62P3FaWtEbzOC/uvWbOjwMm
Jq6Lka4CkQDwsXRkucS5vG6DW26g6RDUEOuwr0rN+232TqGKNGVGFQhmnHTa5Q0XwsmDbmQBrgF8
6d6Gy0aMQ0tPQZ2HGcDHcmeOHfI8Oio/S/ZmnAsVtEFjZsNMZuSJz1Gt2hztfy9dnka5rtIF2WEh
08UXCDOBBuNLIzE0aQuoETT2zD65zzWUzAJSREUw/nz/aZ3JCYRKNebst9GaMGgGopU4W4w4V6Ey
SJ8jztWOVLoBKLO3J6UtqTlsebLo7i3d6HPa+A/tqIX6lCUY3v8Mwlr0irpJVY2xVna76yuU7iQy
33BecKnQtHe5k7o/ralepfzM8k+oPSbgPz6kvvWRBwowmh7vQkSBRTSHGExe0AM7g8qYrihz/V7Y
q0dViUnJYqDVwCNAzxdK5uLbQcpsss2+xmiFCXJRRzttw3wA2bvCVEj0HGJccFXD3QOep3C5MoBT
NZaJPSsWD8XsBcA+bpRpj9n4692HA6AToPeAuQ5c5WKHwUTzuSAMfGZmX56yyToww4nMwVVUWSQ2
CU43egCADQKuBUfQgcawAbcAuItE849ZflCV5qWn8vfzIlqfmS8lM1eEX1QDINzKALX4czINxfOg
kiI8Dy36W7OiAovd4AzwTIJQQwJsbVU+kCwzCex8IIiCjwKtEuIot9YD6mxB1jUpx2+BVu+7KY1q
m8als4UTYA+N6tkwu9AuHq/rguSpvZAr+C0ZCWbHYTgkB9N0OckBDfclJad2A9Jcrno+ZBphYXEA
RYCmv4kw12nZtG6atQeUe/6pmzYaivnL+9eDBleMWeEvpqmFSzQydzZdG9xqBvvej/1OR8Nb8AN9
5bFWKyZtJffVw0waj5iRh/PE+9p5PUFveJeBnxFevg8yrnS3jRiz2z5QQuZG1EXTJ4b8MWR3aU3t
zEYuniCV0azDrtqM44hmmqBzdtf37k8eWoiZLuQIL23rspGSzELX6ardp5oTgXl9v+jDoeiegP1y
sIw6stMxmjDlhbLTcfBptBDVGAC3C9d+hWA3WAmeK+D04XVkVmgzEjUVKubLbbV9C9I5rHRAQW1P
15fOV3ZFptg7Vg5Gg5YrODaeOyBT8Cnzy2gZ2f3YmweHzInLFIlCyVXw4GUACwjG8S1N39yWHWsp
ZqihYXFFh3hQBcAKCeKSxq60JosFcGaKezQxhy57/cCeoa0BbWqAZ0Xkc6mVa2XRGVmeLDFawCTG
K+hQjDioPnfzYf5AoxeKAX9l8cWexYh0DsAdaIHKLV13mXXr1c/2osh0SywhRCCdCuIjOBNibWgx
UXrIAwdh6HxrlPu6uge2uv3gqYpQ0nM5kyNsmzYamZ3yMqcVPG4UlAQ/rh+Lah3CVoEWnADuDN/v
i51nHns3AiLv9Bq8H+2Iz3zgX95ahqKW8DJ2Wq+BGKpBZON62dFf0690sb8Uk83CeWX2qQRsn+Ix
li0NIQ5YFvFE4rAEkbPe+tRb4MAGTpt98tcgi3PYLI5H20XltAX7YK7I7+v7KfEAPLwnAYh4Aev0
xlvqB9scwNgCoSCQo/0PlBZ/pJniLZEKQQIJqXz47Phzqd+DAXYWoLVmiT78YIEWlssXACEptk+m
eUAL4nNpSH7h2boU4rQLc4cV4U1aDuHi0FAVP0nPBwEtR42Cmyw6Ma3vDRoaDPOEhN5yWwS3dodK
y7f3+5XIsqDZEHjTaBYRYwuPYCyDlC1iC/2l7G/y7v0DR0gG/BUgYp7C2NjzpjdIP7i/Cm+XNZFV
AewmNOtoceLr2iU9ExhPFNqxIoB2XJ7JWNVDMLIMEbV2o+18XxFTyPQKQ+Gw76h/vS1+MfBPjG3n
aw+dC3iclWIeBoBBd+OcqsamZN7QmSSx8gUicYtlBBV8PrK3DY9TwyJQ0Ya18/7uTw/TzcChQ+UL
jGqie7DqqTuteAr8DOxMANr3b/PNaBV+scwhOJMivp6NUwdjw/M2nl+/mNb0iYzO0bSd56zyj/A9
o6D6dV0TZEflopjEk1A+QibhdnYm6/rV5fQs7NDkLMzMyLIVeyc7JEzRIXNooSryhlLc3UiFRi/0
P5jjFhr6p8aAP+UNoW/sri9GJghVBNRF/jAWir7BpNVzuRAISh16k5IsDXNbOwBSNs7I9oHCGJ5t
nuqAUoDXQzCeWeBOgD/A2CgxzAhEbd77kVV5mfWvAL7aM+8jwPiCM+kYbp8dQDcDkHn6gBmABOBq
2eg2B4GAkBHaaJZqJLMx+VoC21pvQ4VySc4DbQLo5uM8RRjlFVaQORtj/sT72PO1DhmuKDG9yMum
13749/rRy0JZNFXyyAjqjAqycEGbrazG1EUdMZ3SO78nr043Rjkg6DHseMyyLZn68iag9o6RSRWu
828Lfvy5bNEKufVS2BmB7A3lFmu5a9DnN+u3TJt3rfPS9UVkzQpLIbHgEIkUMh914xnYS+WokQMJ
shqp164AfP16WPQyur6jEssAKEboBtLu2FPxMg3tHCxB2mNSz3MiOD2hPTtxHajqpVIxGNbglJjw
dsQcMmqCS6FXG9JclntjjEbk++kxtwOFny3bL1QvkHHnjJigsb3cLzRouETjIJyWdxwyIL4rvByJ
5cZbhx7oP4mnN2FJ0010gFaiIFI1kdMd0ukIsLDJ9UMC9JjGUSFfSJweH0lBxOeI5zAILVxdq+kG
fWitCuEqidayQkUbACzm0cuzY+/trquC9HJhVoRPpKMs9wa5krC078qgqxKdZKEGorC8DsJ8MmCW
5tAECH4wgt/ktXFU4dGfYXfxaqE0zJMdAWqq4rVGUtLLBxMzhOg1827R9FSHed/bt6xelhDpniZ2
LeqjHEVIlCK/CIaJsQonZ15vfLcB+pzb3qVFX/Yhy73yCbgkA4ad3WDXEf8191Z6M872sqPwXxUO
o0yxeas3h1yDlRU9htb0R8cfaIVXr/pM7BW9TDaeCaJqZJLlTzAg9p8g0WlwK0JXQH1VSecGS0j0
4jR0xZ2HSJKAuHc6IiN6189tvIAuw8jIXnPq0wCOtes6Irtg6KJCUpzjy2Fe7fKCuW2XTcDkaYBa
wA5zrh3zDxQAAdL7V4J5KcFb6LiNHiTUJBz021HFKiM7MHhAcCd9/IOo6PL7Vt9ZNa5bk4zNdtPX
n33AQWTmzw9sE8IHG13lwM4QwbGoYVaN5adN4kwciSeuVX0uMkMEvO3/BAhvbtHZVk4rCEAXyn6s
x928gh0Dt+U36jY3c6834dpoeXx9WbIKMbILGILkZEoo0gn2aEEPcueXQQ1YWBJZZRBlLkCnqlen
aEPm3YBROZgeXLfee92vAq0+18XLju5cuqB8Yz21jpN6GDijd2kf7Bor2/uDqtmC+8KiLQIKNaoY
SPKCXI3/ijOHDH2PPlgJsgY5lCG0x/YIhtFTmnfACanN04y8QMUr37Z/s5nTt3Y1b/2lvCdj9np9
tTK3yvd5jzQfDIVpvPwdDGTDY1O1UNQOQ8J20NOdljG6AyDaGOaZRRRXW7K7AOHnUK9oncL7JsQI
WttYbAhIizJvG6F3Lyq8J2P6/O5Fwbwj48GplWG4hdsd6G2zrAse0KFEwxH69ELmgi0WDNYhWCCv
y5LYqgtZwoLAiOw0aepXidHs7SCszOj69yV3EMsAygbPsYKIT/BFrRGDds6CUcHSeioMZ5fSO1b/
7ur7sfkHNJgKaYbE/TwXJ/oC6dijSTqFON98NMBj2Z0MILrm9b2jg156uS9WkJz8S/0xXNdnlj2t
yxK3IN2d/53S362714Lf19cv3d+/6xeTdNZobRNGfetkmfbbozGdrn9esb1/bNH5PbRAxtNrVQ1I
ES0KtkfmgyzpcSJPWfq11v+5LkwCDwSP8WwxgrJ4rTFMblBAWoE58u17n93S9R9de6X+7ZCyUEtv
azKEKTMjUj7U7ITyTNjaCn9fdgfPfwXf8rM1dwbcFzztdaINzyMN6yzcVNAZErOChfKUkMtLzh7f
9jMRq+eCQHbAqVXOuHM2be/o9bEKzAd07x2vb6p8NX9FCRdkBPuUozcQpde3TTmAmP7EVDBBEg8Z
yQa0SaJ+hYKzmNxECxktWgfWmvogGnP/CWY/Xu/qaMheri9Gpu3ww/FBGwN3GCW73Ldq8fCg+Xj6
6nJPwVu1u/552bGcf14wjLnNWG9aWEdXHos61n3AnqLp4HBdiuxE0C6E51vnU1diBRNKETCLmVVC
81ivT3MPHmbF+6kSIehXHQwbJQQiSGHHdXZPuC//AW5S5JgwoIAOckxE6eL0m965qz0bHgKGsPDu
svoDTwfvqcLLi2AIqZ/Lw9b8csQY6gpnm47h8glwNopAUrpLiBnQ+4go8s0ApD0OpdPpM8KGrAHV
kR7V053tKqyJzF2Dj4ixRITdqASK47S6YU5rm2GXKPXvRqM4ER291w6AG4HqjzxaZHYa6HAzIyy7
9rl328gE9eN1lZMpNuABwHIEhEMX9+dyKzt7JnSemxp0CKO+B3eZswO5QHOsGhCUMXdqnz8gD143
GjERngCq41LeZAet3dO6SQrs6IrMzGHKv6NQdV2KIXud0Gjwnxi+7DMzysc0rGABtEI5e3dz44Z+
1nyqq3zX2t5tDjgXPa/iFumh3NtuLGqephaY9fb0r8PKF2bWn8aC7qjl3rud/1nx27gpEjxYTO5g
WhuDaMDpFLO9PEVm6mtaJ8j6/nQ7xuC5YvJ1BH3ITVYB82Oq7Crs9BV0N0Z55w7dAaDYk0L7pAd/
9iuEt8zQ080EpSEM5gri3a+bTkCrOYSD/eVDy4V680FYnLpwWXM8z9TqnDqx1vJe09qDXhsHK8ej
XbYUvJf5J3exn3pvfaia9ou7qhwV+UL/ky923NX5CuyWDPKD5dlanjIr1HuQiyg0TmYxUFjDK+fx
uySa7oI0XcfsqsUqu8hin1rMM+vF/vpeqoQIxnuwwZao10WbTM6Plh216edmKkyr7MHmGK6oE6Ot
5U2dtRvWwMsyt0lMlNv17m7Vgkh3l6NW33S9q1iPrFURraR/pQnPKpDUFrtrvSbx8n9Q2sG4VB4h
SR5OFqbNyzzKemAMNze2fY/hWsWJyUzEuWzr0kTQzqZ6Y0J2OTphYz9PQR4BYDZ0cfmG8gtqc4pH
RZbAu1itcOU85AD0vPebBOS8+2UAaKf+bCztbhwffT4i3u0MG0SLo4p1VqY2jmsGHFpIx3iykFOZ
epJ59caQs8FQh2/drPW/xqhq1ZUpDhL+0Blkbjhix+V2ztQb6JrB4nZb/7w5wW3TGjdMd1HNWrxT
kap6KaS6cy6Qr/rMxA+AbiYz0MGTsd8XXQjA2M2KB/9QVABDDSfzsXaPTNUPylch2m7+VPNyJ+bh
xQK05W7jDBwBNFtrUXUg5u76BZd+Hr0G/HkyzDejOEFtZ4PpYqyIAA2soffdcLwuQKYKvDPzT2oK
yX7hlGqXBWwr0NM4OU8TOWnDU1oqPArZGv5YQQA6GkiQcHt8di6MsKX0LbBcmO1tM33zCoUHK7u3
cFT4W/KHpFLw9NOlMEk+YQktwMSI78R01B6RoMG0w5ZY/bRrtubp+q79GeEQj/1cpmCnyhqoc12B
tlmgue/rtoqAwnPIOOXvUO0qQPBmyHKPTR1jwmlPunyfukWMlDASwYh1/Dbp6i0C8vbeZ+SuYfkd
IEhOrUNjrCbKWf6rtKtdYY63DDBpWtPF/sjA8B7cWql36mx3pzdbfH1NUk2wYA1cRNaYixGOCV3a
G/B2+UjhdBrJziOH5v1Y1ECOQHYVYQssAjqGLjUBHmzp+AXFdO8YI8OjuYrbIjUBZwLE0qmJyats
Qotu4jp+6FinFQC0Dqv3rvZYe7theGTazx7gZrqv2j2pEv5dmpj9s8y1wxABOpBHDUD4Xdh7n7Ml
oUOSEhbVKtRR6ZU6kyaoX5POrpmZ/yPty5bk5Jltn4gI5uEWqLG7qyf3YN8Q9mc3kxgESEJ6+rPw
v/f/VdGcIuwdvvBFR1SiKZXKXLkWUOjVwJ+HTMa8LNeePIsplvPJnN2H7ghgYlChmJm45b7u3ZB3
Tli6XZjn9sEFpx6t1TvgDy+2SbdF5T8SB51GjhVlI7gDhft6fX+ujXn6+5kb4SXqRf5UW/VysFYO
qCuplft48QSczer09zMLzZhwdGPgUBvQL5LJXg1P1hq4e22fzE6ZO2i56TGsXNHwKLG/SBDVpeQg
S74tm3+MYCWmWZu02U3fl4PTegkOhMZuLEhlFHQlEbdUCsSZxqsbfDC/q96Xk5YWoPVVEP1+SCEx
z7v3pPiCZIKenEbjseYn33nSVB/S8oW3bxWhIWk2NoSrbWsICd815N1ofgwjFLVXSsvGNJOfXPTZ
h82cTS69KqUSH1a6J94UsQ/IfNo96PJg9jJuLYDamwdm/lDtT73+zuk2Sz6K/lDzr9f37f/nHP3v
DIHQ8XKG0PlfGzmB1yPKiKjmnkbA+8LcqLcO4hI16GEPrp7U7mJtHHZq6CMbnwve6b2R6EfwOv28
/kGLEwNVKwfgPFT35y8TLqFl1ko0EveShdZwQKvBXmhJ3DsrF//ieTozNJ2Fs/OkBLOVMaIhxzbl
sUZduq+7G7YqEbB0pICVRAc5SMgAzpkd27HQkiwjuP+l40TorOtdEbVOGkLRCZSW6Y4kaw3Si3vr
3OTsFCuZpZ3q4O1Jz6OcbQP/24g89BA8lrkejTr6NMosHvv3Md+iWygytXHjilPfINwO1iQYFp8R
UPhyQK0MnNUnFIURaBZpp56kWr3JdgeZybASe9beOzwPefvdHt7H8uH6JlpyLOc2ZzPgmhkx+ORY
nCDft2Gmsv11A4urejaomeeqmz4xVIlBOaLdoN0rqtuvgauFqh9iw35m6e66vaXnCkJIkMtbKCZ+
YigdelaMnsQu6tp8x+kYi8RBgUbcuVPbSGmuDG95/v5rbh6pWCYvmG1iB4FrrAW2nK8MZ+nseSB2
x/kGWgj8IJdnry7B+O/pcDom8L0O3znoAs7r7fU5Wz4HZ1ZmIQL2ss0YcA0PLUf1Qz7Z7k1dlTsw
0Izdc82f7OI+MW+hTBp67ZcWHLZJ/zQO26o6XP+Qxc1y9h3TbJ95GnBhmFoy4Du4uq1egyLifahb
m86/db21Ma/N7Mzd9Ew3RVHAVpZ918gjd37Cf+b5eylbSAS+UudhkDu3+ObTHffacGq8tdeYERcD
XchrYYWR7AbofjbxaqiV1oAc6cGqH/XhRZd9VAz7onBCUAlHQQJVOc8OXfexWDuXS8AWPOqnRicA
SizUny/n2letykFkhwYkIuhmsA3/aeDyW+G0VYjW+l+uS8lGz4xk67hDAaB08ZFLs3tmef1DFP1a
EmVx6bHLUVWYxInnCBdPjKBVnJrWOrvb0FR/yKBuqeEVlnfllnRlzPja62+BRNvAFPxrc3a44IW7
oPXQoAf45glApw0vzQ2pu42vy6028Niuivu+6r+PRbLXmzyGq4zbIb/llhn/xc4/+5TZarg+N2sx
vQRs6YUg147ySfCvC92cbIS/19u36/YWd/+ZvdlJMzRea9yEm9R7+H30l0M950N65Pt1M2urOjtk
Ps+EXrApbu32tRXEhL22AzxYQqNUR6ENe+26wSkanEeL50s6u8+cmg5g9oc/ztP6OaH1z2ocD1nS
hLUE6a/d2hGr+QaFk5V7YNEukuC6hW5fhC+z5IWvWYJA0AT5o4zdGaS/rfX2KwQONhUpb3StPuSl
ij3+F/2KAZ74poXcEmRA5qiqxgPu0qjRX2wG5T5XzYECszcAK9M6zsrMLu6YM1PTUp/55iYzmsTO
cFgsIjfc0J4MxWJeVCtgo2mBPi0gulk8R0en56c6UjUOuU11mCnrIezzGxNQimrTraF8Fu/tMzOz
fVJLZrZaADNmMnwvNfujaLyVkSxviX9HMkUq5xNmpUklFDwaqBbvMiu7NVtGQk06HAA7NAiS7k2V
ctNIaIdePwRLg8PY0NxkgsUKqLtLyynYPbnoIRPkdGUE0Y4woSthyZKFwJ5SPwDHQvp25q5EywqD
2wD8evVhOLXF//HnZ94p6LQCyQn8vFZ9k/n3ZA3Us/j5E9kmcBh4bMyLo4PQ8PkKkHI0gp/ytHvE
EVqJL5aOC2r9/zUxGwL62ojFDAC8bT/OnajiUbY2S0sb7NzEp2Vuhpw5DFHbkNwEYPXyWg6Nbnlf
SRYZdvkL1+i9lnbR9d21dEKhdzkVYUG1CIq/y93VpCrt6kwhn5QjK6eGjWWxV5ukJ4CbVybxsynk
yoGJQ/cEIGX4d2mqhlYHiKOhSoctCNxj/o0iEukT77FpfDe+PqyFWGxKzCPMtizwyJrzqr2WVyoo
Ji0l8G1HSv0E/CFUsgi1ZteLN91ocYyQ63HzTaGtvUQXBwq+RBeBYDCp91wO1GODMu2khbCSK9A/
ChxzpIvW2iFC64zQBZ/NmsXP+xOjRbEeenYABJrz2tEogJduTTzqqdBeQAoNOdwSiZ6V1MHiuCaO
dN8DdBWdPJfjSoRKKCQjQHYmIWHKnG5DDPtIWHBryjVitc/HASM6szU7ca6rqcDpcBeWXgFufO2m
rMyYy2DbdkmcV9VGH+hjV/GVNs/FIeLunXYMNIvm20aVbuuC6QENksyOu3pEv2oqwiAfjiWFft/1
Tbq0atBLcx3AgJF9n+d8VDK2TlODN8dsfwYSKE6cdE9biWU+e0dQJiH98JsEUf/Um2J2iUGzHokl
R6oRSS2Kwhtd44NaMmJOsPpJygJ7cHY7eiaTwh4QMDX+MzotQqda4xxYmqtzC7OARQinTLyJq0SB
FqduUL1H9Jcn1ubPlwQSZQDvuuAf/iTBlpoJ2iEYKocqOVLtULvhKFY87qJrOrcx7cGzUALkXKne
DYhqZVOEYwCJideqk7Fb7BImQmE+JsNJjn1o2F+uD26ao8toDBHE2eBmqwRaR4MoC8+Swuo2bWWH
mf41Q8Npq0qUMTkICNb2xfKq/Tuds1XTBiPtuAOLbe58YVW3o5zEBSjSVk7SQs7jcmizayzzeuC8
JQxV1Y6mX/SijoJmb5gfWfajI2VMyY2wX9FAGNrWsQIlt814ZLGDlz1fn+MlB3I2x3McSwNJOMig
oVzh6V0W6sJ5Mmt2LDuyZdQ8XLe1sp7B7J7JaeoHqK0jyx+cDHmL9H6gl2GCnKervnpr7a9r+zYw
L/dt3vPUbhw8/1RwX+a/dLNDQxE2bPsPg4JYUoMDpJ6w/f8Y4vH6QFdNz26eHPImpimmWaWx3rwB
K523v0TwwH3c6MlXS91BeSN0Bfm/uYM5XMJAq1CZaRhyMGwq/tgah5GtjG06dFcO5bzbjub/eygR
Fb2WtnlIu2xfZBDSZiRmnrZyUpY99X9PZDBzPioYrcT2MZPc+ABvdyj5+/W1Wrq4zw/AzMn4meYU
QQcPqllumGlgRhpAVMvzATQU2U2v+SdmDw+C/QVOc3IBeEAjBYfxzQF7Y9cUWkUQnVh+tiuNLFRG
tes5j0TdRKrdluaRpHk8VNvCuvHFSmVrcRnBEGCCgQLZ/jmyWRlG74wVHFCgn8YkdpMyauSzq32R
AIZen+FlU1N5z5l6KOdQvTotWs5bvBQEiOPMaGjiJt1lbuys1TAW/QsYLP/H0NyX2V6uj8WEDEhA
6GK8tg0PJwBild6a9ofXPF0f1kLFBAt4Zm7mzqhTFaVTT3qXwTOpgWurGkiUv7jtUbd+9t5dVewF
XXnWL7rrM5szn5Y26PdvkDUDCa23o/6tSZ2wH+6cYCWuXDx2Z3ZmDkxamZ5BTxhVbAcZwFc6/rw+
eWtLNdk/iynsAm9jamIc3dhtWGuGFvU2Hg9iCVqZzmzirENN+7rNxcv9bEzT389spjLw6xpK4w+O
u8+gk06iyoqvm1jdEzN3VVOb6XmFeXOUuq/9PE5r57G38iNIBOMKb8lW13coge+NUa7YXnRkoE5C
BX0C3szfVDXaZHVwL8KR1X3k1bcpcEEQismek4Jv/eRH8+cSUdj/KN+BCxklYDTOXc4n8M9mBvRS
Dt4MY9tUwXdRFTHydL+uz+m0FT5dOKgVTG2wUFiaF6FAymdzv4anIkUbieB7661Av9YMzMbRGg1X
bopLc9Cqt1FA+dxNf1wfw+J2PxvD9AlnW8/XCtFXNUw4jgyt/MlX/i7lNGyGR6N4tce1+HLRTZzZ
m231ovRU2jeYM2oiu/QlE1oogu26wPri1CEVBypnF7WgeeYgS/iQtyNYIAoWQV4p8XfX523xyJ79
/szdafpQSOhVAhDlR6l4girVWsS/NAJkXaYAY+JDmDNA9RkYMgPpYQS5u2lQYNH7+M/HcG5hNgYm
NZaV0setBNaKAAOxrXaHsuZ1K0uXLNpWdfTG+MGEGL/cYYq1XjHUGi5ZcH2YHdtI8VVL+1DZVlT2
K4H88qT9a2z6mLPt3ODVXpg9jKENf9vl95q/Jjm4aAFpALTiInPzCTA+0DboiO8i7CuCsGJA+XXh
9QlbszBbljYnQ0VHJ3/4EqiXwnu9/utLBxAYAJC7ongegOTgcoYSD5yoKTCxD33YaHspIhRUx7Ue
hCWvAppIExkZ1F8+5cGVzV1Iy4O3Kq9+tRWcY55HoFsMS5z4Og2tYgWusbjHfJSYkGlAO9n8tAc0
FbknYE9iYyX0W2vYUeG/N4a9k+7X6xO4uDxIj08yh1M1ZhZcNQBEO2ONNBA13gfgfX5e//nF9UGb
NdLv0HCBcMTl+tDE0ggp8fOucDbaMMbK9kBunkdUrFhaWiSwJiDGNyca3nmYT1G1NpmOiMDkTtSL
Iiq0u7q5aTsxFSFPWVb+xcaGNBTauXUbOhVzWg0mfU5BeIncVh3zkOjR9ZkzFweE9NxvYYdJZudy
6oKGJEnVFOVDIZmO9gKCqnWqkCe2HNQ2R6HiNgfTHEqvbwZA7d94DV6CzEnohiiIa1cpVxHk7o2d
6Aux0UC+FqIPtwX3iBT3uduKUKXogU0C46fdyAaNcm0bgxwZXURaMKJUbOkx0Zj/lbeJWtnhs/vG
RgoeWXD8hxS8BwDzzItSYQ2JVjFxYjSPav3U2d9sRVdmcBao/TaCXC2y35MGKfSJLifQB8iBkaKR
p6LTWtxsEMyWnd4RoC1MccyGRnsrbTt9styK3tigZFkLhJfOFqq/7qRkMcG0Z9FBWwzMcUFC/KBl
kErRob+GU7BWBpxNpQU2Nf3cyGwqm5FoVBFsE/g/Whahj4SxsP7iIjo3MruIpNfl4MOAES2s/e24
1jm7OFF4TwIQiDflp8KIVQdg88+6ErQhbn/UqQMBE6UVK/Hnki+yfVBpTfJkHrLRl/vBlp2dAj6J
vlO9OOpECyteb9AoFarWXvENi4sCwi40YaE2Cx6pS1Oe36fCyZziQbdbuR9d0oCJN/FC3Wvz/XU/
8TvXNI/bAW/EWQL/tAvm5EtbFvHckmg2ekAHtCE5Cue8Gj3r3rFraEpkvvBD36pHoAwTtulVggTy
2PvvmOqvuhzqSOd2E/dgXzp4Grexd7gKdae1kAUOuhPu3C62dA2UP0Mn3kkO8di86+QRvdxdiMJ3
ubVrPPECv8l2idR5ApKrzr6nZPiqc5ndBCOvYqR47I1PcnRu2sy/81GSilTmew8V4pvIlc07mDPG
p06v1c6x2DtSUd+lLssnI0XXZwFY1Y303XIzoBEJRFB45snyhy5puhtUMdHzANFWS4VUnzk+86wr
oGvMzNvRc5Jw0HMnhHLRCYTg7l40nhMOooEXIFUeDpx81QP5LQPlSwQ0idpm5Ws1fvHVYwO0JHhX
diBfk9uyYxCBqVWYJYWIBdBaEDztOQicZNSkTpQ0UAvzDH/XBlUV0x5dn1ZjoUfbRvqzsUgT9ebg
H33A3iKKity2aBv6N64AaACACNGF/pl9hzVEsZLj8avA+GF2VaTst4avuO6l4OTcyHRtncekjJg9
SbMCEHI9gmryq0mCjaogMSPSLVZ85SQtALIn9Tdo2ZrAe6KvamaPDBjrQIbioTAHHtZ5Ih6CTGsO
jRskNw22d2Rkctx4mhncGEzPnnuKqlrU6qO4Q2euu7VoQY4jkgW7ISXWSp5o6aCjaO3iTYYc36eD
7lrowpEBLR7GQEVEb+JcR2tR+bJyxjGn8yMeIIOItjUILH7iYSB10hZ2h6dNbrtkai0TXxAk/kN8
1YTdYLv3acX4zsBdc+u6tbNyj87GON2jUNpGHArgE4hl5o1AOHy9n4h0ODG33jNPPneBFwkQMK0s
9dItAFTXNE4ka/EcvNxZLfFLexhc8mDIN/TnJSuTuBRPnf38HMRLDBRgVIafl/mRjkcAhj1ny9uN
lf9T53+xLXzA9R004mLV5s+Sfmx0ECqhL5+4yUPqpXcuSLYZWUNrLd1oqIUDFwYINE797FpmRZMa
LBjQnD0h6Gt0Fdtx1jhbja1cMr8LtfMdeG5pdgpdKD2jAspgyU3vCyb0kGnmIYESqyPzCNjouOxJ
GPRib3lqI4LhlJnWm5uNkSXb/UCqWBNmLMTanT7bm7+jH/AvTM2EiCURjV/umczU+0Qkgjx03j+2
/S1gv5w15aYlh3duYhZg1ZYhaVtIAg7/70P/nAb3ZrtNyqcU/H3Xj/naYGaTTEAjmpkUg3FsGQbV
YRinPuaV07y8ZzBhUwyERqBZuNCrHDyudQ/eGCTQk5FHHnI9uXdAhXLF0iz+/p+1+dfSLP7WXL3L
kwaW0FqiR6Au6aIiV9bRTIp8m1i4n/IGmrdpi9tRl6i7Xp/NhXUD6BnhNxhlkDqdDxTsVC1IwSuw
YTlA9ZjcvVVJcUhqZ08L9622tc11ewscUqD4Ql4YdFVgqICnvNyLiQW62YCnI7BmEJIrxxs3e9M8
Y1v0J8BitKTa9Nk7DbrQox/CFlGuH9vuH996xtshxDSi8Tm/N/w1csPPfg8xIaRp8Cie3sXzChQE
9rQsTRN5qo03XrYbl77L3AKE7Jfq7WMbPF2fhs/TjumeXnYebsSJ7flyFkbqlppm6/LU5k+i+kGr
rwQM3JVRxrrx/bqpzxvswpQzeyGDOrtrXKnkqawSYHG2QbEpgTX2vReWPlAZg73vusHPNxTuenSO
I9cE9g8UXi/HZhDNzKA1oU6VtS14nK3cGos/j0AXXLGo4H3KM7VEWlI6RJ26lMSN8WElz9e/f6Fe
jgH4E6MTipFIXMwWh0D8DdlZTZ7YeG8PUN8xD5p86/xTOWx7+6GyfxHxKJ1hxbEtDuxfs7+rOWcx
Y6uAD2jLQp2AeHODp+wvkHWgxgY4C1hFwPog43e5MDx3SNYWwPGXQxfZ9CbPp6bFnda9rkzg75v7
8iK8tDTz0a4rGd48BVplarQrW0ACbB2h/7DSzn+poAUKJoPGfe98rzhUpLUPpe22MQPd4Lc6Ud0P
z6NoN3bwefro9dsBbW/oQLHkttL7V7wZnRNQW+BCyEt3A4C795Im6c+SeQ6LcuUk/6hAl6BkHvut
Tyh7t3LvS8EaM2p7t96ljs2/VMZYjJu0CPL7rjHNj1ykvN+7eA7coA2Fvmi8o1HLXCgAisS/zat2
fKJV1SEvpA2Pma+9Zl4ZPEJVo9oEpNF3RI5IE6V1mZ1E6nY71H6dMoS6grXxKnAfRTz3+YH3JWip
3UzDY5MBx0jMNA05QLk7i5focmAahCVS29q2fcJuqmxsD4XhdGFKuTrarkgPdoN7oFBDttOwYUA/
j8b5HmQIW06oGaeDmTwYiOpRYEFHkmlLRL1D30emladByBzdfxd1pd1nRSdp6AiH/xC+IEddbf2O
fSRB990GBlvk2l4VVuyB8+UpK9zuptf5Y6YN9q4eKTsUbjNusgYgKLSp6HjJURnx1h4iD+RK9wlv
uxNDWfCrY+bazwYNLdt8LPizHWjajQqoiqQ1eN+oOxVq8qG6dzrZ7UpXFlhhQ8nIkE72rWOG/9jg
fgT5Vf5TgXdz2ytkEH3XzrdVS/uNGWTeVuVOEwVeIo6o/0Cjz6qSvciCFo9YqBsA+AIEYmOOkWGU
xQGtOy5+RfCoG80frPFr0A9IFSvHz2IEZkOk1cCNRC96bkSlNpZP+uBVL6rp/KfSbIq7DGxWYYPa
003tpcY9TwjYOJKuAiIEckytkbZvtGJsJ33iRQSM9DuPJM6dYaXoY0FDBGjpkWWQZg/1Sohoo4/e
G0LDId6ROLX1XZeW9mEMiKOCAnQILtpdD11Vsg1v9HqXMx2TLSoIaPii2CBZB00F2QxbTzN4bDo9
O7hJYxw1i3U7LwV9bZ7gNa5Jg0a0T3hkFoW5c22KoKLynRW//zlmujz0M7dpJ1rrdV1Z3KPBa2sG
7zTfBWCTT4J/rrsXb+FGQ7ofvBvoD7Un0vdLP4Y0WzqW9Zjfj1bmfqeOV1QQUHL6Y2K5DGcACStm
J/7G0we1x0XihkqYQdy6tDt6RhmEY1VqkP7+hmxj5ECP5G7siioy2dfW1iFu6w0blqMVX6hBPWSV
Ln74PXaM6ebbfhBmBMkUM6K6sO9rvJR20BUeN4VAi27Bqj6mHWnuhmSwnlAxojvNVMmWJ5AKGU0l
HnKmaXHbkzcZ9N0+d5AZ0ezCiznjYHQFYfSuqFr2gw2k3lZu8I+sofeXUmRdPZUHURMk1p2kSE91
gb81HdY/6VKJjR/4FKjO0uXP1CrJ3sJLddOVw0fVW9Ap6UBhYEmd7bhbdYgCtC6LKoINMYIABogH
HS+RxOKh1+fDx5AbdqgXXOySHhpBWQmFVUr6/L4yWBvVfUYfRS3XMvmz3fOf9zP0uRGF4t4FYuBy
UTWM3wskG040yNqQNc0NYsFtbUL+RO+8FQao2Q76bWyScUHecaJGnke9QVEGlUIt/+RVTjw62h1o
qx+gVFlFie+XaDoztxDj+Wk22kq4vXDH48zqyJ2jaQDll9kVbOQN0RxuZPfwcg0I2tBbV4ObbOWA
YKrmty/acOEbTAgTfionmUkK1LxU2b0pYouDZXOjihil/oLF1w0tjubM0PT3s4glyQtNwXvCEL9P
7Dysq5XYdSkUQ44OQAsUeNDeP+fWrDNDQrFUy+6ppU6ZzF4IExyM3+JD5eIxyRzkbs07NHfc9pn4
1dLxZWWEU3Q8m0skWTCT9uRyUNu8HCLkmAobRIzJyVONzMPMrYJdDxqCF8esrJBCAyR2h57seeHI
uGceve0q0m9EKyAKOtLiKxr5jTuIUCcbAjnHSLlt+tIYXhUHHDugg+TsNkn0YN8lvtrigvhAHw29
owHpD+mQth0wOwbZlg7lTzVR7mOGDpfI6Im8FRlaUE204MVu7o0xkttI1aqgHL9KrMpjIrn3CErS
9CPp/OZLqiOSuj45c3zRf44R3i82dDDwdJznokojcQZpBv3JDp51bY+ILcy7Ok60EhqScaa9dSKF
y1nJrc6eav+xaoMTE4AfdOx+KimWlHipr/eQd2ljBB0cj2MQEtQa0jvECXaNV2W7MVnDJi882dwp
tQoc/cQuNW/A6Su/58BS5ffE8u6aJIOQSWK+So8eg5rs0ix5XJnd6SU823ouiOAmMRu0piC/eLn1
ypFWda178BWt19y6+TDeUmS4NsJh5kbVTnHELOgcvtIM7q3BDW6YyrQjCszJmrTWtMuvfYo5+xSG
3iaDu9n9RAnRVP0xsNonZY1/XHuCeKaHghDAHB5ednPvyJzC46WT3XuGEeGmCnv3hUqUYMXK83vJ
cZ0bmr1PaEk1CQHX7J4FbwWojQhAp9dXb8mCMwmYQ3APikTzMpqkQes2PkOqwhhDzdEhELTi5WfH
AImjAC1SOHg2OKPhnGaTFaig6Qsd+1FpiCB9BX6/Ouw0LUQVLAYBfmSuaWQsWQSbJkCz6LlBZ+/M
F1YSWem8b7E8xPdu8PD3bpWjq41R0+CUtS5uTp302bMazDUBoaWLAHyNOlIl4HWbMlWXO5BIXup+
oqyTaVC5K4RlvlRg/nryTFUdAgqsl4t6C6Sy3HabFrhSM5oHW1MZ6ccfLyyKr8AUIaH8mz/y8kMM
X1oiZdI6tYQc86o5rmWRF3bOJPM0taSBIhnp2ksDJq3LMpWpd6pvDee+XmuTXvv5+SIKbcx7C5Q9
Az8Sskf18/r8LLiKi8+f4ryzmKDhNjGA9/NOyP/W/Cco3/s19W1z4VIGUgG7HgcMHm+O+gcIzzZk
lbun1iNlAmIAzQMfUw4pOHAFCI9uPGgTPE75R7mjOSDeqMy2Ry0BxrHv0ieIeoZoe7S2Jfeax0Iz
9A1HIex7SWv5leYIrEKEnUjYG84aFHI2+/+5u3B6AkDtdXSMzma/DAolNIq7i8suzEr3GaCMH9cX
YGZi8gsXkzNbAFCMFqREK97J857KQ9f9GRYbI9AB7IMX0JG/RE1vNgK/BjwgsZlxYiWUwor+Fg/4
t+sjmG2hyYSDTmrAhpB7sz6BlKTVGDKQlXfyM5OFwaBlr3qWCDzAOFsxNZusyRQAnQgkJvmzSaD6
creCSUATCKs4UgxpUIUks9mPXENi5Y9HBO+FBmUHxPd4sM58NTdR8MbbkAPJA8xRk0eMv2XGnz+h
fj8ppphoIlefb66cIung1FKcktHaEJDYsWzj6rcDW2u9nLbQWTjwe9ZQsbPxAJ/ahOfwTqMbEqGr
QZwMg9WHFnLKm6wDo17vZ18NHL34z2fv3Nxs9mjjoSXYhTlKixAZgXhU6cZ2fl638vlNiDnD4wyJ
UVQkP3Vhmqz2mKn74sTFJETu7nx5sm0RFsX3HpjPwO6AlCu3140ubHWEdniBTtrokESYBSIe2FXG
uhthdOzC0XxwOxrm1krAvLTJPaBXQSSGAjxq05ebHMdssHpA2U527oXqNen/sL309344NzA7Ra6k
zMYeFyf9FbL1ob21jTURxGmN51vu3MQ0xrNrBZI7khAFE+leBxeY9jNSCRJxK75zaWMDpAgaYVST
IEE2S2HV+uAnDYMVxUMt2I2Qhtm6fzVbU+4KWGLASa3Zmqeex3qRlfyU9cEWtYxQ4i1hu7+u76yF
xxnwIFCg86c0AzhqZ6fGHfyOlgZ6vOseB3Obo9mQIzGaAdJzUzqgVHuVa4RjSxvt3ORsZLkG3K+V
Nvwk76xmI+r99SGt/fxsdQQe4tT0MXF9+jioe8im//nvA60+cR/DRwMtcLnHWr8xDTTCslPrD2E2
FSTWqJWXjvskmWUDf4uVmRfiO3AbpUB5s1NWvJipGxP+rSLvfzGKqfw2QRGxj2eHUZWetB2nZKc+
RJge2e1aDmtxEC4KZKjAoUg2v2YGkfTgFNf5qTKRcj+UwXaod38xhjMTsxiGda5nFMzgp6E/crkf
/ixGhb+aqnrIWODfhB6fTVHL9dIvOpedgqE5tkN/5/ZPwNT96RgMCGpDXgbBPCqh8zt/RPuDUQ/j
eGqHI0r5yO5c//3PHhG//5uHHBGwDeqAy91qCFkyBvTiyQYTF3c/GGokmTomNt8Qm6wUXReNebge
AzRXIR0x/f3M/fqQt831tBpPgVEfKnkXAMwo9TzUByfU+7+YuUk3A/chAmU0J18aawFzDeDq5Sn9
3lp731+ZuAXPCJQx4M6TZA+OiT/7fVNZNSk7bTyhHvZgmQzkSn4bgSDkCT3aIJTtghe7LJ81nh4H
S7xcX7bPpwcJWWNSqUUBDPXxmRMbeZfazGLsxAzzlbT6F7TK/LL6ZGWQn33lhZk5jst2O4VOH8FO
ovI+dAl+JWSKro9kOoSXVzJMQPgI+Wz0jyMhd7lMpUH5AAkZdkrVt8Hyt8h5gGOkj0GnEv+FJaQ7
EKsjp/JJeD3t/V4z/JadSkveeJSnEXdolHUIBcnYr/Qiz1Fck3eYsIouavx6gLtgWsGzvZ4ESUst
b+xPbSOaLSyJSK9o9yiM1LsJhDlumKtHdnkPNHARdn6dHgvXaVFt7cpnCUneTWbmQdi2rto0zLXD
hPPhcH1GFs7jxTdOa3P2jbZqDFJz3p86om/KDMy/RNRHBdYc26jfZNVurttbWmv01CHBA0agiUz0
0h7Sfz5HkbY/pdRsQjPV9iblG7Qn3g1klX1o8lzzjQWeI+TbJwFdUMBeGuuYU+u0afuTYf5S4leu
vXvWC5cPBqh2a+STj3qpHZwO2XP6c7RW3rdLM3tufDpYZzPbmZoWZIz2p77uUTQzxXfqiZex1INI
1e7e4msdpXOJpN/7zYPsIXK9yCxBOPjS4lhOKnNW35+IXvdT+dHYUyuHBLKJHEE1suKmJVZxz0zw
ROSdk0ZBB+iU0xkswt3jrKz0kn9CagWxtm5PqcXZqR4oqQjP1HDqBHok+la7Lzn5NWZruLelHXVu
ZxYrQosZqS8dhcea3hmsiDWiRQXJoqH+Q2b5/8wv4nmEKlMRaV5D8lPS+knSAZmbaekP0Mb0YVkW
2c/rJ2Rx3lAZAMbSxVN/DiBzea9GVxrDaQjog6zl3mvHTd5nKyxSc6T379H4qAZMlz4wdPN+nb4b
rIyYFmouiqtNIGq1SQxgkZJBs8IaUX+cAgwRpVZLvvCaVBtpeyoGnsVAL0HrhNQ0wGFUIyipmP6H
sMnp40BhBAAGcgIQqJtfCQAPj4PMy/5Ug1AENZLQSo+aeeTO2/XJXrjdgGTCywb00JaOPNTlkekd
lMBzDjtcfxurX0ZXr9xtSzHChYVZjCDRIl0IUgGUOG5bdIF5EPLmeQXw7nNnoGNEvOLtHrqmiq6P
bMH9XNid+b6qQoW+cmG3b1+pnUZ+DzaMfV8+Fcnrn1sCAcZEd4u47rNLT+o66CdH55T/j7Qr241b
x7ZfJEAjJb1qqMlVpdiO7SQvRE4GDdREDRSlr79Lwb332CqhhHQ3uoHTOEBtk+KwufcavsPlI5FX
Uf5q8Yafnu4HWvtY7wItKXq9Tk3oZPa4q3Q4ZJ+3DKO2fn6xFly1TTKTYhwSMBDTFcBCbNW7VlfD
+yEsVgOaHkVhKPOlUF9H3O12RcEaZLuie530MsBK8ZmW7UZ7Y+pWDhUQCrCdXJxctwqgukUVeHsn
LRR5izHsK7MLZ52Kc2zAQ+X+V1oLBdkXa4ZEwHJo2d4EcT53Kw2VaddlZzsxDwk9N9bG5boVZDGP
ZTHosO8e2ivtJvjJvLX29xQEqfsjWdtC70ey2ELEbkHSd5AbJc4xnlEW5GDqL5bx2XSD/y7SvDTf
5Qoc+qVdnWM4UxKkto+Xdmv5cXvJuo1Tf22Nvx/SPK/vAgljAqZWndDypuODGltPNjP+uT+WlfsY
Qnr/fv/5378LIXM4FRsKZo3gLRSX/6SG5usA5W3pdKwOxbZR/0CJHwEX+YXecTvhObYSy0brFBNL
DaQyVeH90aytAZTvQGEEEnluB30cTcFAvCHpnK/mhfskGnRzGqZWQGMZTtClJT91Ymre7gddm8L3
QRerOxmyRNISW0jLz0CoJAZAF2elfLkfZWVo4BnZqFIDkwKDyUUq3iTMieH02F/TsZoe9YnLg5pX
ztGBclQgnLF7zNx+i920lqTayGuAgAD5FHO62FRCxU4aNSyPSXkk7ffGJg9NOoTwg/LBONtzIgIr
udAku1Aqg2baeO+sHBwQZke7AbrSuKyWq6bqXQCDs665tkbpDbEJw7VXfYu/uzKzCIL/4lY0Qa9a
jBHuDCoveNFcE809pTEgcnVz7iWs+vJTLTZTjHkNLp45kBT4AzIHDwD9xo9r1EyHrmBx1lybInu0
cqp6etbAKpR9t9oZ2s5Y6sXCfClE4zUk8WXBs939tbSyGecaBDgI6H2ZN8Q8kSe0GQuXo5mdfXP5
13Tot+iWcx5/M8p/QyzpB3igQCaqtfmVaQfUVS/ZSGDZ86xPmVeT7sk0/4OVAu+M+RNCpQf2th9n
1cjBKI1Nk1/Tsv5Oevki+vZZkUjf7k/dymbH3sPvIw2fgRiLr9dLS2+mjvCrlpl4pV2K/nPfPZL0
6/0wa18I1RWkuUA9oGK8OJaFC3aQHTf8Sh876+JsuQyvjQJvvDn9A4TkZsmPZT/gS3DMlhIO/EGI
760NWPjGabyyewFkAHgOr0owJJcVFTDXa3UELO5a5NapVVp/6uEKxORGmJWlNqubzBAtAGLgN/zx
0wNKzUqexyqaafJXnZhfaef+7HrnXBQK9UbUdTwN/8q//4Vuo85tajSNAISzb2Faqd25o6xH9WpB
ITmY+skJuK54JDbhFMFif6SgQmvjVvXtdmHMYVGAR01GAwp6xki8u69zOQ1cKXP1WmuB+SK0/f1R
/Zmsj/v24+8vblA8LHF/1/h9CIPmHgSF4UkPQ9ugl/kVroAhK8x9P3Q/9LT6ghfN96aZdrWCIo02
lb6StzSYNGsnR+c69YrnJjqEx8xPGTUOmSMfa+Fir+jtJZ+4CFSjf4HG82cZx74e1/vKEaGm82dW
1gBOCdDiYhlS1OE64PiNnrw2UKjHWztFL717LRtyYIPlE8XwtU57YELscXNuVMCXoBO8bUEqmVW+
URrESbnsq7glcTLCBkx4nbBoYk5/GqpWv5RSE4c40bUnGICmwgOxoIpcU/2hKF3zPMbMJR7p95Rc
pm9D0td5oKQOu7iUlAGpnR9N3aBm2vXjxm64XSB//sxZ895Gp2ZZVlLMvrIBCSWX0QHT5ksc3F8g
UG+/OdkJWkCAJqImCy69PV+n71agzdmYjFVrXUqHFD5PndDKxi9tP/mGNoQwc0k9jccBp+ihlsYO
LMOT1RjQkOTlEYqW30F18FrZAZrc0EfFdo7SzA5l2Rzxc0EF2xGVVT7kEJC6jR2UGqGMVDqsD0aJ
B3jjxJHadewEOiEcYnLzlz46D3Glo8OtN5/6Oj4XufvIqyZ+kFVz6ZMKVeOUh6QCbyRL95kx9r9j
gwPRTrM2aGBN7dU2JItLOuxl7byVWZcBTiSviSwHj2ltqGj5gz4nH6nBDW9IYKLbu1N75Clcx4rB
1D3h5EMoYS4epIwFuq38durMl6DnOGkJ2k4FI0yFe7aACA00jVKPjWm3o6gXc48m+VfpkLMou7fU
coOhdI5mzSNLay9WlgWGkTx1XXKUVD2anftAIaWfZu0JksVv4FgfE5McwB+CWG8fTO0UsCHfaUS/
FLI9ZBX/bNPmOFnxeUryXYXa1NR9rSotGForFLZygccMzuXBDa2hhgXoeKhG+7NG6FOeCPSN3UYN
2ETOcaOiCsmH79CzeKuMIUC99EoKPeSDC4JLfi3ZkBwLRQB57shQT7ASHD1MUusfmF+d1Ljr/dLN
Yr+c3NiTY57sKi1OQUlIr5ORoeI4ZE+pbAOjM/9RSsvemXAhCoDVh2DLUH4zYrs58TTbkx72bqhn
kRrsH2MMWJ+beysujqZdgNwBqU0fNC2AkR36PUuT5pQ3rhbYXAWCxB4CB3hvD7SzxO/j+pvsIB1G
qLWBZ13ZghBAA1AZOmgo1i2JhEVZaUPLhHUxFfebVlVvidjY5H/aRR+PafI+xJ/KxbtNiJdM3rWy
ty6q26pXauoxxA8H/W1UqnL0wVHD2WQZgabuKArYYxCJRj+qaaaGTfHbUJ19CZ1cBbrH8hfnQYdF
dan6Fl1Rg5NroTbg75CgNEYRwv17CqAZP72yTGvPDN4yG3fObTKCwqYFgIqBsxaPjUVJOKWJCmiE
Ji+E1H4rry18ppr62YmTjVm7Pbk+Blo8oYCXtuzOmJC0TYdK+YXOWPL3lY73IQCT+ng49tYgFDyh
5SWFgUL2ueY73v11MeVjiMUNXZfgHNbzdLEinOA7qXxTt9JDZ4G0xKWH5YWSuYoH+0xaWcwU6Co1
BSTYupDGLoGTnpq97vTPJTCdWmL4LihJhtuzYFKnYedqqb7T66kLGlX5obdjWBt9QFlShDH8xych
oCfjkvlyPAqFPSmk/NLLJgBJbThOMs9xwsbJOevgcz3Kjod1C3Yjm/iLhAv2kSiZ31Dlq8rrx0FR
QQIfnorJeFTGEhpw5jkdBnaRuijgzDY+EbcMRW/udVwAfW1+oSz/5hbJWx4XlgeOleZrTYOkwZXf
y0x8s7TurKv1ZTS1IBX1xc7rYzxMPktcw3OgbTN26Tc0b5DKWNY5RXNvN8ZxBQanfu6gN81a87M6
WrjLuG8Kw1ebZmcmAoUuYMcSoT1gax7SbHrWcsPyhsw9ozD7fP9Kvn2/4mMBCADvNKBAb6rvSe6A
xpQKcrE6EeMy47VX9+NTr6dPlap4lJCNN9Bt6jtDz9Gjs9CmA2l+UfBgI6sKwSbt4k4lFFeSxKGn
sZTd88BcOJOCX4ydlYzdpWzHand/sGT+8Y8nH85oAhY9CjwrmEpHR/vC7ulwSSDaduZGw1/soiuO
fccNX6C6tAenLnlBT1OZjT3IPzmAVycAfCBCGqvGCfYHzWxF6ryCv2udm7RjsK6uc9Oz7AQkH8nT
2gMjL30ey1yGLLb+qRo9fu7Hqma+XrfxJ5mp4gkvfCu08hgiDWjBqK96bag/WgoFRFN0uIaxD6Bb
PAGRCf2/r1S1up1b2e6LQ3UcQKNSoszGh7M9tfRstrV44E6SXhQl5QFKzN1h1CBGLHraQZNASx/6
VkL3S2f2p1bQ8TOlZHgRZY0TG3nwL01vwZfGyvRT8GWpxxOiFBDzJ7GfUdFAU1Qae+hEb9Vc53Ng
8TFwQKAuhLMbAj/LriHLzAGvZEdcjLb70uhJyC3hO9wISpwShcV300Cf0k2F45UFCLHX+eGqQtbk
5mHptLbipHo6XCqAePr0d5W+JN0xT9BGBAmisr5vrLnbUeKJjPWGiiIetMtOIt4rjnD6ccS9EfZ9
JIojxNDNrXP9NmtAK3hmwIDgipN3CRLjtuB17JTjJeOPYxn9PfwQkBcLdlUmLNGxexaFiwFm4h1X
cW0U7lDAxdhUPK2P31QC45u/ny5cUaAxoKkNePXigoIqa2HL2JAXTT47+g6LTtoPwxYcbSVrAJzu
3yiLQwirQquHeS/ZRurBJXGfG1+7uexvvdwfzkrW8CHQYuIUDuHcSkUgtfqNBwRkM1X17b8LMS+N
d9mc1B1pMR0hmOvH8tKavjJsUF9vLwl8/vkJO4PebxmoHTOp1hXzdLU43uAlmXznnd8CaZD+fToH
cpKFOChV6zfyTrUm+6mrNHFhli1+poU67Rkso6I0M/QQMizA29+fvZWVMLOh0IHG2wk34Tz0d7OX
V1Vj9jURFyh2gt7NDiaGVQK5QOWWCfnKLAI8Bty2jpK0pTnzn/IulGpN5ljgpruIlujHqU+nfVnX
/GeRuPLZ6NTMt+UAvuj9Aa6cDOCOzNU6QJRwyC4GaFDJeq7k4mKZDQ+bUVV3wh6Vje+2ss4tYC/h
hDpTOm/Uji2j6aHVWYuLNjTjJy5HhnpOrIVjb2xBM/7ghhb3BjqOs5E4CnZAky3yS6ZqMUg6TFyS
SWRXUZiVp0EaJ+oJbz8l9WT8YGM3XWzbiq/NNCnfs4SlsBYmA+BmRfm1m5z0RHFrhzVNJr/VQeQr
Wid+coWL53ilURSSYOtilNPkkcLSez/uijzM4YThyTyBRobsoEXOK76TIneCoZniMy783q/dTvVw
cQ6HRLY/utoUQDsq2DN9xcNRVnupSrw2RQ2pY6OE/CPuaW8kMmwSaP0NDkuRhcjYA97PrzMr3pnS
Qu8it91janQ4eadED3SuWMe+hNkNycz8DZziX5rsrF+unIjf1l0XdqbWn3RtoGGadHyflZxFatlD
V65Hr+QXUPDKJXc6PfcMLYPOCGna4bHL6FBu1DnXlgWWBKSdCTCgN/Wkuoj1SQW75GJ2Kr0MVdV+
Y5B3OWtdNW7U2layCZTVUWIDcN1GHXexzqeG1kYi2HBplb7cTcRyIkYFjbgCk0goNRkh7ar8bOs5
/YVnaPIfjHQWo4X2LrAR6DZ93NysZQqQt81wcbTxR9OD500yuEzF+RbgfOUU+fDgXYyz1/LEgNaQ
vCTUA2fXiQNHPI5ZJLZcrVdORgLQuYY5ddHhWqZnUGvhrpIb4jJMj2jbQbDzoTTfNOXn/fNpLR1D
cgSpcQfSAyhPf5y4MVNyR9pUXEhl+zQ2C68Yiy+2ZD9UiBbOmjSvE5Q5Nk7FtcE5aGE5BI4MgKQu
ZjHJB7C4MjFdugSojDiarG+xxvyp2NKyvgkE0C4eOTYWBvoLeGB9HB7A4i7hA88i0z3DWoV2X0pA
QOyv9ydxLQoBxxxwSzjh4HD8GEWjYL4xYqWREPC4H6B+ocHKwAZwK91Y56uRTLwTMRqAkZefK2O1
iS4JTaPMMk5Yi3tTVF6fV6ecOIf7g7q5uTB1joUGyUwbBO9h8Y16YU0Dgd5PNBYP9q6eNpKam7MJ
P+9CMwSpJsgVN4W2Ua91WgC3GTVKueM2+zyiIknaaQOG8aep9+G6muPAAR4tP1sHQn3xbaSroiQh
4THgGkVg1BD1RQn5OWUX2j+BMZZ1zzXUfdCW8TL5BNGhjZV+c178CQ/M/wyEvgXGOl3Fik7t0ogP
9ly7fq6l8q2HR0RG69MEotr9j7Y6q3i1/V+4RTYKgZQ6TywIvzDdglAR8zXrS/LXNInFmBZTqppy
KKxRpFE5tJ5tnNx2Yz+tjAKrzrAhEg97c3y5j/spToBbMAeMAsxe3y00vzBfi+p4f6pW1jeCQLoY
4Ef7FjWrMDuBfJkDun/+lZLXLazAyocHLstEFwekMSDSF9sH607lSFuyqFZRDFDQi3woY1N8h8gA
CbLczp5c6JQF98e0OnGwCVDB+JgJuYsvMxROPA0ajgfwrX3d4f7oHpMk//tDyFYBF52B9riYlrgz
YnGllvGE728kXm8+lvI1a2fNuI0vdHM34fJDlBmYiv9BBvbjMjCLBJbyls2i7g9Sz5HqrqthFAwZ
pxcYSHNvAIPSN7Pa2t+fxqV0AdCpiAy2t6OjUj//CR8jK5wD0wlSdmTwJNQUc48e9g5OA9+k3h5F
Vf9qLOvCyBSYvDzr/e/74W+/IkoJsPwAiBC6f0D2fYwOQbHcgQtUFamPrfTzzov/GkQCWM67CMtO
dKmrhVkTREBT13rqOC+/S6aLrYWyOpA/BT8c8SgRLwbSZDE1Ei2uIil35U/Z/yLO4/2put3EIGvN
txOedPBDWEI6RO/mfGrKOjIzt/WzwWwCtR62qBQr6wFhZh9gSFjqqIssyyJSz1ijNXWk5vmVqjqE
wZKwcl+N7KXMzLMzaUGiESjooAfYFRub+maMgJEATYL/4HG3AvgYiDPxTJuithXusc2UdofOdvu3
CfwiyvxXvHseK7PkcuHMpmN0n47AP0CAqhidkBfHKt+bU+fh8rz/8W6SGYRElQk4FlSkQVNbLA8O
iyn45pZqZAtJzyUefFEhaRbowGcGrtFkG4tlNZ6O0hbyGSghLMtorlu2U9bQKZJNkfpDbYV2WZzd
OvvRQ1Ps/thulv48tnexFtPpVqVhUDeBg3k9RY7R7kUjn8ikhf9JGFyRsMoAVXxZr1PqGO15HERR
Dp8Yb2o6P5dO6fFm2EgsVuYOYgsQXoOQCvA6S64EHMYgf0ZHJTL081S/seZqdN/bLNmYtlvQIji2
Ku4VCMKjKgQg9cdlaPCOcWBUlEit9CfbkN7EQJmYHkoL3ogFhJaFVgZNI61zotD2INA6Dx0B0837
83pz9cx/Bm4egGthOXmjHKXIsQIQA6qbU695ahzGVShSCvmo55IJ+Env7odbWS0Ih1RBmy8dsDA+
jppZRIEGAEad5qfMgZD0S78lVbsRYskudHmqWCbtFeQjV4V90cm+3cLxzWv6Q6r9Z9L+fxTG4pTM
wcNGlWtQojzfDeWOsY28Y2sI+sdZctIKe7bBLAlWeUDMQmck9/Th9f63WPv0SGoArkQ9A5WmxShM
tSqUQnFo1Bk/Eif3NffT0B015cEdJ7z3t6Tu1yYNdbvZRdyF7NTyKVxmiW7Erk6jYfqaQi+bN1t6
4UuvaLAgYEv3LsQ84ndH+6iIutczhKhRFj2TwnhlYB4OEHyOlLwuDu0oXY91VdN4ljF90t2YwYx3
/G5IK4BAqE+p8VSlBF5wTl9vbPi1b4parKPrjq0ix1vs98bIajOmlEb59FBBnEqiFexuFW3mH1ku
TJz38x0DXOaNmRrMqM2xHVUnGlFqOH6mD8aWxA56mPdjuAv0gEiq1GyBzoh06WjRmKMEWwpoGtcD
QDOtg2JfIesfdWa7O+EYw5eK8CpspWEfBbATkI11voI/DzXkLP7ZIi0MtBZqMyqQuL7F3SwQhSVO
FUKcdLTCD1zV+2NcCgUVS4FaZKfbYq+obbXXCuzwGNpbveeoPfFMiGwdIcycBWi4pt44Y5MZ0TSY
F9Tc181U9aiVfrMF0ULZixJVUYsELVA3OdyuIZDoKIGZmmCQ+lwDQ0x9GtCVdkZR+XEjE5ipu36h
5pD8zWLFG+PK9roGllBQI9WvRmoSj+la69WaUcOITzbnIdOKsz7Yw0EFpXCfuaQ6p51b+ICMKxel
TL/w0gamtXJk8aUVEjVdmeZVgIL2CN732Ch7PtVdKIzMCjuW1J+yWDMO4F/ab0WcGHu0vY1g7NPu
NDQ0PZUVycFXVLqTAh9NTy3S8aG11TZKEhuQAlED8AkZuz0kqV6TFE4qdLBpOOp2eTKnNjsw12r2
faHWoZuABJGguhPAkZUAtdPmEbhF1E+plfvIojGfBemCUsFFTJkwwoYY5W4AOXbX2QpM4hwoBEsZ
D+eqS8xTagA1E/caO0id1iFaBWhMJHDggf6PC5ltqcPO1kz8sZYykCDZeom0x3M9Nj0+UD+cqcMK
T5oD2auT2n92lLnYndk0auyM7gbUpaLWtlPPSofUy9HtgEoO0BKmqjg706JXg3Z52FIGtDpwejCc
UdWX+6fpzTMYUIO584EmCJDXyB8+nj05cXmbOg2BDKHlJ9QJGB33ik3PgqKVmbNNKtHKgYKA2OPQ
isVFusR8aloXy27qSJTBlClXps+mol6ka/2+P67VMHMBCxVadF6WLwK1HjO8SyiJdJMrnqLpX3rd
6PaVbtWH+5FWDy/kBQZEombM9+I+yiHuLTpKnAgWqr6dAJ48aEUAVPRr1utv92Ot3X0QwsabFxWz
W6ZP6lg1Mr2YRq4sHQ9H6YOZs4uiS4D/nArMIhZoubvB3l89OdHeRq0RwPyb1LLOU5g75R2N9G8O
3K7C+0Pa+vVF0tAY7lQpFX6dVOC9AJRp9RuVzJUljvmCuCIIGRjBcokDS5i7kyVppBX5KTaSfc6z
oHStT9C6rTwlJRsLYm1EeIui/IJOB4g9i+KEYw/ZJNBOityp+AVJ+rDJ0v9gSOgCg8w/NwZAEf64
a0eUq3phDDSCLZXfmerZruCpoP3kVhcmypZX+Mpegg8N9FmBCsFbcNkjBQGLZkWluVAhB+0ZPHZm
Zbt82kJXb4VZpEFZNghoUk5uNNlRqnNPGY5ImjYeDmuL4f1YFpl8VxgD4CYIohVRNRyL2jPkuQbm
tt0Aqq5t1XeB/sAA3yV1dZ9NUjgIZPT7wX4cqidSQF0rMeD697u1NsroG3O3PO4m0ilN2o6IJtwX
Q8n2HRkfKC6z+5t1NQyMR6FS5AK1syzngEOFPCaXbjROfpV9AvhIUY73Q6wdp7MyHRQEIUl70xOF
vkptOtMsvxtTX6jUAw7LqTIfZID7geYvvUw60aWBAgeAfbCpmcf67gNRyD+XtQ1XJQVww+F3ijwL
Nu4NDd0UuSDYGAD8/XcR56G/i6hTnvU0QUS35bu6gj5O/SitbzDS8obqkOg1SC1b/Y3VZfhulPN+
eBeTDMhlmxExuVn4rCyQXr0SFyj7uti1OfcHaW68Alc/IIphAHOhJgeo/MeII7ruapwkFFavuwnu
O7EFmDn9mqU/7s/mahygiuc+BBbLEto8ii5maFDBFaslkC+EDEP9LXbbHe02dvLaeT7fHliN6J0D
e/NxQJoiGECI1I3qBnxCJ0z7LcPY2/olXoDgWQHuh9sI/YHFWkTDPjcaIUkE/Z2o5Oa+cMhnPkh8
JuupzcYQ0J7cm30CoMma7N3M+Hl/Mlc2NhoeyAMdgm7cjVeTwobY0tKCRNoI3ddCxJU/TjCcdLgy
hfdDrZzACAU2IXDQgEAvGy+MtWpfoSYWEeVtkod4wEuCkUMK75BN6YfVYeGgAnwSdEy4Qn38dIPK
WVuNOonarPNsauzgBL8b+FY1ai0MJOhmoCYshdEv/xgGsKm2rpwEMOy+jVpVF54BwuROmMmWHCAU
kfFbi2MLC8WwZ+kCCJ8ul8oMDYev6GBFDXQVH0fF7qFKTTUvjRsweK6WED6MdRT0ChLehJyk6G3B
0tlTmvpXoYrqDTQayT29a7QD1CoguG8VDVDgmvnIWTw8IKmUO4VXaUCyAhbW+VBPHnLDzrdgphTg
r/o1Mg04Eq0Rz7GoZADOUnkceF8f0yQnXus2BIYosXtOOEVR0BKtD7gSlEtSpeTXWHGNTzpNwFmJ
i9Enqc1QtpusPdW7JKJVx+Bs38WhDl9e5IKVCONiErDStqwnGG2QIwco12tUUwQ1rAI8YlUl/Eb7
6RJnwz9lgb/ASe34NADT7be4EgHWVmFfY0p2Ak0ZkgLa7EMSN+6+5qpx6UQLMyIuPseDKveywp0W
W5nz4ABBtE9iWvkgaciHOGcdkt8YPJAsPkzmLgOMoNL4g4XqTIpjoS/DFGR/PE4d+1SjIXYAYkPs
M+B7HrR6UqPRNsfHohncz+i46A9tbKmhoqill+lM9UxpqKeCSPtXSTEg1hjTKQEwKcjhbHKCQc0f
5on7mTVwzwLHp93P5pw7B4gtH1702hH/NHkG62O/r9M+yI2uBILeiD085mAV77TgSMUGiMLdbCxk
dnqQw8s2sOnU+9g8pa9VWRdo4A7+7qWt7EuaEl81UudUQOPmIrhlnuDDMlyJBDoohpzXmTfwCKBm
phyYGLRXlqgdFpYhpZcKR3sp84ZuHMUrtxk6jqB+ANgGlPmy4zhYTm0WLYEfUjKFZf6i9L+ErMGH
gP7O8E/dbjWJb1VK8Dx+H3BxZRsJTMsUx7LA8Yma4qs0/inpNU0OlvGIcqfXqpMvtqBaa6fJ+5iL
KxtZW+z0CmKCShOLoAEXj+zun8ErVxoEebHr5s4OIIKLEGnWQ5nAojZyny4QeCDTen8/wtogwJKE
KgX8mOev9fFIZLEOMhCWcySMnxqFY9dUAMm3xRj/o9y+PA3h3o2e38yXvBHOlHqPSxWYs4iVlrKD
S1Z1aGqIbCl99Y/se/MB5j7GW26SzB+he+7DMq0J8iYDBI7ZdYARtI9Z0Tl/n45D+Bh8NwfLFKf0
4kKwBqbD/wDzazlepQqf45TuYv/vpxiqUACCQ+rAcJYVTaXPlSxuhRXF/LeIYdIUuPzX/RBr6+R9
iMU7s67zzpAuQljn1snhCLWF/5qXwfL7oTMGvVCUoW7ZBkNGe1gl5xYat9VXMtAJhtZy9GiqvlpN
i4w82yLZri5MqKTpqDejX7zsedfMykvJ5hXD7d/AwMVn3SBZaDBIiG9M3tppNXs2IrFC+eEWJoNa
MkumyYliJ+NBMoDP1Qv+Bode3VdT+ycYPEVAgegPHT4Y4HZkbN+V2ayKBUXAyTXjK+mtwkOXAy43
aZXuGm1SzikSRfS8IJooRijFFgVTj4qTGbD3bFCkh5EcSpiu9Ku00I5VDc48qpXkISYt2bupjENw
bMrXFNJlIVGUfmdC/7noLKgHocob9GWF/48XF8qiTAL2CkQuiqkSRUlphrhVAJBWIX9mggqKa0Dg
Lm4htO00UBG5P38b07eUuSBSN8acak5kDxb0oOjbIHiQEj32ABjaN6PwtRLeKfeDri4PSM0ZBC44
t7DOyqhIBz4ygorxPNbVKyB2n2FqaG/EWdtZs2Dq/8WZB//uXebGKpclLPKiAVWBMU09c9py9V15
IEHs9d8Qi1KH7uZgSKMIGkH3TM8fWgur3HxOkI79V1P2h+X/big2uFGl2WAoMX/tiYbs5GXT/P1P
Cr08KN4NZtnf5nCnyJF7OlFdoUSYlp9zoni62V77Nv3JSvKM0XKooJgHZqSXLFM9q+qC0ao3MpD1
9YF7AfgBA+C0+d+/G6zSljAaJK0TCSX3FVAeCzDdITIS3p/T1cRjJkXhdId3D0q9H+NYMilZrgxO
pDIaUIgrwULVE5p5MEfja2OZP7sMfPJpOMLDbqMCszZEZAXIDmZY5o2cbqeWhoATy/w9fQWqrFib
T/dHtx4BeF/oSAEVsUw/9KaaisqtnYiUV3UoMIdPZfvtfoy1DYbcA1oNSEJAyVokICrtVIHk1o5g
zpeIXRdvzNKtaiRSw/cBFjvYUty6gU8hapX8milfC6eH9MLBss8quzo07FHpG9zD0MNNyrr09UWy
zuuHn/dHubpO3v8Vi03OC7Aa5YRhqsUVBqleljhwPwxZBaEexy+TXxqF/tHv+1E35tZc9FKZ1AG2
wi0Q2UUVDTl5bXNn41BZHxgA20jf8N69QY7xIoH/QZLZUSZZxPn44NQALJhVDWdT+sVK8+94dj93
Df2R6c7GrP7BcyxPm7lzBE3puYK/3OWJrdLW0irkx73BVb+DJ45vT7Q9Or3ZHwivU584cfmSpyON
2gRvVvCySjiDQN8CXoHwMauVH62I8QWYEEEa0+SgCd2GZLkcgny0i7B29e/j2BD0kV037F2SwV9J
VV8FsQBnAex/x0ZYctMSfuXeoAN8ff8bGqubEI0RAA0B5IH42ccTpnRaYJYS2450hoOy/01apTyL
gegHW6+1XZUVzO8rqDnwqULu3jXOri70Cm/t0cV6VopHGIsp+yLpxeMARRI0MCcbVHKWWmHW9pAk
GmnhemhU0EOM9AgHCVFPUtJmr6Ha4ANYqfjAM/ATHunm2YX5EDxYLfcTpX0V1go3ztxCIzUnI391
m43j4c+FsfzE0JAHLJGAfXMD6Ym7DoL+eYtibIl6BHf/aUbty2QByNxVT3bH0J+kj6rTRSh9PGpK
A1CaAan2Kfb0fEIZxPhSqOzYGZnwuMnPifM7ESmA6sbWTljdbCinIg+fJc30xXeCTEc7NUhAohSS
fobVh8Q43F8K6yvh3wjzX/DuTks7sxwtDa8VtU+DgrWBUkBVoPz7NqJLILqJSYcK9Q3Iw0oSCI47
uh05Nf+sw+VrsvWNEOuHxr8xlk+ietD0puwtO6p65ZT3BDVTMv1y4EfgSSYiU8tCKZVTCTvbKdnS
FVvLt94N0F08lszOdIsMmzySULyPjS82eaxQWYOW+f3PtRVnUdScOHB+Wo5Bclhgw3uku1Y80Lck
/ddeZn8IILA1x2e56Zq2CeSjeelE/Ws1Af+C3jb3DAvKrBvJwOr6npkm/xtoHu671Qd0ODyogIyP
JtM38J2cjYNu6/cXiUDSkBbSSPj9L5AZmPEvG8+Utd+fFV7xyseL8sb4Fh6jYDexyom0hkKzyIVc
tcL+g6wTtCXgYoDAQg92sbQ0UyZGzLBDyzZQi6f4y/+QdiU7cuNA9osESNR+Va61WulyVdu+CF61
UqI2avn6efQMujOZRBLlOXT7UIAigwwGg7G8N9R/sQt4FQukN1FQ9oSPONsFg2Vp5nHbR6acRF4D
xA+Dk3cP2yJkEtA9wCGHd7+aXkdLTI/L3oIQXh9XG6gNOqB75WYAxlpAWKOWIYOUkjLLCS1DPBPS
Zm/335I00Gy36lyIeFK0zYinvRRwma0JgKAmCz+k5jEk3xFH74ry3unWY5lq3JnKL5+J+uPtzvYk
A5pXiSoXqq3pk+XXUT9Gg/1y25koFwxVOnR5iz5EuXTRhiYI25sy/OCbS4ySa7wM/ukvRPjAkkBh
y0a2UTLesPeW1HJ58CEzkZjrojXXFVaVSpxJIJfGWxarX3UpHkuMbvo8+ovu31BkMlH9Q7nxauo+
W8eppAnyOEi0zPxXl4Op4XB7jZRWBXohjH1gNuiqRyVh1mR5NIGIFoPuZRXi3pgqc2vRxtx03UgO
PgHa522hSvsKfPheUf5Gb+vlsnF3SGu7EpPAgFLk7kPDH+ZA81S4uqxsjEyjFGzhrfynQnYpo5oL
x86MojylpmFF7jp+tFDKAJ/6Nwd8DO/U548slPlEB+T1szKoM380jbo8gYbkyV+cT7lDt75d/7wt
5mqvJDHSw6+cg4V6fVOeXA9Py5SgNgWsvtTYlWUN/7+/Le1qkyRpkr+xzNqYXQdKMQ9DLIBsYygC
554mHL4t5RpbC/TPtGpoeTL4Q5Duze5DoyOI14mQ3AAIcP9PhN8dyXTofxIdWIVY+IuQ/mKpMF53
aWuso92AF2l5quzxcc4svMlbwKu5J9tKPvjp9NITolk3tXmL3nCBsIYg5lKkl4EIowjn8tSBnSY7
lM0+QwXU03iHK/8mFAMjOIi1QJ+JIOBSim17kxG0ZnkKjc9lHDT/3DYxpRLwPQD4EG5O7ibDU3cM
m4yVJ85IGVkgIEO19TiPyyHoak3aRCdL2qO5HgLqLX158m3UrY8gg5zcXbtqbk7lET3TSFqwNgvY
UlFo5CdhAcSmeTt0ziNfgzs48ge+rIsmKlCqBSZlxGfEvc42UaBcLWaXVqcMFMDlibJl0/kGqJQ0
sb/SEsSMD9pFFJPsIAIdPNLS6hTMd1Z+fPdAoDA0hLDAYsJTE5mBS0PDkPzaVlkgzPmbaXy02Q9e
vP2FsaEqCMgch1zndRLGepR8oMFAN6t7V1QRp0fg296WolwnzCaj8wlvTSRQLxVpUrviqdiPgaa/
cIfuGsP9cVuEcssxMY5gORAc9pIlG0ke5qVfVKdy2TTgKAAYioX+b41hKXyaQAxErRuNF0BlkxSp
apKYxpgUJ2ts76AtQSZm6KJ2Ql/QHDz5tfG2FEhK3NZNXCqSJ72QKnQ/izybpqo8P03LE7o3nhv0
6MN5bBx3fOnr9TeZjW8GG/dNNr33mQO+VvAIAmoazynMdknK1sxFC2hQlqcgeOhYGfXpgzfpSo7i
I1e6eS4ieKCBCeSVS93SGYEHDUh5au3Duj6jWzbXwTQprA/oD5iRg3mgtCmn1tgwVjUDe++pqjY9
GgTeb9wXn5dOaVDXrCQJPr9iXCS9b/33Oxl0+mL9UbpGR4wpvOvZ7g88W6raAYL+YAMneFNrmpdV
q3P+eSl+GhngymcPn0/pripeZ59prFdxMh0H3QDAWQBsI4aPL39/GpCEhIWTnzCVGQUNxntIdlzA
NDS369+IQryOKVn4tKuR1RwzQy1BCebkO1nU1sDIIr9NIBTN6F++fSRVjgDTuGLcHb0OV9xCSVl0
Zp2N+Wl0m5NdeUdzAJTmEvaRw4z/hV+eeo2vVh0VnGyoZgp/LUc3K+BtADPF8hMpqngOycPUd68T
6HVvq6YyCLz74aohCBk06ba2SMMCJy/y09qe0vXZfv9xAYAEyD3AbIVEr9wbzdecsHok84l0++BL
Puxu//rr5k3MBp5/n1yaGw2m1keb5HwC7lTpunvmPM8E8G9BZNF7Hn5Ku88r5pltHYWjIshBxgav
aiDBhbispWWjoACYitKeThQgsO70o7IfqHEHimCmq3UpbA/ghpi4BHwOcipy+smn3K7NNJ1Oa3My
xoelQLvV+hWY4O3yj9noumEVVgdpSMzDQyOakodtbYqqCjdsfqJh9mQUXtzX7ms+6HCeFVYHm0ZS
DW9TMUkhbdvcuqtr8IHDSXPwRb+FoyYI1QmQ9icMB7K0HNUR0CqOzd55dzM+MAfOFRDyz9x0D5hq
1xHfD+j31NjO5s5Pf962bcXGX4iQPGmRBDT110mo8Mmc8i36geBqnj2z2gX1A6vN7W15CpO+kCfF
HUMyZJPrzRwPHQC/kRolpSXCL9iXQ9wFGmFifaRAAFigKK8j5sAogzxxnYfjVDUW46eie3EPFv90
WxfV2p1/XnrvjqPpJNTH5xeME5QAMtqGIJB2N312aOnn27IURwaqAFYGdx7+kR11GrpA6GsbfrKn
Z0BRbtv1DdByGj+quFYDtGyHCGrABgKSm0t7A5AeJrI7Mp4AXw6MlQ3uYADmgQUkmA631VHtDB4h
HkIPuLcrCEMjKAsAR6fjKQONe+78WDX3mub78s6z2uDOnFbjaYh7a1s229s/X7UbZz9fnrOfwCxX
pgN+vu3e5cXDOt/3rSZEU+wFekNE5RJDCYAfkUK0vp/Nwcc0zim37nG3VDZ6QZ6prrPnD4iddEQg
BmU71MIx8SNnCJeyopZFUQANHB4VmEdI2s918j0hb1P1iqnUt+zIvciPs19GsMm8fW9t3PR4ezWv
VcU7DhiJaA8kwPv5Mz1/5uZYH4I7as2Gk4PfUDl3RQaehW9N8+6oFLP9QLZAwh0kRzhNl9aN39BU
BuZHcFwBDNcgx6ZDeLi2uksJ0vmZCWvCVkjIGLqwI1ZqzE75fQDRICQAp/NVmtqo/bYxC9Kf8jcg
8M/Nt9v7cG3V+PlYmz+2cB0EkLbqODOLAcHg0ck3mNak/L3nHo9OC3liU/CI49kkWTUvhiVxAcca
o1GRg4kG1c3bOlwtkRAQ4oGJwg26yWQ/yZLUNCunTOLqEdwluF9uf/5qiaTPC1M+M1UMmNOFu/g8
uMassY8K42fqahJoOhWkNerHHAjmSZHEyWiDsbhEb4jGz6skoGUahx5Jx2s449DuU8NOxzBulm9J
sKNZ9RfLdC5A3Jxny+Q1oU9JOKDTo2vMfdejJIuyofPIgIeuWS3VjsBL+hg2R+0Jm38pqraNuQC9
dhg71pMF/pLWqjbToklbqBZMzKDBoIABhXLKpZAFKKZO2jIjzv0x240Wbx6q2qg1h0OlCtKz6Jhz
oYkl+2JOy3KcMPx9Csb55ITpgz/ZB6uvtu+3YYH3DJwbCANe8aUyObra6JSTJEYyMA759FyYUxTW
OvbDK6+OowIBrouGEIEzKrQ9swFGmG+A/zWJ7blDLDlt3CF/RoM4mD1qzQWi2h40cWFcygL6Jxzj
pagK6CIJL8P0VNe1+VKZqfPqJuG723Sg0LkUkVI7U8herYVOPMtOW6f/Yfc/bu+KUoc/3hfEUOgn
kL7uTO0CqoIuPRULGiRC7nvbNa2T3W0pqk0JkYLDDCDIRBF5XeoAspGlHIALfQrJ7375trCvzPw6
19/fLQVJU0xs4EgCclt+7leLOxZDUGWnwAc0NebXB4IpsWY7FLrsjNjZi/BFZBPPJIlVPdsTQIiX
s2kW2akH867f0RMnSxGBYfZ77eb7gvgvlJGff6EdwHKAiEgwDSiPN0554ZElgbUtAGTJkd4u3YO5
POW+brzgGopLaHcmSbJrBlS7nnR+ehqADbi1Q6/aFAAs2fWO4b7kBpmifgFVVm7V66Yw0QndsDWL
qqq1d8jAdzqvrjAeqIsaP9pRFbAHYYHp4szs01MTupu2/misdWQ7X+zw9+0FVvhBDFnagBXEFDrQ
pKUL0BoWYs0oXZ/ApJVubAw5HEiIsbeagffrtihxqq7s50yUtMJDFXghZ0t6WhceG8tSb5q1AgXh
kERVtwIOOYzWFf2cXAdXpDRcoI0BWRPuEY/TS8OlBVvIhMmzuHQxHrDm7Dey5iKdicE3981cxq9B
0jnvv5YtrCraWlBoBAif5GPmtgCZtMPSE7jYDhQgjSZttwlaVW8vqtJOQiTM8KJAAkMGzmaNTZ3W
y9JTNS8oAS299VyCkGU3tsuyKWkeaO5N1SaKwiZqCpj5QQvV5Vo2ls0TDyxtcDdhf0/x7Nx76dI8
8/HJmHdFu6sthhphO/PjbUVVhoorR/D4oKkJkcGl4JqvNckqKz3ZgGzMlryMWm/dOU6qWVC1HLz6
/4hBL+ulHGAMTQib4XGIu0e5phu/DzpVVHuGwPxfEeLvZ45U8NR4TplmpxbNyG36o/efQvexDD/d
XjHFLYf1+k+MdLQHZB2MmRnYqsxAJ2BVfgNi/ea2DOVqoTnkz46g8UmKCKvAnGweBPCawbBb/adu
dXd0zDRSlJqcSSGXC9YC9nBcLOyJ3YDwoVy76q4OHJ3L1ekimTbYlVfGlwS6pIB0WNCKxhs8kgdU
B24vmlodDDMK0Ecbke6lOg7nKdKlYv/n8DSZyJZl/Xup1+B4APmBMU6C0aur8LZFKRVgXlMSB4gN
I6uv6S6blg/+TMy/2BtAzaGGLnS5AmH2fAY2KL/GIzDNXqjjgemMaHyOamMIQPtNAKcLWnFpY7IR
/sYYmiSm3RJue2f5OdlL+hCi+eG9iSAsG54DGIZG1yM6Q6QjUyatU2NUPol7geZhk849gPxxg1iU
bbwq0HUFqxRDJAE6GLQE46KXFOvmittjB+fdzfuBtpHnHTmqAbetTSdEWOOZt1kdY7CXVtwQgD30
nsvuqeSam10lQgBpoaYhakLyJWTPgJxYrBw+M9l535Jy7/56vw7nAqTQYcHbCpQfaXoay5psaAJ2
P2f25sgda12Ds04X6XCCraZ0kwa6mHCWPrCA3V+mDoxdKQPnElDbgJi96k+kU+2SpkVAkuG2BmVr
f+r/IrEh4p1/RUh3DOO2S1fmGXECbPRiRIZJ10+rusXOJUhnxUs7i6QzlFjL/TxZm3xluzqpN/as
cZeqkONckLT5K2CaCWmx+TTcNOU9489hdQ+oDSeIgC2U67p2VN4ZgAEIAQWeHnh/Ls9LbQcoNxvQ
i0ZNiwb9WZcTUAlAez7ezsKngSjhUgBJjA5TBz0END8t9kNX/1UZF7x+iAoGMk5XEeE0uhz90y5y
AczYJit5robXJtcBuYpFl4N5MKEKIFfQbF8Bp4zY8SHPa8TUNaM8SirTO6S+jTGlBYjd85Qthyrn
UwckiYBq8ACUCyhaEcD4CXwYuSHELc1qsLzKiB3wcK5WE7mFxuSUa4iXO2DxAQ5zFWyWBW66qSuN
mPkePc2NmdxXRWMfaZ9UGt+pOkYC2QyRcigAfCR/4w05qzlbjdgF/uxkfnY8TLiVX3B+NfeActUC
5GzQWRGio18yu35oVszEw+zsbOfzbabrF9Z9Xzo3PV+zjqaDEYfpI1CP/Pb19h2g+77kb2zmIgbw
xbGZtiEvIhp8uS3AUtr02QpJjqZL+nDohYQ82Fg0svKoeDN+gL/1h/XnP25sDSfqftsMM+YRiOKT
l9u/QGl2QO3FbBpeqUjmXHoG0K4vNihJ4bTHHXgsQApn6YiWFCKQ7gR5ANwDuu2uyo6rNQNkLAvi
ZSRAH1w2yWoDuu/nbUXEXkje4UKKFLBPNSpqi2P4MRD63mhI982cxjmAkzYpnX45IHj6C3mIO9Bl
CQwK2PflwrWmnwyd1wRx4ib7cGyOLi+jGrmqDeYM78iA2uptgQpjxAMYuJSYvgHonQzi6ILiq86y
Loj9Yvq2hHRrLu0/t0WodgotIujcQ2AtgGUkneDHh2Bt/NhPnkj2Yi8feKspQqm2CTeRCKoFpoYc
f/bJtC5FXYSxZzRFVFfWs5H1gElz6D8uWLKQcCrubit1jc6NuZhzkWJhz6LRntht0uY5UMbH6WAA
eCl1m11Gg+cJbZdWlu6NIjhkxfA28v6Duc67iVUfvQWky6S6c7PubmG61+X1nKP4TYAfAHEW+Heu
QEz6OVvtMMX7wp7SF2bkp4mWu4LT+yEBfjFnv6wUP66tp62d6aDiFD4HoG0CKQ4UwbiwJcsFt1CZ
oKcijO2xGg6OlwwbUOWxQ9albDfStnlkWfG9qEKuseDrRiuhNb6MCTVIx6jd5U4UVQmqoMQIY6se
nccVSczj3FPzKQfj3yMAqopDA2yqx7Gb2Uc6d+ZuQG/bnUWHXxqTUFohaABgh2gdwh14+UNmz8+H
vEOdz8ttd9OVvROlK5sewZBsHQFoxr/Stioj4NmMH7o+6x5rDPBu67ZzPiU9abZpU9SbhM3tAfhv
6RxlndE+1W1afr79Q5VbdfY7pQM5Wsy2pzwJY/RzZJuMsSXCLKf3OixTsmGDlx2m3nS3Ydbo9krl
CtwzydKhsdoJGYMxT+JhsbdBBvqzZWvoCt6KQIScCxE/4uxkztmUeNUMIWJcmeyyYN/wzeq/t41L
WB0MS7QGiByFZHWl747GBNTOuLOdfci7/ZzrUqLq1fpXhNyPMqHVpUbsG8TTWr5RtHRjoPQ0TdoQ
WCXHQ2sdajyYVgEL5OWC1VNgeN6QhTFPP6Y9kp6zs0/HX7eNTnXRwP/bwA5BsH3VzVkAkqtaLfjL
ukABAKy7c/jxtgTVvp9LkIzLW3uTJCUkNOuRBcfW+05/2DqgYNXZ8QAfIvBFgUIhd436YV27XRUG
sQnixa5By0b41Rp/roQCZr7Z+PnutlLKvUGqCGNLIMQDotnl3gCtPEmKyQzjCmOCO6/iDMFOB3ow
jBhsbov6Uz6Qgx10wP8rS/JfFNkp1llTGM9O8MvNQPXee09OuDw1lKG/xj2B2+2blxDA0ppHjOxu
F07i2Sf7279DuY8ekgkBcH4xDCL+fnZ+edYboH1YYCmgwe1AhGC7P8oOQ9qYRaI/VnCvau5ynUDh
188EFkUHlCV3heG8rnYVNc633Iza422t/oQ5V6sLjjeBcArbMaVOohowWmWRl2Hcj/50h7mNt5UR
C2gYc/XEy6rZmX25bLvWc1+9pLLvKrpiTHGt2IZjNiHOM3A8rHnAj9lKx4PD2m7f2yPfuHU4bUL0
fO6nMku2DW/JIy6XBoQcYaZRQnXDiTY/D9l4IEjJ0WIxGAD8WP0kLu3iYHtH1z26JviRMY1R8e3t
BVPtyrkscRLPdsWa8hYzASG6ZhqffQysKjmOS5r9DLJm2DDe6shNVQ7KR5IZdEkoQ6HF5VKe0XCr
wJR4Es/T3vrKdLP6ys8jE4OXPloOgAB/+XnXYFXd9GjQCcoHL7bK+PZqqcq+BE1qmNNC9IJKveQo
gn62OKNOEht5urx4AEx9XPygwBydDwCFLvvG18R7MhbXjwO/Dr4vhmmmALS2+Mmnha8JypTagoGP
oBMdjIaeZOxDmtQgP0Pa3s62prspDY1xqNwwgn3MpDkCjU3OpK8AohvcNkPi0Wi+tsn0VrN6NzRz
1GMgOuoo+50nusZ6pUzUlkFWjIrTVQO6z0k9sAEGORmPAKEdnX9YSzcGx7vwW2tmmgy+yvH7YrAD
0TzAAuX3LUOVI/UTHDV7jVfyo0CiANNJmmVUbtOZEMnjm41n5L0bJLEJ+Ngmo5EuZ68SEKA1yQuR
FRLNVpdWXxfTYI85YrFlZ9l3QaNZJN3nxd/PfMRojQwxEQ5VNtu/ge/7ARW17e2DpdqHcw3E389E
tBPAKGkKEYv1IXTv0+ngjJqzq9NCuvD+wEECfhjFmmeTv3SZ5vM6DaTrLR3tvPD9FI7NNO/TPvm6
1uazD8qj/99CSf46S+reXVKIyetDYm+TcQPcsb8QAY+CCo2Fzj+5PBP2IBtMuR/GS7ANjCMPUEPT
xALKvTgTIWlRY4py6HuIyPAKstElo1FBdauhtIQLBvTgwMeW3DQtvWKeOYcTMQ9Jiuz/vlu/tpWm
a1kpBbAzmJdE3w0iqUujtQsa1r7Z4jIYN9kH6kT9Cx104aL4qXJAg+7Jf4VIN9oIX8jRF5jEXV0/
Zw6L2tJ+4vP8gth5iNoAMf4oqE7WeZuO/aZiOqoGVTRy9gPkS2YWidShww+gNZI+afsw1+7jVNsv
VTqDmcv9i7o6QCvAFyMAYqG35AqKsp9LQXscD3mEKXhj3diGxjyU5meDwQ6CkP0Lxd/PvE0ZYmCj
SfE07zJ/X7mYQAJ/2+1DpLrGMC2IBBGuF7QRSRa4khzNFHihxR0QdpGRKOxX1HXJ3vQH6z4dy+GI
bCGIy1oM3N6WLAziymCAIwBABDCuI696qZwN9mSaBfBzNS8+o+p2cgp7y2bMi5XNLgSR+MbwV9AZ
FBrPpDwNYN0BX7ngg5Vpc/vBXm1/XFHZB6LJsTJAT9kjrj7MoG/cIFne7W/rqZSH0Ttg/6MhHrXk
Sz2tAbFYkSMNl9uf0vx3Fj5X6aeOvd6WorJ+MMuiCoIIAZPg0vHzEa5W1USCGF1vOwuhzwTQxea1
aJHwtzStzBpZciaCI/1eGIWNtPT4vUpfJxIxZIoyMHi0X25rpToAZ1rJ1klSc/L4BEmcbK1g02mc
lu7z5HJryqnzjAHP+rgIvk3t53fPlCIpFP4ZI8ANhQhR8rsGEHoIRrCRsSmjtIz4tPub1RFjCv/7
fWnP+WDYKzHwfav+nIC1JS90xS9VsPCfBkgHXS5QagXpNLEgiL3m2fYObrIzk7vbSigTtucyJD/Q
zb6Nd6TIoZjpXVNaWwLOPzybXvvG+BiE04Pl0I9Wyb1tM5DPZq0DTxCrJPuhc/mSEXS9jbIrbs6Y
g7uhCl7pegg7P+L8mbVZlE2nafl5W+VrWElhGMjIC4ITtP+YUhycwBvkQ10FsWG2OT8wMFYg3bvm
H8cucX6GeHZ+sAqO5DDLk+xp8Jf10HdJgXpJOUYpyz7zZSqPGAFoP3jIY+84K8C6nCXzNquyf5qU
ugej8Tpkaqb5/bEEaqwuQHkBa4wbQ7JpANg63pI4eDZOSHjR512D//m6/jvFwUThWMxkiJHlq7ya
uRS2xTPLjyeQZ34Oqq+3N0Bh1sjKoxYZQhWcHikGXjtvARQLqoUsZS9unn9bXLMHTwM93pajUONi
n8Xfz+7vrm8wg7cWQeyO9xOLxkRztSgdMYbVxbglGv7lvi7ehl2b+qn4frtHbfIwJWAOaw4ObbaA
tdKECkptzqRJW48nNFo8eBnEJb0vyjvgWP3FagEPQ/DvCZAzsWtnq5U1dmvxqg7iNrTvkq5/5Xbw
47YI1V2Mh+e/IsTfz0T0ZOm61s+D2ElYZFY/kNjaOMnDMH+6LUdhYCRE3gWDdp5ghZI8czoWTeYC
FzNGsbjYVJ5rHEAnMQPP16g0/lNpAxgkCAVBAv6VVq2wcQ2gcBTEhPVPbKR7JEPueZV9XJfqjs/v
RpkSriswRc7bw7in/IRPDcOuMnBpItN71xVH7TNCuL4rb4z0gIB+BPCPDGXjGp3p5kOHeHRcyl8L
yrWbxqdhFc3mZBysIST3K8ogKxqMYYAt5luPdYk+k6gtrCXKemYAVbUyNRGPcj/RDYzBUhc/zZUO
cmU0vcc9VJRX4oA7bN6D7LczPt42GuX5CgURCaYJBIz9pXEaflr0RV+FsQ+U8OeB6XhQFN/HDS6a
ZJC2wpisZJTUGXhrdgimzK8Fen50SAOqixzAVgGK+ygaCNLJy9/Pmpr01hriarDmD26R/bSBrOdV
xTbIjU9ZhcZmn/Y74vOPbW0/NqsOSkFV8EbrlivaTDDsjAn0yx9AODirWOOhPcMLIt9+ssGI0Q8v
JRVtz3wP3stNVvsb0z/d3jiFV7mQK0UQK5hVmVEFkOsv38Nm+cys4Ah83xVInIVuOlUpDHUDC0NL
Ak9GCskw+zA3i48elMEZvLusWICVma3J1vGnt3AuPI17IcKrSwcS3XwAYwUZL9rh5VGltCWjP/oU
rgzz1Z9cN0s/VGS0PvrUtn7nawjEAoAt/jO0trVdG0K6yER084SiOJad91Z3x8Y8eApy0FAX4Ny6
azNz3DCjnyLWOSPYQcw5GrrS32R9Nz1m7mqdZqdLgfg19Bs/TEIwSePpi9x0hSs6t3a3N09xtMHJ
ayJ1LHj1rlARQntNwfaMWy3n2xH8V2azK/33XweQgZlxtK6jOUk+GQ1iwaQNcB0Eo79Jw3lP2w9u
H2juT8VNINiFMRkhGi+ugHM7MxmntkW0Ya9dNGXOMUmdZ4xw7rMyNyLLNzTRjfLAiwk99Psj/XE1
ib0GudOTdBTVT+Mrz+0XL2cPc0lPy0r6qKIZ7qMkMjtjlxfOxyp8N0YUIudz+VJAUtbJH5Y73EXD
eM/L9GFwdShXqtOG8UOEuugl8q8w/qd0WDtQwWEKua/JvRGS7mVuxuDQemVwZ2ezo1lTlY9G/IOa
uJgUvWo5zwnnjpUhqWSZzy7aQItUV7LWSZAWrWLcMVrc8bE974m3092Uys8LmnA0kAEkUL4psxms
QnXWoHsA7bPGMka/bx9XVVkaOwFOMgAYIDUmp90Ww+iaKZjRaVUfvPR+/O3XeCHuwBPeLbvpe7Ls
WLOp/K3x5bZgcTvKfpAIqi5MtuCEyYEJAd3s0LR4JlbmM03eiPvJ4Q0wIIAW3nye1u+jzvTERlwJ
BHujQNYQNULpOgVDc2POFDFHXdA9Sg6PxKD3DQXdgw1ao2goE3dnoK/qtpqq/UMn279Sxd/PIuSw
qzPaA+Iinqn1iS7j55GheHxbhnIpgVMOPnnUgK6y3jXYAHOKSZXYAa1gmUxRTovIWL/Q4TQ6H8e+
2C7zj9siVV4eJCGApsGA9/Vs0uTn3G8zFx64fnDKg9fdVdVfXCRnIuSsWDv0EwaFzSBOi+J7OFov
nRmuUZb4mgKOys0jukHtGAcMlLbi72c75NLcYSW6u+MpZz9sl93VHFyLvu39sgq00yXMMQ+3F09p
iSBdQFgF14S06aVEhiQGzJ8j3+cnM+bKh2UbJkG+s7OCbsxhMHcpAq/t4iStZk1VuqK6itSp4LZw
5Tm8pGqThcxOdkrWu45s5mw7uIeuvPMrTYCvMnuMmiN1Cv2uJ6RWPpjgBeyyEwk2k/3guO/vD0OA
IcDRMHwBNhXpMNeB23fVkmcnp3kwqm3oaY6U4p4CMB4IGAC5JFJKUugL+AU75cgFxJzPh5Sb0Wy5
uxrMbDpsWaUgOHZkHGwf2WzJFsRj02r55MUJA1G5VdyZ83qHRstKV2lV7AiGFBAuYVwN/avyiuVu
65iNObjxWHgRG6Jw0Q3+i58qOViUDX08WAja9oD7d2nWHVp0p7Ugbuy4U9za5afJ6D4N1bsxg4DF
AI+KEo6gn7xKa8xOOQ4rQC7iYnoQXdv0/R5bBCaAxyCiOV3uM81bi6IvPXdjboNl99AML+8+/Rff
l0y3SEtG3BXfN6dd85X25a7vil0QdIAxH6Ogf/9J9AFfjZ4YwaR9xZQxEK9cgZbtxA4qonjba3zZ
NSMXtgO1NMzZoGfvOhY3wFPEWDo5sbVS83lO1vBLUFd9NDgtv08buBh/8rrHoMaTwKa1iaKvFR4a
ZGcPwRjgxgeH4aENvfkxnLTQdiqTRCYHwzkYAxJAIZcmiaa+1lz9wYnBU/CCMO3opk2z9Y1Eh6yi
cKwoN4sZWrgkzDlLx5hWZsESr3Ziu+QRhEQuBkM7PIGsHCQCxfa2CamcBrB0cZRRcEMbn+Sd1ipc
GF2oExMjBvfO1gbcauC8ruQvTNVFPQTtWigoXrGGB0HdO2nWujEJXzKfRsR8Ws3X0nlsjIdRFxCq
9grJINgqAGSvZ8RZVjZeG1Zu7KYTBwcecBDcfPS2Xuv/xTAy8mH/iZISDEECkDfg7sOFzC8O+xh6
uohMaQ6A0ftTBb6OKZDs48HU4dBNIEjcOcGSg1LaXO4KH2RInIOvTkyFaI6iUijItfBgBWrb1eSW
R6sxmJFKipFy3CZVuisRxjvBI2hrsuLHbQtUhDDIVyJwB2IFLhVHWOh50ITkaF32gRvXpP7tZGxT
+/Ud76w3Jxi+LVP9KWmBxHJbpspA8C4G4CIwOCFd6H8mE6zJyxRSWCMwsDctjS1ytP1ac7RU16Tg
EIa541mEXpJLIXVCQTfeug7wT58Z4NA8pmmqUmrhAGkVnR0IwOTeuhFjQvac+k7MyNZs9i2Jch17
heI9gHrefyIkr1dYeeeDVM2JRwMjaNSIjNzf8v439595jU7F9BDOn2/vzR++UfnyFydKlOAQBMhY
SWA/70ca4hpAZ87wYZ15dp9npXdwrNbZugwFdM/D0MVarOZm5V7/0AVj/9w1C9lkZfGL+WyOSyA5
e9m+QeM3HuqJf2BTD/wOSsCCDPQIILDf/tGqA4OjiPxmiLvhqtzjuNzu/En85nln4AVoH8E4m6FU
qettVBoVMkN/6krWVcji8KJG9zD8ddqCLJKikuR4nq4ZUKmNIKxAuQePPTnAI2ZDDL8dnXg1/1kI
vI4fRrz9Tjp00Vt/ARroYxQJASuI3wTHzOUxIRVymOa0OrG5fgj8O7DP394a1YqhUQCvFMybAahM
Out9ldHUIAiSDJa/duX0XJm6aRnVJXouQgpXswxonkafOHHZkTUKuQEWEThLhLC7lNPtbX1UuXRM
NABdH6DlNmZapAWzbaMCLRbag9M+9TbNUm1tY3jIino3jfZXo7KfctruSJ2/jWv9/g4dYIiYuBOA
5Im+PklTtlLDmjoTspuh23bd3O/QpgE/6ljT3q2WVnM5qFwc0qVgTcG4C5y1tHnMdYahYquPcrwV
jal9mBaCSY75cHtNVTaCQxX+ydwDS1r8/ew+yJvatnqv92OvjRPjqTr9xecxAisS9aDqkgcl5tb2
swoIhLGzHNptrYP3Vk0soEXsv+9Lq2StvV86Bb5fUbdyI6craNyui/chKCzQh6NVwT60hjk2G9d0
PveJWeCZS5No8jNj05q0OlSEZnu/RLdAiXHdrWNO/LPXdcVpGWeUZpqkvG+WJjymLXKHNqh/vzRV
pus3ET9TdvwogVki+QQrk6tgKbh/UggN4jGkm3K1o646MaBXzkF672AA7/amqA6toC3EYwbNX9et
l6QwAV25oNOgOTrh2/KQVydiH28LUdgvCkJ4jiO5hftMzggBjNGyGEF5gVYvVT1FhGN7dG1zOiHS
oTTTcuRVgUcRyejBWQ8LRxkj1GiiOCLorobxIipEgVLuYqNeHZCeoYQYmvwVtAVbt8p0tCUaGXKe
LkkxK96tqNbNdfKSDstjUK6vtzdEsetQAw0AotcdQEjSWnm5m45Oh7WqsldSvw2gIK7fcs1jR6kH
EKQFgQUiMzkrZ3jdWADoA3rwiIAnSQO1pPo83qF4LaNRBv2Z0gWQoi63Brzz4mWO6mXbeJq4UhH0
AYrov+9Lb5rWaiaGzIUXc9bsa58+8H76ONd0y20MpgTrN8w3fMFIqkasWHr5+MO08PbFYxpoJeJn
nTlhkvYkzLM2iPtpR+uteUc/G2009Zsk0YT/CiNApPGvJNnO0CEZZFbVB3HYGqcs8V4Slx1TwBIU
RNdQphMl7ZVvJ0ZWUoaxfdoAu9HdrgGL8hWJ9eX7bctWWMX/kPZlS5LbSLa/MqZ39pDgPjZqs0vG
mltFZGXW9kLLykpxBQmQ4AJ+/T2s25IiELTgrZRZP7QsJXoAcLg73I8fP1uUcmpGibk+VQbrKe1V
yjDIeCGOml0JXtOIB/GuvqjGyrLj6KSHKWsz+4aD+lN3162w74dYe48inEiafsmJIgzoytaHyWg2
4qUsjaDzXz1rWIHBLDCbH9lSdWB2407EKd7Ti5IqLS1A/gqHBIU7PRgWbOeMgcbozL+3TjE6th5R
6UsYnSrfSWdD+s/FUgywtAjl8sSZzGo8ceBoeky//m5ZCxHSwhJUaDY8QucmCTaJ+c+D/U1PrcAt
lmBsc71xpxulwkQor726kWDVMJsBjzf2bFnjl8yr77rK+Ihh3h8tj7+xSNuadrq2wGJYkaWxIvML
nWoa4ES8ZEgr+hgj7sjgAoDoP2Tc3cZ+/JX1+sJtWhIzneeJjsd5YlponwVWBHNLcp+8WoaPoi9Z
uEqzYizk3SbggXnBO2z4AyOe1rqHNP5cpd9Y/EeRLmSFZ+0CcCQT1MDwUUA5X0mWuKWTdEA6Jtq9
Dd59x0YDXPZEiqfr9m0O04Cs89+ClFuUs1b0mJXkHiJZr3gzhJ4XhU33gWtpQOTnmB5F6wZNVe7l
L8/ngK9FvKAjO4WaF8pt52t0EiNvWQpwYhndj3SfWmG2xN46e4FPRCgKgemwTloJiGjqwO62Cf/1
oAFLQDp5wjxCsRVHZBYg5o5jxCRp5H5lWfeZmEv00/MnhJhkkjKNTlG2yW4SZpgFcQ6x/jWOMUtP
Y1yETQnSNCdtQOeBeauu/EArbd+NYjOALeG6jszqIgJurG8KI9QhEAVJ8bywM/fQ8oDbK+dLAcBB
tRA9zIRHeJz8LUTZyYjppatZENJjyAm6Zjv2XWhW+bkSbv+o+Xr7Uo5xv85kI4D7j8aFJ/hsmQT2
aSIawASECyBKAUAWyShzD8bg3CRVvkWHyUqgjc8g9RPamrcyka8szn6YQ7MH1ckxK7obj3Zgz+5u
aLs0IXju1YbmNXTJARcz9due342+j8e2qyLnMGptHGSJ6O7iKqUHPWvkY5P41jYmbCmpMysUWJxp
2gcso4pl0cDGqw96DkBjcZOat5gTi0K7Ze3GYsF1zx02bNrEmQhw2EX/MkixywI/wjkQhFeY28vQ
7GW1QVZ2j2M36mtJqk1stLtkeEfTHBISaC1DAz/as9UCe+x7qV6PMTxE+U1Yr4AQO4CSO/5OLgXe
c6bnVJISOWZjxB0uNQfo8a0ZgYFldf1WzlEwYSkAtsJBoG1fjez1qBjHojWcg1swygIK2rGVIWvw
EaQNexkT/gk+Pw8I15t1n+jFDcPQirvebtix7btuL7JE7nhqslBq0lnzwjle/4VzbvLkB6oPAifJ
NIe0OGVpZjeiQp6kbALmvMMEn0pRDEeSG7kGqhIU6ClqwStzKW07uwo4eVh4tD1i6M75TSwaS48S
E84ec7++NVZ0EznVlwjjpK5v1tzdg4UHrt3HmJeLOVIFkJKO5iBC8kH6TxsGYiL5UDvRq1H2X8ya
LfVBzqrniTxFPV3h20Ib0HESj/oqotVDxN8Bo3GxGCSHMdPikiATr2xBUI9wgEEKs2jV8E3vrPMq
IPWtufSOmj2lE1nK66YD4Z60S9hLlnuBU704Bg/JUrg+5wgxAwJXDRl1pNcVVbNyD73wKRKaGttX
URIMZb3jmRaY3VKTw+xygCrE3iGbdsE6T0fRS2r3QFibwyuTqCCP7kdEo9vrSrcgRvXsmGqUDbyG
GMOSB26lO+T616azFGTO6hoIwX5CCUH0Of39JCxPy3yoU/CLH4xoeIuL6o4U1kKb1uz1ORExrfRE
BBcl2kT5JALJITv08rWm3dVDyJZK7jM6gMNHxR1gCvgvX4GjYwrs0KM05hycDHNmcfbNBiVjbj1f
P5mZ9UDMhOp34B4vUOipAQ7rhmHMI+31PbIHVgCOt3tDthszETtzZAsguzlvMik1ZmeCAwljTtQN
THK91bxqMqPk0SKfWfIa3znFuOKukzxGepzciCJBt5XfgoiYGgdK803kZGD9swr9pc11ukeX01Ly
ckZDUeOFziCZjA1XO8JJ3XKGgdmIFJxbLfo6aBhugQrgOzYb3T0TfHci61BMfJKZmHoiwHluoDdu
aqfZjnrxPJbuJ5zCjY2643V5M+EPRiz/Ke+CC4lxrxozBsMY5wghV147zT0LMzeUYKxJu7Ae99cF
zlxAvK/A7I6WHiCvVOQXRRI9Fe6AWMRdmU1QPv6zzyv7N4jcLXUdn7fbL8ON7r7n8yhcYKwJwCco
/p/fba+sulrX8Hnq3vrVw3v6/JC3/Pv70108sR09wiXZRPh+sSfGhqeb67szd9rovgfgYyr+gqLt
/POS21qGoNY+NAUVQeN4q3RsvqLJcV323brEVDrDy20w6SxFRnOm6lSwYnb9HkPLBiKBAcHAmz5v
w87GfEry2nvR6voS5/QLwBUgSQHLIxfuKi97ywG4xYan/5TpR3/BTS18XnVTPadlTzg+n+k5QFtO
oP86WhVvrSnRC8MH064ckdMQ0cm2Nw+WW3thA2Tp1sbQpwUpc+cB+zp1QU8kc2q+QyQxXh5MMw+E
botx0/MdaXYyW3hIz0oBbB/Q7Gl0tLoWw2t7o+gqcmBIDAymu/cowehtrVmhmLVknqfskFJdQOIa
bSnwhObk3891OwMgekAzOzk00ozRGNBjlIz7mbfVV0yqN4PC8eOgxsP5urrN3ShUZsF8DKLgaUrt
uVSaWzFQpoMJ5Dm75YBpegwdA2b2ggnJfdim1RfTR6a+LfwlCp45TQTYbmpGcwEBUb0kGs9yUJLE
5kFv26eE+rf5SBc88ZzHQ0IOg7+n8eJAT58vrkwHXiReYh7KZofpSkGkrdrk6/UNnDu2CWqK0rkP
nJb6dARvDWABfgWMU4ysQmD09JX6oJQjpVP+QTA5a1eA3HMVVRiecl3y7OrgyqEv8HsXpVtwwNkm
03EHjGbovjGvHj55zClWjPRLk3lnRf3EWaEeDeZlxSsVoyOJq3HrEOXVferRXW4kN1GVLWRqZ1Xi
bzFqDh8F/KFmSQ0xdMvLMGcLwcn8MqAH6MXxAUdTrpiRuU01OPj+WN9zedNGL57x/I5DwSxXvNPQ
dACw8LnKeVqZNhVqq4euqj/ZVr/z0+gHb71/JuYnBOfEz46oc0V97Zjw4yZfVSTxNxIeH0mLxFl4
Dsxu2t8r+plTPRGVOHo7JqVnHhhwFnaCFFMauM6CpZ12XjV+QMv9uW0/6y4nQhqkr1NdxkBWpw4n
AV6g2o66lbWWTZuHOgWMpzcXkVdzS0OODs9CtGZjVItiH0aMLpjg6dZBp2vN2iXxfZYvpFRmRQCK
BAlw6MBEnesDa2VqDVQHfHksvvQRfzALurYxFOzX1Q7A97/ETJ7sZP8cI6aJXZnWQWqUP+Wpla5s
SrWv/Wi0S6Kmp7l6VujnRQYHJhX9CcrTfTB0appJbB8wStQKutTqNk2WNiF37aIN0jir7ugo5aYq
ebXymsgJGdOGsMGMTFxsCbxzLvKdwHjO9RAbdhv0mJm7bdqhCkmlNzcehrUFmSP6YHTb9Map+DFD
a/YHPatzzASyo12MbqONDubQlaxazD5HO4l0DJj32nl1Uq+PUbwW+iNikSLw+74N+4TEbxolAKBW
+jdb07UveCyStZbI5q6RA+Jg1A/Rnm+hRxi5cwNDFXXzox3FRpClSbqyyk7sa7tKN3oXLeWrZswe
cPvYUdQlACxS3/RaTuI8dgEAZMZarkByfl03ZqIYfB5dC6DismD6FJNUgy4e2LvBPvDmTk+OVXXb
1LuULrUQz64CgQvG+iKdc/HMzhkHK1ds2ofCDDGHiOkLL73ppihqh1nBE5IYsT+At4qKd7zJct43
9oGyB1c8j+iQTxeC41kRSP3gEQz4wEVTsowZJUNE7YNIvvPeDsFlvTLGBSEzxwFLhy4DgBSxFjXu
qXg6NJYAXt7X/ZVpgmNLq9HtCu6J3H+HvzsVpWxZEicW9/vEPsQ+iETuayQYliiW5ww3cq1ADoI3
AV3HinIVmT9mhQuXWnXibkodsyqKMSXO/lB2nrUp7SVyyBk1m0aroYCng9vngrOktUTctJplHoBp
e3FduQHK63j9wsyowZkIZdv8NI66rjARNhrGShr2oz8Yu7oc9tfFzEWOE1W6BzInzHC88D5VPmhl
65qgCaafhMFuxnrcOtQCED9hKwECvaDIlyD5s9sH24ZkqOVPFIPnjmLUYpJ3KeJ9hz5iYovdLuzd
zPd9VNl+ksDjSaEW2zB7185bh5kH6aAb0kuDOkoXtHrmAuHVMNVvMcvJh9c7X0I1RK1WDQhIMKH+
NSZC/9ialK0p06y11RvOwlNzdkWoZAKkgMfZxai9XjTd0Hboq3LNbB0Re8W7hWfK7IJOJEy/4MR5
91ox+n0BCW0SPZa2v2u15LZux9Bty6UQeHY1mKoBrhi8adEefi7L16p2nELjg9sF3NXWkW1srqv1
zO2B3/9LghrEY+wdciQEzxKZRS+xA7jv0LPP3gAr9w5BaMsG8BrR9kVfLKZw9XURReahF+xNi4wk
8EYzCSiplyRNm6K6HpjqvyQpB8TQazoSCY3TvohsbX2aJhu4YZutQBU9yl9HxIDDaJprgHI1KquT
xT3RBsysRt/MiFDYasQnK8vXHi2BKvcW3Kk7pwnToBugLTBY/oLywyJjLVKnJwcx6EUgdQqAsUVt
dGc27SEVtr0qq1YP/GY0H820aZ9sfZCBiYBcBE6dDUHkuBxJbKF5d1qWp7ssnUaSYFjThthi+FJ4
gwPi3sa7M1nd7B1Pq55AdJmHRhyxjzi8/JaOMLAWeKNDafJkJ7oIPC2RpHRDIqu8jXIU8QKXgXfH
TSxnR2tRfwDLU3Hrx1GykvluFO2+RgOmF6+8YgU6gG2M2XQDJu9p4RBHq9LxbrOYW/eI2pCFpqxe
6eC+eUwwgjKsNL2+NbzOPtqNF/+BQNVb237WbOqsHze19NJN2VUN+ij1PmQ9wtPW4WmIAMj9Q1Zu
GvhVRgLCWm1lWc2wNiOv2ADanD66uRbvCkMUa9Hp48LBzVkL251wBUgQ6o41uZUT/bD4mHG0F6Gl
AcDzRx6vymy9un6zZkWg18AzkGoFc9X09xMRTVQnFqZu2QcnWrsYwpnCU9DstWMv1+XM3SvQffwl
R1F1l9Vxgt4J+5BkzwlbJ80aAxPzrA/TARNamUA6fynLNmedTkUquweQhFlVoCk4+P0GEEFn3MRL
oz/nd8/T0bUKCkLknc53j9vIOw1+hyhSx8Mk5UhOJ+Zu7LOvmrVEzzx3iSfCL9SG4c8BozuXpbFK
dl2TwdiSG1K/xSVbeJgvCVCcbdFTU+QMAvR+Fd04cnNdA2Y/j0Q+sp7ocrjo1O8ci9GYVCaQtPyP
1uw+tNUSGcBMhDoNlcQkd2gyNHrSiBNlHjk1Bp8ZBM/VaAe6b6a7u6p8lvVR05dAk3OtTxCGmQlg
BZ3aU5XtqjqJESsFRbKEiDVC4yfw/GxA/rYF7GJntN2HDNO5LYfGIbBRT9f38mfAqLopoK4cByNU
keFSWV8G0eSA6CFuNXleh01t3YrE2xI4xgzD1scmtwMjZ2iT9LSvZLCdIPHjLd7rQ0Bj0D4s/JpJ
9S5+Dbp+0FcCRkYEHOf7TpK2TUZ4iIOT39TAV0U2D1j83TfFKsIQMWLkq4Tdp/r363LnLrg19QVO
Me6UgzsXq1XUNrghyYF6t2Tcx+Km6RY89JzSnopQzCPrDDba/UDAXfUs7ot0IRxc+ryycSOCPm76
cMxJ+8V0v/x6jhWVy7/3RzGANmdGh65cciCf7EGsnNhcXT+ApZ+vmD/TagspBQTQYefoPMCLY8Em
zRlYC290hEmYt+qpzdFGlfuWBiw8cAOtE/QptbZCGphfo2vgcvTEO9jaJ8AoWGXxZDLADXCuUpy6
Y12OhKCMYK+SUeK66GGXr6/v29yqgOeYpnQgEwQSnnMpNIbLZairHVKjDGrj0fPuafktz5/+mRjl
eCLJx8GUENMZwPGSR9N9GPDSNOJkwQDM2V3wNUxDZNA0f+EGQbhcuknKyCHD0F3JgShrDUzTAmtf
NcISRPb2+sLm9A7NRngQopcN3Z/KwvK4oobPoHcDCfs0CyyYu38k4Wdf+IknobXmtlLq5GB3Hwfx
DBj5e76P8jYo43yQmCh65tlWiuDBxM0pxWqw04cmyxaS+XPYXDgngu4yC9xIFxRo4B9tRMsb4yBT
x36KBj9eu1WlPxdD3a8q5uSfDNt1Vjqz2FOnyXhfMiLDjLTRilIkR+skrZ9Lrvv3YHdMn69vwJzK
ILGHrjS8TBE7KRtQj50Z99loHBIz36Y+9VY6ae9JVA9BxuitqBeLrnNKA2cJB4WuIeui2o6UcC6B
LYXSoGVoI9rd9QXNfn6aVgN+SIyrU/vsPApmBK1O4ANLAP/d70m+ZAvntgzMqfj9DtL/F5MQqOsL
K3UjctCGQ1Z9M2IvZIB1j9ZN27+DWRs9g3/LIucWSlK3YY4eYzVJiBktu4LmC/s1Hz+diFAqMnVf
DhLgdXKovZEiK1pV9xonEfbOJmAPk/rGFmW5qzLJAP9AF7lhVu/gkgZF+V/xuwqRAIg5kygM2Idc
NzAiLV335YINnvRYDY1wAzH8DC9vIKWmQz0xJMTAPa/MEY8QDFG1qscJ2YzRytd172e4dyEFeHfU
2MEfhUTjuZRmcHlBPfAWGH3pfBCl2wcDiADsgGhjywK7b1/jjpW7MdLHgEonDtM+u8nt+960wAXe
F1YUOpzaD7GvgZOTdJEVIlVV86CSRgYjSM0PDWrQa7BaosaTymadg2VCBJGB7AWMhfMqdTfZj0kH
nyllnm7k4DhfmA5u3Zj6MrQtWa07k5NH1mVdEBNW94FbRQ8+bDdrWRjHW01sC1dv3xLJsiMZ0x/E
ruNPSWmUa7sbyrBiZhV4hSxuYe7yoB+rfkOGsQt8XIudHmXF9+v7Onen0WY8Mb0B34dA/3xbzaJ1
RcVy55CJG8+/QTbk+vfnlAPdE2SqUKPgoX4/64x+KC287yM8VupGA4jU2WcYI39dzOwyTsRMfz/R
wcKoTJHa0EGdh6216tjCy25pGYotH0mdxyXB921yh3kINjm2S4SnkwKfK7gB3AMaO+DG0AundgwZ
2iD6ogDVSGHG7t5vgVNJgOqUI5gDCuENt+nQt6ua9fb6+t5drg2CQQQCgompF1glMi/swTNApmyD
fgTPGsyOd7I1jO51IZcHdC5EOaCxoEAQFxCS1VtKw9hbOKCl7ysH5KWMmtH0ff2Prv6YNx+v//yZ
Xqvp9yPNjFw98plqGsR2Co4NzGyU9LttpVthz7Ugql2E6I24o725JYOlB+Bjx0z3rvyujUu1qcuI
GpLR5I7ErTuVqBQzC9IOrc16xzroNdubeDJgRj3d1CX9GHGxoBKXu4mmNcTtSMEg+Y2Czvl1IjqQ
WyNzrYNjbRj/GC21vF+u5fz75Pz7btUPueWCwSWRd/gf8osl2fjp6vqhLa1CsW2JNVqmmFZBnbB8
bJfAwZf3ZloEnCuyAUDQusoiBgBbAd7EIkYRIP0hyueEL9yaWRH2xGqFIBeQNkWradb6PYdiHeQY
20FBhgItbnKlm8n2+lbNHgiYUQEuA1oT78PzA9EYnjE2sHMHH6ypj2Zhp5uuj7KXMY7jJ16P7yDr
QlwMZChGskPH1KgEQwQGQWUNexo92fdm//X6cmZP/uTziv6attA7b8DnDSMwbslSJXr284hDAHKY
0nyeEotYo/Qr26rsAyD4Vr3LljqL5r+P/i1MxPXALKooLnFKhgoRnKa8qTTgJOO3d2wPGKP//P4k
/8RbNkSWuibwfRtd5fd+tVBjnNXak88ryiR0Qfp68vndZ08Gtr4tlgiE5iSA3BDGCWlphC+KLURw
1kTjiKvHvD0ztibLty1jC3di7hROhSinnEXSjm0TQpzylof5sJC6ml3DRDA9Df4G167yedSBosRz
mH0wvQ+kumtIKK31r5/zhGABOTJK2JB1fs56w8CH2ns23h97xLTVe1YwzQrAnHdk7VUoTgQiJIBe
mXPQy5VMn9PqYRzeEddNFAWwslMjuFodx+gEWxoWwlNMgeo2lvDqdd/X1e76Ps1ZPwQ+E2AZNKAX
2AW84Skcrw/OshgDAzQruQcL3laP2zvgbVfvkAXsHJJjyG4j33d+JuYgMd0P6LqD1nl1CG5hepMa
Ub0diw4YMWIm5vG6wEs1BhQa4wGQJiUY82cpd6VPc0z/GIV5EM0+9XZLTvZSjSek9aRfWNIlixQo
+hOLJpV1GMw+xGSHVRYbG39cqtxM+S41Oj4Ro3ZXpVQHaeXIEDFohXC33I7oweyN8tOQlOQQpyQH
aq4Q6X6smAQT/pA8v2MbUZrXMYoHEGV1AF9DtQQ8XwACRMjjlENYNnJBM2YP6kSCEk90WpcgY+Sa
h+RJpruC7P/ZAhSnEok/F5CNWTCwsCiXaKQnTbo4o5MFTAs8cSsVAyRZHx1AgEgSFnxjNHhM76wX
TIj+ZbMApUNQ5E08dVOUei6JySpPyg5vJdv/7u0T49v1rZrJK+L7SMIgKw+62ctCHkVR+iejbUSe
WvEJzKXoqwf9ZuDENKRSoh9rDFKU8zOUdjtj0zpJ8JD9eoYWv+InvhsUQBMTx/kqqbQlrxOUXsfX
0kJw+Xh9lXP6hrYj1N3BJII2XGUTY5+nNGpL+zDoBy37bPw6OAfVhalhAcA2ODnV++R942YNnMeh
R94VRCEL+jz5R0XbQBoDvLPtTTGSylVYcRuDU11ML02R2SnM7+NO+4bumqCwMBKrW8r/z5g5EFGj
JxkvL+RJVEek1aVdkJz7IAKNVizalh7b9JH263qNrUJ9YfKnCG0U56BLZoHwC8MZTBCAoqzQ/3o2
EJwqgDbCXINaBQ/Jc5XiiWGyttLokfJPr5I/XdeomU2akKAT3ocQkGYqIY0A1NDMS1keTXSMdKvS
/OZ3CyJmlPZMxOQnTm0MpVls9xBhbzR4gHqB7WPGhAE8P0EJobl4nSgH4IkSnOheS49e2u0xsSK0
jAOICpHeD/Vxc323lmQp9r4YUoy/1Dt61JJ1SrCcUHtxMeTS/Hhdzlzu4mxRiuU3QJSrGULQY1u9
4koFDXpZTX6fyvjGQfdLXABn1kk2wZuCpvOXKLVnjgzd6rg0U5IRnVGqGRskYPxxQ4+u/YEFbrtw
ZPPLO/m+onWDldGKiZoedb6xo2fi3dkc1Ei7aVaeSPbMWtvpvRUvPHJmV4Uej581VEQFiiLicQJE
GLoSjkl/w9YuX/j8rHJMMFoCTBsemdNVO9Fz30jNlmQlPWbafeeMqFA8ZS3a8DFub4h/GQGATgs8
woExBCEpONzPZdWVwVlcgNCJDqHe6oGdtAt2bcYwwIsin4TwE5B9FVdd14C+poOHiwSWIkPc10iZ
aNbX63o+JwTP4qk8MI1DspRlFHrd9Zi9VRyTLsyMME9X45JLWxIxKcXJqbDUrmUG0tcjGEBXWf+M
mQ81ShDX13H5GsG8h5N1KEefc72knGIdUbGyvQDATLvZILi+LmVOwU6lTL/iZCnco0MeSavAUN82
rPIfzeCjZPGaZlvHWziY2Rt6KkuxALr0OdNSyPJGjnYXfa0BKYkZLYHs2FvSyo3w2hcS81Xsy4NW
oE3ln61VsRAu+G18K3OKo2zSMEe6phZ3rN7GfGdlC0Z99vAsy3O9ab4D6lTn21qk6NEkPQ5vsADk
NB9qN+yNje0siJmzPuCi/lOMGrtRFDwMVAigiAkJ/IwHgizU1mdV3UYQDPrWn3XS84WkREtowgn2
bPgmwJ0jve9kqbt6drNOZEx/P9FBk/oiF0DJHstklbphhpIaaLWWHMTMSlwdU2fwbAOA8aJv1mx4
BVrwojh2wBO6mEJbjk9+8su5EITQJ0IUywDGFl1He2yBhqSHPP0xkJtqCVg/U04+l6EYhhIZTQAZ
EI4wsXXcO90PEGc1xiYBjNe/9dyvzRLV8dzNxbIAwcPYb7AsqKxYdWGWdc4Z9AyVUJA4VNGNiG9L
FClb57vjfhX6TtNXerK+fmGnW6LE9mdildAoK7TMjWKIbQB/GqHhKIUOIZFB364FQWPbUng/o4l4
SiBynZ6v8CCK78htPzeQZ8+PpFjBRgB6nY2hszRhc+bJciZFURLhsbSJpJMfkb8ncu9a+6Z/qX22
SsEV1Izfr2/irN6jrKuDTw30GGoRp3OdmleZlh9L8oehPxvVQ18tRA5LIpRzKvvKKOwKIqp606av
GV3rS/PqZlXhZBXKyQCr09DCxcXCk2NnlN+s7JOP4Ris+2GXn4vspowWIq+lNSmHNEivQ4NmVhz1
yl0z9tI0+1LvFzzSrBCM2wKKZirtqIwPmtF1MvIGWFf7toy2HUqHpfuehZzIUBZCi6bJRTvCuhYh
Om9EtcIMp19XMTxV8boAtwcWoni70shTDyCM/Dgkj0UJrpqP/a/jz5GQRXICnVFIBF8Ab0F3RTDX
q82PvgYChz3hu6r7EA1LSPppM1SLA8QRkiFIk06Nx+euSMvjDhiXLj/aXci7HdUf37FTJ99XXF3u
s6mVbPr+8LlLvmrVmycWkLZzOnW6BCXKSgnt7T6TOV6rq6x9oOnqHfz6OIyTVSiBlNNgPERF+/w4
NuvYNwIz34t0yRbPrAOp/mlSEJLul7VB05EGBZqEH0sPFFpSXzHvlpMlQMKcFJRdvImwA+By1bNR
p3XiyG740RA33NhZfC+ThQs441QQoP1EVpgOclSK6eq0iGEcQVNDdbuVae1ytNDU6Y9Ebq/r1qwc
H5VUwPQnGJZy8InW86Eq0QJg+XUgpB94aYuxFzJotC/XJc1tGqbFAQgB/jEPUxbPbwnqqjSLWr0+
8jJfsewlBexelGTBOM4FOmB8/VuMsnF8KImXiB4LMtgqyTK0LlcgqunC2Fznst3RxAt6bgaSf/5n
61NMpqy1fpTaWB+LMQ9754FaJCiXEvGzmwiiOLCTwStfDFxyuR071Yjjqrvhpkv77Tg8R/Wvx6N4
Z6M2N43wBJeLYpktIZhnOaI+Vp90HVmXY4TOp+ubNWMyMdkBed0pbYDwQlE74EZMf3Ch3n0u975d
rND2thBfLIlQ7A2iJbNNfYgwKCi74+EHAfbu+ipmTgNVPx+lcLgwgE4VXRtT0lKPJfwos2JXN/SB
SL6xvKV00c90tOJgzuQoqlUUBGhDvKiORZHLGwDNf9SdC9K1ipp3uZsae4BVSAgUm7uWdh8FeeR6
98Jy38xOt4881u0dS/rueYxBlJlpJeYGcitb9477prGsxZQYDCKoddbdWiMt9rUVv2UtknqjpT05
nFthY2Zl2Azep7TrYFNd6+OoZ+ZW466/Y74WPY2VTu69OCk+WUaZhk7jk6C3JRpcJElDswWHjcuj
KDBqPUWCpfXD0h+rXeKU9YYnZQ96LM/aScpHdBraQ4jAIN4Rh5krFBkqjBVIk6cqy5v9SIkeJr1h
ffKtQqzB8eE+AYfY4FGjt587XrZh5DjtOk5qH3/19Q8JmK1vPYOBgNwz4s++HjvoUpR9HlhoswK4
evq/cWYV6ypdJ9UNRo7lN+inscEx5bcf6soqb/KCg10D442Cwc2Q5BqItm11u1mbtdaGsiQg+Cs4
SGday1tf17EZA40b6HsoWaF0ACrFc7NpcDFUjCfV0a2+dvmHZhwCjlfTUqi8JEaxzgMDX3JO42ry
zpQGSX6fAOxeba4v5mceTdVkPGMQKwGpOM2QPl+NTOJYg5ZUR2qN7i6ycsz0Q9k6LHmZBbY5aNvR
TrUV4SXAuR1PA48MNBhSx7gRTi2OmaDpzhRtekcxWSVsE328HRyRr0eMvHgU1MzCgZlWmEodeEez
rVckFkVYec3wPAjb35ZpPwaEc5wkZy9MpG9dW2bbfvDbtaaDNzHmXhzWvs1Xuo2pdUyiGowqkRcU
lJShgSdTYJD+aEVCBmVZe0FDu2QhLT3tgrpLp3ZlsjsnuQ0nLrMR89/5kWdvZbzOQN6ig3qW9fvE
X4qYZt6VSKz+HFkJa3wBTozdxtB5FrEjAYrEkUeufTZR5AXpwz7z74xfJ7YCBTgABaAUMWe43Zhv
jSkKftUxqxFpGulDJpYYgGYMP0QAkgEyMEScF8C3scDQQTdnx56PHVpbM20jysxbLajyzBnh8TIR
b7i4m6oHy+q0SgEEr471PovvsFX/7POK95JNErMh1fB5++XOL79f//rcbUdZBaVIoKqnR8u5giWp
obV6C87uuBEYQeNWNADZbR1UkXaHHOTCVs2pMwb6ob0e3CiIHBR1tuBiUq1PIK3KkJHZ5XUcCB1R
RRZqYqliNC8MNHeo67qACSo+2UpLsynqgh1Ljun0zzaC/9hHAwWvg8ZbnIIy1bnVmwpM7V/SFM+s
eUPsaQ6k9eiHT6IxiLWV8L56/Bg7Hzn9GutN0NGX66c3d2XRfTe9P6bDU5MzRtKDeaD3q6NVYsJP
t69bGkSWFophlw5b6tThdXlzYc6JC1LjQRkRdzRkVB6bMV5r8m6IgNJYak5eEKLCMkRci1YbICRp
9Fsrzva9ZtzzaPxPM8h/vw7/E79Vh/93OM2//xf//Aq4Tp3GiVD+8d/36WtdNdUf4n+n/+yvf+38
P/r3t7eyTkv1Xzn7L/Dh/whevYiXs39YlyIV8ti+1fLxrWkL8fPr+InTv/n/+8f/evv5lSfJ3n7/
7bVqSzF9LcaQw9/+86f9j99/w+3+79Ov/+dPDy8U/9X/Kb6/lOmb8u+/vTTi99+I8S/d/kl3iem6
SJpORqx/m/5i+P8CJy6G0DhIzMBEOFDssqpF8vtvFvkXKn7oCpp4ujAC3MVJNlU7/cn0/zUR6QBZ
M82aNzz86c/fdXYwfx/Uf5UtPWBmk2h+/+1cI4DX8/B5wImnehyaTNQHI295yksRxWGUJd0xL0XB
A7fLtHVVsGEJ3AACurOrDHFgcAN+GdcKoSJqp8pV5jZFR7rEbAqBkO/L6Iv0u+5ywLKLpq3uPc1q
xab3yhRWkpL+e2NSLw6KmHQPMpOOuaNlgfuftnb2YYhkXCAEbVp/5bfo1rFagAdXiXBSPYxMn/5f
9r6lOW5ca/KvfDF7dhAkwccWZFXpLVuWZdkbhmxLAAE+QIAEQP76yeq+M7ftvmPHt5jFREwveiNL
ZLFA4JzMPJnX8L0apnoYcaS7NR7HuquoIpCCx+WzavnUsmxraWAuT8xW85Zg5zxHiTxRYRDLQIxM
36vcTDBvGBzuZYZvOFdd4eps6TPXRFnZPZtW80verdHIKF2rqrYZ/DxY22lNWWzGpKoX1SZfqhQR
svW2FeLJYoQPcgXSg/9GjFwo8ZtRhPDeaEmHBtxjVMAGXbs7bvrpk4VF2PXktXzgY2HkhUy3zNU9
GfXKFj+vbR27LEES8TrP75wrEn4g5/nkV1moOT8sZF++8Kmi96IVe4qZKEOf4bkSbcwZZNOwqk98
Xkf7OD/FnoTuIkKx5diu+Pa+UNBbNOOW6KkudTR/hkdf+6mrQj+hciv7gtExtp7xeJ+3Oo29/5LF
nSUsEaT8lMCdBBgAhORfh2Hr/HHKtqVjmAe1vLYgNBxcUyry3kd8SC+yhWLeGZvg+l76NMfchl+H
BW1NV0ZsKTIXo4DM17UevSmvsWp1zEqzVY/IZxQa66VEHhocKUbH8qjIv4gAnQ36iSR7iQYbJTUS
f1J+yNUmzHE02/xu84v7ipiwNWNrBW8XNnVroPWQWTezMz7wMYup2RG9Gcoj5D67OC3cb3E9eb99
XCD+wXc+ZlIz6APcvWtFv0OfMZi5RoYabWhUFccxn0g4pUtmXjsdT+MhSxbfqMQX/U1phK/qxJT5
d44QPgKB5BY/jjyxHSgbY/bDpp2NLwiSOQ9I6HPrc+apyhHvJBLJ0IsuyaFHSukXhAuFmcEJO7XM
TCZeaj4XHab91i2hOLeQ7n05bDbrL/Os30SNZRJ9LWVeiCaJIgvfubxoKbMAC/HNilYujSo3m7JA
eg0uSUTzh9RQbA6pgaDzSNKAXi5RWRLqtkCuN7OzD19LX2Wqnmc4LjJNMZN1cHs6TwyRVDZhsd6U
YitRdmCY3PBv1Yo5W+bLHm8zbuMRvQmslfNO2OKQIJU2ZVO0aVF7ENRRXQz9Qo5J5ddHu5i0Yti6
4DEH/bm6LSgG85iKQnk3hBF6HbHT+fueOthakZZgbr+cq2k7mKJbXjQGaDv8UQ7+QJS+/+K3BSVS
surWNG3XFfDM2Hn66lM6LLdSb4U9BpgKTaddkI5eVdHOH0XvtT8kCJIYj7Sbl2+92POlXh3mqG6X
zaq5ngKi6llvBGxlUrtDuQyv7fzLnkcGaSfSJPdLXmxPRWfjR9278YFXQtk6Nr2DbrKn5LDPZTI3
VKXFv0wg/y+c0Pf6dfywmNfX5fZF/z9wUMMS8ldH9Ydp/f4y/tf39b8+rN//fmD/+Xt/Hdkp/QNu
KlVVQEeMRBccjv/ryE7SP0Dq4z9o5/Kz1hCV77+ObJL8gYwZBDOjYPwr5vTfR/Yf8Ng+xx1CLgoP
pfPo4H/jyP6x+EZHB9iQQFsANdDZLunn9p5D8h4K03+mksSPVAFyHUPfXwFgXpoka3OYADnASX97
SP+qG/5eJwA/+PHoxmXhsoY6BbFW8MD4BwFDqyFLt949IUMeFlArHMnDadpo+wzGW1eNjJ33bAMX
+B7RiH6pB7EWj4mWy9c037eTUVNKL+He0vUXUd5JckJ+HU2eQi4LzpLchu8Oxk9XRd7a+JjKDH9C
klnSA+rwwI96XRN9soDXb/m0OuT4wNy8hs22obcq3dP8YEu13XOOx1AnMqf2BP8EX7C2V+W3Ed+2
uj1rucq6K4NCWWBwLxDWRDinI5Y7GvVvSxfb9nOxQiQJS9gOnLutCzztRB9mHALYbMaxKyBhx1ds
+0vQ/VH+LCqYCcPQomrhPoLN0VAYtZXJWn2rpqiFy8Ge6PF9AiXhV++J/DzBpWI8BaENfSjhn3Ob
eVjIPuFHCPpEtnO1R0czd2mo/Yr4X5YRST9MZA1PUdlDt+03u2vFIEXXx0pkJrdsXl0Rw9Fz4Cs/
DcKEB92btjzC3rY8gJeIbSPEGl/MWFS2Kaq95Yx7WD6c1hBhPKebhui2k0EZtiYh1awfKU+a2MIG
d/LGD0eyG00uEG0qqrqcojVlxFVVdRiKsV1QBSQK2SLWrpl/r7tyEY+iGL4mBlskHHFp6Zuu8pb5
Yc+/aDUZxaTkEUaw6ToJVtBVwOy5WocV/qdLac8bea/qFr6+E1MpAZOQ6EE9Cxyzn5diGXa2bgTz
ynHVqrEZF5LpQxytRrAtSTtYtQYJ46Gh28f4Ol76+JjPXn/sjMs/Y6YH5qcux3M7TeO0pCiclrlH
V96LnJnKDvNFwN+4rHjGr/dsw7VFIV/hbzC8gubcC1RMAgWzsFS82nhzWcNjkdQFH8cGMGvoa4w4
JBd6SjngpGFCLGibZHytqRm4qZN28Mi3UYC2towKuG6WeQBTB7HpdzhPw05kTlvzDBdsmuLY8Po7
cu2NafK401fjsM0fMw1s7eh2sNcMImJYGseD98WlH/14GlDrL3XY0vZUtDPWy17Kdsakso45aoV2
yJps5fShktp+H6qqe/C8xbx9HAZz15V0espil8+HPbL+JjISb1OplHmYKEH0cK/8clV0Mx9ObtHq
KAXKPwzFh+JEzMJx4SHsN9Wg9rZJ9rF3wLgwS1qXhS2mutpxPVa1qU8ZKvQqh3ti5xRTm5kUjJW9
XdjgnR2ZSINaj5jehKRfT6t5LE2n30u4rjjWRWa/ncPgPgdUjF8mXu2fUoxFliwkcn0HAK77INU6
3u0DDupmM756c/sE2SyebpFeEehpd1b6eX7OWlrGsB7IizvSh+1x2wJe4twt1UPW59uTAjv/kjkc
y4e2XQhk7FOEqqp0fQzBVdxv76ZsgGFJWaGGOsB2WkWs34lEuQHXXVXbZOSkiWOxDXVFnEgOraQq
Pqq1nKeugVulKuu+pTLODnOcdPoNNir+g6K8QLmYbnCu4cW+3FagXFEKl1OCwoEO41RrOWrHvOJJ
wsyK5V4ne2lQESd2oCwS2dgd4YrdESgxqKHrUcEbN77lBjT396GAm9WV5fOMQpNqn5oGiXRt2A4x
Dx41WgLNC5ZqHHjW8WO57xqjQ3R2RTi61UZP+JK7me0Gnru1ylORH7Tti5LhfYKs3EtKVHFRTNto
l2OkCzyXY+RtCUXSGqGKzvOhK5BBpDsFWsDocsRWlHAaIQ5a7N7K28ns3dhY45cdLt2O2AtMESGu
qF5TswqWhRl8AP50mi7JncpK1WHJu3yrTnoYSiLwNKJc6SZNRHvM4fMd174q1HbRYqxywliXmPLs
6nxEkdoqiIgLxIGtU37Yy6HCHidmKWNzUyyIpr7dbJX2QIeltfkjHzAdkNZpZ0h83lXH4qTzHDE6
9dYng3uE7bhIPoPnGcLBoINUDVlm034inbdvG53bJ48US8LWyMWvUxJ0AvUK9+i6+xje8zB0oyd0
EhnOOiriZ+x27dtuvbhZZDy8SdWWl3JZ5qXhEUI2D1aW88jkhBEczAy16225qUw2wsBz68D9OD3k
3Sw+IS1iuYpisbygp8qh7UVv+BXdWDUgESrgA7uZb/zQ7hrGIFx6qZt8wjnOIkehrZmNhmePglFj
vSVuusOOFSmGxRtjx42EvTQFkf6AQyiZmXNzSxg8J9LrkQjYwfUBkxusK8biZQ4t2hxa6AzvfkjJ
fqR+2r/BrL0DG56tK15vNcTf01KYx3WMc1mnOOgU29HmPPAw9esB4RBgG5JU4+b3qo+/mTSbdlbp
nn+oTJd8DTvWNNtyjw8Khi2gG5ojZ3Do5uUojvAnFzDbHtWG3UbI8J76snza1bwshxgeJrTR3ejQ
gcTFZk5hSgfkOtl5EE0vubeHfrTus08LbFkwhgHTjaBBZJf18zy09UJE8TEaqHLHarC5PlSRIktT
dUvqmZuKvj/ycpKf081TWqcVT74HvNaUyX0V8K/F+8OGbKwStMYKNnZxv0JfXFVySpjudvx6Nsni
LgsKBH+c7BOvk1KFDOx7qhzDFtwtbE6n+LoSoWrr1XSoQbAhOygOqk7ntwPafpxCwIsxAxJh+0KJ
c+5chuh8bZPHGv4fLos+KZ/CCpXuIBebHT1qwvKQkfmAgIFpvgAPOVUsqRR29Nxgsq/e1bkPT/s8
bE3pt3k77R02puM2of4J216YJoPiqYembnLZAQRFsZ62naJFW1LeHYthLPKrLu7mC5pRKDJc0lYx
69o1x75UYsc1PndAgGXb3oz4xxVTC4TKsHBtHUzgI4GV6ij62AsOC0tbg8aTn7zXHTbfpBscCwOx
39clKsgxkN2NsAoWmBUDqIT2bx4wXS+JK987F6ILssfEsipQ7B98RtMf5xG9s6kYv1SD8LfZkmPv
lr3a77A0wxcg5XA7z4LzgQEeiq5KYDH3iNaKocvcePeqlz288zuNEPSrVfQJnzwvkAzN3SPAH7Uy
uxV0qQlICTjebmX2MhXTiCOqSl8h0dV4O7OWyFoCT8FuJwZ+H0YZfSllab5tRnJZi2mFwGQeDX8O
qBbeta0Xt95u6hO+rfVSO9o5VpQzWRkAb/02dvsuAQB0yaOZd5LWWQ8Xnyac3blOky32UzvblTYr
kIxQu6mUnz1A2IH1K1wuT86XvMX7H7kd6BlsvVgfOzXUE4jFoYmjpfjQy2nhp0nk7Qi+OnCsUBX6
TyVKFdglKGwxTHCZox5EqY8drIPwjnVxKgXD3ijbmm9uTWDKm8JeIaUzVYhUCPmNX/n+QBE0AGso
krmBpXuV2GM1depdV9rojSY8utodCkbmLSmeRyz4d7aX2ftqWcpLh7llyL+lykgtBGyjsRQiCAnn
qoARv2l5WrLN7HlcZ2kr7qhaqtdx4OmXAXuNq62I8ugYjxisbShKcMWKaMvGY6WGmVyiZ1M3MoTz
0VMu83gcphWa9qrbgXhlCpsDW9wYdwcZkWFu8KuoQudlameYL+fmgXQwY6m7lo/VwcMZGf98Rtw2
ZpFhJHJaybq+G+do6A6oZLAGu2oy9zZX0tY679Kj3EdsTcVIx/vCk+p50IvL6r3bEd3JNzA20+Jl
dpTc5tMRdqXRKybdMTZZdnwdbmSrrGgsrrczBWQGPqwYnszhoNym46FEmRgYsqP2ewg2BgGcs0OR
B5cmHjMrnaU3XW7ECDh5Li+9kfO7nm+RwfwfX6CFVrnKa5UozM3BkKr6TmAJ8zzgJfgY0rnSDM0N
xhx0sZWi1lE7fOVlET53zuJxl/AQ+lrCGXtnADwX2+D9jr+MokLdqpOiBewnso8mIW1bt1E7vXM7
bqhW04T7UbKTX1UW4yZAKFYPcHVsIemVunyEcQx0HjD3Lk5A/qhGLQRaBCmusUMJQgCrNjbZTX5R
0NHkdSqrEfkGOkbfs8zRfsNRIw+HKl09Yl2wrY5sjCwMnyFcSS/gTL4I7K2z65hPxdlkCkXHx8nP
OSJMwnmb6kY4BDORRTG/wmaP51tVWzI0OIwr6HUHHj1DAbO9ly2qkAPeKOUOS9ESPGSvC8FQU1G0
WTkQ8qPsbd/V45DCClh60S5orpLplBKHEzEUJBSQaHUg1PfY7RarVoRniFC3fyH9/x9e+h9nHeL/
mQhqXsbX4cWovwNL59/4C1ci9A9yts7DSBqAJURo/W8qqPwDyEMCiAURTgTJoWfHkn/hSrT4A98R
foaJzaSChheqkX9RQTT7A38OmAywIPyP/PdwpR+5mTP3CCEaKCCwMmepAvmJDZ9GdN0S9W7tJ5Oy
aobdT7vo+bB18+/8HH7UjP95Kch4Ia0+82EAaH8SwoBDafdstZgYSCPs9CZNjrAMUTehcOONiLk+
eTP0H6U25Ul3Tlz+7Tv5D2BWeqaZ/s0o/3V9iItSVNowqsNTx8//pv1YcewjD3hf6i5TXLwjiSgB
5ZZdeZSpG2Eii2ohwyPYBKzjSD4X50OCfChSV3zjmHx4Bx4E0goDuH5gUtG5YjsxxXxsVTQAo94l
TPTPJfHb7OdCwhhezKKeSzxSE/WDqCVi/jwTZh7fQjvtPRphWRCAMrN4xPo5q2Oyuf3Ki819co4m
H2MbjbdwJIwW+AP2v/NO+JOE/OcTyWgOB+PzN/KzfADoQGuwgyzwMq1Q1K+Q4r1AJAbb+U1jiJJF
Ms8+xX1CXnqLMdIGTsydR2sOVAGu5imw9sGjFZWixdyv6CH/sh3X3ywJGoCJ0yiNKfQhBcg8TuWp
H9b0GwmQL504DtfHFo40AkrSvv8KMGjuj2fzjXBRLnp6DmuZTnWXt9sDnQdgRwaQ3AoaL5J9U5Vm
+QYdXXi0qrDYgPEp/B3SdsWdC3ZOrmymxZn7wgl8jIdisJcxXE8dPlAAjDRUOl+bkCeLOSiPPZRh
FFKYRgwdtsoKfOhL3MeDYiM68OnSrkCRb/dyKqLG2rT80pK5VBdTIeB4LZxBP9OZgNOEtPADbMZ9
XT7kNOP8XTpKIDvtXIqXwiC45iJB0R9OvgCOUeemAD1i7bjPB8xbAYDTloKUiREWNtfCdLFqJIWk
B0abqBoZJDdolVg6VmtWg2SL52bZvUpvoGiuimvbthYUFMiGhy6vuvhQIPmFNMnK4U+Xlb0pLjqY
lCNOtALMe721EF/WRVbw7j3ay8Lftjyq2iM0RLo7dnAI7I89VsVQq3hM+ss2xTnUoM+1yWHRSTXe
SyJ3NEODBDxBhe9TdErE3MMmaZ8amACA5PLUjjmjrbPt13XPRHfMlrTgNb4knOcymvO52cEeiaZQ
VboxjFgCNayUNPoAi2d/jFQbEIe1lbFrfr0b/KfNCDpZgNpQz0DJ9JNOx0oEhrp4BWU2FdUpFyRr
bG7newwcOQCNfgkQvkXT0cVg+sp+bd9+ff0fdUJ/bkbnqdsYRDx4wuLnBI6FRLzry94B0+Hj4UyM
XycWSWRJNpDTRCr5G9XTT+YZf10QKFgBX4kEJ8fP7lU5TAZgBZIhpwzzQWyBCrk24LGuOzOVL+sc
zEWb7Fmz0IDEs9nFl/2s06+TV9N2DBtB5y7b/ohOJr1OI4kp0V8/jz/T937cnTP4UsC4DVqBGCzf
T74XyRBXYZ7RUc7nKm6Cbva0ghA4+Fi5nvHQkVryIC5gMIIecAoJqcGv7keg2MsJzPbvosD+eVrg
rI4pmk5MNWDm4aeDEdXcCC3DGeAesjmpnfS8YgXmjH/DsfwpZ/vxg6NLPLu7gXdCnDU9n9B/O5aI
VtTHJXpNMXn3TvTSSqAdPpWABCxkxGFCMkaQCBeEskAYwvatw1Gd5QLhHGTFbEmjzOafZ7qnZ88T
AxEr4uX60xBZxMitMKv/na/nPxcvPQcjV0UCreFZSfLjLSOXjRauPd+y2/VX2OPaUwvBwhFoj/jQ
7VF2+s3i+FEMdrY7hM8UpOBQt2KEHy/sjxcEcDWtPII+2UV99jS38FBnncmRulfyPW0A9I/iNJCe
38tKqSeYUaUwbZ9tdPz1jfy4KFC3oHKJU0Q8oJCBKejPby34ZU3gpzPXWRn59z1ECAzN7/b466uQ
/3SZszErpnzBSqNG+/HjwhpCZ9J1IJOx8Y+MiLH6gOHz/KGD7/23NdPtcbFm/ziAQL5Bx5gAOIpH
tNIYp1ZAXUk5kYspzC983cffef7+uHOenwHMflE2ZgmGd1FJnSnDv61XXcrEZq2Ya1BE7eVMy+gQ
eiJOo3IfkScmgfE40rSzEtfgSX5n+fmfrg46FcMNkErlRfZTEdmZxPIM4V81EHLCDxh88mxSXbQz
KKBts4cpulUu8ZDU6HgF9b/739gQ/cTE/vn5IZmKsfSxcf8jp7YsYoEiD2vAjXIEiqVb4tki5/AO
1uaIFpJ9d5Fs1h1+syjOn+zf+8T5uVP40aHwp9glM7xhPz53KCqgWNIekeAyhZ6+TWKgs3xGaQR/
KnWLWq04RHYi93TIJa3hteXDsaOd6puJ9rs+5jEVofn1Xf24E/x5U6ANzr0LvOCQl/DTro01Eqc9
LFDrvQUiUGR8uVzjsD5l8Pu5dsKUn359vfPK/+khIM0QrfmfNTzszn96CGEHxq9wipERSbQqiuhB
EdWzyJTLh0EX5YFMYju2U5X/5vn/853EFgTx819XxljXj1feST/2pUrXepYoFTltwQ4VoP1+/fl+
Oqb/fKDQ8WJKB/1iUYCN/vEyHiqxns4GWi8tziYwXXubmhTympWMjytSEM9n3dcV6NYxg8CJCQhX
PlYLj2+zjVRXdpjUpTTZ+EIdLT/8+uYgdPrn4ycEzqdIxYCCEYHeP97dOq2J3ap8rq328FxKy/dd
FKxmIxBrhvLbNEWvF5bsi0MBd0dXQCRqaKiMTqVQQdW5lOp6MgU1jKNFhDVvanC8pXubz4z0S/5t
SKalA9aWRVOjuUyLRiAI+jkXiM069Bbls251D5cIs7/LePVJ8pjfFDgy2oOKSoEY8bgrcIzSfmEo
e9c3CmX/cxYFI9m4iG4/xFRDijZY6PSOY9Dbt0i0szgsvkwu/UqH0OzD4kLTqqRtzJhTbGnlpj9n
s4/vwZxD6zyIHGoxaN95fK0cbORruBy4ogHS1N0nkQeSaTVJLuNJV/YSNTPkVLCCzD2DxI9+8FPl
gdL7GbSIydqE1+OGLHSGsTQ3onAfUoNxCrLYK3CTy3HoMNDdoHwu33ZA4jtgy6X6mGPWByQNGrfQ
cKuCZRSc02vSgoWvwRfSvdF91F2N0qKa5tG4N9CSLY+BptNz33b2teTpvNcB1CJka9bIV0HQAlxi
bWYlSOjNUcChwX9F2QZtJrjh8THO+ICwITAw5gIvvi+ZjFvFj7JMgKzB/mK7H9eevK5lgDCMCHGH
5tilj/gw1RM4XvizI4stu10jDDM1BqHSHeu6afIoRpMULm7RCmqhXQal6gQcjjrkwMMJgxMu7ZnX
O+4MJ8Nc3vU6BYiIxPoNMT8bvtAlFgrz1O1qAGYnojrteYGBqUlDpxLIuMGtB56ulyMgv52ZbQW5
59HHfd9A7z9lLfZT5jxtLwOSKySLIA+DW43enKlnIOH4/norn8ppW18kqOIMkGAcI+KoI9/RRmxz
s5JhfwMnyJ+FEsvYqDiQcAlxHxh9EY3po4nU/Hlaffx+gmT2fdQjxamJt1ReDZPkmino67caUrcq
ADvYw90CAtvW4Du34hKfq/iGKMy+YtUAhSZLpiy9AhmXtyf0LOjezYShnEOiKXfXHMLJuYlyWyYn
GyLOjw6dkG0GofK2cYsCa7TRbkLjqUK4lKWAbrXfIuR8r2sZd1dproxqQNOvWJvtnIHoAT051wRJ
yS/5oBZbg3M5E8SkS7Ag9RST2ukwv4FNEC/lhDy+moZ9LeutU6U7DPE6acYdICg8yRUiQWX5Wl5t
BtrEelYqunRbIqJaiX6TbME5/7WNMsxkFfuca4zmQZp8t8L8lZyUQLYMW5FZBjRGBxk3sCsB++h2
+JwtyJ9CDX3KtB0sQ+Wt41otkO40axtv4wm6O8gvVGR5euyTCdTJvkzJMxp2L4GGtymMQsgSGOSU
+YBBORcvjVkkSL12j9sEKc1l+gjVysJZgTTduwnfUdmgj47hOYiXG5w8eL+bOZqUbXg+OqD8Mivx
BxFC9sw7sNZsppWe0UvJ/MnbHuR5jrwUmDOOrXzO0n7agNGWa3QJA4zii56WqG1kNZFvmMfS7yOk
FCMmMNqK/BR1UYXvHBME12bnYjgAfikeptx0fR2VoP7gUZ9Wn4FHl29LVbXPA4XNyjT06/m5hvNr
l1YWCgjIlcCeg5M/kBBVlNGO44SxBVK8CAZjNcg6BeFyK2j6jpNuH444BulyAUfV5HbhmS4P+Y5H
c6C6h7eOxoDZsdMue8AEaoDA15R2b1CRzoJBNeQ/6A3HCztz/Nsh2yTsrZKEGiyQ3Q03XUeoxopd
wCzic8fXaTzv7xB62H+IYz9uTPdwlQcPCIkDeCvBp4tKggKtV2jnwqGkOsIk2+gEBitzcgfbiDQc
gQJx8HvnlT9ayb9TkvG+DirEYB+FqpqhNyS7JVuGtqpahmqti9ZFYCCWHIWW7TN0ocru7yOfjK/x
nsKbMePZm43a1TcyzOPncoDqBFIQ1XUNhD3xiDOu0wiRLLOzvhbDZywVcYodz470wUMHlF4HFyfN
Cu+s8b5M9NKCR0sBFcamyh9CO29PSNV2yKZMSjgU9FPQV5vFYrnI7LqpA3UGzgjlgsa/sXrr+wtQ
nAiURhoNQsvRR+xv2DnJXSVbdPCzPceWr05wcLsyXSD80nF+ufpQoKAyc4thpXjq9/Xo7XQOPKdc
q+R+9dnqb4TI7TtooGze7GTKQYeBdhhqY8IsmR718GXc98JjxfUII6m3sEeyccRk2+msHEpvyTzC
m4DISdKGdxlyYdNkd6HeBC2hFXK6baFdW91SZ5oI7BtE2Cu8OXnaDFWOMYUJghZYW+RPc7JFD/sE
1dglEgzUbRIsTkKRiBgYa7qu6yna1aH3UwTKEHqTi6xVs6yteejaPB3hQwnia5/t7VCN9hUeRPoT
mf07CMXws7S80nyYut8Vdv9sXDBYBIkohiFSTLZV50r6b21TP+H17Ezva8jmkEA6It+DQ9ZnILKn
1KhvHUXQGDSMcr+XSSAYzUTiDq+1gPCBDVGyWswRjFCxrcKvst4LsX4xutf2zEdlYwOrow6TxPGG
eQUgNf36m0r/J4DmXJmiAT/fOlDeOM1+dsGcA9FDH/JQVzNGr6CGlSe9QUvWrJos3+Ni/pB1UPYx
QZS5BKgUf9M0C4/QNAItdvEIbeOvy1Fc9R/lKFAIzJVQzL5B0PhzsbwItAqjUmtdVdiVrxxE1HgD
/JS+QMYL5LXSHWx8MOPdPcGgjne1hm1SWRNEdz1Bsb1CD14S974aJxRVnsfAS/Ei5yUsUwC83tuU
iFea5GJoqn5xhlUCswfo8BK3nS+5odyNIvHdL7l0h1b4bKyTNcH7wFPdf51N1ZKrfaxmhI3SIrpY
Y3xfzJEoWqCX2doPINTdBOZl448tlvuLjduQnlO50zegtPHnHhG9HVPVjDE0NbZQgMU+mwLy4TLw
ixidhQNTC7Y3vth9QbrrnA/5x74Lq8DEXGo+C7BHH1LEiGC+YXSzATbdjae+5Anqu2UpIOsAuB5d
p5PM9obyFcMUkDVh+CZs6q2z8NuF/gS1APOoJ2iTpdnQM9vG+U0MoutL6cz+4iRm9A9mMsPEClvF
mDFGfjpgX9R2w0Gnhdywz2CMgKH2mY50HIaMDfHUHnq+zp8gXiAcYgOw/fWwAJOtR1v1X3i0chSC
dOoPUUIdOZWFVW856rTsol9ddlxQNGIr2lMtMJ4Ar8m6kwqj6FDwLffVXnQY0Jh9f4MjDILeOdba
NkFBd8DQxupb1KeU1C1ckiL2P9k7k+W4kSyL/kvvPc0xA1sEIoLzIJIiqQ2MlCjMs2P8o/6O/rE+
kKq6xCCLtOxNb3qTaZVZSkQgAPfn79177ogw7LMwgrcHYxvDFoRNk9u/gtJfv+5tpLk9umLMLq1b
wUsp6iBMDfaCkki3mpHyJ/3TtyczehF0T+HxMCx8QxspKHMsLDIsy3ppnXpKJPfVqNDwmhVr/scv
3tulzGKIxjXoVuqEBB+cUftKeEkeVmqTaR1mLI3iRqULFTiiv1N62uUWrZYMMtR0F3YJGezjy7+9
tYBhmKTScGA+ah76ULVZz2VIc3MDRWC+WOKw3ou5NQNsQmh+UZkffXy9tw0fLNXkSZBjbZD2ceif
rKfFHbOO8qKcmujBrWdzU2r9tHMpWO48gpypDMP8+uOLvnePkbXTAtQl3rk38chd2RJXhVygQ791
lnuTuE87OZwsCdKiKRT9sYj78C4ban1bcvT/+98ZE6ynGwwMbDT1B30WUSbEAoUxl4dVRgtc2Vtv
HIejwbRmgrK1eiPnTB5//J2Nd740z7D+q5mE2+JwKJOZg5M7JfINI++GHyWPgElsT8seMyKfVzsl
VIazmZEFqGeySjA5efH8FCs9NOjLKNSjS6235XZSS7RrNCuxNiFaunNPL23Ug07LqWRV3qtdVmvi
URoddbFe57fLXGdBFKfmpl+yeYtGyTj3rKHS0Jk7qvQLp63sjdUNSJENkH8E3BZ4oZYSrW/gMrKe
Nl0zhzaq8Fx2e09UHWM4KSZ/lMkUbiu0G8Ynr+E7HSkH8wI5G6sphNnB6yUmhY4gOU6MyP3K8J59
P7M2eV7O0yfXeafnhvMDqQJtX7KwDq0ngiurFJXpJlEaGmqqWc4RGhi+vqqucZmx9FLGtwkCYiTe
Hz8Sb991slaM1Te6ukdxvr7+jksEgt2eQMfamAv3njWN28hMyR/03PlEpN74SZXzzvVIccIVC68B
8szh1EcObbWYLQ7EEIH5Bdt4s0bzTeGl4o1PNgWzGPHJV3z7MzIA9LjDK/nbBgH++is6fcU/rxVD
eNtoN7FykSLwPDufgYHevly0bZy1YNJWncdhdqnWVx1xzazaDrxVyPky3fURB75Ia1etER0Oi0L8
mL7ksDUKkV59/Eu+s0FZJn1b+tcUX5wLX39NKTGiIj9SDH+Vu+t7w7vS+nraFFJWDx9f6p0fkVhm
nCjUZpCtjfXf/1FqY+CJcpZlvqmzzDcY8Qh3rCKn2roeZx7cF93Xv39BiGLrj8eUCnXO6wvmSkgB
r3k1TVjpzmUwchTSPbhtHHs+a+wx/eR6+rrDvm6Dgy4ljBNnmbNODQ/6sLi+7A6NKSPcgkPVJmtK
g0NCUeBF0V1cGZ3mLfts7Ofb2rZEh0zZM7+KDAwdMuxGgu7K0rjehdbQX6C9Q9jgpJHZIvef+i+p
EriZJL5Nwswqr5bBGHXaZ/OMdx5H9Lg8+qwUUMsOH/uijzttNmgsRXSAT3AzZJeEv9IHaCzZImCL
ohPUmca2K1PjmIyt5TOg89ttnUWNAAT8fAwUmK68/tEiWml9CWxm43RhvGndwthPcq5/qjCzaR9E
k29L5BgfPynvvOyspLokUxpMDyEMry9ae87cd+3q1dF5KBcmVydGnC6fUILfuwpKK4a0vOvrLOH1
VZA0KE3PuYpdOct1S4W0QSJSfwIz+wXhOngKHSgFqykSD6R7yDrhvSIJKCrGDe2Lb7SS29O6a2iC
c9Y4TmrVbAxNOFf0f2mYq2bepkmsXwy4mXaZtFc32pBjXvn4Bv868x18KIhOvP0rcpzMXf31dx+W
lgSNbOo3KhLhpWuW9ZE7p9VXpdVgjG052lu3Dgvp14hDH3kIsHPrGMw/+RjrZQ4/BgvCWsxI9DSH
oQuliow4GQqOpn1jOn7NOPWuywr9ppmjDocFoZuPDpzOkI7LNL247QBkO09i7Tu1s448LnPdaPvx
h3rniXcZKZPKsRZZnBNe35puANPiGB0SEBE+lSAZjo3ONk7kMC1bL+FkOKJ5+ORGvC0eVq3JmspG
xABN1PUI/8da7Ob4FyfUrxuzXNLjKIzygOQoD9DX0mwc9oItel15Fg9D9/1vf1uP6Ew2PEp3PsHB
ohxNrMmp5w2crzN5FTNdvRT6XCC3s6Oj2WrVc16m1dPHF9Xf3mMAmWCLCFlf97nDV69KimjtkfHq
2VXrboTV6+qCuiapg479dVVDQ3/FauQxsAmpDfttKrtFO2v0Ut07mNkGRhYm4uUZf2G7o8XoYt5z
+3yC61mOKe3MWrtAdgYhJXPNl1hZLF+GFtKUiazJ2i2NWQgskaVt7+Mx0Sf2vm4+L5aw+2Sffbul
I3BgUyeJ0lj5aQfnQJHnbl259A5FP1j71sxyOAcYOT0SNI4/vq9vLvXruOlQm5G+YKK/eP0YZWFa
pHHlLptCV7dLI6Z92KLZr1dTz8dXevPAsovTSlon14xNoDW+vlLiFnOhjbS56Ognwag14XFJr2cj
BdTLqdPCoDHq7ouhl93u4yu/lX3wsLokwTD3NcCl/Pr3f7wr9AcMKwyjZePZubzBRpX7xkw/HBtO
dbTMi32VlygAoXYsAYMUg+z2rrrW4gaUhSKdNkub7qKr1uXj40/2Zj+x+WT0znmHV+GxfbCfSILY
Kr76gg3FDs9jt7dPrSgzPsFKAvTl3r5aNNdQJ9TO6JEBcMrDUDRQvHrRYAHZTBWav12ieQJojFPn
+tZhPIsvLq8e5GStqixratEjlunIqNSoYFHMtPxAkTOmzHH60Zrxge6037wpc5+rtJq0LTTE0iXq
fQnL7ZhJeSNQ6F8WbqcaaA4yjXwqpGYJQj2tQtqG0qw2WiPs+NgcG7336eGqdiOQMTNxovMUbyeM
w+1OG3r3HNw/dpfFocvtywx6HkbfRGLwGVsOp9nS0SxMsv6x0zRkn3rRomYynaJvfWaKy0vf9Im9
qeI8lqewI8zqJGoy+vFj23cDx1wpu+Mxswfbt708nY9r2JCM7FjrRYCXs++Oesaizhc8A20YLBEP
xE+jGa07r5mAcrvVUh7FxPSAoXWMGp1h286xz/pTGzsOrgzMWjTJZVAMg3oOc9g1TJI6zx/AtFBa
9hN9edK4mytVqHB1jBchYmdHRC+Wg7+ExnODR9ayG/N70ph65c+q6R+zKjR/MnDWT5dJRy0q2qz2
tpgM4fIUc16eMwDS0pMlzcrCJwQQz/qCZ+SGwZ8VU4ISuwtfHpgGnyO1sTzbc24gE+04HTmJbYtg
wpPH1c26vcG+3sp9jb2oDqxBIWMdVbl8BQ4j7ypluinGrlVssPAwuD5THQwQqExJjuq7sb6MzGn8
7urlJLel187f1BImug/PsLiDsmNb2zhTrtjEdmY0fsaRrvB5W2SICG4ktG1E4RsfQbLJSL3Uo/II
r5Vsj2geuPkOWD/GUTOVDd4MQcEdIA1HkNBk81RReyr9p5mottuEHOV7jkgscT6+YrIIZ6m14BCt
LMZUr1fniPIKj8QzwcCzwD2NJ70o13FBAdXguFE1njEEbOOMTqgndDuMS2n6Whg5xh58yfRcM+01
zmJsdjvZ25257ee2Sc8qYeP8TBOzfWhZ5a4qO3arTR43/TmCo/I+JXbitmc6X227fAr7oMdrG/kj
ruEvXqHHt6k34X8Z6cE+S8aJz90yjDp9aM9+KKjVbLjA2oJwHnEpep1khIjcuI1lBS4jx9ifulAE
LfS8CKWp0O8IRq/x0i7Ndw4A/XGRGUYBEXIestWA632noyoSwDuN2pXmspLULZMbM3QKmXg7Ynjb
xUyD+YlnUYFap52IJt1FDu2XGa+kHxeN98Oq7OYhX2h3+yo2TJQsulafanhkX+ZxiFgL7Hjghe7s
OAsqDNy9PyRlzHjZtGuB09gjZVO51iB3XYRa+zSn+Lyg/MeE04oKYR694ejvBe2xO9EPIcUNgSqM
d9PxDs7SicqKPBlXX1nUDEHGs72vRf1ZEtYv78fr5dhh0UfeSR3DafpwOVYhMiqmlgyJ+5Gxacvj
8i3XFs2PQ+Ge8Cx1V3ruDqfEX8z7PK6aR7QGPDNVjr8dMsNmWQDDg+4vfB35zZ5J8mNdCXFX8TO0
n+xR7+2eDqwx7CwuE6E3h/COvtvAdFduVGw65S7SS+euJEkrxxM1t6cM/tLFd+xp+sLCE35pGC8f
l02WXI9llPWnq+7JZkShtfeMQUD3fryFvlPAcMgl84FPp5HydlDAUIPmJaaQcaMXqfGsGM1vwN92
j/jUPilB356AeDooeNEtQzdfh46vKxhUFFUuQggNYI6iQA8R7VN1uukLXRH7sp+8Zl/1s7thWhSd
x8lUnQ5MeD85HL7dykE30rP7VcpojD1ffwgLEAabJuPOooDoO0I6BMY0PcIqNy+Gvv4sw+PdyzH+
YBgBeJPjxuvLYcCtatehF7qmdV5EsiieJ3PJjjEjYG3yknD38c/5pnvBPWbWgimHcg3fz0Hpm7HL
CMy2eJlE1SDqKmoSaotyPi9ljGfXC52jMVzcLx2TqG3rhux9H3+AN+eM9QPQ30KJqnvc37Vk+6NW
rNxoHpcJM5XEMBwkfeGcGO3iPFlp+jKkxfgwxaZ1//E13z7DXJOyjH6NqaOuOfjSUuRxoXcV8K8k
S5mgJfXxhCwEKWrkfFKFW+/8oJqms7/DzjccfUUh/vn9Qg/CABhqTm+tmyTYXb1w8vvWtB9HmA79
qRMP3SN9hzzam6lFlxZSSnK2hCFbO2+2+aWOo/4+Eal+o0SEKgjHydLvB6vW7myhAUeZEusC+1N4
LZm0F35lFfiXjKqlISCWWj4vpWHC20ZjuM9ptd2VtRc/hVKPUGdxTj4dh9I7X5LBjXe6OVgIqlRa
XLlhOsOim7rSCWqtWfYTUK8kSLHCutumTcun2dHiZEtmbf1sdRS4DFtJAqRaRCGjRIrdJBGF1EGV
idjaO0Y0/KT3PM6+3i0tQ7bRa6PzAQVPcz2A3C82dKkcj8HXkLCjYib8rG3w3k/BU2ZzrNX5MQ6P
JYwelG0ZDSeiKX8sCls/m/DhB2IYkWKh8PgMGPnO9Tj+0NjkoMcQ6teU6I9HmwB5HOq4HlZNJeTA
2STQ002IC9sIVraAB1t+tmS+82STgWjSw+K/jkPmYLXCt2UJjfcJ1e2yXExsaH5UG9UFSpnuqVJx
tourTgvg/s47WmItKmPE5k5mP9SenI/QrbnbIZVGkIoibbd/+7UzaCHZoJ05bQNffv0qiGZ0vXJl
7jWAGu8N0FN+qgbQHyBIlk/O2e8sK6huebeReTBbPXQeqL4YY2E4XMtL8eQ3TXNW9wtcCRk3/M8q
3ofoqz/5gvp7vzgn7TVchDqDrKfX37Cv0jgRFt9wiD0sUc1s2+FpmdmxuatNfbAp0MOVFTHm+n3c
COyTkH+ghSuEkEGcJMN8xhvJNjenNLT8Niqy77WLc5pBYNrcI9FSNxYtuAWkh9lMu6Vo3Ev+m6az
pS/XbwcrzZp9XafVT6TBzAjhtCj3kyXtrYCGg70OexXbl2kDaj9Ysgde3Cmkw7dx7b79mtCR2tHA
hVBRa3j+o7At8OMZYhMNKNfi3EAokAllYq2xu7O28dqjj5+rt6f69fO4DgElTHvkoZmlBdzvIZ5G
t1nWxDIql/mMz+jo0yDL9e15XUeuji5qH6Y+eJ0Ph3gt/lOv7sZxIyMitHtNVmo7I5S9np1y1HyS
CthIRzuNnxY6QCuWcgKNM/dF9JROCBj8PDTi46QNrdo3K7v4IqktnJOGaAbkdryYzaZ35umaztF0
n+RCtoAPRsKITJANCYKrldwVMmQ8zaJsMTcCPOcPTr7aS6ZPDodxaZVfsPCmZ87sxVdZjpQYroDq
wp0rJRrtdAybew1MDqJDBx3bBhmR/TMPm3zZzXET8WroKUC5j3+fX/3zV/cNVR+jSPZ4Jllw+IzX
r0WkHCheSW1tUDNrVWALfLFiAaSFJGYZUB462j3NOf2LK8B/QYwc2uIEPXFxm4aO/SUbzDK6pvTo
zF3IlK0/E+FUPJUzTuigBl6ElJhP32+dDkzmDRl8DfwbI0/a397D/+cC/AdL1h+/6cqffkWIvkXH
XPzXf5ZJp55ecaV//bnfeADb/gu9A5mUWBQkfqZ1LvubFG3pf5mMfldBj81hz1iPef8iRbNSrt0y
yiNq0PVj/AMPAMaSuonGJQw4fJ4UTn+DOnmwMGOWp3cOxpLXlr9ph6eWASRKCa7MQ1bedrvRxHgT
awwc53G09tjW+09cqgdL0q/rMaLgm7HbMVQ6KON1uwOzUVjutsiIUfGFCpfAFaDqPnm1Ds9Ivy/k
akgaOC8alLWvXy0dUEklqAa2uZzm4iht+i7fN2biXKgocbTzdNU4bWwnYiyuoZnXTnIcyuS2JCHr
0R/PxNXvF/pPyuZB8UGto9kMz7i9zAy41Qf7u2kmrAKWHW5pGmZHgHqiWzt1y9NiXvCgf3yt9Qb+
saSs12L4wyPFXiRp2h/c4Kl1aDTOrrftpwkgYtnIK2Ul6lgNXnGvqTY+LeMluRL6p+OYw2nhr0vz
xCIhNenduObBLU8RWXNcHbxt7WjjWe6Y8bXS7Pbcxg1DgwqF6OQz2ZtOBvziePfNCqVimN52k5UC
FqopCUgALO4+viGHu/Lvj+Wy+63B7lI/rG61ukwHgQl4a1VNvXOz2DkqDU7HLjSWDYcOuZmMydsZ
LaJpUffTXi2iPEUYYgdUpp+mbL1549bhBmNp7pNLAXzoriwLKxotxQ9EFhWoMuoSG/Vo2i646eE9
HldRBDji43vw5q1br8krAUyEF166B7+MgtNtY6vjmlOjzvI8wlFb5lHw8VXePHpMiVcRESpiznM8
g69fOQQmnSuSydo6UFCNi14bVHxdw8AqiQMSxfdJFJl3PNC2qY+qrOiaTzoS7HwHDz+LCuUl0uVV
OegQ8PD6E6QiavQ21LoddDgblHSXafhIOH1y2mqzrn8adFd+w2JofWu0IbkzM3qvZx45yVC2u7pi
6zTylzxCXe1zFLbKbS2TftnFLiJQGNJdgkNiPUYBIRWxflnqdn45ps0Yb6PMnG8J85bN3Yyh4Fof
Z6bChRnR+C29SV3CX8cEYdskRN2l7TTVqQ/cWwKHKjG93MkB5G3iOypvlyOBgqU9HloYcIHTDF3l
m62GgaPiLHWW1E5BelOf9QBurSVHlgX77yrFlMAtniOYkwwv402J2Bvel95ByfBpYjjFUdfQArts
zLz+alROQjU08fvQmaVT+lxUtoXnBZi54WWbthZOeaUwJrdBJTOquK7TFAFW4BOGVeCqmT9DyZe+
GdoBn8giu7y7iukA/yzmWq8CYRXx9wbypNgZMcMwQL65C0BwhJiIobVQGlHkrGZI5JX+bTQRLfkl
EqJvia6wPVoLkRY7FpJw2bVjrR4z0/MUqwZ0R26chFm2iMkMKsj0MadijtEBeHyPYs/VhXtqYwMq
/bFuoJc2DYuhXzRG4p3KxGjVqR550Dxz4c0tYC1kg1D6ZQchIjaaYm+HgPKOaksXO5pb/XyunNE8
14uOMKE6XtkofehYPUCxOj/K4U+AI16sovXrToWIlQ14sX44xHF4PFcdnNQQO8XPll6r/NKxLNon
srAq4KotqdVfWydrjUfdCKeGb22P8VVsyUpujbwtrC906tM4UDFSwOfFaz2R0zCpypu5TkLt1HIQ
Ap1XEIYSREFKToDkeDLG+567NwFhUfmwx1LTubE/VqwNAhp+45WnyxgZAP0X9FNzt0WmY9V4LxUA
P6sqFMlSU8hTp0yIZvDUHNXtKmuEE99nZvjdGUSSEeyFWjaAoRFbAW5SolSV8LB+TN3g5j5cJGr+
cJk9ctQ9XA/bqqtVTEZVDr+x7XItPO0moqjBQVsFUl8zTW41pzfPi3muxqAn3SILGsug81Qlnr3L
C9dOIddNrha4do5xUFY2BwFiCzBAayRcXFTWEBEHUQLFYykVfBfTa0pgF7kJYNUF+pqgh5j3XpO1
6W4Bry0vWy2uJAbDVD/t7AW/Kqqr+SXlL09ZaGD8pkTQ9AceV1udzXFZaqeqFABQst4jDA5Z/oJX
NUTO+i0xmC1AkXXG6HkCno+DLp3AFq5umnIPND57ZPbNDJ0qiLQub1ridGsWNdyHGTMbeQtRxWxq
MUYJg5tMgmldx8azMUuHcB9hp12Q3tBpxTkSTfpRm+X2zrLytN1Q68f0JnpVg01QJfNietFQ+Lo4
HbB2QfrTtnnInd3gptD3MPcr0IoDTRefFm4GkNKqIo5hCRkaS5QkF7neV2CO6wT4Yg5beQgSewmr
oGHG8yMPTYy0yULHYEXtnVULY9g4ZYCzzxeXlphlKPFTVLhwfCCSkHuaKPXo0Ik2Gi+iSJut3QiS
6SzPqA8ewOI2GBzIuCOOvIgs6KCLgh8Eqy8BIrfhR2OgpFtNdlMyFnvqCtu9TMoEa5FYNGZasOB0
NC8JHjEcp2by1dUWAuZCYuJZyEJ6uTcEe6SkGMVhmJ/OC/1DX2laOp85KeDDE5TP1e2SQ9Q90/Eb
mH6kxBAGnF3BrsFBx9RhhHWd77pp4bdxy8Hrz1BKu9Ne2E7S+15mUPd0ZZ7fl0Ouz0ExtwPRNNHo
7PPZEC8sy57wAfKJelfHuvHDA29rIMeTNmGr6G4JuZDG8EDx3bQbpzSh8rEMa+qUUKYyPGqnpRVH
GPA643hxCrL26thpQQLrBFEyKl1iM9uPwiL3Hp1Pi9ev14XuZ3YNwcAzKyM+M2qhXiJJwsiXxVCj
sxFR5ly3tlcvmJWMpD8Dj2Of1+4IkSgHABH5LX+5ceu81/eF1aBLR2ad/hRYANHPAhq+RHNmkdoR
eq17LhPTAXKu2w2NB0xouapPJ4C/HaP3aThlbthAg1Y1hMZumI3vhVyE5fd5785+wuqn/CwP7clP
3do5GuB7GpvZ64gHTO2Sr4hCxDsuF4m7UpWVflZRb3hsXVUig7SKu/nScepawj1qrOReibytzlah
TI6BM4uzfZR7og1G2k8LDmO6e6V+mYtpXAKzZp2UO5FoRXYEv2hEjh7jCAUTJIxY1wNVmK3D6HYa
dezUHqgwN7Aa1WsP7BRqwDWD+hfTe1sz/sxlrqaTdkzi/sGg35fBhhwMtWeWoLv7LNOI7LDNNt0W
Y6Pm76RQOOWlZkf57KuaOTQNmqYaU7+Fk1ucTFqd9Jd1iiEiGHls79uafW/TjEZZHAOtz/UNeLfx
hjlqRHhJbJXT+ZA1obgiWLG7coYIFdLYaEZyAkfHOhdtmIOTAe9IEgt+tejGEyL6WfR0zM5QwNNl
YJKnot0y1KR8Z72Muu+hPjbh1sH32z20dVci3/DMcrxCC9BdhQ7ks8deS0iQMUWeHuXN1HVBKMre
QgVlg0o2oKzN91WUWRaceEmjz120hdIwsb8obeI+T30bOjuZaTgowXO5l3PLsA3Uax2xfNUeNKK5
UXp6qcGkfYjrEMaUpXWsKWFIA2VjNWB1NzE1EbwW28Wpni4SFFs1YK3azE7tfTdBXt1N2VASKSA8
94o3X392ZBqfNihK8OZO9vxDr4fl2qvTzPYF/qqbtEG7uUI2m4s0tBFYRlM65S/mUEVflGeDMVd9
HtW4EBMo/3JgQ4KNEItnZnTUfH0G/rlEnpVpj2MJWnZrJ4Vqb1YG9Hlqu9O8UcLsqlOt1VsF8EYV
Ioh1PO9BbsBl9msZF9eJHIhWSS10WPDqnHuJ60AARnFdeKBGZqFhYHBG2JIr2+bYmtnbtwPUWfJK
CfHEl5ywFmxIcUNKZXkh/cnVy5wGQHeEi1ecPv9KuMc3qTuDwvvihqQ5ZKnJ5DuiEzH4Ui8sj7Xe
iL/mWcmvm0/JeCugdk9bLY2zn5obaRVt3aL6MUJLeMDp6DUboOeEpvLUajbvS8QHimQq7+zEaZ+q
ajZgHytde1joDpNxGi/xM0e1Wp1HC9UZXdMCycW1Z1Wq3g9lmKVggDBI3/M8dO6PzGyt+lFKdDvH
1I6eRgxMOEQUqukU6WlQkNhkHdtT6I2MaxzPmo+S3IqrJ0qj6qJMPYP/z2DEHUV6bng3A875+NRA
cofM25ppeAZaUYbhHrxryLigz/Evi01One2xR5aRfLH0GulHVDghtxpDlI72esnO4n4Yv2FQTfpd
Mvb9nUiasbggAGJ6hsnb9rumMID4xPNUSMCBc3bnMNUyAq8zJndDDhTTdYv6tUJHA/Bi62g57Ixi
Vv1linIAYHNY9Kyq9ginw0AmgfpUgI72OXaFL9JKkWBCi/DOZm4g0oZmQqXUWk67CmvCAmlklmb7
xCwylt+iMB6GHPciMGjT+BatslU2G1MRPxIy3dURIupgEpLhmwOyKNowQITu7naEv27AMuD6K6DL
OxvDLOM0UABM1A5VPLTZEqR1jwTEmH5EgG0lJLY0tXaeK/TrUpl5up/x8Zt+hQYOlkCYsytnEvnU
dtYBngS1bJzvkudkRSTwlmMzVh25DV4+sUFFi0NiErvZDzAH3pkZOnCxy9YyRt+oFlJy0zrR0WTW
nXPtJEtWH82ecsG1Opq6N+bIcXbVOFeYIuBWwn/FYPdYjcmwbKO+0l5UVZrA70qoBiT+pF56pKuW
FGTLVos8UVDaH+n2kS4e8h5fxCp2gBOnfAOtqWdyelNPu+qtWupbeAA8H4tZ22e9W2cMJ/Aoxsdz
Ocw/tU6y1HRGgkA3imBz7g1z0u+V50xj4CrRj9t0TmZvs4DWP8MR7RLO4GSFdmJBpuUUP6JkPE9U
nDvHhXIhu6nM7PRpS0aIYZPPAD18O5hNzZlJgcbemDAyWfBWmRKoQKvwsZsZ5srXRog3cfE9SnqR
7PRmHMU24WAs/UjL4ntaIdA0xSrNW2VyPFFNmxCSEVZd9GSkGmfMftEzZ6/Kfngc0kySTDsOy3M5
pQP2LrtBEzzP6QQcoSPUAAriEhv7WUk6gEZbom/TS73JfxQWNvrvMncnUq2sVlpHyB9jcRSntr46
Sqmud6VlxOYl6xMudYt/YAcKY2n1e57z/13t/6Dd/Edr501Xe9uNT1jpkj9xt7/+yO+GtqH/tfrb
9VWbxC6MkPafDW1D/kXfh963wwwMxeI62f1HQxsP71+YkhCXMvFnKsWf/Z+OttCdvwyN6RGKWI0u
uWXrf6en/Tsr6V9NUAwfqzmZoRMfZm2VH4o3mKgbnD6pAph+7Zu6vjVJsefsM5SCyCJrISfEcp2t
F5UIa/u0vKSoSU5p5GQPRIB436jUVmhQ22V+w9kVLGrW6MdVnVwOiOLwzCQAqEslNnCA7l07Ceoh
eV49UTsrNU9KJQEehfS4hzZIlXXLtSxSadJjnXZDb6/SutI7TfX+oW+bqz7iTYWMHQe8+tNWH4pb
A5LJxpha82shCG2JZTrnQaRUIbehAJ2+N3J21du00MMfLdBPaNMmoLQbMtwoCNluB91HrO3eAAKJ
t7DBUl8KK4KJP8rmgsDBYjNRbFzRo2GmqrMR6Xs3JKLFnwY26q96ZZT9rUZWTL4hjW1OYCfF2vDD
pJPS+aJDQhqs6aHlxhDUj/4wQd4hG06D6BDMatTOq1hrzpSNjTXoczsb7ntiphCGpjBNkkznPIeM
UeIjhgpENEXdR9fIWcbzuAMP49ugWP22NkbiZmjVYjIXYXS7cDbqL4yp7Pd66LAXV1j+z7E/T1/1
kOMXSLDifMy1Pde+7i3CIxzOPcDRpYFJU7DAjFW0+trRBof8inUKEhg5yLGQZEOhvgiPGhdiACnw
ZZoEUR8fmcls7mIH6yjAX/PUs+JtjWkKg9WpajPsXw1Yn7CliFb1jr1jYUQJ2Ehizl4sLz7X4zjd
t2hbBIEcto6ScDZlTaEE5vHebYVX3MWy0N3WV5zpooBxhJoDwfGvyf4Xq9mHoW+v4lzP/13M67p6
fv8jHPYfq+m6hvxfZbj+GrT/e3g3Wa7J8+sU119/4vdixrK0mulXbMdvSDdd69/TOU37a23dQdlD
ZcdUe3W2/HMx0+y/cLatEk2sq4z7Vz3JP8ZzQnf5d/SfV+88FhEMaH9nMVtb1v9ayrDy0LbH4Mio
ABa4RD7xuqVdYx7HD09f1h5a7bqb1LdOs6gMM/dT1/2B6ZBrMTPyLNZvAyMpbsd1jPCHLqfj4D4z
BWmIJ4ElT/HR7EbJpdO8mIhILsMJblBOX6sxe/tCDqwtNZP8Gwep+FOtjPKikrAImj4ujl3yEDCT
O0hZ9GKmh6S/eMI2j+qaCT7m65Ou78QVJxMVrExEZvKh+UhZxprlIsuBU+bjdaGnYg0v9FIqHxGn
8Z0gCdQVYfQQekue+jYBEj4KC2TKKglnzs7CRWQfDuR2Ymm/GvRGvYRGmLVwopxn10LXm3hmB58H
z6Q5pSc5nQjasw3FA20VDyFsa27Dsi9/sOwgxTcoY1jGayMgdam5aRsAsUEN6TVGVR06nW/DiXpZ
UB1MgTFxso3RzwUZKkhOA0lhRIRC3hQskpm2xUonsH2guDVizT2qoL7hJzd6y8ybE+kx8le7AVmU
M544E/jRBzgISMjjkTARpOGMii9blB5XQ6b13/FcUVyLvkDCxhnTeOom1ENbCjPzWLomCRo4gWf0
rp0Sj14429dLEVY/ertKvmj97OGwDtf6DX0+wn8EtBZ6+Mb2jvN6Pet5MYFA8IUqLzqBYuQ8zFVJ
Awu1zQJeiQblSQ+TO9pp6OuOFuZ5d101amBEWjuxT8yla0hIYpmcfbjbC2Z6am/MpuQE3utVl5Ja
1GUzpWUOBNWPGoi/J0DHCUxgvkRSVYun39qi8oGOwsAYUiCVPUMaVRhWtaOpH584fS0WkgLTcPSz
pS2/WnY1K8xRtrpNpQWnyfTmjqAZRM0/3QkPRrDkAy3sSNHw3Gho5GnSmwXTCI2jBKnBstNN/Djo
OzdV5hj3BF/EpJtpiZNyTirFyxB2bcFxOv9v9s5kOW7tyqL/UvPrAC76QQ0qM4FMUuzVkZogJFJE
37cXX18rn102ifdkhTGuCI9sC4KQtz1n77XlCwd5sRw9DBRfe6rqGEukR9GfhBOW+pErzrir4ta7
XCYgC8AFTM7HxpgA6s3FeeRWhqyeU4C2nGJDuC1p584N+ienIG1wIheQ/3cPfj2zSVoanTCrfFE6
tCSnDLbaQbZmMwaAE1Qf3Xf9BETwG4uSqrufWeuC29b6eHoycyGJrSjEfFlLIm18w449xKwdO9E+
FjmpP6UYyviysYhqw8nQF9/t1MgeFRjinBKEDpuQpgofp/CMc6sKpBv+kjCjKkza4ww9kUrMPUIm
95kxkZgXNewYPm5ODQrYYUrMM3gw9YP+X2z6vcxkHqQm2eE+WWmsJgyf4ilbNPERUH7mHia8cLeL
bmLiSDoOOVgc6NYdvYoxs5tUNN0XY0K7JUnIGtvRK9NSaudG/yWtuGh3ZSkB6VUZ3AhWsHOhkRQW
AoImKzmVtKFxXc5a97O0qapRXE4Gkh+9QZ36YuSGLSrTanxDG2V6h2VyesFK2c5Qm0dofHFFBWIX
CyHAozXJo4ZDInokNcR4mXVreAZtmT9QLy2MQzWZS7p3xEjWSq0R6bHLxiIyA5oZMTDNnUOgMCJx
HxUc5TPqedwAa/D4Po2QZDkBQiYsBhEjXTbQMxRxSW17zYwiIlqmEGZ9SS5LPUO7S8fMb/scmxIJ
g9Vwq5mKzHevmHuHzn8I1celrBsHbQxQw6eIFwN0DkdHXnpwh/GSQA5a/DFODP3k9bTHD2Bv5eOQ
o1TaT9Ibj9FsAoEWTXmeSCjAoivVkD63c7xJkapWanD0Fqk14pOkf/5MJPZEecJ1ic+yZ2/8kFHu
go0RGdOjmzQyP4GOGkn0c5cwI0kFbuFuKorO/dplFmF6lO7sKxBTrAPYZ6ilJRrRpAQfcaqlcq36
a9BjRfStmqnYYqnVy+K1Gctl/lFh6SrIX24aymG5rk8tUYiz6d53lSUWBFZWmStFvCZtcl8R8zJx
Zpui5EaB4aSfOeH5ipgqHXd4ePZxSdsEMBkCUK6rlTCOQ0uG2y3fWRcXhSsqmo6aPVJ6MXh+eELe
iMUgihWpADtClHPaEqimQ+M1FVldnHoEoOcwqH4UbrWrHEtRfmgMQWJOqogf3cPF1JeGQz7hosQ2
Ok33eUJ52iUEcGmF+8Xh7tyxOEdp81A35mQc0C/I5VQqq0JB2BlO7k9G88eNI0Q1ZzZZkVxGJAXa
JyuXpnMn+jRvLPw8FXsoG+0A4yPOqiP0f9M4npMUdPKeElQ5qnE0D2s5oTfJriinxnzIOmbHCV/N
4FwQdYFajYJUpqcvxqQ33leFIRZXVetRxTnUFXaj52XscXLWA3eRa1U4c3ENqVGH3FmYqm2Zk8Qr
XNUdP+gxPAdJfNYyNG8H1OljfERsVxW8PQxsoK/FdDtNiizYGGZNfM36O00/KcMU8OeyqLDu8foZ
V0BEEuvDtDTTeOAWYUi+kD2XDxmn7/6SZqz9XAP043hdeengJ12Oxrlfuni4G6hF/rD0KRpeSRAP
4++mqRfYovCORVcVlxZ5QUhCAX+70jzAXBPLqEZJulSNfWSoUOLw69ZsFRVvM1rMS21RL2BXyW8j
FGznpUlxYwvBcYFTSiEPrao96O/eYp0GMMADlwPwgwfYI+leGh0igznlxBFa0cmCsJYSufA0ZU0T
7ULKVD6BcQly0ji/4cwwv1qVlvuqZ9naMTq7wCy1hZlMW6UgAOAWBRsC9qFBP1CPFmuuqE1/HKfm
Ant7DhKBXAYIoDAce1VfjGOFow54BFmGusS71cOtlB3J38qiZrCLyHC7LvXZPbZyLnc2CbCkdVg3
aF52Ze04J4Nr2xUWyCkYO+cFxsR4ivve3jsaK0kWhXXQDA082X5+ocXfH22Zg/oMz9e+qRq+Nulc
3tHSnfapE+un1jbTx5LIo6c5O4eE8G+N7cMI+ZIfOZfAPcNFssnh+1Y7kZOYRGGvCeBjn8w8kj60
Zy5USC8kA7pGF01fhXIRfPk80GhXPXuh/YNh0t0Rgif2Ro/vMG3N4bol+AmGgyBDdSZbw4+NYblT
Vc5NUEErbezGwu7Ui+fINK9ILukPjQCEXCyGuA1h2exr8tIvU0e1H0d7IM8vcQZBCVTDJuV28Stk
iuHAaQ5ziUbY/CFCoX7Tz9xqpZl/ydo83E2zcHdTN2kPdUhuHqJj56JpadNSLi8+1uGsrkPdba77
Pm0vUPFx+Ck0+5CqSAtizUONa3N8IoDsjJRkxOAxoQSM8zi50nv5ce49jIRVTJxmRGcgFHXpN11L
p43m9SOTFz8rLtMnTcIMgAItr2cq7q9lpcL7UIE4qJFW7yzduIu98rPEhEmCmBCnnGhLU1nFCVcO
WcDZgqqqBC/sttVwdBJNfclD7I9B7JnfLI64u3Gw54uyJFeXM1jeU/hcmNRYJVz7+4DR5s6Y2dYd
r7OubTbOY61PX5y5LZ7gF7N/ZINxScAdfUGsxS/Ua8a90fXVpSRW8aKM849eo6t9TGimAiMbg4Mt
ptJPkR44+46WFTVuaX/2KC4nO1Jlqp96Vdqpb6R2+yrpP15UJphoSUHBO7jRRD+ny7zzIm8kB4+e
6nDAFkY93yzT/udSuCQylp3wm5HjKUaER4KEHO44uXUQWUZWdu/N4G9p8vuyV8MrLSaq6n+U6/6/
cvlfnDH+XeXydoi+ly/f3xUuz3/iH4VL628aamkEcCjEtHMC/P/d9aX3N4ti/fkyz02fu/Y/r/om
8e8o2s8pWghyEbZRBfi/m77+t7NmG8kZFHc4gHCX/pObvrFyxwPdPMd9Uf7kPVxD6n/Ixd/cvye4
yJ20vYemcZbyok1wI+80oOugT5FRXauo/YhYsKz3+F3PzUEUStdWZXAvU3kVPwnaZcic7IlDcavb
SXLs5ZCzJSmddqlwPIWWI2WXw2UbcegUVsVdlQbn9KjllaUuJjdVZFdGUBN2PZa6T2Pfj1QkG8Io
dzqtyO/KptmDTsVcGprrWhOHR4C3PRHxmb6M4b23wOTW870zlZ0eGDIu63qfEWtgHmHU1FLfVzmg
mI8c5eP8Q2R1UN1GuzDnnTUpXpWuf8FWMaTJR3RydnvUWqmy/TidNWdTJysc+Vy1o2OUnPclbSxI
6koKvXicBuEQhEgA47CPpC7cPQbo9FUbpPnY2Elzk+FpMvifQlzxY0Ke/L7vBkkLaSGpG5Mdh5YA
pM9Ml6LFrEPyngNKUmpTWvpFV2snT4G9OYZ2mj2nLD94mWukMrsp7HM9GCfN+GaksvlcD6DKYzeq
WrrcIYL7KpLIgiazJh9LM/kejdvVlH8T3ZHHFk1c8jTIMHu2CJYgjHZplu5rMmGCe5KaqJ/oN2fk
REWwGw4qHvOLQunmhO+lsL6WSb98d+aEcSLiUsl9XiSsdZo5zWhjkK2wW0F64lDeU8QuyiXcZfQe
r1pHxzWbkdiu76hhQnZ0ZVN5frN43e1EM7k9wOTDoE92HDIwTmwLmM1emgc6mXN2MozZnA9jo5O7
WMb6+RxAbtYEL/vcekfUTpfH00t3YUdYdFKqC9i+uDIEbPLaGw1CHS1z8XZGQ9r2Ts1Wpx2KkmYD
e081eT7ZDxj2UpqIP+nBUmBuo7MB3ND1Bvkb5R1A3hMp4DsPmdC0w3ni3rRSos6cPHjZh1mnE3dd
Gmn2A/mvfjfHQ14c81kkL7AguKKMXolFj/zJ8VNSOPJhgt7HkdrgjCFrP0uYAd3epSrMNTbO0VM8
qSzy8teoaHJsIHKyl+EiSiJGxy5254zq0YAkel8xw7NrQX7nMwfsydkN2mx2x5jhBjtMH9UtIeUc
ZKMFtee1gDJ/TgUaxscWrfy1VxV6fdSW+tziAp+PkrbAp7QvHbPVgilRUB0Kd35RnEjPZbbekl8i
J0nh5jl1nJ/QZOrWxaI6dTTqFMoDXclPqL0BpS1dkd8jUxnPF/e8p1juUoH50DtiSHyFWPAka0nY
Z4v/P90t1nyD+9POgiKrU05SGcmxBUk8n6apQ9aKwNN71eoou/HCZlHXwMyb7tAa0v7Yy2R60ggG
YelquFv7LTXwL2Q8OSHKBqcwsUA1/tA1xHXrMV3zPRqH+oruSNM8VBOgj51hp8AYEMjXTxbW+mrX
NaPxFLMpf6Vzfi7IET2d7LOM5ACKEZp9N9EaRDLaEN6Xz/DxD51nZZ8jj2jdm5QyPwJkr80v24rs
s+OiGL5B7jqtSTEmyWhjk8SRHfW+V6+4msu54w7qDKMd0D6taP2H5YQlKXYoVQ11Nn0Ph7y6dXLL
Rh+BbMHZ90usEo7KQ3GdDmYE6yDuWPKMslG3UZ8RrRsOGtVUy8NySqe77cgytVzuEyEnI5gEZpx2
9yZHW+G3iamG3eKGnSI+19W7g5i6Ij2R2sNzAOi24zcOYkjS0Fmig92ZYTL98NzU7AO7j+fnhnUe
5ZHn/ODKoj/YZewG3Cm4I0DHWLq7yqqpwOw7LuynSlTnCF9y4J4twOvWAZxYNl26PUfxHRyrvGT4
pyUtde5o8FGIoDrpHkmrvgV2G4vtnLbUvtrRtv00G5ZvvVMwJRzKh8t+iHJ4I9JekDZ6nnQGf0YK
FwWyM+PoALaTgt6EIGWBtir6D8uQcTHtKCF/qb0el69mde6lcf4EOwDatHNsT0ez+v9HpV5dvPz3
f+n0JH7dFfmfNvpZcmH7+fasdP4jfz8qCcv4m23qGjADYJm25p2dQX/vi7CPkk/qwozgv+T+dO7W
/rMxImmakLwJMErTOGfRO/nXccni+AW28ZyqhRUBrOl/1Bh572kQ+DjILqTNe/YAvDkkmc1QhRV3
Xz/Kh6+Lp36Ew5c3H+Iv7Dq/eLK9arXkVqT15sCTdSqMaUJliy7ItkefrRNvXjpZVI8t1ch85Tl3
miHuct34nZvwV6+9sl3UgyMpTZJWpE3Gcl2dXbahyu3Dtjc/21nevHlI5ih3Rzfz9THQ2MSj5Hfu
51+998qsUaVaCjlEz/xlLsEec3A75JnyPm577/Pf+ua9ZdguU+kAF6+nsybWTBfslebXbQ/nTvD2
4Y6KMQTYc+YPBShJ4APf2eBcf9vDmV1vH74grTIpwOW+0eFKiZarhIV626OZ7m8fjTh0dnutJ27a
O3rd9zzZOHNWc5Kfra7Pen2/izp501nl8GykCY2ATa+9pq+GSOrdlGQ8nzrdRd+qT9yoNz56NTGd
Zmomm+AvjhvD/IGKp34duuJm23uvZqbVOyZlYz5LLJ8bwiBs0u63PXk9K7HPz04qz7nhnL1RIdL5
5ES/7eGriUksO4biysn8pG5uQzlShMSHEGx6+Ply/nYI0m8nVybpU78b6MNag/nC0WLji6/mPIa7
qu70mqwCpfLnhTyeiy6V3sWmN7dWk57AOy4nIzx863Gp90a98aXl+w8Supak7Mtjp67mnKqTY2Iu
v6Pn/GKNtVYTvqTg0TigxXx0y0fMF3JXjKDNt32Q1U9JG7qHnt3m/uhEEIjnJCRtY2i2fe61aRYl
Ex2ZiY3H9XIWK4Q5hEX+jin1i++ypvQuRYFIultyn3Tk4oA3t9wp2p8bX3017205DMVC/Ldfp1fd
8Kmqf8NR/NVbr2a9KSkxLkLlfiLH6yKkjdyW9e2mHxPRyvt5aSyUjBfzHO5pXODOLL7HlWX8Jlnz
Vy9+/u/fbMaN7XYdHL/UT+mCfWttDWGd15HOt+3dVzOTqnfSJCY127BLgmWiUaV0MR+3PXw1P8nq
GvRI48PIPK8OoVUia7H7jfsPFcR3XybFNteXaUEjnWsgdZu9HF82vfcaslP2SwrOyU2AIVNcmetv
McH122b+mhqghzDGF6NJffC8JraF7kT4Vn3Y9uKr2QP4pqdByIuDPrxE75FStMzutz17NYNAOZUF
RjIGIo/VjPJzVxR32x69mkDlDIcAsn/qt06PCMFwLrV2draNcGM1gbJcxWbb8fAiTrkMH1pz41uv
ps7cmUha2HPoiYOTkyywtgMPZdsnWU2dLq1apdmYHGGsmiR+aqaPRuXztoevZk5+7ldlAzIKOyW5
7RjqBIo/ORWYuG2nt3UIjuPgO4n7PPVjMg1c8TVujW2/5pqMryi6zbCLsMQKddlHNXbybvm06bPI
1YG2tuJ0GLEDIhWZfggxXMHUabYdlv9AY79ZxivNwUcdIzcZjdl+SLX5s0l97j8ihPzzXi9XUzMs
myQxPKqRkU7pVvTce/Atb9s5qTy8W2Y9SYCDmRToFaefbXThltsuVHI1Lzsjzs9Zc7EfTtoeCd9h
HrJtw2/NBirxE2FFymLSSfwpJbEQkfC2IbKaljIycb7iPPcJl0G1WJZPXGj/M6L0v37G1bQM8fdl
xBXGPgzT0qfI7O2qot12SPlDwPpmAJaCOhXRkfyMyZMX134c/y6h6PyD/Utu+8/XXmenCPxwtFhM
OA5IG5Ceg3sAIlhtG9t/cFjfvDemN6vGVcswwSvIBLqXJJJu+zXX1I2+nUhSw6fqz9F3NmXy4gZI
wptGyjqjKncTfRrOFgKNIFXfjfov6P/cbXNnDeuYxqSQMuLhDnK91DpKkpe2vfZqVg6W5HyvGCZT
ipXPQ6w4EIeybRH8g4Lz5reka0s0H75Bv3DxRqVFhTQNKdm2q8MfMJs3T0/TWaRKyNiXcOF3qKnT
fT0n47az7Lnc+/Ycbo3jMM4uT6fIfpNn00+sr7/LqfvVDFrdBtMQ96WMWQpbgX/cM00fJHq47aOv
ox7MyJ3GJrZj326w49BJ7/d60cTbpueaLSvbaIg0xau7AgBUfWfXj5sGorY6yraFC8iAFpFvwCkF
MueN9+PkuhufvtoxianFqBzTEg8VjVYEQ5G77Zi8hmdF1VQiN+PJaZMeVHvKcUxt+yKrqdkq7Liw
6Jg9AjVubPyYsV9tfPbqLAsPS+XivK9lU6sfYmWV+wHZ4bYXl++nTo2NNUeFzNQZvJkg6vGAynvj
Gq6t5mXc5XYRCyLqq/4qUcdi3Hbs+YOX9GY1cWQ1EDE+xH5fqas6z6+X34U8/fVsp6v9/nNorbvM
hG3xxvlOR1CyaYN313TS0pyGjtYpp4dzUBn0CwMmyJYf0PVWc9Fr4PTHYHR8Y7Evi+naUMlv+FO/
+hareQjfQ5tmsp59YAHpQ2x0n/GPZJvWJtdbnVznooXSQd4rH9r8CGWjbsJNywdNu/c/Ifo1p29N
NjLAVRFK+HjToANT+P65em6KFr5P7KNGeFaATQjS2HZ0/VN2C8iFswuSYTcTV3gMM4UBfkKMt22I
rKZhEeVZp83nQV2J1l8kGSGEtG/awuASvv8sRuEYqmpKHh6V9XfHrfWr2II8se3d1wzh3LOJE0XV
4g8NfJMxBmMXCWPbu6/Deeqo19ym4vxqZW3zFQ7QYAeGM1jzthnkruZmpGmZSKOas0Oe3mf6mQGj
Np0yXXc1OasRt8XYMX+KQj/FOUEmCZqWjR99NTmrhkSNdjpPzuLomOoWnNqm7YasyvejRaWGlZiS
yWmU7ikrl+aoGXMabBrn7mqGosZKO6IoY0TjsoZ3jRoJV0o64E3Z9hfI92/famjUrJi/oCXn5QOO
pZe0kebDtoevZulQL7UhJ411S/8E/2ynz9t63SjW37/2EGIsgJPK4Tv29rERdnsyYH6XX/eLXWJt
5ATqg4Z65uHE1mMXuV5EsulUj/f+/Wvj1ukpZbJsZW53l7tCD+xYOYdNX3vNkHbUokv8kI4/ev14
NWhaedXQ7/G3PX01O+2zhqzoFztI0BEd2tEsL9TUWBufvpqeWamnbEW9HUQYTI5e2y8XYR+pjZ99
NUWhTfUz+HpWQpzze4OQJD+203nju6/nqHAXBU/cDjKvG07oH/Vg5pq/bUF3VhP0nK7ttWVjB+5Q
g6axyMFBfNxvfPfVDC2tMFHEnNnk84zazkJ8dhSx/rvhfh4bfy7VuGsBUMlGV1qERQVFWqXPzjIv
d2lHbHHVNGmAsc/etgSv5UB2hqkD+54VOGGrf2D3Rq2XROG2ebUGIVcqljP4Gf4Vnl3eN2ZjXGQ5
4P9N88pebagaZ8ZmXmo76Id5uLdEM5/y2Jk3NQ1IbX6/4CSc+YiqL+1gGpBOp5D0HwuTEO5t776a
tW2xxHMGNCJA0JyeBE6uOzKg+vttT1/P2qLwsLYweqoMZWmpZSAjpCW2HWTs1axF4WxgDOPLFOmA
z6+2m+Va6y2x8eXX05ZAA6GA2wfQpqugEaAwUeVuE6n9KSPD0RXHp4RBg1H0vhFzcVUDrdx2szsD
aN6WnnKDyiFgKtazBF+i0VnzCeXuxgPHWiFkaXoBjZP1DLtc88mqSvkaV4mzbTZZqw02GWEizBEf
Zkbhewg1pzoNnPq2jRlrNVc9SE1OdV4tSfbrA3yR9q61F3vbLnWm7rz97oWhsP9NoRVEwxAfsbLh
/XO1bFO5EuLF+6eb6PVwy7HD9mkmgw7Ood+ZxcYBuc7TSCYK8kMseHermQ+9NhUfBtvaJloDzP7+
3W38lF3qFGeE6ihPHMfc/YLZJNi0zlirqYrBze7cQWMyJd1wG5N2TfChXm3bYde6ngIH0dkpYYNG
Lh8aYZmX+AntbVcmazVVhywrazkhf9f66iXDq3Jh9Gm17eFrWU9UuARgLq4V4EyyD5GRDcezqX7b
TF3reoyhgfRmz3agiOn6BujaOKZOnWxqyaF9fj9iMjNtjbww7EDHmXUsSJe5FMoYtnVbyB17//gy
FpAnzY6tCYI/cSb4cnN809um6lrgE+KDzYmhsQKM8tqeJDPwcEsabltmzNW2OmLuSg3JVDWzQnwM
EZoe9NolQXPTbPpTyLQzmPNoMCRbWtsf0jIhFq2Yx22nYXM1V89B6riamE1NgiFMK7IkgLto/mbE
n9fCvzivriU+biqTqrCkHQxxh5m4a7oPmTWPF1nVuNsOk2tR5ezEhD/XLGWmLtVjrWtgMwsPiMa/
//q/+BespUQJxmM68/wLWq8qbyDIlnuKWAz+xqnn3/wd54HyF19pLSmKa9tl0NhWYNSzfeHFInpk
G5+e//2/4FdPX83ckkhPnf9Yge0OyakG6XLsen1jadlYTdzCSUFZgIMOlsVNj2DbisADmrJtJzFW
e6yMeHG2PStwCS7hEhg6R3QB+bb68lpZRPbLwAWToRObwvZhR2IHw6i5bWYZqz0WzK1oenOxAmXH
E7AVNe2x1Hkbn76at5bmxna3cAMXXVScKvKjcK7Vy7bDtrG6xcZnHwuAZSdQFmslikL35LhYGreN
yNUmi3NySqKUU5/WF/XLXHf2hwmX4KdNT18rjHorC0fSv6ygxzbqSzF5p7ZPnG0n1rXGaNQaprTg
tE1KHWBCkTrtzzqqoK1ue/vVbJ0du50s0BpBpxRIJndxHBghpti41qylRrOos7IkvyZAjtF/dbWO
XMm8Gn+z3p/f8i9WsrXWCKUriKLzqOyAr0Z7Ii5hhnuVd1sYiXEIs27ZDbQq/+H5B7cX/azu/v7g
tyFDv1ja1hKkkQ5FKp3MwW0N07kz2/oGEle67aq/ViFxaVvcMqRAF+W49WRKroiu09vf9kOvJjDs
OHvWag7JCkHCZ3b1lsTrxfy47emrCWwxYJQ5c57qtGn8QFcRQEbbb5MHgnh4f1oD2NdmYIjswEYh
o0MerrqGpIrWCLf10daSJJ2mex6x9ICLlsuXwSVoHSj6xhrOWpKUlQaeesvhfjLO88exNPVbs4vy
38yBXwzKtSipkBUoYPgdQSd1MHxCwRwnc2LbjriWJbmaJWJBRHzg4VMNL0JXrz72DFSxbViulUkC
dxfg5sILLOzQOyh/eSAU551Nw1I/f7M3TfkUeKJrEi8cdF1q3BR5oV15XeY8bnv6asc1M8st49j1
ArfDUCcGx/sckRmwrTa3lid1GpZIfTC8ABN3elGruIDdOo/bFpu1PKkM4Xa7wvYCIg0RP1lG8RxH
RvVz25dZTViFL8Ab4QAFnS3UFwRh2KkBmhcPmx6/lijZTpwRwqO8QEAhI6txAXtLvJinthXQ1iIl
Syu7OXarMFC0ZK5h3EF211pj25BfK5UsaEe9LMswyC19PjYa5N3KIk5l27dZHZCrxPIqE99wYGS9
gKWoka7U597GL2+9n1CAApMct3J4LkfnH6Y+Ni4Rp/Tbpqu2mq5Fjq0sytowiGvOxjaY2BsQ5+ZG
zYG2mq9JHHqFG49h0FSa5gtDpN+Lsuh/bPvwqw22NToVDbIUBBEgJ7THVAYWSerbVvm1bMmZvSqk
YCFAORX6Z9sgu7me4u5l27uv5utSZ4bG4VgE5BbN/uDq4XHqhb7pZwXt837QQBVp087LwwDIQb4X
rcruoD0Yz1veHePH+6erucrmc5MtyI1cXse6aD5xRc/3256+Oh8vkHh6e1AiGJtxfpRzlF2Gjva7
pOjzwP7z+ZUgyffvbjppLbOhDoNyWWQw1elNEhbVcdurr+ZqWIALhBQbBo4lal9XM2FWSxxvWsUI
sX//6oBhylpkowiIa699NP/pcZLABre9+2qqytAYImuxRNCTnbhcNHndfDRCGMQb3341WaOip1Ma
GSLQncxA8DFNtU6OU6JtmlCw8d9/ndQxXL0B3xcUWm8TWuSGXw0zSTZOqNV0zawBcErMUjOotvkQ
g6u8MKP5d5eqXwzKtbyJfVo6yrVYhdWQX0jMw18yGxbRb37a89j+izH/J4FTzU2N1DkRuPFgESU9
zNoRlxvkoiYGLGdXtrNsm7xrrRMSNjcHeCUCEHoEFMF1wmBUdRufvpq8SWVreRIRwxUbs3GpmZG5
a7mjbzr+Oesc0QQtlSeKKDp2kzVBuTQs+3NFYaQNNs2wteop9iA4z67WHMnWCgPA6NMprbuNq8Na
9tQLaVaFU3XHKiMhZ1BjVu6WKllet738avqagxUnOgb0owNnh8RGqzsUcZZuWxzc9eSNFcBlWYij
OXC6jKt8Ojaptc3Z5ayVTyHU6lAYVni0iKWJuecLm5CrNtpUMHLW2idgyi7BDn10yqQgVKouaYvb
WUtuxaZPv1ZAjdCkqtAFk+HUxFCOchyu+jqLto3KtQRqAZuVmJpsT93Qm+JQE/gFTCQuttmXAeS8
X5fJxzUKcNjNacqsdl+7/KoQQZdtA4e48HfXzcYilzzMIutEiJx3RD9Q32dGP20qHzvOasetsmE6
g8DFKWnqr2qyyp+5M3VP237W1YbbumM6FUkBlNYw82+WntYvdQ8H7t8/nbyGv1711yoowu2kMuVQ
X8SqN6IPFtWiUD86vWFY5RUJbgMhBJB5U+1DTSCJeZ2RieQepW6o8OckIZHRoCvT9oyC7qp6AAUn
FtFfC9MhaWYvMmU4RGGJOP3RlJMqdmRNQMDaCUUUyCXYN8DQe2MJPS1Ik9HIfojZqPGFLSaxTk/O
+Y/AKTOSZnmwZwW/rAy9pLh2YictL63IraOnoSTtO9nVVTe3HzXSWXJwi6rvgTjzjwijH0JOegT1
T5NV+iIm0U8L4X3DHH2Ggzg14840ybnZ15Vqw9tKB7d+VfTzYsMH00e3P+iEK4QP9QhI4rqib7uI
Q4pmNH1wGnBdI4zaSJudg6qV1X7J2zaPj3gOyvrCcwfXgrU/FmN1GLU8L/j3x8PSXCwt8F1wkiJu
HmWdkxrhViS7ELzSmmSsVh6pDQUpLLPrvhQmyOgbJyZ8kgjWfJQagQVFwu2rAmVDbG8p4whMo9G7
mRouyKJtmubQNeQ1/1hyzSKhdHKblIRAZcwhrEg0yxJqnCc5KsIOdsCaQVKewuoGDHdv3bcwKXmC
awkhgchbktw4P0I8YN2mHVjkGw9IdX4i71Or+QeRYa6CvtO5dy6um+T36VzUkzywwVfLMbaU1V13
g5E3+S4R6Aw+Lp4lYd4R8GWDu7XmJapPMUhQ8VQYverKXYKq0IFQCa1yrqiBzBZwzd6tpw6urJ4a
7bTHkgfC7oNK85Gy2hmLvgCMLh0rPUKVyiPyOZZOWDRDSPKzk71OLnj9fTTAJH4eEunGn5vQghQO
GQDeTbI3bQkxfi+MyIgvYBVb9reEqOP0tdccsaQBQvIFxPJoC/7Y3o7HdD6lM/8q/aiKsCNJMoVg
oGs7vXT4e/3SQybHnIAh575qXRQb6S5JG2CKhMENpXgUSz9Y6b6NF2N51uGfiBcQrHlxwEXRN/s4
rb3CN+qpmcsPpcrOE8xpegD5+Mkrbz7EZTV68wczqQyd/GbNsfvSF17cG9reGow4LElsSorpp6Te
MDy4RaSS7tBXfWjvsyF6sue2cvy0691mp7Uaw5xcj6R/1ju+0UsDhLUm2Rd4nrosYeg5V5jYO/ng
wmXFq829Mb8vbDu5JPBCuyMnKzdfqmmsMlKT+QfJpUsPhqkcsD86yEQzA7n6Etm2YR4jyHgOUa/G
HDfh9ZxXfXY19Zkyp2E/m6GXRY9DzKDKrs0l9mRyCXFmTmBeZl4bfyWhnCOM36azk8QHGZJocJmn
kRobElBTyPAHM1f29NUmy3r5OYt2rD/bnScceMMxRWRtNxhmv9zHesh2fIB7ShrsPp+cLF2gNSL5
agCc02asg5E+fitPDoTVzAb9iJqFEAioQ80r5rAakiwgcLuvkZADTwEXaypXjjvIrWnzlJQ96oVg
5jCXe3sIQmSz7TqSFgiPWITZaHz2M2P+EXi08h5aWU422S+ij+TOG4vW5N2mcTJf8741qvsk7tzm
ca6KSi925mzWw02opXL+PkVjmoNqU1qdHPPQGlsIVA2BqflOI4Mm0QOi4RxkAplqjUxeZaOujTrZ
tmVjjIfWDcnd2+dSdPrjPExK8x0zs83XQXAJyy+6KvKqPHAyCv0BSUBde9OMIPGrXUae7RJYNEKc
jzFkBu0HP+tAbJQ7u1ZS7NgaJu9uKHvpoLaq0KTwZ5xynn6kRtWCh3TSmeD5nYjKWQ7HrKl70UD9
qe3o1o4N0Rxkby3aBYm6PfuFQ1BztBPNFL6oLB/je1JFp+G2gtkuj3ybyHzO3f9l78x25EaybPsr
iXq694EJmnEGuvuBpLuHe8xSaHwhQlKI82icv/4uKlVVCk+l1Cp0A93ALSRQyJQi6G604dg5++xl
loIOQ7Bm8SsOesz8wYHmJeCYROHgf3RbLHtn9OzuBL6c+hA18KA3x0pO2O0WQ/zKxNO/v8BvV01v
VTGZFZRZK03yaQfPtgUJ3kyzPt4PLfvMtcqSYjPP0VMRCMLJPIyL1XNLX9W1uHcSsx98gAsplvQN
ZrTFGy0a7LW+J7bP4M92lmdnzSVc1tXZTUI18yWVPs3Sfbzc1XBArg0DBLarVxauX8KALD/AETFT
y6+8BEBXmLQdhrr+kODak+POECe3wCY7tmxQmuYj5mNFVQInz3oQ3vTedICxK8nveKNgLKnbMs+z
ujpAVkty91CJsXP1nYhBH15KoI/QhCd3zMGkeGqR8XptrCvvysfxtugQEPSLHulhLbUS6kRl83Kr
oAXLgDdsjwN8c9/0rmLZ0Zm5yHa3TiT5Kr/vrBi2bdFO8btIw3G59GHtyvlJ8N3x5nUMmQFZw/oX
UdqsBL6bEIqr/sKU7oR3saZHU+vjJTi5L/RBIF2NPZWOkJKKhSv95zRax6XdN1SOvFfsgDpotdFM
PW2vS3sY7ENnN2Oe+VWVyOXD0q5NdxlJODynDMfp6aEqVjVem/pS93rQt3lqGcQWK5sAbDfW45q8
mjFhVrjUqN4RXQC5qk/rYJllOb9mV8+094OzOBJklCzRKUD9NpKnzCuq7qFzB8xdDxuK2hVBC9LU
u7L01o3tYBjqfIRhJ5o6vViqOdW90BtBe45+i6l1/mLSnJEt2TRbs7oz7MkejpE39zCN9FwfQUA5
qQVyRfZ9XIGSZ0zAV4nYQOVBSIqRf57ENW1FDuwr/OCrmqPcr63E6t9DgB7jpyaLTIUPK3j1YfFH
qvHZOy9vcIrxtanIjDdi9DJYcm1Xc4HxI3dYtRqXV3yexE7hTQyziHdgLJY/FuaSXVrguuwXFGcN
72W6Wm3R8yakaEnC2m1akf6CLpL4EITz5uSakZW9LrAQrj46Mm0k1KTKmAVIXw8j74+pFXMM+DLF
qPVNvMQRnquxqxH7+LjdRu2xhPMe4V5voCp/rYo21XM/HfUEClFr9z1TK1pSJz5YKXGsDFJsOzP2
wXHDwo8eHjDghvqOazFe2kUTHZNkUIxgvsziipjDdF8bBXvjvllxEld+tWIRBxFqo9jOrZzgMpiq
NKJ35erV6p6PYrHJ4ZJbqstJr5W8w+Ibj2oPZR7smLKCqap5eY9ReIb3XvSijsy5O4q5KOR+NXk/
BNxj7b3qnWTuaHlU8fIuWp0OgsqSaEbZ+yLRa/MaC2hNv9cXPH4Nv2m9FdxwGttWkbLF4nLM11/q
OLM4NcaqrAhJzNTMd4anYudJ5TiYNRB6LI+/X2YUWC+sklPqzQrZyznNmVtbb2PBfvJxrRmw+7zr
rfE2qUtjvJkRtiQnpFAO7XZcnyf31Feq6z+LZq3G3QaotAbQBiKpL6LRyIa3eYPtxksDUWLyYpw0
Y4ADQ6Py8jpPVd5eUI9NgBe7Oq7GrzudmuknYAKiEjujG2d7gk+YO9ND7rVgZXxAx411XNpsSp2L
Ms4KGk/TRBtKX0TNYD2JIc8szlfwKK8nNhHGh4xcajEGsxbxFljPbXs5r2WxPuqI9+4XrlrWFZAK
POTHftDvIArRdGKk4AtfpSn07BIsstlhW52D6HoncZfKbnOSEHLfZazDx1i1rMkgtyIPysgsPIMe
SmGCzao17x5QVzdzeZo0kK6VjlHPkSK02z/UheyTDwsIeb4+W32+3GIfD1Tcb4ulr65jGF+DL2MI
Dm+NmTAS43vb0Y8ZbHCY5XoyG4dxSPP8AcAMRs7+mC+yvCgaE7aGRkz3ekCN1dwO0TjmB9hjmtb6
o1652kMCSUw+5TAnhs1pvp39CgGdAJ4kHWalyKQK9X7M9CuQIJH3umqqAqYLaKkmFCk031czGI/i
yCivLAK1Oj1NBYNNSHYPPLMn9TzkUZXtRgs6CNiSsXdeaLGa5akbY9O5wHu/KGhFmL3ixijWHEvz
cmX3eZg9XNGDuuqGmtMmjpS/2pkaLnV9SuwXeO0B7gyiyin6eOcKdzBfkIaz1D6bx5ydcAIQlO3N
1bH0Q6NKWKd6o8ZYwfnOMI/HqCGprgg+nfHkgO62cbgfYqAsBiv0VK6VHe0waM+47DopIM9ozPXN
jHSo0/wyLc0JjBpvMu+POlRqN5Tcd4ubEfGVOg7JSo3VToq6jP2BT2hfOFWc2jezBfXgqtQpiYSW
rWUNH5b2LwhKsbvql1Fn5/XH2C5d9XZwRCtuRUEUzQWOFiX7Nm5U3u061XfjlT1JuzmaUduz54th
1I+p2Yn5ig5SHCh8O+tN731ep828d1Ooxw85qxhbB7zo20MHrm29tUdlNoRWLpSZkYyR9Mpr0OZy
vcHKmpteEeCJrsvsaC2xqa0hcj6AuUBSFsfDdVPamvGTNMRfZLads8SeVbZCqzMzPs6ciLi3lHWL
Coa68fsfpzn+6vef5eVbGbGuxi45FrPeXlJe12/yqv7XGgDwdia18o2YQZb94BAnrUerThSEBtE+
LG4T3f9Ln/28Scqx1q6tjHo6QnAQJ4kV+ZstYv6JIvqLIus7Wf/zLilY8V0M1jE/FnWRNNnOtDc0
nzC76GihRaJ1DcPFOOxtqTHtlxIdo46n9lPq5dy1sjq2blImEtBvSei1zoHZeB0YIrNbDA4il/bD
0BxKl7+gGjOODhtkofGzvJGOXxRoXK81z6nUKR5TkTCtFTUx0FHFz5xctwzi977gWWYRsTR8wGye
jp7D9WHjBfbzhYrE9LnWe5GHOSYqP6sF/8U8s8/yjHObG9qoFnUc8b3TTkVae5oVGqnQ6xDcHGkY
uGqraYVkEzR3AJTlkT9DIic0i5TYqi8+J8akoOD1WrefC2CLF15pSOvKHiMtD5qKjrlhZ/a55g0k
BLqiUjepLGwCsr5vBrfHLVmpprtFMDgNN1gEgKEjNHLb06Yvq7UQjiK36l2aaUNu7YoZQD0oxWSZ
2DHZd+Qht2M5H8a4E9NDCR1FaH5hj2Uy+1ERbWjoIOL+vhxaA1pYMEHOUFBIII/WoZxwHdqB+JzV
eDJd6Hc3pWvH+IHlMJyqNPyyJP47ED/jU9cP3dNv14+N+m0PuhS4d1392zOS7x/s3v9pYN9NjfzX
FvYP4OdU+vStgT2snr872IPvtTwPgpZh2ga88i1t/4eBvfO7JYVHUV6nxdsxHNLKX7m+Bn+ERF7o
wiF7oVtbpliRr0z+/W+gzTkEiAX5UcOmsvVLiPJtW/zngnRIEcNIR76AR76UG1fo+bYJmXCdcRyq
fEvo5fsim5LTykUtTKJhfDlpRYHrzjrfOZU+XQqtUz+pvm9r8fnjcfTHi9+VwrY2EtLzx5uL0bdo
Zhp/aG1xU1fr8CFV0fySePtnpbw/PQr+sWfbBBpgfA0wy88fVWqE9mpyQKNWWfEAP9YGATREYSuo
Rnzz9u/++PzfKmD/NKgmmGRUYUK4aHL082Y0o6vmriOS2sARcM+4y2uwM8fS8pMVauzKIx9IpZRi
D33Ie1KTwk78xx/hi3jv2cjyLcHeG6R+XCbeeWOWSgcIYRD3fJi49ExNHnqYAPbkAElvTU3PF23T
7eH/rSflLMU7KzYlFSsjb7himX22p6di/WRPrZK7aurIMf/4Az7fnZl4MBOYw4YDxMchSt7G8Jvz
Ol3cQqw2TELuLeq60bLxpJVt+RMNwNmJ+uUxFg+CSUJmwYMW8fwx7UAKt4Uu6edalUL7cWduxsa4
1bmtTurvHFDJt+UAgiYwq3JaD/rYYOMC/tb8NJVRl9yncGPu27YizG2hM2s70pIwaTH81F9mqnYm
ArQqpWhQo9Bf2Ydv4Ln1RHRohLpDxxXA2C+JATaqzRrz449H8fl56kgJiNSwLJvcNNsLPhzPv54r
zXJhjZPpo1lub+e6u29Zbj4Vm2lHPDDd/fh5Z2SwLw/0LJqqwb2yiOS5SozW2WFy65XbXaIfTKvI
yTGCQYwGssD5excCfe1ah6xVPkK7d5Nun3Q3Ciu3P1Q2N6htEJU2/mSysxk+20UYBY8xsMlbsGP+
yXcCBQ9C3JEkVtJZ6Uu6jjj+ouVpVbl7OZsjNKpW/ZrkiYGwHZteKRYFK5zVfradrGNSzbEJPNPL
3fqYAN7bVwVJqx+P9/kq2Z4CvYQHAWSDfnr2lCG1XIzjI+ZO0VQ4DPUwwm1l/2T8vvcUTgGTF2u4
hnfeZ7nMph2B6eUpYxEfCXvssPac4peaFb+MGGecy7nmepIyytlcbb2N/0xuh6x1+0jj6PRekDv9
9JMB+8Km+3bjg6oHDtcVtsASAfzL9mW/2VhmYRMtjdbHzhvY7PVkAv9up6vXPNkCsNvY6PEbFc+F
fhFTcpSgPric4rY5xhpQsaaYbobeqOWNlW4E2gFeVH1jlFavLsjF0Swxr33dHnuzj90gI2uaBnJW
qQsmGhATVOi5LS6lXXDDjGXMzyKTWJpTgvstR8+iizUYVZQNF8rIqhyaeNI31CMraNNtTAZxBQlM
a/eQZBeIPT3v0FYpCRqSUE7rL6U15mFHJP2hJ6WShV0/VWhHyi6LWVjgum6bMTYuKNJuqW7LWEBC
1Y6mroqkHNYXg9Gu+quoTmJJpgIbkt1E98BHb9agIXUYHrgB6dusvKDdyCAqT7tkDKuFbJXfOrJs
KV3JBt4c4XW5bxty/IfFXLs3eqONZTjoUdzvy6ixbqu2y/Xd0rnucIrWZlzDvLJqEfaFipZrs1Ft
Ek4SxHyIu5CjQjMSyYMLy0z3sWz1xF5bkCdxA1qiKWgz6bYH2XOHD6OaBIivG63G8S2UJcjaUzQI
1CiMC10ovdvHtNAYR1eYjE+urPXo0gHAz6hYf0/+vs4xbSWJ4jc5dhR7yOJJGcbNNoJWURb9brGt
+L6HlwvQjzP7ZpEpmaiYISWbvKXTeRmLlvsrBPp389LkT91kjIoiRJaDM+PTv+rGjklQmCRDevq1
bvllXRLkkbDLXQeDm/RTMzfLLs2j9U0u00W/5gqQ9DsIdrq3J+VS7RezrCIEZmzCJ0lD/gS31MiL
O+42bbcXuczT0KJoAIteDNpbQUvkstOaFm57U8AkdY2x/BClgPp8YtI0vV6wDqhJR9pzdiPqtX2n
z2Ph4ttAbHvRpbSHhkov20+jQUWdwnQ6XqS09y0hdgZrHUyqUMd6TaqMgQfgEjCXFrHDCEIkweg6
pROMbUE+ZjTKridstAwjoJPG+GDVMN52sHc93Z9LLRn2iTOL4rIRORQ4J5uy08Q96EO7cGoF9RqL
HsMKkxr0TLU1D2LgYOx7leKQTmsnflyc1jMv7LYwu12JSekHwHdIeBTsxNnvylkzw1gv+5uSuq1z
bIy46k5Z1C7jnQXlmZUCYUwGMOAjLFPbzqWHN4ODFDqj50T7cUlszJ+31vPAsii9QGaErnpjAaGa
D9UyrM7dMCr5ztbaprkDjxZHr0SvrJQmbHLWcSlFHgzNmLZBqcYqCVQ+SztISZg1fqy0+V3GBVsF
+TgjSYCfIsa98lT1fvHS6R4n54S6hYzgHO5cPIh6MK+k5fem6oGbNWMj7KAlO0lZP2/MLkjztS8O
MsmtOkxjQXqMpK1jXLjVsPa+RxbkmMYqr65Wy0HlarNnegFkdGX6EN4NG92rBxLNqDr3siU5J30J
V7sCJDhWNwX+eXXYmTVU5HkqzfVOoqeA5y5b85OeGchUzHlJE0DHc/JG4EypB02UN59So3euZW2k
NQV0nXN4mD381ytPaUGVuc2lLVr7gY8UXUeZwqKkwisj8ru8UEY40+N1kRbdyLLNugoyr1XZL1Oj
M49o/AA9Iy5EBdMgTfHbCNKbj942j8O0yOhx09PG23I0dXdtEzhQl02MzjhKvYlemg7UQ38sjfiT
Fw/iBlswh7KFW9MQaroF+EdpesN6wAJnhUeMW3J7N0YYQx0tm8xJUFnUxALbXnA5LW3VPnaWu1zq
gD+RL9S5I4JxTIrXYi69etewWx1WumZN5DmJ0e5Tz1VDYGVlGcQIdv3eWcXtOqdpvGs0i3JWsnKu
+bG0yjAZTHFibZbGle1p2mXVTnJlILzmvihbSQ2k6uzWj8tpKoLVkQWJ+UzEaZi5WY9zB8joz6wF
9XYxhf1YNzgJ+jDJDYu6Bwa2wTj3PUqJpAF06LgRCpxpjkGcJmDOK9Zf7G1G4uVAp3jjWO891AMy
wLfSVfvaGXvc/1XSIy6KS+1uGTVEB/qkAZZeeeZHs5oUnQRmnQpfWxOyLCotOx0fZEQpO3RN8duM
w6k6mbFMRGBpdWv5XW1rt3FUel5YDkv9EskIhaVMpJtxfzGkDzmazFce6ZTP5eBlKtDaVupX3KZw
yjbyJa0Oa9LEn5U7JubRyo3y9UIE55GyV9YQJnO1ZHDCI8Ohmhe7LmXdrrsehkhdaSzq1k9zZ/Pc
JasbFHgIvyqipHchZZfuu7Vvm3tLK6pXNUwiEeQykVYgddm0Ae3h+hhakb0sO5O2DPfeofI9X4hh
NvPDMi0dYkkG5MaAAzadEtXCDE/cbsjZX9rpY4nbGG/C1lswl9AESt5BS79Xk1mrAfZ+9PFMAAxT
ImFyeabHNkK2md4Vg6ifYwqHH6rzkebkQ9DLbVl56fZWx6otb2D4kPOxPWDa4M3TDsRt0S14s814
SsV3RmxW80sNwVUBB9MGGXGq+W9ouRYRL66fVc7CKiO7FdNhO+MA6h4RzltkBmoJHLW/WZTxeUjg
1IdzG7tVuVN5attl+CWw++9IMzVP1cu+e3rqyTP9L0guGYKI9ZsoN3zsH3/bkIj9cvNYPv37314+
olPRrh+JJavf/s++e6w+Pv3fb5NNX3/DV2CiLX/3tkCbBBGN5/w/l4avwETb+F1w7JIWADlNXXdr
mP6acRLu74KtzeEm45GLIXXwj4wTf0TOhKIIXrXcpXVUrf/xb8/agdXZv3+bHHmeh+EGbpPucSUZ
CWmR8zn3AcrnXPWzrhvhZuh3UbeAWBNj1Tl/AB1+M0zfycN8aX39513gj2d5PEmgHHPJpJ1dnwxr
9cRM6T/M1DpdOGpXdsiNZJ6YgVHPQTw5i1+NWJt3tocauPeTZS72bscncXRUUv3nVEew2ucrxPWN
eqojdzK76srJdWv/4w/7xZnk7MO6YGq2bB90b3GuaZdu7+BbZBghSYXX0Opzfx7d4oqT+rr2JnZh
LOzaxn0FwJ0Ecnuh60t1yGYEbqVyKRFoxhg0aCH91nA/cMd6cLrUCVD0BKWDQfyMIC2U7lYvQDuZ
1zm6qHTsD3HinCQMQd+E07yzpsoNsxvZqyqoYiSJbtcG08ovsso63QuZnVw9u+xslGVp+ilxoxdG
682HyNIe3DY6WVH91TTxl1b+7Y/WNFPxH/ni/7j9X5tktja7jr9OMkMv+u3hcUqLb1f+l5/5Y90b
5u8bHd4mI+RIpv4/mfIGq97mfw7LXhrSlPIfq17KDUTPkuc6bn7dEL7mmTeAquQCTX6D5eM5QFbO
VvmPVv2Xltl/zm5o9ZZjSdNif0GL44pz7brpEknjJGmgJBmV+BDxdyZqycgJP0eNkZAwyhKvAw8v
MvQYTUA+co65Do+QuryAnBEq+qzsLOvFl0H8r5tdz6oTfOWvv3nbpZ/9y+7Ljn0/PHXLiyc1FP3f
R2v7m//ZP/y67z8sDfv+xxpl3vbbYqok3751NH4/nCmP1aen3/jn8Lg+/unn/jFbLKaES/YdxwCD
vfjvhwTziM3HQyxnblPG3lqQ/l6V2CoZprcdA7YtxJfj4+9VCUFVQhcUJoShb+lI41dmi8H3eZbR
A6DsOJLAlAz6VjfhMPo2iVNx1XGiJiZstIp+Pw6aU92MBpj1Goi84cwnLTIojcdYgikuaGzk84l8
XXfRwTDH8SlpDXICuTSuuc/kl1bracteTOUI791YlQ8+KLtV+GDvu6SKu900I4MLm3wtw3ogG3Kr
dJUfI/QqebDAP88OFUpDP2psEV/0coh736lqlEvLqr6aCfzSjLxOP2LTUH/uz+OX53vdj3bF/4Hz
dvOz+usN7mWX/nb1WOXPpuz2I3/MWFf87joONRWiJcuU3jYnvpbRPOpo6P5N5wsfemss+Tphvd/J
jrMTSg931udlNOt3T26VIMcme0tNzjJ/ZcI+D2ocdi9m/RZvEGcYNvvc8/naVBHg93GYd6IbrXvk
Ze1lzwUXsTH0q58ECpwK366NP57lsjR13XQlNa3nz0pn5CGpU807Jy+SMDW06nptmhJxVxPf5ZkU
wTdv4TtR1Pe+G2uHPds0be4vZ2vRmbk7VPhr7VSt4hD1JfD3MgdW2VL7+PGjtmrMN4fEl6/G3sJu
ZPD9zHM/HDMlVSltOe1M/AruhKa6D0O0DA/OROafHHgUXXeI4VA2ZJ1ydr/+cNcSDpcc6lIcoc/H
ddZSJLZIz3e5VVUXhqOwWKpWvbrdfNOuqTGpO3Q47jErouzjjx99loD/8r09IOeUgwX3t23Sf7vd
yZh2CcuR8y7SsvJa2mV+YTTD10r9s0j828j7/AzeHiNIj1OaJMlDtejsGzrFUlhIauddIeb8VCOu
u3KnOjs05BNedtuUwuKrqX27oAndVkPvt2W/3K0ZtB7/l7+xkJwwJucJ9wFxVneOyJ/ToaLPu1Zr
81Dj5h9MSV3/pHzy5decTSjOIxa/4JvbsN6fD2ws6znNXN4puuV13ZciF1drS2Oqn9GA9t707NLx
10lVyZ4cT2f7Nh4LD3TR9OKP++tfDv5ZjerL2FPyFOw6LtvReSO+GXfemPZ8Em9Q9oU7lvFrs5/M
Swh88UdMEZKwcqT34tdHGUs8NiVe+XaWP//6rttOWrMWy06P8AOPvfhJLF78k2r3dyav4AUS1pke
EoLzh3h94+RuYY27qaHCmttJDrqo+RcmjHSwAnZ0nf2Vjf75V+kGs0mmfJswhpdcDihNA7poip/U
i7/zXahrOogqPFaie94TLe0pskfRzrs5z6NQuUkTdJv/zo9fy3fmAm5nbHIU3TxHnKNUOgfBsymi
adcr19gJEZMGr4a0frXYhh5ac68dQAz/zPPkO/u4ITnohGmwzVAFfj6CRh71I4RURpDq8N4sqjqI
R/YcbCZ/5uYutlre2bpjJlDpY9Hxruyzi3fRNlTTFZCfIaUJ0feq1Hh03doEmbV2uuGL1WyrwyzG
PD1oBZrNoHaW7IkGDHULHjZqwypv4/lIQ16e/GS+fmcctmqxhybAZkKdz9c1W4w0lhgEd1YvAPB4
1V7AUjpNpkx+8qK/s//wIk1ONM9E3ELy5PmY96M+qhp79R33NvramgPny0OqjSehx1cW1s2+lTm7
skkucy1qf3WPtXn0Vjdmh6UH9NxLYBwisQjAh7vJoeixyqjc1a4Z/2Rj+1M4QrRPez3zyaCC7J5b
fo4zt7aeZsHdqhmUhpp2of5AD14BNPtg/NQKC2HQ+dwiRaJ7jCa5ErQP55aC01CvK4YaNWQ6x+iD
Yi6GNuBqYo0+GenICBI3kZ8ajUqhv+RzkYaioP51oTdOR/4XYIdBFYbZuJc27ncnqQ9kRufWHq6K
UsjmAr5E/TGKk1KEg4ssc1/QXIuAL1e5wS21x3Wut6LNGXceNfopUxVnPs7ZIt1HVeK0BzMznSns
rYZGJyMujXvqD2ihHbfUXzu0RtW0REXJ23IoSKnLlMMYOYmbxPsehIag4dUYBGBgdICvuk6b0eok
lpuF3Djw7bNHmSV3VU6n7OVa1bZ71852ZOwWsLPk8M0s+SiaBfGRu6yz5qdk0i8qczTSoKLf9qWa
RfYyd6M5RrFMCcCnpcUrX1ZjlqoA/zhZIsaqwKmGrTuyRTTwduLApCZX+L2yY1Bm1lTckiPLe0wL
8uau0g0tDdzBbh+RJkon0Ou0ogrk8KCa7sIkiCwne4x6VYx+B5HhCZPMrA4yvVBPdGvKdTew6eoX
WmwmCf00bXqVDd46+fTAkE3SDLmGSztauefnbm7WtE6urXkjhzWuL1uoDvWVRQMX/TK2SwmNt9tq
RnFTx52ph8NodYZPB4YcA0xRSa4XAwdH6FiNMPyJlZ/TrRsp/SgjrXpvG/3KfTLN403n2Xkf4lqJ
5ChwonF26F7SPb56eo+uUsgbaczOGxSfY+p3FLKynZ4zUV6MHu15JxT42r2r5bYIazhFvW/MlTuG
riII8fOOmCOAW09/zExNaNz3XZsOfu3G3mNje0Nx6GhhaHytcLuJjtc+1U5j3poOH38Z+qDqRXRt
VuMSXS4jIR+dtoV2ahnkJqinzMz2ntlH9aUxanocSradIZyXyLzL49joTppsrcbHu9t8WIp1rk8U
C/sFIhmdJZd0mA+3JRwxyqilSGOy/lrzJs/mRQZuESf6ropneZuOUXpFpU6pkJpu9ZkYYHnDZpdU
h9RK1Lt4qcyCjGVEZYUrs7FROKI2PgAjzErfwBb/Y+9S/fXzaukfzaKxRLBuwbUfIWj4XLADeKEq
muJlalMIJgGKEGCXZMmaXThJ3+4tpbf2y9nQoJG0rpstodw6a3f4wEOYAMexlqZvyhp73d4YzL1n
NY0WNI2lkGf1uqIUp7sKbbA+mlTk0ETLgf5RvXCPtWtPTGQ2hSmYZdFqN5hWN8NHJ26T8pWaPW9r
IhqaVw2OLPPbhG6ve7K1OvIFdkH2isRImb9NtEZ7zWKms/gSWD7RwsYV5OTfj8YwWGvqyyTqr0yv
xwJHGVuRhxYadz94sfzDru3/pxX+RozxTfz1p/LJ+8fyw5k4d/uBr3kw43f0VS7nFuhARG2bbPeP
rMIfqVEuD/xnNJTWdg59TSto7u80zHqbbFY3uPjRI/ePYom2VUscG+muvml7qXPYv5JYECjrnp13
1heBH9Ise8uHkak7x8z0zQJW10SS0RHBocwtyyo9eahx/EKqlOK4SFyLfh3R2dQ+OzG/aXuKqKY/
pSKetDCdnOnTbGRLf8hc2BQnUFL6LAKiQfeJpkQzpVpcwo6+QSSUE6bQ91W/Tr3IVUWYx958XLPM
Fu+lNyM/KS2tR36SCUq9LsKV+zXKjfjoaVVOnTJCH3Idp5rRkR7I12FXDtNbs8Fveb9qw+JiHU3x
ekXIlJcLoXVGvsSv+hkNIbk8vUM0U9pm2JAbnkkzxIvW3kclTZI0BGLOX+5Y8bG7G+p6oJsncar8
YK86TV5GG7+vV9pMa6R012k/Jg+rJsbLxNLVS/qkeloi0vktOsDmtHiVywdTw8tOrc0+jep3ZkMr
X4livXAKCkSLmC4nBtfvF8Jwso/tI7ZmVFQtzM22XmBcRqbuYCHaudb14VZLzYq3wQnklGUTCC9R
O6g95kU1TsMlupUqTHXj3dKnYxBtagiCY+dOlnq0y0z9Q2UXAzSPdrioZrRoqEXfeM46XhJ2jSe6
uqvPyWz1p6htjEPejZyt3mSE6L1o3ONO5iet07+1ShdNU4+8Navpzm0DVLyNMfoWdpP9bY8JJE3E
Wd+0lLE0NzPyV7PdjMs+dxQvyu8ave7oFaNj992UuLm69Ih3yK1WVSat2O8w8CQS4ct3HEKyR0U9
BEYXj7fZmHJOZfGlyc1tukBz3BY35BnuqhZBGJEvFm47WpO7YOSwNX3LoxTgEzFbqy+rVtqvJA0S
vpr7h9zmyHMzffR1t9MChDwLPerdCkMelHTUtVg6gODxs9jkJ0zCGuS43eh6L9Kt/2Jv05BBS7g2
hnMkp/vVrConWEa3NV4mSSddXDeG8d3YRa5JgqVPo9OKNoQu8hgo2okXnjtXBIsfEj3RkZoYEKxP
VqMnjT8Z3XsEUMPL2q4sZx8v8xQfitglXIxolLso3Ope0iTkd0nTP61Wbx1zy8YbzCTbnDWLuKss
I/KHpbpA1d80gVeJ8rJ0ta2g36GAs2qjanEbSJf9EFPJ91fiBfWRC6KeIm5IVEakGx3E5GRroI3O
Sj9asXR5uMy57R3daGnobk0amk9SgQEC62C9Msf4hSGbm3ZYC6LS/slQOKqPumv4sm6NNxq/rn5L
oqul0VXlNKFoQs+RMS1R9SFus4S2QdT5U+gsZmGHMyK+9rJwbNWFqUNy3I96a8o+jkVOQ4o+ODca
wMo86KbR2toPh6lCVT0meHVY5vslw5cqrBfnY1rLI33WzRUblHBoNFS8U7pjKPQ0cZuq/8feme22
rmbd9V1yHRbYN5dhJ6q3JFtubgjbe5t93/ON8hx5sQxVk6o6SdWPBAiQiwBG4Zw6e1u2RPJba645
x8KCKmqv6lzssOs0pT8ByPkal1LRB3saW9z00AjmXzwLasNuVwMXm8kgBVHngd/0o4JUok1vOxWe
sGLN2yVWwv7gOexWl/Bm3H6NOcWLzQxBaLxxDLG+WcKaaTb6Jy4qTozQCoRmxHhCAY6lrR5UO2LS
fOhLSbpw884eofnqiHt32NRRwnwA7sA7qdQl2fT6JDjGiJdIxGaEscJyBk57p2tUcfuIxkb2OK0v
i5ifaVI6O1FgdcmZtPog5X6XtbHsKx76PgWpscfMo+z7IlZ3apMI32wN0HhwRlVid5reiFtJHUja
tzTUim80HUvCrOE31avlSlmyfLBs9pXhmeYnhbHscvBUftNZxl4COrOsFb93plFNKtqvCQH0ONKB
oIeVjcelob5OYtvb5ZKsOz2JmZLgbm1xP84RVlZ1zA4MkFaML0MX5KX4G9NJfOV5Gx4sc62dJpyl
Ct+kXjgwDbSNoRe4qIqqt/taXz/SPqp8QTTWD5XUfO6mYZgeHinsLYmY7GK2arlDIjwza/qZm4Ju
A5eSudPNsIIM1Ky7aR56vwo1+Zqt5vDW6NW04UlrbhMYejtzrMMXZc4jT+Mx2NhNrE5baemmc8IR
03r1JC34E2XtM8NTBfSjtDw8j9PT2KRkkFW6ODMsfPKf2GnzpAwysREOQB0hEMSlZSuTzps4OgBO
dpOhH+ax3ydA+k9Qp55LiJtEzhoS7R5LB37MeL5qWqkSFRbHTZuGh3gZXXLAvBdVFVS1/FlLA/ab
7kkoBt3WOC+LphRvclt6xHYvBQOFyFQcw+hmf7WWaS8nyuqndV3hnuiDtB2oh8nYAbuYexxwAPdl
LEADH5vfqstVXnjGL5mOla8h8iYaW1VaO4/3X71b6sS3mnrYRJNqbWIC+sc5NIFBodQ72NnCnT4X
vUP+NPpSpWHYrQA5N9qSZW48GtVRyqXAYLWIU1hTAqto+cbJPF2QXLcgc57bblHtUpDPWh0FS11N
z0Myyg8QkT4tThSvm1AZfqqxumR1bdOKUYUrH13bulEa77qqtrN4YBXrbLogOl+jZnLHQTwnrbQz
5JRDWjdJhyfRMc0VpgQtCXSjOVgpVisWy3hiG0k2Ife7PGlBrFeO1uH6s0Eq7HQj26eNtWxnkpAy
Fu5y2cjV+gKniQA8ZmGfcMmTPpn8LrNvVQ91btE5edv2XVc6sM3zqLtaj8fLXhcWLyeonzyXVPFK
r2M9MvKas47J8saWguhu4uUWHEXtltWX6ki2MJ+ArXXr2WgV36qTPt6uycjqcDuPldxpOz3/lJX1
XJdQRAG9za6it4prjl3r9LS/nM5pG3/LU5Rvm14iS3mUMmWwm2GoZYy4AGXjgk1SCWonD+tM3Mdr
WLyak7m4lgiNgXBXMdhrYxSJvuEOqn1pKTBPL73KkT4U546l3R1VRj3sZMKT720pi77Woi+4LY53
XyVceSH/gozeSdMq2ej6hb4hMjF/jstiFoI9wbXJ3TWV5MaBbdUw1M8S5QhvcjRex4iwsScRbS+9
ZOwiRix9f16ZAgV9lCjnocXjbDcRZjRCLU2m23E9ptvJQuew1dyotp0irU9WuqinOmY515gpmbfO
WeOMUTbY4HS0QC4ky45KfXG7kLVj/ZSI58cq4aMcqxgSirR1J3Uc7ugW+WVasktby8I5i8TVWRSu
XeAB4maENrbXUBOOizZcWaH6DtGOC4MS/OH8PFMCzgfM/maO5pNpeFj70s/r4hZ1UAP6h6fBTNu7
CPPJVSzrIIsra9DUGL9chU5RTkZ0pmoRbYVZ98SmgHPEDe1gqA3EROHdD9ffkS585oYU72JjjLzY
AFLSCltyCdMnAlHjah0O9Elc++1cNYsLUgVD/TRP5TMf6/heQNM4CJH1TeqvgdlbZ0HVaa81c7YT
LZCynQa0KUEvb5LIhQpAZWGXa921nlrxdHUEWNmJTT6w8Lhr4wOAwKpyRq1Og5ytSE9tk6+3SVuz
nRLjY1pk85hLi7bR9DkCncdZoiXL8lzMcflKDh6Msm4UjppKtTvWieXP6aJ51siQRLP6X9OgXJJq
rt8KMcuh9osfSi+Zjj6JxSXEJulJBaMTK5WtQ0Vu/02L+w10FWo/vaneknUVnaiMzOs6lzcxKYu3
Phl+kaXf5mYaO1abLu9iN/rpOCVBHhXqF87OagcNeLj2g9R6ZQu2ru4N46tStOHcxqr6YmUtPBIp
NFIqlVC7lVATnEiv+tsgrvmevbpJaqujNfxoC44DTSjGTSaJ3UboDc40uUPZlxvjg0zB8MDvIDXp
BILtKmkED7bg8wJuCZGlmm/iOG3zZJA3Ys368lw0R0c2ZeFdzefyA04Hu54XU/KyeUjPhFrwyBAG
O+fmIr4nRSH7op63+L3K1xGAy2ZWxpGyv9pUU2zYY8KO2DTX2+2A2xmpTs4dguMhKvy67nL2Cm7W
jj2pzZjMCQgr2eCJZLXhHizhuKlZPnixht41Qek4MmGDFjCtuD5lOqPZBe/ojsRj9rJm8eg8KCgb
btRrXGfdbhG1zsYkf4kXHIBVzJhtTquKvF2s7RFQLLcaV29MhGYrGpmXEt97S5CTL0BhnhXSCftZ
iY5RoaMa6ajnZPFwwcLcO1dQQ726recHPs76xJzM/WYO73j246dCivQ9zBj5BoUjPqgcHU7GmMTV
E8wfVbiQibF22ZSDea1i5QqQmxpfEKEuwoJxIfTV9py3ZWxHmpW4Sxkuz+OYxqqXDVI3Ipguqi9B
BAsWDppfKViDB8MpeaqKJr7SptNdhtCeTnrWfKekAZwhZcBra4i++wYoyaEMBXGXoKXZtDCFba0q
Pcci1DxB8Nwn4zLuBW1KDoPUXEdFlJ1+kh5RRKgNtkBIJWvy6GimFUg3mizOR0IZoYoBgWGHFTQL
sqA5sdk4wdnnk/vXruWj/kkm2H6qXH+LRsgd2khuklkKnnoGqnbI7bmdJs5UXM6ir7TdPZ2R93V2
IWyyfqrpvesqWHI14SBKZsvRZvV3E5VvqRjLL2vcwt5qiOtk4LW/+Ly0ndD/uVFO3jqa/jcu521Y
RYljrHmMu0vVN8I41g2/vl5swWrlLEsH/+am1hLNtINh6uatJSaOAufS1uI596wQvDBRH40ymgWk
op4eotE0MSSij8riVZYJ9qSikJyG2HypktGFA2Bta8s8KssI7K4xF6h28HqoAC9WqFkOII/QW5vk
E52EBVpV3m/0JVP30hgHQwmhLm3WrRjlHyMAEkJzfdedR9G6C3kiO6sUG+eFMnYfWmG9ONJq5lP+
HctlFIB5Go7guPRARiz4CEFdOUmO8Wgu1g2Jp309tPVN0NPka3yczr0Cbp4dQTewQ4dcN+pDKAmZ
D6+leG6M7JnpSHfvBms6g7oW3GUYlV/0B59mLZwqqfwuwWB/TnPXHhjoV+SA0kkMKvaHOpJYwjoQ
ss5FXDd3Rl17rLsQXmOxTTaktfXPVNK1t3lSxQ1a8QHY2+zwkEHQlVesVcBv2mDqRymgCf9QKmmw
B7V/09X5F5dIyG2hVOe6k4XNHE7iISmrg6EqkVcpVeprfa7+qKE6PeuIOraV4mqHjGPY1RK19oof
/yHAzwFS6vdY5MBwzKJLELFFDfLkWLyAlul5bsct+5Zr0C9apbscvBBxh7QFyoMzX5Uic5ejooBj
XCrHetjI9AKFWaxEwdVU4gYreCy7tqTmpRmRRoR5fcQ0pvXC+Dnf1ZlMByz+rEAwfWaJkQ+5QTfc
OhW6W72sv9JQbpmxmCpAQbE9lkLx2HsOV2uu5NJrBQ0PsaLAeBab1jWXcd7LqyVuomY9MZM8TIvx
SnlEUa4W3amu6mIL0U09EByswO3kgA2NPjQ+yoQG2Krjn3nhLM9NA6ooyNAD9onaM0LLgFOq5Y5J
mkyMtXseM0Yc2jW262IlnDpYBoeuUmyyrpw/sTXMJxjFeUAYr3CbYn1jlLL6yjIYh2RNC15aVn8L
USiw1lBQL4zWZu4eJXSlqC+OoFV0V6H93WGGlG+MeSq/k8UeSeHR1ynrNDuDSU/Y1GSfm8RU6at5
xhv0GZ5qGpemnmK3akXZNmSzCJYQDGvDCoSt1FuS0ybyDwqUSQuR3jo5W+180lSAkASDiEjOlzFr
JRd180ceU2tfjooeFLLRB7KU4o1um8grrPZJl1MDpUUWnUlPNM7ArthN1E8ny+zlyV5I1D6yOxll
JEKjCyuPjmmC98n9ozndXA4XAQSQ/+cUVFi3FvJo3rmkTKiOwskK3ZXsijuyX8sxtPyFAxqMGOQQ
rwx7w1bDunPYpS3CFRU+OPEET64ncW8aUbWN5ElhJ7N2XspiW8dmupeiud60VfygDBrUjjwf6O17
5n3AOEvPzMwEyCnKkiqa0kZputnN5Fry+rDBz651L1U035cIZRF5Uf6I8vYrr/Qz2LvWBRQz3cnd
dY9rq9vKoKI2iODnmSG8C2HyN1yIjIRonHkT1CO/FowexWeZMcRPzU4O++QQKjoHa5kaT1meorxG
44b47LRdo3lxxn5BQVTjz3kMQ2VHz96He3mJI9BdTRdXcEyKbDzIvT7fmrhkd2A2ML17ChnAq6DO
QiDcxihHit2RZliwZK7pIVFIJjrMNMXFgW/Thehm1hjfGwN+axaGcWSz7Tct3+Yu0+mgxVmZCSwV
5tuEG7NxakTc11ya6udk5HqzG3YxzNuBRF1DdrauBju1ZnpCM5bEubM7pRs5LHMhoq80p2X0jQKe
F1mwnC5lWtJbTXZU+i30yHUXQ4e9vEtbkIsceopSrDYv38sXZv003GmjDKsrWeFQH5WpleVdIzUW
baPFlsc9cGJl9DQ4npXLQ1Nad6yPl0d3IlvT7tSJe8leY72AfayLgwKjNJTPfWosPyND8RzxS2xK
d+561M8EafkJ5d8i15AsgV5Gz8U6pMQXdcq04hgOxksuhatDgq8h6pC31zLSdo2K+VouFzvLpd4D
qtoBYjN+jb203rkQphf023Sjw4eWKery5VXqltzOUqSOQrBmv5tXWfXkDJhFXZr1kRyWyFAYen35
KMtNmPAYOtL7HDZtf2E/Qsn10M4GBB2EZBA1Y3lNEJBSL8L2weC5neq9iCDkZB2yZddGxSsM8ugx
/a2H41SvjCViKZAFqXG6OBvhpK6Cx9FZ3edxfIXu9Vw0RvjZMsy8YjfRrrW0lI4cL4dZpkTUG718
h0NNbdFrN7Zn0xbwkIx5KMnFphnq8qno43qbgadF7kQyv69daGwV+Oc+xOb2TV7j5UcJy2YDEzEF
FVTrJaGv8C1PmZlG/RzbyhhJWwQAbTtJYfpjtYOwODFPDJOZARPkozm3dWdr8yT9Igsq8whZa235
LPSlkIMiGXPZoxRvNCJdahxtuOit9I6zwCKE3Fdzt02wIzDIjuqmVfaznGqsANKkEFprAgsSuZfB
Dy2y/iAJlSrJLDjJBC4hIOetXc7YUPysMoqUzCe28+dM1doZTY2ciAhYmt3cw7y4fbOsaxNgfSg7
yqLImKYDHrJPRkEhjAk+G2xyVuwka7h667C+znH1hDS9ixaoSXJMss5YqjaA7DFAS8UsWT44eHEN
K32Fa7tjRpGodgz90Va1ctro5WPRaoSMDdGPlNmUrc4QmUdrFNMT8w57ol15j9r2nOPgdRpo1Bt5
UiOfmKgeiNUsnFttwLmNKOmMqSkyR8ABqzm6NDZbdgGbnQ12Tt6X4lp/rEVsvEVjaJAZVBNPWmEQ
xI0Z72Yk0gqJEFUWAzwqb7FW7Cm3zMAkNL0bYqUYWEDTtzWfT/LYmyhz2tdxlAluziXjZK2qFJ4R
YxB15FKUIExlV6JZH2sUSjcGA4dCkrbTEtcDQNV4+lkBxGyklrJcDHPYI3JdAsPTQyfv+s5wioRZ
O+dnfR41bl2blXKqXaNU+UQvFfR4dcHnICP5vK4dc207EpBxZ8rbd73pfncP5F3e9vqhVuoHcoPC
mSqFBEUtV0ew6v3XWJtn8K2Wmw5J71OhW9tUnGcSp3GdkyqVL3GlnHSL7GLbLxtzTE5N1gVtrVt7
SQ+HlvMobc6WOUZHlemAM3XW5LTkOXDFR+yLqcAcEItg96/AEf0sGOGJaQeHIs30pTG4KkVEwKui
pkdApD7Mvl3COK8FEv6gi5TvDaFQxGfjU4M27aoqU6bYSqOrRD47QAWIL7mBC8gCZ7rRZxn1NuaH
ZsGlt8hW9lWv6bazxs+yJkayWCiUiq5MNmpA2EeXohbnb563xevY4tXhqg993EBnVegAgxm9WbCK
CUdBC1oUJqkoTcFQt9pN0fHx2mxUSrfyBHJAAWpGki2TyVwuvyc9eik0kfEX991BY11UYEQT7hXz
kcQurJMeErmMaj5DO3nUCrk2tNsxLshUzsya2o5DO296MOpjsdhVrwinQdJaV5LqYg/pc/JieNiA
c2dTuOVm1dxASV6TgiI2rNTRx/9S2jEuV1eoYeFFudbaklFU23IwXstUEeFdm7UjTFNxLASZJjBs
N7msdl9R29OzDtHJeLyprdQaHg1c6oqFsrgJ1VxdCG+tLisBsBfKt7S6x1lBiB24HF3y9DmloC3g
HyeMpGIsEDqPkH2plLCB+5otP5H+DRmeIQ1etecS2gALeMejrsX0WlKxbpUIq0QzIUdDZH5IZadS
zNCOy8VjPafwYQCCtmseWrt5JB4tDWtRuk0Wx8+4NxhXZtM4toRRKZMissmhvi9Q+8OPth1Dzevz
eR72TZgD1R0llXNX6ZxwmqJ5w7KDvTjVtB5WTbXbqJO+08NCTl4YfMSpk1k0wkHG2r7epSOMmy92
XOn7NtRJcDeD3NV/MaH+f6fGf5I0jKD/OgFy/S832HDfn9U/hZYef+cvZg0iR3/SRUUh4aw8QGo6
loy/mDUe/0VTFEMnoIrHGp/7/zBr4OMANkVoleSZZEFEwlz/t4ib/CeJuJyKmKEQhrKs/y2U2h9M
rwKvYqgP5Awv8I/u/SibTR7Nzbg3RtULrVNWKS+zcpyiBHfdExefPIWvWLymfV8ekFfe/+E9+l/k
M/4Qlvr76/7BZCvGatfLXTXumeKvwy6XbkiJpzJ6wRAS0DQ5Z61vP8O8dvVId5lZMqTZCSKFxrXp
g5w/gNXJ0Ve6AEA3eelZC+Yx/TzlnLuqGRhWtTGzd2LqWRntB2YmyDj//mfHiP5P7pa///B/8HMz
pRyLNIrHfZZsZ/F3qn3lyYekeOoCi7l812a/qb9L6ceYT+O3pAdx5K7Tk0j5Zc0na3marNYBUSS8
J1/8W7GUdrUGq3yQ5MOxxwlX3IzsBegavZsvK7sxtCfoDV3kzbvqo/nJ1MVldBRvq6ALyiOKKqQB
W/VFl2HqZgnAzrq123mDN7urK9jaYbUTO/LwM7iJIzigZbzyLNhfjK/tzgspcg7pQV5A2aMnvlJF
OIbsy/mzPJ3mOEgpRqR3vT7l+Us57woI/8pLhhFmgomQv1qorFk32CZunkWjpIBncxZr3DL+iI6e
7z463a52sF605FzT0VyxvBldoC/MD/l6WOH8MMSkZrkZrRd/QrmAL24I6YcOelPePvOC44P8LrlS
p8Po8FM6juYwQQjo7025y5ZA0QKpDvQ4kNSAXarNcDajHaRacdwq4y/EXVdmaeYYFI9a0s+W2taW
a8y6AQvjb2YXgah69VfsDi+dstGya7wetWOu+XR6qpdbrnYFcQGDpvbm2unvgnrUEU/7hUj12Wp9
vqRdFbtSk9jNDI7hfdJ1akJ7/FS/xW/6ITC7JVAnKG6UeYIt4RpCt8sd6TobThiCjcFq8F2FZ/NL
jfP3ctPxxoLLEuZguiVvs9z7jSW9ckzbYnTqws3SPXdFg2hX2tnUuCFbpTM+duGYDK5U7Vk54yzJ
p45dJXI4KNGfdlnssWdGwGajM6px45yo0L4sXeW+8j+WJ6d+4S7aNlnuA8WPkp10fddbd0YNjS/7
o9dtFS/f5S9WIO80n92+vuhZLqWfqG6yrzL5D7BbD5/aP3jx/3qHqbjb/vmxBOG8AF9hDXsqhadw
1+ykID4rJ+2o7MrTfCp35VF6Kv6DxVp/Xtf8d+f/31/tD1ETFApFBUs67MvDcG9O7dN8qz7iG6h3
Lz21p+J9uaGKHc1T9X/6in/IM+D+zlecSsNeOos7RtT3ddts4nN21A/mWdvlJ/GA0PpqnpTnf//Q
kvAA/ov39PFe/wNcbGTdBTxxbdgrZxxWPR8v11dnS6/WiRUpW30HWbKyATmDHtlJ2ybQvdXPAm6B
XesPO/4/n+nfttuVB+tb8cdD+9SfsaDtyycQglru510Qh0dW6s6AUxJ3pbKHUGmrky8DQpI9bMlC
CTffzhbH6J2m8GIZWKeNuisfQfoOXyxSmS7J7OasMGESvLhD6sBP8XR7hdAkOodT5V+MbjNn/rBs
6Rq0t/ogbyIEtPnQjxexdURWN/RM7QKp20Una9pDSHmQ7JmVwiD7WUpX4Ne+Zwx7fuYCUBCWM1v/
YbQeAyPYFBfxiK8ZxLv52Vybk7V/7jYwCuMHZdSR8b8e+wD9HjLV8MYGgeVpEezQZ1ScaM7AS255
gTOrSiTb8tLGMd2aEVKKN8lReZTkLorfEPmmvIEXOTS/LZ6+Vf1jvWXdd16/98pdLn8icdsagZkG
87d8nPbCeyYA3mGNlJtuCn2HEwE5tf0tfqVHZZv8dKD5GWl/R1/r+8SADLeQYBdf85N4ucNxwmg+
Zx+MC6KClgCLZMA/sN2lZaFBHogYKB/eO48LovsxGKh/JyfoXkEUNHeluVjq4xxR4I3aVtDtlz37
/qZX/SpexUu+jZ+Vt8FjT4Ifc0vmxyoYnJabqHd/tQ4jKp+dJmfriXdfmng8smscaJUzcq3Ibs2z
FwPEVnFzP9uUgXZsvdVWndWXGWTbk2N6THO87IQshm3wMPrYGM7iT/y0j9zUBh7l8kHZEy9PPmGb
vzWedR7ues7FZ0tuqtiqNx059LaGF/qJzW4BFnFsLTt2lo6L3+XkRmp+Xc7SKWIquemtSwRyerl3
3AfRc4lWV+Wsj9KJUX9hEdo31/q9feciaPjKPDXdtKvbdoFpOayoYW2S1xa25kQ/ol9iCXjJ97rA
Nsxxa5ab/llrIyc+SwyhqhfATvxVvgFqzDDZ0lVcbmbuKxfxyQSWVl41bCFXcStc2s/0pF2aN+my
nM2D4PGE9pSD7DUO6W4XO6G72s+6EwXVVXgzfO3weDMFB1Fw99FvLf506rMKzy392M+OMDXsd8nR
/eFZ9xk5e0vQ+O+z8z17pr8csl8plq73/jN5yk/hbXgbWwcvKxZK/Snb4X54fDfVlnbrjjPLjWmc
bfUzUzY96KbSidm5Mzvd5ElfEt4rV/TwPKj6fgTJXi8qaQhuT1b0UF7Y+nLlups5gxOvVKnmbMu2
/NLHOcp+ol/MQqo3ZphGucfO7lApOlK5Io/aut/d6qMeuuOywVhZuMKmOnAnrpvi8GdhY7azA8mL
U3RJhHv1Yfj9gZDDPDhF4U4/ExqrtV248OWjgBys+OLsJPBELF82PY2m8EP1okDdKX5KtaRvpVfp
VQlwXuDtss0NIDnJH07rdjg1JzD/d2G/Pk2X8VvW7JnthrHTMuXQ7G4BmOtjG2F9SPqd1m5xkXWb
dp6VJ2W8aUyW/WwTJIUBNdRNrIOZ7YcHp9/t5oumBG23X/snGR1VdBq5Ay1oG7krIz8vp3nxVgJo
JP939Wt5y/bRvj90pGLruyy918aXlX3owit60Zq9d6IRYFEMExHINqHu52j5EejCUy99yS84rp4B
9X+Rz/H6yKlMGxmXJyXD5OPMxrEvi/UouuktbOkjoZPb8S/hbXwen6zXEYOIUzXNRyV3B4NtBbXs
sra94Jfhg2dN2e/it/luXOUn8Wk5F+tsw4IkiRN+95/Re38dL9FbMz3lU78R9dGT58aZazeWqAkR
FIGo5b0TJgwFNlop2Qwrh5oNXKi1L2q7jeHNY0ymhEIaFiKnv5m/+1+qzuorYCTg6Q7DqT+r7/qN
ImdY3lRB3xoPhPwsb6UWQBTPiNmwl88kOY/jJhq3loyTwlevjMDD/VgGOgO2m3kXx6+s+7VIW+Gt
uPdv6gXCJZ5Eu6kwA+RY+hzrSx5c1MOK94dbvCqcOnZqlNiBSJWP8iM1vIdUn3XIvGA+1JTCkR4d
re6Xwtg5c9Wajd8eekSjbOOXOh+9qlHt/lV1jaOGvrMwHmYR4uOEaZKNbl2BL5fhXumfGsmv8RkJ
Gzqjdk/13GW2flCD7NzcQh+hPb5rsTM8dBmnGJxycerFZYc5K8fk1GNMV6fOTCEaeeq4f1BgC29S
vXl8WQuusMQR3znd+NXCA8OwS/gd/cJQhSwT31Gel+JdZw0WSMR8cYRlO6q4+KhxXapMDMaiwiDT
VnhAwAH7/VBSu40mXVfrovV7o2Ok//hM058ROf9JPvQXgF04kuP2U1H2eXjA1GKpUCtcXdt25o7e
TmpfkrZ0HnZ3awqyR3yOmIqbzk5YuZq0V9L9nH9JMUE5HHqDXtilDo7sDtTN1udfSfjMsWlQwPS+
cF7uPBsvjIw67nphrwwnbThlF9VLrtmndq7flOojfxtru3pNbtVZeQkfMYX+TvwH35Y7X6WPJ55J
Xu/ULziDG69u6LRiTGsQGUmtQerkdIocYjELjFArMCcMURgTSjQ36XVIy30EF0AcsWFuF069zepl
Tzhq8yVYSG5d5JtmeY8FJTHtCS6o4Rbz3XrbfJWO4nPzRF6gXp11gdrpzjHuNHu+TN9sA8DvwkXX
JN6Y48hzWmfwuSCz78rTyKY56qvxbPrdEzzZdFOFbkibgJZ+6yEg24noC/LGqveG+tzW+0TFa0Qu
wBugkQZpwNj1C4RC/gI9wdwPt/KS/xYqZz5yhWNgqKjDYrv6Sn7Sw/wOuLpUbf0lPmSvIXx0m20f
rGMBQmKl9vqrecWskUfOwhYY1ZXloEFSJAzF8R3brS9e+ZiRXJmE/meA2w3BgGzcJyGZKyze+HqU
QDfTi/CmO+pLbNqcANlvyE5YgiTxlHZHQcd1vyNXQpF7l2esvnbtT8LoxCN7DhuXJTCbuhVAR71L
zefAJjZWQh5zdfFopy3pbWpbb65+/lx+/1+Qx06fY1L+VH9kqPw/SEaRJUSjfy2M3fJq/G//tfxD
iunxd/4qjOl/AnOikTeyxAdS4QE9/qswpvxJYTICDO6RzgcgTcfy1xSTqgNUwaH9N86PQTj5r8KY
qv1JZUoC6o2vvxCj/kYz+qsg9W/ZT6Rz/6lfMkQZS5IJcgIFjp/P+J92chD91OdBS5wK08l9yI3w
e2DzUm6nq9YQnWH9OwVKg2xOtChurmLcrhP5GolTF4QbXOSY/Ws4Poc4Dhh69pLHwosWU55RsIR6
KPWvLirj2BGMVTjVUjwugZgzZXaHumvkjanIBWeNlHC4qD1nV6FEWItTrCaDrGzU2mLnRsmG9ZfI
ZKjiMdHvY38qHkueNHJSVzIP6U2uU47ysVWoaIdGRFsoZp30FJNN88havllx/zt1Z7IcN5Jl0S9C
GuCAOxzbQAwMMiiOoihtYNSEeZ79j/o7+sf6hDLLSqKyJMtFm3VvalFpFCIQgLu/9+49N1W+ysKo
xXOz6QuX41m+lHO/zd0ovxnjHr9wj2OVUlyxipEKkDpvasbuaitGsm5RXQ8l7FIZX82E97Ybfj7x
4qCQWRGwoo6n+gtq+3ieX1VhhJhEk8C1WF24eklwwvLZnVyly1O+kB+1wZmVrGEqqireYIihzbcw
Ie/3C0oH5NhxSvlXWAUmlAg90bBfump4zuLYYRkWaqJ8CRp/2rYmW5iCeu29Wy09ns4RAxkxXvn0
HI2uh4JVB91zGUvvve/E8slHH/AhpyV6A8JzIrt3UTOZXZ2bWPumrhMiCmEQu00QptPYY0XBORaY
iwZ10YAwq0aRoJ+CuL+q2YdcYtY2Fd7qwGJpbKwbP3oul9vOQ2GFmSVa420CDZhPUbWAcb302JOE
vAu8LamP+7RYXnRS3dnOqZ4wcmjzziQ5fYHaDG9Mlm6DmAQpacHNLMmmcsuPxhJvmVIKgHcoI532
BqNH2K7jtSPRgZXmZhnHRzsKLhPLecLBDNH0Fm13odIvXjuEWWw/p2N1KjkvV0bfjMP5Fi+cPKKj
gxk3nD33QOrpc0uCJifIN+28HhDl32Fg36A0p6oKKgpblGOixrl/WaNl3sTo3xcl9kShInqMksOQ
Nyejy+4g4HQjnml32TmTmZxj8Qj9wH1Qhak/ZTbNpoVnDvk6abVYdpj/us5jNHEOrjwy92bbf8hl
2oAOHHjnkIhKyjBnZU8AGr3BLPBV5N0128QtaufmqpIYkaa5nx/7VYedTxMhGi+TmNGLj8LUi32M
N+DRg1Mn0m0/d/eI8HZ4FbbE6b0LnBd7fbN6mqEKO1YTzvY7OO47J1rfFbkHnpEf0pfAj29Xjh8E
J+NRDswO1eKD4nB3jpULbIKLOIQP5oPyprvIDA+uP+8RUiDJ7XhC3K2FUH7O3hTMlnVA4YuymvBZ
tDoeh4hln+MdTrW60om9X2Y8E1Z2FWO+NpXFwF+eQO5vA4qQwqagdnOSfvgsXtNd1EP9MFpvk+KT
GDk7IgKO12dBmtcmaD/5iIrtlN212E91EQbLBe6mT4miXIyTnb8O6EXSfnqfsPmrmK5s8gB8/RFE
dX0gguijZaFaXcur8+BP1LSQZEsdYOV3aN3HMO3aR78tOOjMpH8CBYYm0GAL8feRQpaKT5mFqnpW
A4WaB555xUuVLxS6QyOOGMm3U2UOnjUs2yXFdNjLG6QSBxXNX+S4JkzjRyHu0o6jsnDXNqzj/Db1
9C6ai7P279ogAUNSmdNPXvJy76Qy55w4Lvd4CLdzO733LWhoOpuu10y9wUb+DmPsoZ7ckTrVwpYz
HqXRD6VBMtTTy8K0aMyNnWJkLcy+LqywRlW+mXq6dsW5YNLYCegrNUR/0mRrCyj3rOnBvvXVZT51
am8iXtf+2Z2cD23JZKMqM9TYuHZogXsgFxo/vbHLk0ztU0ywajOdO3O4c6qOEjRf/akJkVI8+Nl0
L6z56AHbdnDfrL1Bsnw/K1pzbY7M7WWaKvagfuweCt9cxyz6Vhw/rW53L+bLYO72DJDfDk2+bUqO
0hGWouGwzJAi0mZermJz8msaLRYDeSdLb0zWngwxfphkLjzyBeq536/tXdIsGxhIjIzNjgS+Ak2I
253obvphXoOW7isK+in2tz7aNTsbYBFgSM036xwERG1MndhnbaO3brOyqBSYdUzm7pE8fe0Xecx0
foELOKJNHXQvJfYqLO/Md5r2xp8UVkO8b5R701tvLmnttEDVNkbG+a5GvkUv4rBkcKyH5oRwk+jO
DED11gw36SBPffSpK+yTM3ehruo9KeuUraz14Ia6sQzTRBxMPn5sU3myV3Xr1B2BIWbvzcte0ogQ
8qMRx8BUN/5yw/B4Y/pbuxRb5HKeBtbn9lunSS6CuqTHpyyEZq4ZiO+25q4Ox7y/ySNKYsjF/mrP
L2nTn5jRPZsedYIZnwlevhoxPW1cjxm8AgcypPt2GFhblw6V1xEB/m6M1ePsFTSKCagPhX+yoNGk
eUMqzHmxrd3yLSaU93BrSN1Vn1qf4Hl7+Gg6FCG9VX/EXcVs7WmyZw4s9CcheGz6SOsdrqe9WxAm
E3X1c2J187ZPqeINs7gVx4pzLGE893bGS1ZDwErCwe53cPQv0JSxCqYvqepeROTxg/c3RotrQWZa
y2LuQO8nC85rQz8+xYG1JeonuIh9e2dNFMN2+txZPr9Xforn1rmzCv759cm2B9Drix/IN6ajNWS3
MttZA2aeIGQDXS4qLXlTJbGVpkDH/txHsb7qDF3tWV7jUPoq2dZwKeZwngWcBPrV63xRn/fSnFOj
prZ8B0eBLtH4FPj6Mq4JH0KQcDdEtzr23y1ZfmwDKsYIlPzyUTspdW29XLV2A+xkhCROS8dNL7Mg
fsxGMpUFKkBErHuUxWnIwY/eczUTOm6/I20LfmKzTbPmout6EjucTWrxJtXDMV/B0xsXWVEwnsPO
NZDt9LoniGJuoJq5iUJVkg7beXUecVDybkbzenQHr4bNIU9w2Y8MdOK0ZDLaXXDcSt5kfDdlb4c8
OIzOZN+ilQgzl6aTszPZ5zoqEFQLWgA0wL2sZM1dEHYpmj18wfWBYPR9m9N3yD+AhuAq1Xu8X6iz
1nut2tBd8bWkm5TejjLTXdrTVEJPWuXvJeTvxQhMZmhvdIUT71QMbAX0O219gfrr86jiC8ECT3bd
qag50JYo/DM6uVKGWmhGhO5eEvIrS2fnNGqTWcttMKKGsCLUF8lm0Ip9uX5SVJZZ+t4075KsJ+my
S8ublHa7nwgkZR52Z5SYSOSLgq4vgcNv5nL0dTh5Az14V11iY+BsXvbxRSraYybs7UqyAWD8VPvP
XSsfZmEzFG3Yj8k14VRy0UmHE6kTFopkCArwmIIAX9wW2vm+iT9PwqNngyud0yOYmPC8uS7uup/5
IIupEdpiEVeIMNDV4Hgxb8FG7hCme8Cb72bO3XcI9cglSgneRWi3IaM23gyte42s+2lqv1geySU1
qv2rkrZ9EFXboCA1MvPwW5AmsWC2O/nTy4KWKNDbiF4kt4O5AZTqL8S7H3OccU1yKYf6Cplo/EzK
w6EHPFqsNNs9OqprSZaBJXbAgh4KzHLVEB/V0B8cJkhfwCix7gzNljTmXS3psi+mkDg34h3elWST
U89gDUzx1BXPmDI4AzMfomqvWjE8pZj7j5C/w0AQAMNH2GCm8VDG0xokeOqhKhn1cEWifGdGRMRh
0FTm89WZfGHuI61gkzJHRb0bzP7nXnXb1bIfJYQaIg8oOdpkYBcvGtZCLKEjqAImR/3HlNSIRbif
h3Ga7yp6UW7L/hN5e+Iv8Gl/8TRu4+7SRbiG0RBY/VUGuXp15EW6jvKuonlsm6vUEl9KWtc9IYhL
lyB04ihUBZQQZISHI28QDIkLce5v2+0OLycNWgIp6EP0yuzHROznNntMF34oWR6T5eMMaJ9c7Gu8
6ge/CQ59IQ9T9yW2q50805KiT1Ey36CZ28fuTMqzF2Yjlq2a1pFf7BXi7iwBADbd98QXl/d81mDD
MTksEdMrNh1q1TsRlJRnSNpEdZ2VUPS1f+HF+d5MX92UokKsj1g1r6fYPmkWyzdeOR4k7qJx7m6d
M+mozNqNdrMdrk7w3o51t6rkxRmtDUkk7lZ2DkAEd0oHxHEOWjWSGkxkPbgGja0vT/4iPyzrVF7E
mX+xANQ5kg45bF1j3RDcwdGHjpyTPeOxKgAMFYkdOvgP/XO6sC0LeoGoL1tf3xJ+G5b5pZN1t1GE
IH8ySLGwP8aMgvGK6bi6dhtmBgl5Oo6Cl5t1XwljoVeE9tPdlhK/RJLbbyKOP1W/nVPO9UhF+ja7
jg2+1qXcta3XHybC7Dep8J0NYWEfEs16LqruwnBULCmLY/uFzHuWAbeg4ypQilojxx+3ehS86SX1
x9o5wXZmLItSdLosBFUg1c1JdLyDAySvVOI4DyTagU4WDyWBzu1OWbzAmiI19BZna8quwJDFvmEH
62cfkgUTwqi7xKI6XAl/dMOCVJkvVqC7XepYpxxfFirJgysY7FOuHQBsJDulk3XbtvEVOSeQhDwL
TWwDB8qgCj1Zut35RH8SpLR31IwJDB0Z7r2jNyLC6PX16HXvqnW9KJn2rRrDvmnpPlqxFYqgfynR
0futwLXjYIDtTBGu2TlJomOEkOW3rYu8QAhO6/hAfDKkS6Ki1GHVpyHypo2vMN5xTiU4Qh3T5g6A
wJg0akfCNYzko1rHryY9nn+7cW90wz+SYXrjRULTiHo1VssTSsmoD/H79+/Ttp1mSGHR8DUSXiQu
1nnOUMMAZInwvkiN0RlGCPHKwEvUBpYUDcvRBPwRqjiII8hHvZuxLqmlyNAu+f7QLbZlUtTBG3sc
6H+yii3XI9kx6bHkzPocRciVL2K5RPYBhJKThkPbonYtl8ba1qZwTuit2X0G3tZ0M6N/tHaLs/q3
AWwBQribMwFBtGWA5p/KAo2qpC3Z1XqI+KpGpWHS2PA8XW9kEtIrUWdhm2hxW9FB4+NA2LD5mvn4
+X+rOflLpP3/wRal4/2yRXlKP37p0pcflHvnv/izQWn5fwAw8mXg22xugSYE5V8dSstx/qA1SYoe
VxAOXEaal3+1KDUpqPyg/BXaPR96/b85S94fuNtsZcNZIkTCc5C3/IMWJeLBHzqURFDanHxtFXBE
d/io3/77d8oOjYtxdAaD5971672PG44xZqHh0kZtuuAyETb7q5grfGpomUlogkaW3wbk8SAdSNpB
7TWGj32pIrAR0WiA2AxVTK0yG5AG29w0ybL1TW6fqjiB76Jqf7xPREn9xWoK/C8Yz6uo5abdgdeY
SKW+SVXEapTXAcYUil42S219WfAJAUoZ45L+WEdBNaKDubTncaFbAgnovGc5FqFy/dR0YSms4GqW
wn1XuIP1DnIGZgqvibNHHRXlF1XV/lFbFaKFkgEYngsUE27BdDSoaNPQTzD4XZsoe+jspnqcKbGs
jXb0/H7ICwGS7sx8VRzXi00d+dOHOPXYPbxlzcdDlIJT2UVr1ZEn1NfB16h3p7fA5KS8qlH67tkf
WY1q3lbSsZiAdqznOJlw9PT6we9rML24viJGolTD92tuuy9VHzTIulVmX8p1rV/w0lqGXa2wTtW8
NuMmUYF4R2sihULXo5BGv+VoXng/9jCFZe50FbedJsluFOP7TMTzVd52zLhIMdNUVRMJQIYUQOSE
pZlHgpXG7JA1/qzDpne2bibne1pOmsLeH963jovijO6sQ1tXwyDaRHrQHKFSw8zKbaS4lkS+v2mD
1HcplxBYUhEU3Y1yTSLpUbnDlZs7+bPPBkkYfTGg0Jz4cg+DVy4r1lK3TLCyNfFZEl84TPe8BgMY
DbjlpuCfUBste++LWoKXanUzoqPyjFAmGvAzXqSqQMzZBGW6jbAaPC600j5P9rrcRaP2xkNZy6C8
SuNmaDBVlDH7HcISjgApgqMyLdz7iOLhS9Wv9efEGmYcwspWhyZCsE79uWY3lqrjcdetRFeHfeYt
jH/zwr2IqgJViI8G+9o1zVgdV+yAzKOLWLnsGGACgxRqwIaNCaeO7ZQVVkhYzaFoLSR66Pjjt4SX
dmT5wbN+pJ4C1tlIJGZhs1jre8fUIzFfcd6Qq2t3zRtX1GxxdVnze9uVU99IUghzOuZt2e9kYjQ2
vB6LPM95jtaFUBoaVQ58DALqfLZFUlMobKYWE+lWEUGW7PEXcSqaZ2S7uKrLekfkHHs0eyyjUuDB
mig6MSXBZs0MZwPYRyBsMEgAKrNLP3pcXLv86tgZ4a/ghimp7JiQPqx4JaDrpS5povcDJ6RhhJS0
X605eK4xVeGNWSsAMPgNHJ7Dtr+vu9W57qrAfx+JYVo2Fdt2Edp5x84eRc3ytcOl2uP0KyiFpCCM
q29tmpkRiVmIUWPUGODXiNcgRA+95GAcw+lusKwXyFdeeK4oZv45O9ChkYW61q1eEgaaLsayJic1
N1wTvDcbfNwXBoMM+ifvzAmxZlM/BgCL4ZV5fdNfup2TfYUMFd1kGlZ/yOwkosQISNq8D0ScvOhI
sPpspJFovxJtG3+rKNuKTQMFuL+fhnxM93T+m/F2SIT3pl1Zp++0IoWSCerK2ctnXdG7ySNabKBs
xQzod60N9bVAONPqnhlEGXeXqqdMRFxQzTcrY5o3DLyZQ2orQZFmAp1+xJw3vJ8WZj4bjCwUI3lc
z/ghF8nLhrPkk55Wy6fyWIP2PhU0wLdZYpunopjs5zIrWFwxQQT1Q+vkLSJvgjyb7GYmnRWNhjUU
676YgYxvY+GX4xb/HminvjClDpehCG46uE6ZJIEobnpQmrpK71yrRoYRrD35Qqb3swIf0JStRPZF
K4TQvmuum76il0EqivjQ19yrrTVksr7EWts8NWtSIVJrZTPtmZf03Jm61WMSuvj6ENiZzoFvCY3C
2mLejQi47xffPuJNAYtZd5hbexrU+bEJ8vp9FyT2HUaJ1L7C1F8526RP4R8AXxKPazap8iJj3bpe
1z42t4w4AOEF9ZQfYlx95IU1FXseTOmORNE6X+7VsqAdICFN4E9LqjnSV46jxHLjD0Nkg3lY0mBC
9lc1N9KYbt4nRQUPZQRBd2vxQxahmljS1ibLUEul/TgeLKeeLv75ue3/24lMnDO6/vPQ+PGlMi+v
Z8bnP/nzSObZf5CI7nLm+Zbuc+ZU/ot8GfzhCs00mVYlwUFnW8S/DmSW/QcRQw7/H1lCvu/9KY39
a2p8PsmBuiZFTHKSw03Fce0fnMk49n2nW9a8+qRpYMrCXB9AFpCvHAJTmot4sAo0S/GZXp9FpQ12
kdTlf8QDP1/HpzvHQY2zaUA42SsbBUGza1tGIyVr1mToIN15/OQZU78Tvpq33/0Cf43Gv49g+Pk7
+Y4LFNRXgvmZDM7c9O9OmbkgpbWFz4vnNjlniFNTmWgsTr++ylmF/G8N9p/fiJk7aGyfXJLgrBP4
/ipJj4XOpju0SQlHvZN9W43nPFe00ZqAxI3u0V/9+oo/zve5ImFzAQ/M+WHxoPO9umKOg0y3HVsu
OKtk2BQpAuTEpebkpsbLn+/qf4xS+N3FXt3E1l7xkrqU9K2j1wX7Gn6bPHbtdItZs93/+pv99IsF
QgieP4qN4FsO96t7Odh2NZK6zGmute44CVbbeJbdb67yN19JuMQukYynIMq+zn5zylUNIoHxCsch
wxLjDiTH+3i3pfDCf/6FSG53SJDRHqkQ54/y3SPocK4boVeiJRsa54i7FFhGIOffvFR/d9s8wptY
LFxWGP/Vy1uUoyxWFAJwRT3ngKEbkwYhtr+Ja3DPP/UPTzq/juREr6gRA7QsrzwOwvJLasccg3qc
6AYd8ULyNjexSYZDKSd6mr4Zpv66mWT7EncWWyrN1RYeUtvQVSrpE3WPAlI0Dfc+gLQRLWNEljfW
9Ou1chhBOUM0OjAPdYxAEiS3PCgFcykM2homA07A2tp0TI6+zn0KJmNwDcNfCZ7iRRU+OmVTuakJ
K1n290Fm07lNIVPpbTXW+Jo96YybX/+8PzoTvr2JxIvwBpLJwdqpXrkiWA0QxliMgIM113oDrs7e
BH5d3NUYPO/V5FsbhgjOvl9sCYCI0Js/OdP/8e38m1/e9SnXPQIS5fkB+/H5GqCTaIfQ9c1iW9Qr
M9nZtgsQ89df829eGNen9nd4OV3nm3zq+6c4JgJg8oFXoMMBxC8mIdFyksJKhqr69OtL/bSasqSR
ekn/gTUV+dL5GfzuhcmUHFKJKnHj5V312T/DZzbAXLFmqM5NHyoZCfkbz87f3ENsquzO7rkbQXTe
j5e0miWtU80lHdLwIOss0z5N9fqbbeL1VQRwR8+DZE0uEDER9qurpCQ+p65Dj7trLIcIApn2xGf7
86S3v76DP18IGv6Z2cqGJM6PxY9fp8tVXyckG+ETVsmlY5j9+F6/PPzzq/x5YEDNxaN3/h2/+53q
hYZhYgHg0cHibkYmiFsX2/pvHry/+S4o2cik87iKyxP441XKma5yJdChrLOiAVOjjTRTYd3++ruc
b/3365pwCGBlu5E0VzmJyVd3LAvSsY0J+UJ4YJq71EF2b41i/eyUnwWKqaVKxO7XV5Tqp2/GmY0m
HFvd+bLq3Gv7/v5Vi4rlTKT1Zi47S4W9XcGIhQRhjTvdOGl11GOg3nngciMawW1Jdjp7fQXbV7QH
UzYjpga7EMVFwvY17ibb6fX2jOu2NlnXjuUu9dyZsficDXRqx3L92Afwh0OnFF2JzKHLv5p2Lrwt
aQed2JIW02V7GiXZsgncAeSwsoHsXkrmayRzNxndZ8c12tksGbRGUZiqCSvjewPQRnd+kMHifYh7
fiB8TomAlh5HWEuWwIVRLSo6EfXQkTdfWV3U7SjY+i+r08zAlWehyPaYZ1pra+PTJAgcGIHMrMkf
CiHgtWi+oyJ5LnSrzM4JqEzIDm+bGom4042o4SB1MlZyzjQ82JxIYZnr5JfmPKcPi4p97EOxOCqH
kaAbew9VV+JbNEmyH9Oos6+18fyPHgjg9m1gM2zaZAPMC3TPNQHSddg5VYZZCaDlaC6Zb8DPa6Vd
++9EkhDsvUQLa65vqrQJU+ZvzYHicMaNUywzgetlD3IRgB6+jGmdmcX3c6V75lsagBa0Izvb1sEE
sCUGlVeFAfXcJzjJY7G19KQ+DkmZzE8WgowXH1YfjVGLV3tDDN96HzDN/bzkjo8moyzbx2nMPOtj
o2zz6HEkocfft1CfaPfPD7GWU3xsshmVACxPdC+dFbTWWwbdCx4RK3WeB9UnH6wVMHnYBKJ5D1ku
Ze5L34QcumyeEZ95IkeX3VZ+D4JclDOIEOYKmjT6BGoM/aSxddELrROWm9GaPgzVZDcf/LzEpmtN
QMT3UBADeRhNw3TZUgWz27afXGtv9THwczKMqJatbM7EgSbvhKfOtvwPtFJw61Yov5jQJ4TJgFF2
3fvCTuhkVplqsVEw6Vyv+jJyrSOczPMgmkHxEFqBPWAvAo5/y313sneCTc5GRBMVw9uVUMj+Ymyd
AoxIY1F7r9GKBQVmBfKCqckeSgvwx7FaG25sFRTtdCzXCKh6VjJ93Esb4RFixZyuYdanjf9VlZTi
3DMwG596v1isN1Ntg8ci0g6pBeq4ITu14xhjrUvU1HzsrR5b9qbq4IIF5I4k5kLyxjefUWlA+eO4
2CFfGQnXwM/kMHlaAwI/YBSXmEFmtSJinMDgoHV3irN5gCGYg6KI2f62Xcv2rSNiD04p86zqKgD4
iKA8MD6QZhe5GeP+mDMwtNm0vFbUUf11kqZ5iTOdQJ3YO/RuOSu57Yl1tBZcLLXNMx5M53Z1Wkuv
2nKn8/wy8IIy28aUen0YD6b+sE6xOJYZ4eXobuak34upcxKyn5NG0pLSWSS7973vItZkyAGEjxRl
IWmv+DvSD2PkU0lXpSZ/QkmFSGiZl7PjpcD16DRMm9DsM4CN42BnTN7OGJZpiDrDFRRDQFhLYYqX
iNsKC6jpyIhsGhE8EvDBfBPZIQ6aeR3ap0VPmMNmmKaIr2q3qPbooydMOx4dybArPUS+HmVCgNre
xa8MwIeTapB0vkErZ9m4CXLKhQtrCACGoMVX4+fZdPRPXBqb/dWQp8iZKk6p9mFFUQ0eMeacisUi
XWXYtDZN3dTAq9zoKbMxgCvLTnfkV2VvrKVmy5buLOcd2G7ZHFPd+7TcaNbRV5rd4LbwYoOegW4T
xmhOLQC5+qx8GBap53tbxZQxbR21y0FJuGWIrj10sSs2niVUTWMjUgJ4eNnQHmJWbRNkmakCDUrG
S8BpOkof+DfIqD4POcw2Bz2cXyE5Ym2mcVtHDNeRzoYzigPnaHp7YaLf1PqBOyWImrHm8hm2oB+F
Tq2KL0wakbZWs5BUqgbZLL3DikwNt9bRR0v767htqCRceIk+859mspqPlhj9jGlkAnXRyYbxnJ3d
2sfBOYd8Rswer605qsRh6NN4ohrR8JdkXAbFeZRUPA3+YDdbO+vE47JgYd82wCQZX5NxhtefyAuU
RKtRLw1bZwM5SeBqSyxRfwCrB0TduE57JBcJII4ATYqlzxpZrX0IYk+Wz2l8L4YkASaphvmKl0O2
SGSr5trLCL4iusEe7R35X72E/N3GoAQa7ebh0pU9X3KQ8dsRRSj47mrukMsutZd8YR4zdW/5mLI+
diV6YR4gK5PPsLBUA5De9sertB9IuygdhKm7sRsrfJgVeTYfPP4M/3zf+s3R6R3AC12nzbwN1OhJ
ZExDgm+mtUX8MC7EDO3ckiZoSCN+Bs4NDsm+7nOLTIR0Uq7GT2dNNLHbXBBTRGoduTxNOyJOZFoA
zo6Oir03Cfja45oFwXSq4G9kV5qFJ90tAsgjQAaysT5IkeYexmmCpOZj2bEn7/2gXdOn0fZAVraD
4H/ntpTRG6ScQ5Ujkao6+xT0fgviK0D6ru9k3DbdxyipVfd1zqJxONDulEgz2B2QcLIwpxegc/Fh
zd+Q4iRtRM5FELQJYLUYXFdinaHnpgdjvyvSDKyTjAILxWG8Mu5Sc4KRyKzDyHzRU4wJLES5/SVy
HHYjfxAwlpIxjSPEvqpiQ+Xs5D6SLYKiQSwV+KuqoPYn8Ms7+4KtybhMAOUojtlsMxyRFpicLaCr
+aBrlzU0RYI07kjnYA+jSK45w6Qg/i5lAAx7ky4cytbEkiaEeT8zBaD/96ZLJVlX07cwgMWwbx3G
vM7SMFv8+uvKMqtJhknit76D6DFMWSmiK+36iHZ59/NsQ8eaiSY7XXAdT0pAE6VRRMq8U0be1llV
9jZh/uFCWewlps0iL9NdQyef+0sS01NZIkXd6KJw2ORkYZk9e4PpwgL228HrhvbkxhZZdwGMfXdX
zwsi5Em64Bj6iWDntkX0JoJOfdX8aDYya1Pg21QqspFPiIh5JmDWYflKk1q+B8urpsclWRbrYEec
P0MrIRMO04VkpsC0NHtHsKL8lErGo6ccACn5CXalWdZcd1kv3bkaBSEYVn6o1VwzZWWkBh5SnidI
skjkHOJQCd5mXYE9vggSwi2AVtjP2ehbAQI8iVopWAih3FswnOg4RLX7gMzS7Y6x5zK27ent+2Bx
fYp6vywIye5hacnN0JMWz9Rn5E2XdSIfC5XVHz0/mrNDGzPDPHSsqDbgDjOgWpWW8nd0FhZ951f0
dfYqnnr/jQT8iPAih7QL+SxPwqoQ7aVJl4SwMhCGj2qoG/r6Jq9epsFHOovGPPi2ERPgkov2PF5Z
PJp1XddhrqQmqFKOCC2k2rZDCFalBUhgB7odDMixbp67OV8MEbRkrW0AggX4V3RX5cA+DFJwB8gp
U072WX9X+bq/G10e8q2YxhVudkV25LbonQBRFs+k2EjVe0/NaMdByGmtuJqobTS0lAav9OBNC9VL
na53vy6l3NcdAwopR7gUhwoqI+FQr2pEW3I4dcw5ZwegHiEmvBx4AwbmYSdC6SK1T5PBCg6M1dEl
++j5UiaQhqBdZ8A13+bMTfYrmfDrNqkKIw96Kb1446lmqG8L8qiqe2/qgeYmVGwGSIyViWM8ZeL9
UFvVBP2e1fCOUvus9yK9HDBrrRRGU534jw6iL6gPFShbPTbxkyey5SkzbhRALU7h3GdMbmAlQlhH
Cm55yBPKjjHo+1/fo59vkRRayYDNiraKtF81VZI2aaK4OiMiCFR5aykTXUA8FNg9y8x+i4NwfPz1
BV83jOgTkueKisTXNpSy87Tj++p2WjPfzlem8swji0/G6kqStAACIj8Y/lliNr0OwQCE/pdGRsIF
zzKY76+VK8ZuQLEhVHcQcdq20vvCmPhoVF79pmz/uWiXgdbnJqh0aLeKVz2coIrSXpYxsRm6eQ7S
fL1eddr95t79fBFlC+/bnOg89fHP//27zgoJGWWrpoWDSTJmX8tMJLdd2czHX/9Cf3cVX+A4PL8z
KHBe/UKlJjvHpciB8ldMF06ap7hQq/Lw66s4Pz8I53+flgpEMIG98dVlpIJSIxmoIrgcWPh7GsiI
Dy0H6SnTa5xgerT79jZKHSPe5otlTQ8ZpZzZUbKjtRXr6okTO1OrjuuIIu2YOHEOycEvl2D768/6
d3dEOwDKYB4icXJf3Xc3aCyPYpr77g/3buMQ9WDV/m+mKX97EcSY5Nkx16Mn+OOP60xEYw4NwhTV
U4Zwrm06jeKn0etvOtM/3Xgga+xrXEgxcAte95fIkJ9AwsYtARMD7vE5QamUQu0OjTcDA/n1rfv5
Ygw3z6O28wjCFq8HUokZaVxJQzCBa0CiFFYfFqN+6kRt/+ZH+qlVx/rl+bTMbA+XKw3vH++f8Dof
hipadR7eEXVPTcxQUmY3aVLH1/gfAzQewBx+/fV++tHOi6YgV5nONCOcc/7g929krDu4g5rhQUrG
5BbrFGG2Hk/zt6v8Lzit/9+Nzh325P88On/47/+q/vu/4pfiezmjOP/NX3JGJt0uudYMUdELoj/8
N4nQcvw/6HMDFWSs7irblaz+f8kZHfWHIkwS0LlimPhtPv4vx7Uj/mBkEoggUHTKNV3yfzI6//GZ
lAzNPXVe2iDVk/3qvR4A1xHCDRwId/D1nWemFMVbN7BhJzjLCAbDG/TysV786DdL648P5Z9XVYAZ
4S8yMaU/8+ND6WtKmJYQhcmDIaLXMn1oUfP9Bvf1txc5L1W8AEy49Ku9FRR8q+NB3+Wx5z2vPrK2
PG6Ryn33c9/+2Wn/fk5/fmn/3X//86v8D3tnshy30WbtW+n49nBgTuSie1EjqziLFClyg9BAYZ4S
SExX/z+QbH9iyS22/l1HdHhjS6RRBSRyeN9znkPjkCI88tLAFCdfRQfQq7Ub3BY6hqMVULS6dYOk
30aSBAWzFM+/vtzr2erPy1HyZ8igeKCl9frOZSl18FmLW8CtzTk487tosPDWafgev77QP9092mZ/
Xcg52Zn6pbS1OQgsMnAAYxGgNFME9v36Iv80+oTj0sCgv2T9tP3xo7YvqETfFiHBjPwQ7v1xWHJl
5trYQW4nMsf1o3jz66uecO7+vIkCHQJvJHWB0yk/T+cEqVpwizl2yXNSMcdV7DebMPac3VzJ7E4r
CZJY5OKRbG1Oo9QdPpFPI8IVSY8U6lIgu0LJ5jigtQw3eUnS6hsP4B/vDVB2Bw8lHcXT1VYrpRuZ
ittKN+3OyTL8CgFp4evCDJKvOCPlTQ1H77eW+G93JgBLytCCZIfK+eSdmfDOufFg345pZx1tNcjN
XIbx77+YgcmhR/pYxF0hT2Q0ylB9TETFrVx4K3YYQKhXOnhj3eMY/NObyaaaSzD1ikBwznr9qsDc
TpWqk4tx7olKVZ43fJApgUlHFRSY65JAZsBVrFToTW9bOt2CvILt7TaOpc8m02y+or4IgYniNBtW
rXBrSjUljwQOWSuKDXlq4YUPVwEHCnjxFNa59N9lwwQ5mFZ0eDOnZYdxJ0YMsJIyqd8Lv6jfq6Wl
surHRn2N+7ajsx4FKMA9xHjLcZWmyMo2audx7BUUTkCU6X1Xmzz8wrUOC++220amtrI1nugW6Bvp
ndu2a4A28caOF5ExYGkekVBuCIEHroOXeFyTjpniSqImsw8aB7zO4KLAmwzpvFNO44w7RHWI8YA5
F7cpgs15n/EHNq1LpTBUUc599i0EJ8CqSnOphNSFWjdtHcCkmhJ+hKiN7sWlfcRRHs3o50jbCE7T
1IXG1ol04w2e168DZcR33Ed5oARVyIM1kz685hWLzn0CwopDNcXdvelkoDEjAiIOpSkQBNStXcLS
8mJiO8KMXKp9WVnYBiOiOajNOPjgI4N+wTZpqOFf2EMCCAnzo5xAWMGuWEWtMl7U2E8ZmlTXO5M+
CabHULtDsBtprj7TNUnwZEscg8QRGw6YviCGpsDxV945idfcREXUXGGwXsANmcjv6d3gp6biGLxn
USGrfOypqQW1PzwFxqAvgoCi86ZxMnUz962Hd1VGH2O5cPVTfGTW3gdQ/aEkSDDdJZnX00Z1R31B
ubzPtjZ6fCTEcz2Ee3NRL28KIQcyFOUAgSk28fXU/kK7E4Eiicnzo/JjYhFhwfEkQXZvIUz/VJBN
QD9n8ipiZAjbo0g5gpfTMnaAm6ei5PHOWfTZ60dKvy5ponAjSzV9NocGaxvyz2TrjJn9KGroThsA
12NKNz4gKAJNvkNCRmVBGsq0nV/SyqAFXZAgPGzIIRnuuiTrLhqncr5yxvanm8wjKNmOsuGqShef
IrWuycX8U8y0W6d4JsRBWzltoFlmVEpzD5yWHELL2KXenKNRcQkYWg+dgsgC9wCG/9xp812DInzx
xlF3WNN6JS2hR2FKVE40BgRcmbH4OgSlqVdNT9yr0Zq8N8BjyIVy/SQIaMOaKbZqR4+fk9Fy39uk
BTwT8JLciUEUGUEB/uSvbUpjH4dmyt+7ovBuM2dOPsmxwEKXuJJ2cyqr7FCNjOaDLOLxaiE1JPuk
dKuDLipqp3zX+lNiDzygOfCKTyZxx098gvYRk0jng62axbEnqDvbBFYln2XuhN5qwsgBe0B25Fph
Up+ewrKb463NvcWiGklCNdH0mpeUwdVz4s6DhVezSF8mHkOKrLvs7y07rT77mRE+BSV9ZyACdvRc
t5b7MDr0zqDKpOV1WkY9uHeZGQP1v4rTtO2yEpKhkY43geEBU0MOn1DhjONLu7Xp9TpG6PkrMRBB
sgurRYsLAceJNlXp1CA5I+G9BzLf30PWYQyOpn4YwfCCn0Jbb67oBtIU7EgII2GDM90D2Jfwtpnq
PCMKqMXjPFs6S/YF2tJ2XQ5gJUwn8VuaGYE3UQ/uSRHIqLFiLG4iK93BJbG+Dkqjyo6ZlsfNpNpI
bljAKGnFtj3cdHWU3+JAm4ik8AzrwmerDpQYvD6Ua2QJ8LwMGeGyz8sMf8DQ57cZ4z5YQeyGd606
17tphwKmYtRFmIgjt3SPfTpkB0qoIrgkaUXXz4AAqjkmoyEJjZ0sDYsZCHU5tS2qh16RXARKRWBs
mI5BRdQD4Bg8dkINzp1HuVGtK7O1rzrlYo+bDIc+m9FTmzga0ovbyzbPUgN/cMmb69U2UBzBv9OJ
4K2gjS8D0BJCzs2y2KFgW9f2MG2CYU7ybW8I+9xyEvG1rDSQ0XxMQaA5sOyXVBDgernbwFjpw57A
pwSzs0EEyyLHivwnnJPThUsWOUbq2e9p3Tg07/vMaB/IRpYeArFpxp2cmskzzfzsxizz/gUNvfXC
/hsW+EiWabSuFX2ngw6jGD5r1eYjWLDAva2RIpRbp6JKZj0ESQtsbWrSfFMjGk/OsBhE3ZZyLnqK
2qkwohuxmkZyQoop33Rj7kU7gan3izem1rQhl4U0MCKkPUh7Is0IWRtCczzDfJoZmFaUuMrbMRJn
XZCn1nZyGkiXJmIC8G01fpQ1OW3NYwo1Y9zYODAeQ5OA01UvUt2R0sbw2WAEZaEs3WVkuT4cqnVT
1D5ZTk5M570aafw7Zel/HKlO0+22B1Gv3aztm7VEQ0+Lze9wZXhTU0BYdRca+di1KO8dH4/K1kzJ
dNm6WvsL8GGkj4m2K/zsjOAiugHMzCoO1YLGUyxE+DVlHpJhESJQZDeD6UXIpCTAnvxscrDIYxjA
gA9L9kJPh3ktdUWbOOFYAW4+iYBzDgmjfisygho2HFAzXCVFjrUnNWKWeV+FbXNp2qBvdjTngn4f
ggZluiI7Mj1LwhIOiQmQjFgUlgKJQT1Lx0PRVs6jYGd28OO26Ded4asPJluFAbsWFvC1l4kg3vRR
0mLoNkIl7wtEVKj6ZwsvxKoolHc70yt8tpuBIl9I6439ydxRcLOykLaQcAqISN6QIeFqmpZvNjsc
GWhuT8h7fJJE10Hr4KR2HVxrBDD3Bbcz7F2TqJYOgwOrEazjRhOZhozNLemLOwOmA5FGxHwpJ7S+
jtrR+oxOaM6ZxLKDvT2FMBESvFOAcQPkDrBFsaCeDRbda99wdHCmpkEYUCMDwS+1kr7oUZECEL8P
UV7QjfdmWewVukuia1hECH3tFMLTgBfD3dQm6T3rViVB8hmIV1UlG4Dpdr0dLNmaBGxGjYvxo3Fo
6tr0tRYqs2WK7HpKswtYO+Wxx6jcHwinU4hOJQaX9RDZDpmzaVS/tNzojI8QK49gn9Kr1gTT4vpD
H5dba4S+1oXGsgRJhZ2KXrMHxsZO0xY/2UzMcL7G3+dfpxQBK9g1c/4+m2VK3X+cDeZlEg+IqDXY
Z49BbNyPnuWr88Lv+w7hjsz6zUwH8wNhziL/Xgv+v8rTvxYbw39feIJsWqmX9sey0/ILfzo2XDIu
ljOjcKg7CfoMfzk2XOcPigaciNh2Le2AgMPXnzWnxZRBuMVi2bA5+nEqp/jwt2HDhvNHKQo7hwkg
0EEM/juGjddns0VvTBYc/SeO/Hw+Sl2vz2aqIb8sofuxqiONW9U0gBx1VjC/03NivnNQjuzCQXvW
1rWa/rNJvguZ1HVxZ5et121TZc6Hqiyf8pwNDygxtSjnIP5terOMYYvPPjMib311E7aqIMLXi8Ul
CTZhtZ4DvxtXXhvpe44k4QPpbwmkPqfLn2tVFhf46isN8Yw9jy6gRkdYyS6puct5k9ZhvWy25g9T
LNw7DYcMhlnLUbKI3zeRWT1y9qqAoue1p6HmWD6N4HQEUouYkU1x+Jhg2/880lF+S+RsLzfs32Wo
5YaCiaBUAKXGQnN62t2JZWFNeYHBPuF1vsf1qI6eyyIHS4ZM8mpqrS8dqbVbf3bnln30QD+3YXZ/
J60ie5wySdAUmcxnc4jWnxe8oP/lzskd7WRii6rS7Y8I5SAlZwOuwB8G7psltG+fnToMdUh6C9Rk
7KXm9UPTiL58lDcTMaMwA5nupBfuS3uCrGIkwZZctbfq8Nbr0srPFzwpxDuhGcdigKNS+AGSPfO6
gMFi4TV0tHs7udlOCTaH7hgcAZ/ujLi8QJhFIId9VODn7JBkBvZqYzb8VvXl++fyqSJieqfbGXzz
MPxwI2ykRAMDHl0Uzm3AHgUhLNkYXv76dr+u7P15FdywlL647d5pxbI22qYVAi86KojuQnHm3xJF
2L/xUL/VcE9GJPJUtvMuHToTd9Hrp+o42Zy4qeSUkAYG2XSVC5u7tsLo3M6H8CHWsWXD/mimR9NX
5oPyfLB32jfTj8qZm6+x6YXbhCs4hKRXEo8yZ58Nq1r2YkH/cBidIVIoPfrxViPm3phujNfPlJBl
Q+dSy0jfWIBGYCQRMnbX5235ASeHf5zYabeLeGgbJTbCXSxPA9wau0VsUVo5ETOEjUFgGwmaKh1w
Mt/u/v+tV/9iRP0wEDcfu4//8UK4azddfSxe/vNfdx/Zehpb3XYfP8cvP65b337xz3aJb/+BgU/S
d2WNWkrDrBzf+bSG7/xBmR13BTMEqxvT3N9L17dOirc0U+hzYcD4YeXir5YOB9JYxOq4pqg2/sbC
ZZ+U+73A991FZ48gwQGHazuvR3WRGBMJl5a1qZtQrCeEgu74ET9rd1aSU4QLC4z9EeRf8pgPhQfP
07+zvWhju4W5SdMRPujgfmArne7CWXyKSJPfY6q9sQaT5h+ko0BUdzZ5pnsSmG8rNOZdmk7fX83f
GoK/bMPh4Plc1ZNKorj7r+v+RXVavZC3Vbf/sdPll48dipL/Dahkk8Hz3++g7l4mBmKev95EoaX9
axfl+X9Qpw2gEVOiQtQQMJN+H4sAkem72f8OCmN/9dcuyvmDocmOBl+VZy04ZYbQ37sok99D6cF+
gbl38T79zmBc1sUfZlh8Wwx1zFvgUjgdi29tjh+Wi3LCkR5Km8zb3KVdUgGviELUcN1EwPoPd+Yf
luiTNeP7pWBBCN5KvtECXvlxiea4WxSujQY7CKclD1XWq5ruyPe58X9qCOMqy56VThp3DfXN0kX9
8SpN1Uw9MkNcIIFTgFdo3S1pA8H+d78LQqtll4RTk9PNqRNQm3yHMAfvzH2az5DdW+sWMe7u11c5
aT9giEb/wvIUmCR4oSI5Xf9cXLfDnJfxGpnwl0ZfNHhkRhDtGip8aruU+sWxhvVZTfmFp0MsvmT/
RtWmMhfiYo+y+8auzUsxx3e//mQnux8+GH1eiR6Abi/WTp+x++Nd7mJkQPTEyLovrHDddMVdFaFv
lkE8IAaHURm21IN/fc1vA+T1WGVjx6bGoiHLJb2TAdRj5+/CNIzWEgL2YQQxcehMu11P4wKaCwgW
GHwyK4MsHQ7oTEjqsPyrMvaRgTtlfIh9TvMRnZLtrz/Xt73lyeei67WsNkCCeF9Phpwa7El2LfrY
vAR0j59l2iEHBrZFyafyV0Ac8fNE1kSUQj7eER6KxDqR1WOQEtvLGYrU25RgzFkQXxOS2/1iJBHw
VcSVIF50XUXPeibwIHDt+V1vIyPcGCE1jdRICABsMaKscQaiPP/11/r5dZXs6zje8ZD/wXpG+nwH
94UIkknM49pxkhwhp/uWRf31WriMcK6Cogx1gwW9wzrpRc+ZM/mQ80Cpeyaip8onAC8q/E1dOc3a
psPyxiT083wn6bDbAa8v/+DnfT1wyXVtagF5Y01NTKyHpjegR8BunKah/v+4gYFjLsdUlnv2zK8v
pXIQQnVjxWvhzxyETAtoW2q/Jcn71q0/GX04nqHccx7nUbknd9CCLhKnJndwdmV5lQwmrIugU9ss
Cdx9VwtzZ1qk5WhNaybPA3Edppa9m9F+r4bLPtzGvRgONWkSMSo19ODFTUwPCyG14Z01dvocOJK0
jAgAjEu+99YO7PbcK0dzS8m0R5lMzdeGXHUIIMW8Mf+xap4sTrisl2UJZQsDxD154c0+q0YdE5XR
5ciKEwS4a3uGCi1kblNBRlltuPoyy9rftF0uo3IhUfhs+nCKUeF7/ehQuftt1Ih4HU8OPOBmoFCn
02rz6zfsHybRhVKGmpIzFMbb5e9/WHuHUeSqpPC67gNSg9KFLjCPuLrLXvqErUwx9Qu/eeOi/3RP
l3RStsGo49gJv74oDiSzZ3mMQU661DzB5F5Qjs7u8t5uzmAxJY/amfJdIMrke5XtN1ZmybrMFgMC
Bq/DqYoMfziujInguUlP8HdLY6Qh3ug3ZuN/eMGpLiHWWRYJNlEnL3jQufmiAWYyRrKEJNwezwSC
uU1N6+iN4XmiAWHWYvPFEOFrkTXho7N6fS9tSjiB1dXuKlPWcw2SKdbjhpZquh/wfMJca+8i0bU7
A/TUzaTKewrjABZ9suTKJMj3NWfmw2jnEtdJmf7m7f7+4RbqgiMp7ZxWc2ToNgiU+XAzLa1b2vHF
ZdjSLPv1GLZPl4nTyyzj7YdBjNQ78OfOdHG3yWlrIVIlrqX21gYOo0+ZGcaH1iPQz6z66b7JqbFV
mjzlRMea2EDSRzsVUs0iWCbBsHugsK13EECfuPnBVgRDdEuuPFHtIiVEbciSXZEWxdbS8uWN77E8
qx+nUfbU7IPtZa7m1ce19Pp7MDFDSmtmWiTAtAOZNF+AO8gHXlxqR4nQnzpkbux37Iw0gGohKg20
CkxwaeyzaqBQT3VnLMZGXl40GBYuQ9DkYundOdZdXrbkSUwY25q1lp07rrNkWPrNbo8PJ+qxJXC+
azHa6KjHojLTofj1F/y23Jx8QWSwiDtYKZizT0kcDaWgQdDJXzWaogluxuGJr5VvxySWR3Yd1YZz
TE/R31RbDjjDu4WFn8jS34ZQxIqWOINff6J/uOMIWYEcuEzy7J5O1sfWbmg/uxNZVUE1PlAX/Go0
nrGamhk2nJtPb1zOWiRBJzcAZYEDegBlvs+q/PoJF13mkkovMUAO43qEYZ35cE31SFSjpky7z9hQ
QoQP/TXEvoVGDx/NkeMbr+VplZVJg1eCSZ/9K7PvTxp6eOFqOVEEK8yCVCrNLLrvtI9akqF/oeNy
3iAC8C6pT1XnxtwRdS8bRRelCrb12JK5UafWx9oumD5q+LpENeArNFx532c9oEHPfXFs+Qa74XRS
XXAKQAiA7WBDQqZ48pJbXuXUVHUNunmTvzSlP+c0uVZZWWVvPKV/vBJVZQ62+DRwbLx+SAuWVfXN
QOXcKL8W2Lr3tVcOayBhxhtXOl19+U4U/kyBeJRe+U8VYzzNuNWVjDClQY1+PozQmnZVMQxQcDG8
/uZYx5iBVI3ht0AcvicW/TBLWnOMEG9YqPvtvHi7e/oJpBtU9TbIkSr8+mI/fzO4PsLyXM71FoSs
kxdryZUPMnqz6xCji4PBtlJbCzvsysw9dZsF+XxuxVn6xkrw7WT96v1iCqUwwXkYoRz73pNBMrqz
2RE7gtMTXHNg6nvwupdVj1tcyfM0GY6ZcPdpPFywr3vjpfpp1PA6YYFCzAwMlF7QyQksnzyNMxzV
hBNjwnPCOlynLZY3kFpvPcmfbi6XwmgFBJZLUjo5ER6mYd01wmYXk0elvekVQZnxWGMPq1tjk6Ue
ruGatvqvn+g3neHreyuoSVIHX8wFNIpO5q4eZoWH/ZNNMIeyfaPzdJNaZXREMxXtq0WjUKLkSJ36
ukYucdGosLu2Ii0PKsrev/FZfppHbT6L7fPtqRehH14exg9jGWFyM1Pg5jl3o7GxRQtwTxLStPL1
UK8R69QLtNO8rv0dwiqsaOVI016/0YH4eT1D0yqZjnCq0PLhibz+GObgumab4wg22F3fMJXUl75d
V/Rd/HnjyOhLhmV9HyPf2WA6s679EGx1N6DwoHLgfR4LZ//txvxWSfQyIQmirb52p6XN1+XQ+qW8
69TLS0c99PQnl+v9XTkl+OzP6y+18Ff/sf1WF7/VL2p699LqvPurJL385P/0L/+srt9PNdX1z/Ts
u+X/FlGb/bG4zsbohzHyU1X+0H3MX4fFffuF79V4K4C3LFh0kegjpYX08lcBFHvCMgVLOjvS5KVd
jiJ/FkBd8ccChmFytlxqKgjV/65/OoTFsYizj6FACqxIur9T/nz9NotvNQdOXxwtWW4Y1ydvM3qq
Zu4gE4J+x8uOae+jL5HA5Z3tnM122q5RIMVvjVw8CozNf7/OLPqUJpmeeY3QyVhsZV+PXSr5mXKt
zoTswoLwvqaWXx4KjgliI8NUIiYGhOBfVCHOqKuUGA9xjQjJAn2OxqU5TzEbkX0Q2rnaOb0KHMpA
whrJ256T+eCGg9rW3NsvVmQjLE+zCCFopWJZwR8Rk/mEgNl0zmqpmvpotth5Np4DSXMrGkIlsiwL
nfM6K9oEvKZdP0aRnr4YPZJLjORg7yLwrQuLrO0/9Fka97vBTWYbTG08qJt0Mus7P00zVJRDPftH
FNxYU702D51DPkv3g2foOdobqF8mPto4gELE3yKcbcuJboRnkrA9havVIzb1LARsC1tsQIuVTcm0
sWaViPO4730Ixh0H6AzKvHKHQxcWY/GulQmiZSzlcl+gPrkFi2Nd21EUMA2Bh34qCvPawF/fbmgY
D5c10tldrPzex7k1iA8F8RNY5KvWpes/iKrY5Tmy7LvWcSZn2w0O8ETIESYmDci86d6KrexpsEr/
EfwYYn9bgaL16qJ+CupAXePMHj7p1iV6xvOygOTOBD8sJvFE1mtLTDYqzqothq3beHzp3IkXERap
98G6MwqM9WaGJHlFkp3caKNY2q2NmQkc+xGUg9B27vowE2TPYMOvWe2RuUW1i9ZNE0qC8y1jWkZt
NPX9XVsEXDP0i+bJxJ+99psJGLIDqQVw8SjmY5p01VXWtoZ7DJAo3wu3IgUvjeD1bKc2TD+b4HSR
MiaNl2wzI7f9/Qg9AgX3PLuEpE1FmVHDpO/JMjwHWHyvVWr0w5fAUaPlHIESpGikAHeY9XEy0bTu
OrfVxVo3SdreFGZVP5l9yr9mhsuz793GbXddkhM8gHguqaprLo2sb6fCkKxWQ8hQ3WSt5WTEF7A0
7sOpGOtyARPE6b7rHMaX5RVme4tM3sCzWk0VbdrNwE5iuDERbqXvC5SDVM4Z9oxCH7KCiRzbbDVB
FX/+YTBbSX82grdEOW1K/s/hPAqBBjwL/JZghzoK5pmsdHJaZnKUy4jssSwU/rMbGdG0mShmtrta
+LHxqIgY8Pdz3DOawfTVTwTG+A4SRmziqOQ137p0AFato7oObsu6RFSiezrtT5M3gptBX46yXDgV
LO9AdONWT5Es12Xv8vuGVp25rwTu+fd9rnhVzHok5MHVVZ4+EKSsshvCderins4cnGpVJMwbXUs7
ZQvIIiEO3E/b+wTlenJoJjqGIHTw534GZprCTh41ArJSNOULwU7JVxw98l1nV7X3FJfIpKl0W6Q7
WdYxyyy1M6I5eIDImcnd4LXufdQk4qpCa3aJAvosRhAGNhpNr22TFqNSHPUT+0RLQFEXhxSL6LMW
k9pbPoESkffembL+zIt4VCCVVgS00XjpNfEMUZXfIMXmBFcECTsQUAEL4jx86OdAUwO1jUTc+nZ5
XzrFV5AwQ8fJd/T2Zt5ZBz33pQQJoLn7iXOFR5zTVoNK/K60lnQdWvtf7CK0CNU0/du8Ks6yMSHJ
K/IeIS7CdCljd6Nn66EOqpeC53wpmq7ZxK51Zoxs06YlPEWU+lPZFdcLhxPZ9RBvTMJWjFQiLmrF
tAGpk93IqQGfETRHRZ5cY4zvUYbu686Eyh9j5g+IU7vs27BjOPR7TcwnXCZrK1srYdNVETNXMrEG
gSDYREfJlUzjh6BwQKDNM/tUu9sKYDOrLE3qD1ZkOaQrPZTudL6UQ9amFR01mRa+GTfHjnwe5Wfu
ARb1LlfhxYzNfeW6rAWOns8jNLe7wpuh5AKy2ZkNSZPNQpXvciYxnb5jBUP7uKD0I5dk0ZppNJ2D
HVOV9ziL6d7JUct0RWmexS0di9Ce1QFr+yHqyFNJqvkiDPvnmsyntSrJUGoaElzYjkM+yiDuSKlo
T2pnrxNCh4hKcpBZIU/8Qpf1YFj5WZlQSK3bApl7pkgeD2OeUjwgQ0XUtcPSfGGn0b0j0x0r/7xS
EjfKPKpuogZRNEuGJ8idNQcJvTN7J7hFxkhCi9M10Iv8Y5SV8kqH3q1Z94BRCgZTKPVj34tbM42N
lW6TC3BIZ31QsiPOoisk3EzcoywAaaf7CO/LFlvKdAAzfeMZKLOt1t4iFnCiozQyMDoeMDdywym9
GrX8lPZoeVbEysAbd3u4ZmTxpS2BgPNwCzrDWlnMPVtvyG8tNRsgqDoTKWrXArwbg6n8OHQzU5NR
C0Dc9djn2wTANyG4TU/2tZ8P+94qvbMBVMX7yQyHgo8aBdxqtsx4OfzogyQ+jldjbgnNsXRC1Lut
M/RLY32PIcf6KJsiepZGXSPnxcmWUf6rL5g5pmvVIuGvci/4IEAuHN0F2BGjo7N2RTzN9CnTrNvC
6SfGRkXo47zsLPKzsFgpzjDpVjd2cN/WGtRbnA5AhMPZNWD5yWobsl5cxhHUfIb6HG3MsW+fxriz
zhROjefat5ttVeXJbcbukWWCoMGdP07+tbbkR9ODHQTBgoBz8EY4BSwrqvxPXiY760J2/Noq0FFE
nhSbBTBbQc9ZxscLMlCiwWZgxNeNFY1fgSPZG4nNgexKcukx+BHsndkhqaANOI1ooy2vBf4TNnay
dUPH76GIhXG8ss18AoDPlu7RTPPuqkBBTcq7HYNAQaBo3kbEDwwbAwlivbKH0NhEaWtcFXgk2HLV
Sux1X4Iu6VUM+91q94s4/JPkNHY2m4N5DDLgAFJEzla1Xbeh3grc3R/Jd7XHFGt/nuTkRZh+ww5D
ercouFrigvRMdFVrZM0lTnpOtrSEmlWVtTVxfVlz1zQTIVn86biGI4SBLBntTW21Gat+FPWfOZJP
ezDwFuIoywE0Pec5EFp3JEOvzHV8FlWp+6HVfr/NCt3Zu6g38D0VTWI+iEHuG+kBjy6a7ix0VXEw
C3NcMiyZc6o29NZQ4NxLK23EMbKL6i4YxWOSK3PTtj1BGGbfnmW6pvPlkj0OaWTfMi/uvcjObFTY
hkVYVmhvWWIhiIVAG+dmHPbSspxbiq7JmcsEetbR6DokTpXvQjbuTIcJWVgsh+eiMdS+1I5ks5P3
B6TWBG0gOr3t2WvfQqEiJS1q/PPO876O5pgf6nyZhJsAYv8qx8mxTQtRSVKSIusyzbR59Fs9X8V2
kuPLkOgSyaIris/ECbQFQak93EvZl1fzKHe64vwqoMASKD/rllfb6TLxrjMUO6zIT8O9RX0QcmVq
fJryNv5gqlZxYJF1fhAwHsIz0ZNsNdYwiqVR5OtZ+QTIiQKsZD3EL6ypuAWDrhv2YhjVcYo5VCzF
8bUzDC6hct5Arl2J34BFyNvHZj2x740VyQxWn+97g4wmbHWJ2nQOtDK6cOMRnBZuK6Tl7zsHVM4a
s8l0lhI7eU7OVLcr7MF5IpSC9dKtQp+s+M6X+ryng3CdtXJ4qE3LdXc1eYYKO4lR9yvkUd0dsLrg
0lGC8rrO+3ecKPHJzYYYEMdC64pxeODtyzWT9QQgD7SR2Y73Ay3Xnhc6iBcwIUM6LSb7OaJyhkTe
j3A/ThJ+oavqYaeNnFQoAorlvsYTpFf+iLWrb/BvNU4/faoH4rh3Mlsqd2rJE/AHIwD2GME/OfM7
j77OmEaVOG9n7zZHZuitxkxWaq96JY6x5RT3RKa76zgv2iPC/fFYFsDm2yogp02kn6kZWQ0xp1Z/
4VXSMNZcqrk1xmk4pl4ZruCH5Vs76UoiSLIIqjKe7d1MxwBuWM+kXhkN5DY7mVB66bCPiFVmuxNd
U5vCRzDUhDlMKcf0lWfH0MXdpkj2thb2JmRkniFu+Nj21fQOpFue7cjjar0NWzFsIF2dX8KaMw4d
MzX1aWIedJ88hH6cnDOrW+dBMXtXfQJ4UTFr7mXQ2LteewD/mMWvvaEE9BQkBnuAKHnvDQ3otQYH
WjXZ8WXPEXvTpo77OdBz/ej5Znsxqry/NUIzw6AZvCe2rTmYk5NdeF5RvlcjRuYZYPG2M6N2b7hl
dRbaNukPzEE1XkDd5ADtfKRFgT1cZp3NQj1Js9pWScJGf2Y0awGG1W3Gd3M/+nuvNNlowLqL1Qab
TKvPPQ6U25i2zsahHl4vSWXefrSBX5pl73QXZowxa6l2HIPSpyTHK2OcNcVQ7RxFqQtJAI67eErY
IdayrhKMEZX34LeBuw5Lzt1pxFurvc5mEZ/b5VRpoUzP+cJZZ0U34ehTOEPzfolPVjxE4TR/TSWu
JIpo5nxdmOqaA2SLZ4hPS3xv767NPkdckDV468fO0PIclUy3gE8q8zygs8iCE7g8rTpZq0TN7zqV
0ngr2dnv88EgplRUvVwZhAzyo13NBBZ5EgIsdd74qHOcyWslRnr/TdqtgbgmX5qKFM1Cu/VuihNX
4dwz4m5HJLrTryvPXgYkx8zzQWBmWdUcLS+MrhSHCULpqvEJlq4BIV3jFnA/kR7n3U3DhGO/beE/
mZo2WJ9od9qaU2rbq4gDRrKKVdBH27QyCYS1nejRibLmyYNxCj3Udd5Zjm62xDmFB7QfybGsad2u
FPXBe5S5ZEn65egCwiPc6qvHVHRPbfMFXCarbh+xCY7tticyyVbSW7WUEB4noCdEvqU10a9mJzZO
t+ScDF3O+RM+G+dTMtHP49nODtht+p2hYoxERHhF26YxCd5LqHgj7O+qHVeOafcRUWd3IWAtpckM
93T7yOJWHAgtd670PHZnymhA+JqMGRvmZ5nfyTTKLnMnT+4Lf8qu3GkENFZ3M3c/OBc8lmOYqmzX
ONNobUM/A9VMiCwbBWVm6Ze8zdtdTzSV83mCyvYxLww4wdEkPiG3HY+1V9f7tCyrg6lk4m2FVAQ6
tRl8TtbiaLilMSvwtv8/8s4suW4kWdNbuQtolGEeXvoBM85EUhw0vMAkUcQ8z1hEb6o31h+ovHWV
6luZVm9t1qaqNIo6BwgEItw93H///xSmoWiaJe1xNxZ5Dlt5rD+OMy/dabBjF1iK4WI92qA4BBJM
nYsN6ll/L0cLWZUiKwK5SzuK/jCCPuQyZyLar2X9SyklSAaRs6lSV97bIckRNxrL0JCLXaKpaTC+
La25dJcCCJzhmBvQiCgd0vprWW/dV1Go9md6QlGlJp1r9Wwj4lJmD+nj66LWW+LM1F/Vc1FsC0Vj
M/2Y6i3BDz5U3MOeiPON4GxgoSI720B8KGT0paKb5CJi0t+tSiV9Jjsl0mOKutXZgG7/Y1cZT/hv
Ec+xDM3rMhnAo9ra6jRW1jZ8LaBcgc2h5jgev+e3tHLm5wqyvu/4hTmNFkEwHijLz6gHVHr/nBUT
lOsy4hXwCpNyQfSog1xwzNr5JJh756WSuDxlI/pAWaX1xI+WlH6cWrOEpFGqJKePteTr2DYkFjQh
hlbKjmcokj+uS6uUERiZ+uOsy5Xmp7tEdk0YDTIDxZauiScZwwBkb1TKlJKXyX87jDppihQcKwVH
KfuyqiUOpp/Qh4MnqyYXZVapTC9yr0ntKR4sJFtppe+/822Cfm0m1JCKsv08pgL630NLAw7NEUVb
eJzduEgLLSb9j0knzmjfQodgx9tQeupQqc+mhBo6nulopUkUhcVrzfR005oPl/vP3+fveSftyJ3I
WaVEppmckqRONtvKdbmMslgTYbEsgF+g6KzH1STCGEreYQ/LQV7pSiY12DZ3VZIzGbKU7+IGm6C+
V+cSfUkIAtttIe2kGO1B9Fg1hWA3a5UM9zr6k7mzWWv7uabbLXVbUBers5goSzp078nVmZy12Dwr
tBfJUO2q0OD00sbr78fWHMMxnfBCQl5uDHBdaOq/DuDTum9VDYbdq2IyrH+kcshfMUmQNpAKojCd
lZcUrJ/m1p0BjadVKUseiosgwvqoTfn6sMZd+1nQFC4AjTDT9zO3o6D7XJ0FmmgHfxlE3oHeJjyc
rlDyJyJdKHIPWkKH0abtHSmvBfTFHk6AWVZnHBSuP/KeyLy2bd3cCYCJgCOOhVSdux6ps88ldRnM
cxvvzbMoT+WKYImS5AH92WpxFdSeRZlyXC+u1bbST+psZj4VNwnTU11gTJw+EvgP40utr3H/LA3i
3vpLYzSHQ0tieD6pNnYU41uuBjU2A+2XRitv1vujmqY16RFpQKFz6gqVdVz6UN/yfsCizIxhPaMt
BvVnjgp3HkCQFKvOIrT1REtIwyOuJeBWVE+n5ajZ9UmQTVqDz1Cri6DTsUtDtPqSrSat65OZh5Um
+bCK7dWTGs+Lbv8PkSZ20m0qvZBjrBmITm3xjrPLh/ZOXdCFi8xm0D7/Ulm5/1kj+NdUQQbAC/Qh
qCOz0eUDT67+uXKQ041piZnCqpWV7q5eFdTzxmqmyZd+iD7z6bmsxr+p7P7WsMBN+S5QSR0EMuVd
Uf+tXEEw3UwjwZOtG0L7mewd2NqY1fCj53gHl/uundRt6KC2noUaUdaphlZiI9VCv3HRPdDFkB/E
2aLmAbOByXwVK5++ae1Lt5jj4mrpwtEY5Wyc/TbS+czBZTSfVR0yPAMAJaKwnXSCbVLqIfXN+79D
uh7D/6UaczwejVLvIE3xIFX7bU53QW4l3MdmcwbOWNsNZKcQd7iDoq33/aIuV8VYaidvku7p33yb
ILOolINUJMkF/PW3si7cm9Kc1ahSQqdJYFmUekTWOP2Rai0HCIsK1N9W6Y/i/58flqAV/RraWWDP
gkHuzwsIYvFhmivSSH1VxrddndHg1gTrRDM//WpdbJmXquiMO0Gb21NtolhN/n5IHHEyB3jqx2aB
YT1V5OlvFtlx3z+PC4SsyVqjIEjB7XcsXd31ctHh0O0ylmGMqKr1HpHtQ9dczIkN/nrejzf6+82A
lZLfPHBk700Zv5awrS3Wm2aA0G62Kg5XadnC2mutifpv4RKoXoLJhWQSjDyYY2QaKWP+ep9t3vOc
PUXLtTiQbRfJFZVe36QzespVg2/468f6fSFzO9A5NBRRIaUO8DuGrd7QzcAeNXb77niyFb4Lf9tI
AgVmXGD0y2E7klA4BjLLOzGW+9cDoDflt5ml1nlwBIJgoqRKj8dvpiJb5GwtDlZx4vtu+pgiRCh4
uapCUNJQhbkj5lBnD7mDlmpBOhSfaQNvBHI83URCz6Ap14U/l4zJSFHxNiQpdOsx1LutN8rokNuK
mSMnH4+K2tA1BczALkbsh9MlS8YZY5f3cKXtyeBAnG7Iu2OiS3sTG1kM26QVUlebRmz/z7IM1B04
WgoJRwyqKpSYkJOmxaImukWTXViHL7DMqdm5JpCVb1QiEBUXSh2Z7b4cxfG+XFZeojWsUvPM2QKH
SuWG6mCXrzjdcRa5MNQxzPwwIVrgr/At4XqXmP82s9AUXtHE8PrQXfCQWBu/7TT4F+1+ObiWVSye
FCyidnhigDO497li8GgrZcGowMFO5VRJvibt2sZ+lkvmibZEEsHqaEwXxAOsN3DhOHDmOCMGgJe8
O00jksEfa8DaRCZpmr7s/bg/GMI24kxllSFoZUxVSib/Xl6QYsShlwYAxctoCvS6pAjhTj+0UiWK
bqx0Eh5X9MrHaGtm3P0waRbJiRZxWHS1zazyG8XkOkpGJsmT967ebNUipHK2Hs0Mt1BMJoo8TRYI
a85cxlRz9jAeEmGMxgrSBPJQfUY97z0eQW/ByiCKUIXVh7ueVOpQr6tI2/ciVufVWCrdHrOO9PWE
+G0Ha/hxhSlTuclEgQaxkWHpDHtNsswKqe29T4LBQxuUwRGjRxizvOzE+LmzVHM63EMv3X4e9nyk
eNOuMZnmxfIz1P0+ykrPqslF6hwIqna3eBzrykMIFpGJWDC/xsV6HWDvwq3U+XbQJ3GALId8E04/
o7R1yeeGFwtCSujmylXJbL5JgHketqSQaO6B8E5z46reyxPHpvrv3N5v2AdZAgJ5dJIB66SPF5zY
n40T/FVFi7QDDbRDRkyfUFN84BmxU6YKEbkjdektNw+w6F8bid+NLwBwGkqOXjNazAES/WYi5IXz
YWwu1LtLC/ueCKSW3YbT7f1f3+cwrr8aeZAFJLToBqdlUwJneTz/Lzgl8qrqPOZ056qKYCBAL1U/
6JPouzDNLa2y5drg4Fruomie411qPkHTFb/99RD+rylG6OoAt1LCQVhc/r0FZLc2WagrncLNYq73
zUYYT6rJeJBkCVCEom2vVQJz5t9M8BE1/PnBNdAxNNYAmKB57PcHpwaX0htHBghN7fysSJxvsFpH
ubus+89wpszS39j93503euhYexV8GqidA4T356le2LtrhdyjjTKCdbduMRRjyar8sLYeU/LXc/r7
8pHpA+eoAU2mCrgRBNGf71UDWrHG9WjlsjiKoMANLc9DM7Z7/e2vb/TfvTyNmaRTF/wJSLc/3yid
klrtYVmyIXQrvsHzANGLStfQbltzg+B5b66vPwEdf31fdv5vLxCMnwocSqOHn9hU/b0xBKdX60MM
wJbUU3knisNw2lSxb+xiK+vWk9VGf82MYn3TskZ61YRxLh05N4evQ6pkoyeYW/cqNzki2GBVtHNB
BZEGiNgqH4xqVp7b2qguqJap8PgAtXiBgyX/WmWyOLpNbJroHJDdw9XOG4nMLGsXV07mGQyYeUB2
Mms9aSy+xpUXa/uqaPPQOUIudEj7FPR0lp3efKNRT0CmS5LXCGxGbd6vkoG7guYvyT41llmhx5LS
oADuX0dVUQmM9/P1RGBwcE7FnPjFGWXraCQnNv2w5BEzNMTm3p6WZlcNymn1LIQAbrDaqYpEit1P
Ahzo6nv+wOrhFuSccSSXBIVzxbXirG/eq/PGFZIScaEbVDnxh8IAx4wExjKK1WnS4xzFMHNsQQ/B
QsWZVx4qrgkfiIzjtPZ7VKp2YCWmClhlb/EbJfXFazf3lelnu4ohq5cc2QfwAY/reyIoTfodfHay
vyKVfmTYMku8o3ty5EGA6ZBz3hgkpJJroBUwaDlKDa4H3rW3slRgrNeLOcHxb6Y4OAMYY/FCfzgZ
a3iWRoRj2kkNm7beyHAKGuQgaV0b/lZNVohmkvJpaLPlBbEshJ5NQdfak9Ao2rnuExUetTQ3M6+2
zCGAZBHLNILGCylXm7qTNUjUUjFQR0gj12Xuz0OxA05rF+380ydoZAdpMqVEWVx+JoWQ1aiHz226
HK/KMokJWhoY9/Dn56kEmclZzEC+X7KxN9WLQcry0wq03IUZdm3DcYP70oU8T/gsUJ95UoHZkD1S
xXj/AiymONcSQmBkQIWOrDlhboDEveYvIH9Hv7TWuHLEfZria05TVen3FfpfHiiQqrpmy7DNTrmi
fONqAHwEB9ghi/kn/GXvN4Zc12PSBnplkrEuN1wn6e8WxY6ePVJRgTtebo6E4e60et9Y52Zb1+B9
5/9bCNKnpuJ/v4NCf8WE/s9/CTL9fxA6ykGTAxCm81/30P/v/0X7/H88/qiLr8X0K+z0n9/9A0kq
w0gExJumefjjsY0EDj9b6YG4/4OWCQDgwPhpuTogyX8gSWXtHzARcagUDwr+o8vun0hS/okueot4
nIYGKG8ww/8Job3/6U5B3/7r7rb3Rsv/crug8ugi4Nwl/uaQtH1RjQx45JUS8rk7DTfhTgiBodBy
ZptXiPf4q3ozb7pnoOTuD44RbifpsVds6S5+yG6zD3Lwun3cwthbfarAd0uQnWSnd4dTfiFxHx38
YxB2bXYbqcF0zr3EXX3dkfzYKVzoWz39NEeFN4eqM/EzvHMBtbAP8Un2umA908LrdGF3HjzVEbz5
rLhpJIRUQ1wpzMI+2rzRFwP11AVFkLubJ/hNqJ/ax+SkuJJb3IYAXtPpCl9F1PpgAvzqliDsZks+
PAGh6gpX9P5QFTEvxdUIu5t8Mu70oLtt19TVI9WlsnPLIkoHfhUOQekjhhdOJ/PUPMT3wq18RELt
1lyrEPhR2HvoMPCcVLg94aoFSB1E8FIbhl1d0zvSy/Fi6xSbn+P7SaXm+q06jZHqFR6Se57iD/aP
yBvc2H/KbMuBINXNPNmL33SHefXbUH8fhupJIVdwuwDZn1C1m2jwPfE+vqynLGgCUCPOwJNNQe2m
/uJ30e4pQX9GZCqg2PsZY+hWvuLoLgXgi+EtvhEUESe1+zqc+dbyoXpI/T2wHo7aeWT6tN+59CIG
uBh6BYPZ0Zw64ODpZE5s56f0lJ9MX3kDO3dfvMrfrS9j2DCOwe3t6cmBgs1FWdiZPe00XBZfv2si
1adG5hVBGyLo6KbhdDEe4rvtAmjPpeHXVZza7ly41j6Il+p1f+no+JrpM3NIsXXoYd5Et/e0m3Kz
rkNUPLbPtddF65voj44WGW7FRbL79DwHcpgHWpR7oyd5hZ9f1avmlgFY3hTZMtWG4/TeiHruZjlZ
ALDM34v7+pS5mpsHmSt+VMP2JJ+Xj0JUueS0Gazpjd8zfgagGKofqrMSTSFguE1yzJv6QbpnJQaw
9vil17FPRH73Op3LZ+k++8b+4ZP5A4VEgIK2flIDwc/uisf8ml/kU3nRr83Z/JBfDXZAf8mj9FSf
1PPwN9zTynsE/d9t9SMO/uVIgceWG73ppOvmLN5M2cTHB7uxg4qibdgtY+jdt7cxyHwQkx5okGh3
VU/0Nmd0hSclArnjVV/T+8UpHdEW3NFfPNkRncJ+ydzMB2fkAKT2UFLKQsntI3aYX4RSaIx2/j3z
DI9V5FCncSQXOTG/8Ezet8IqH89qcqoC6r/8Ge3MMd0qWMPmQTsDRvSQcwzIbwfZjwqqXOOkEUv8
2L9Vz3M4nqk7P5u5vYZZsN21ocXqLxpnPn8QHMMRXlS353dgcz6nvh6VZzUqnNhtns3PyVWOpFty
MJJ62lW/Y0FGSSQ/7R+0D4ZH/eZkXCuUPaP5lFzK836L/cFX77RAae5NPs3Zz8lt6Urk40gsb5rO
ndiH4dmW+P0bqUDn6+fS/l5jFUAV2puNGKMnnkZXsV/foNy1IZtwj8/GjukQrtiVy5W8IdJOyyUP
5yDHsJq3Lhz91dX8OSpbW3IXD/IMJ/Ph0dhCi/UonJOPrDi3db5CIxdlzu7o9jG4V2z4RQ14KVfh
XF92f3Ynb3EabzqjQeho/K247f7o0zH6AR63MrBYDnIgB5pruJlbuKVXekgK2nUk3G2n474ofX9L
7shkJbWdcEv04nzYp0Ir6sLGU4MkFD1A+DZd9W5/G53MBcDlQTHvqI50LjzRoVXWB6Nhczzwt2DC
1QyeYEPKbL8leITZxerbq1tHmmu5B6ldlPOpLhQ/dGHuGE8ogbsQzNnZp56ra64SAc7wUGNldI1n
OoYbfzCiyVZsORDCloukp/YZTNvfZHwPtpA/HXT+y2Uev/91HxlZQTuXCRrY0687rqxxAHPYo9uF
Vc2+MHng3e9dIJ9uwlROjnFJeRM1vmplKixXcB8R6fInT+PHjNl4IY3tg0mwX0FEO8iF2cA/g5mZ
NNw2IIMSTueJbTj6s39s2Ym7re4XcK8BAEHPsGGM8RNvwCsCjvbB8xzL5nCS/IObeIwQ5zrzbT2Q
/D4yTzGGqvdNTHnsQSVsi1+mUxkdFxxCnTUmOtVt9Tt+SjGanTfwZ/J6ylLB5NGW5xy/YgV9Pdbz
EGou8kC83j4qPqhcCBhjaLEkaBcM8mhxVh72uHjnSVHOYhndnw+SEyjMrO7CI8Z3S5cEqpdHfOuK
RKVj2N3LxNOhCufoPAxL68ak4cQVH+vFk7M3/OZr/sT1mVe6DZzY0z0xgBqW+ZRclJT5oztEFSeu
x3SzpoT78jn2YNZjSNsbr8WBU9zZvgGaTB4BOaTPw7lj7ajB7sJK7iDn6+gRRO8OyFJs5+rXvE6L
ZWr5yDNKrorhM4ORd0shj7+jjudubJzNoRWU0f+cs8lmgwWJD+wzhHsNx6ixkGlExXBqLGUjqnFB
x1KmTsr3SEJyk5pnqOhBuUh26dKEER2Pc4RKoz+dtxBLwNtDgzlggviEYB9LrwmPyauj/ZN5XU4b
0zEwapN3TzwRxEF7obP91B0L1UXA7O5404a7hTU2ALEzL/H7gFy/80imiWcAlWXXzlvBoCyGm2IV
kDp7nwuo+hg0fb7vkzwy+IL/g43DcSh+KzOc9hhOKJ/HQA/1cMQrZ27sWaFwxgadhfslHMKNdXzc
SyXKO/YIosVe+r4wUerDz0Ax7rRBrztCVGIucTyewc47lkR9wTaF5bGSsS7wxHopxiP2+gC4j0vc
4dDX5wze/mn/lEaNpyMVF2CuwiHBBhm4eoP1DdsI+TRWnohX7r5ZkRb1PkwH/CYNllBgFx8rNbvB
g3sCMRP2fhg7y9mKhjANju0ALIq9m9oKFnj2NsKQlFAXE+0IYRqN31XMsHU5bFUZwM/OkjmWJZqG
dubWzKjCMuhd0ruYQN3ZPGY0YEs9mM/Lg3rDpvGuAV1fK/eY75bBqE4REv66XM0uXAjksXqxQ4zk
g6S06wA5W1t0Mj6z8fwARVkBC+9luUl8+zD8Ct9po4mdEGOLFEY14yjYF4TRYmBete8621d82AIT
F9M7m9t+FQJ0B9ju2AaveVnYjhVhwIrhWbDBJksafUnujPKqL/Omyoj41SFsCyEHcVvf4jlBvGEI
TA9pS5dgzimZ5NFnYl3xpLzbNvF9ha++hMU6PM+xWzdHOsyQyKtmpzoK8ScgXh6hJ63AIhGwmmCY
ndmOXTQkPMkfU6aRcOfwegxlvtCO4ELHbtMW8SF9bW7HVHcnjYGCN/Gwnvx761mE5GaQP8WE2O1d
FXQEKqmrYJ9ICyFVfK3vqoftB+QcBAr0J3gZ4UofYjnY6iBb+Zh1szjtnzmVeCX7uLgmp7LGSEsh
fz3VfnUqTsmpCWAWF/je3XrurhCc/0iJljffCnS7cAiCAHM/lz5HqpCx+OA5HNVGwpVHTN0l6JzV
zq6ciuzSppeAqLv10VQlgiK4Jc7JOVJAJ+30REVH2CVwPkFW9fjjj7b4KjgJZwbLab0jbgHb5Nb+
dp1u60V3ct90acbyrGAkUFvD1rQHLi97CqeSOFJix7q1oRLsXkfIDqgoas/aLX4iuzPyg/hoPHc6
Kt2efiEQ81If/FYVmBwltEBXHE4Bdsa0IAfu6TRb22oEwXhEJepMBcWFUOKO7pmgPsv3i4CqhJ09
q5FMBKd8UV/NJ/U+C5gePps/IokR6Z+zH9atP+v3VZB4tHmgl0ZvmJckTvIgeILXh1WAiyTMPOJQ
abc1jz4+D6JvvyJSTPh1zHmpckp7diY3tr+PYUEkpQX8wu6cwb4nNv1af4Ukddy84pJdQO0azuQr
weK3HmFeOJRf1S6kBJdF1hcKYSlf+yQ/xtCasU74oXniw8R8x+ulsOhD4g8sCvJpx2QOm+g4h1nv
783igoOff1XXs/CF8JQFKAyXOKQ33aYHJLHlKOujPUj9xqnd/DNlbfc7CHc7/k6TmL96X8lXYhR6
24QY3TYYo+EYnmrTK8jqGtyWtTvyt809wtCZsFt9jxrJrHGLdHcqs7A5c3G8FF0rkH2Kefx2E1Cx
fxswq2PnbA0k6gxH/l5FWQTs9LZr/vq2+b0Xc7sjuo3pk+L41XGHkusDuGGM76OwrSAxQ+FB9nW/
849hjMTJlPaT1/JDeUNQRPWBH76HdQRBmLWYNd2GHESvhsdqx6wnfu5Bk8d+mDjzSXymxTbgc3hx
rF3n6+goOFoG7xybpuXuLWH3EXRn/hFsH4t7P+3O8xsdLtzkmK7jCDLaHKG5yYaLbh3xo4CN0u35
VDJjPS77iDUxKHaOAQL2YecYJKJzDgIyv5PwO1wZv0jS0d1shIKx72QDz7mDU+MwWmPs3ByfWhBJ
8RxMOsfQoPZGBju5OwOh3xEjf4SDFkE0DW6e6XdPDcbfispgDXqGv3tCcHwS9+usdxoPoIbWiXX0
1EXMF05p8YaX3S8Ir3vHxPeiRRyYYctpA0caHPmXMUgPM+w1BAAcATDKhAWXmfaFt4GIUfBp9vRy
D2EVIn7R5gsMmEDKTyPxlN3y6IixTYMJlW1OIKpLfZpALPXaHxy18TDHcRE2OfeXLNsfGaxfoUQU
3f5F+H38/pfwmzpuhvxJK10JUok0K5o1SCzh171X4hRPJ2GED6kRecaTG9yYhkPOFRw62d8mlqoj
fLJwdZp9hLkQXIfl/RFvrRFNSWQ4Ugwc+SlySUSm9n4XP8fX+NpfrLs+kr05WgKJDIdFxDo45JgI
qpeTRs4INYinzUvCMYqJkRdHx2JDNHYkasLqNFxLfz73Yc3/dRcj5GXX8QzzGBZx8s3H+Ti2McL5
4/pxte8NnFAVDM+7Xd8N1/xx+HG4Aenp8G8VyZvC00LJbnABw4NxXu3vM5u7wh8cpsqyNf4gi85x
e2a7IQHiaqAz7Z1/ntlGh1WrnNxNHcAO+AX8iun2ZwFrKLnmSX+TCHzJH7ntiNHO/ZrJI7FEku5w
KTsHy4UQlfs7ZE6czUchmHMG3V2cag6ntLLfFhczwWeOGC1+WP0jutFINBA12/LL7h6xwZG+k73W
HzBkx0TgSwMh0P3G3d8fh34ygsIOM8UbGXAjqAR4TbSfauVh0NnuNrh1oi2+aS9E0ljy1cnrYCJB
BFbwkUfHDMAk7c0vwsPORlO81VNOGUd9Da89hzjmYMNeKh6bg3MWXcPESmawEv/0/hFHWm5NhHjE
2JwWeAaFk7023qE+dhU/5g9VG8KxlHr5lRZ84tbDUiH24VQEYRSgEAZnCfbusSYXfqblWzxv58R/
zokUp4gCEGZ6s8uHFSD3CTkCOw+Poy2Ha/Ys8hUcATEw3nJ3hIgT8c8R4ileJ/oqkNRT6YkM6AgM
VyZuinCt2BIQawwdi0BYRiaHoK5VLsehBAIhTOphubBjl/h7eUvuIY3BJh0pBzS9sFQl8exf71ZJ
+1e79bc6fVW0FIZS07jGP6Q79YR2AmmII957Fj/sjyDm5evs7+4RyJqYxiO0lPz6XrhbyDKPn7Uo
e9TumzNZtYf9e3nh92/FzfCVEB/vmSeTkCS9i8kfH9FDfJ+c6sf53J6lQDntbw35TTSxHMD/ZDk3
P4t0AsPxwgGaMIajcTQTEnOI8/twuyuJNfT7/mw87yfye+4Q4TS94tSwRLJLhcagY10/4xwx/a54
KzB4u+fVJF3ke/SkT9UFL0RAK+PLYn8iydmRmtDDIbIezMRdvs/waUWdr567s3VXRth3rDjpczJv
yp18o2Er4ujtHQf8PLDC91fw/3N5BkJrkbr3Xxdn/iMa4fpvpvbX4swf3/yjNKOa/zj4duEcgtYC
mmxqIH+UZqA5hmcTFAREuX9wcf8nyYf2D+hSoRiFZBHhRjjX/lmaUVWUIg5WSwUBCXgYoen+rRTz
V6UZajl/cnRcBq5vBgCnFNxftM78hsNrISfoG4Bbz+DWX+sZdmCdZjmnp9v32uyW7Ml6/pZ2NbvA
NG67VO1+nFaXUWxItknzdUo39XVRO3J2CPSVdNnID+iqdA/DUHa3ajPXyKCN+EMMvjUA+a3diXml
3ZUzalDqzrqfUR0yynVwd3r20fW0tvO0YzpEhR7MPHWruvtUQSbhy8aouoaYvILlS5xViE0wXu1j
tSXRkJufpVl5aFvaFmV9gDysniunMnbT1irlISnzbzT7f4krGiHQ5aaXZzGf+sYYbEmCF18rR3pI
AbzQm7OXsGrkX6xif4GG7VlOqy9NYiEA1ZqRXAlfU8mIaLV7m+KGtjlRvWV74suC0kdKM/ZQlw0f
t74FSti30ickx75lEg27G9l+AfyXKHPzddBvsSogf2AInoISoJ3X6Tmd0LoQoIF20TwVXSk3NQft
a46j49z6U8rooAHA/a3iS5wwzLKKnya91G1JoOm7plHC7eryDVEb0aXF5EWs+i3Y5mFwINjF+SX8
Z1HzVwOJAtoAeW6xy9o7us90VLMXfLRW3w8QGAE1FmkfrZr0NVFEEWaLegpVuuy/LK0Wf0pyI/Un
cZ7uy7lM7+eyVV20ceh7bSt6Akri06kljU4p/WSNtLFbnZqhC1e0HuoompNn3N+A7OKbrjXSp6ll
BWQGqj3qXrY+TR6Dq4vZq1CqD5YhnJBkZfbTrHKEJn2DNuktU5I3sBeyMyv1hWIzcVfLFCWGyom0
n+JIXDchzGZh9VgmGf28iRgmS/vBKOraHlpIzbadIuPUI7EDNqE7bSuPz17AXQJaGEs6fYALqC4a
Q6Bp5O1lNlM1mBvBtGdp7qN83Ap63MTCr4dM+VhuMkeLlAWWxENAu/FLLJS4w4FCiCYZD4OK3lwS
a0qQiPpNGGbtlrVq970WgBhDh5LbkJM8pBMIFsBhD0WTvy75+pKjehIW9INdW3BEz9XU5fY4soqS
aesdFI6edH2WvakUstDQuUqbNfd1rzwUGYB/Wil4i6oyDq6lziXduPFT3OXfhL19rCfePjAYxS7a
o1/umHNoupAgk7QHAYgFfboj9aQuPS9Fey8u83XWy4uUSQRPO63CtNHxUhpDc1CyBMM5sjo12CNU
uTlAMixdlDFTVxCW5GJVZmTVIou7qSEkMbKHPddvMm/T7rf2kwDNpy0cOH3oO8JmbB7FmtcHtOhL
N+wvibEdMFX5JR5ZJ9sCSl6ozNGl4fMCSazqZ8mUBcBWWHZqrtvtULAjEHp8GiCE8UxDjJ/aEfuS
dxWyFqbmlQKlVJVn76HeSkxQjS3jNTbraZDb+2ZmPcGFeIO9Bdk+9EYBdcOlNSygL6VkpF4pj0cr
X/4mtNO1K5vBVeQE6YFVnp0cCgt77IXMqfQu/vJu/+Cx4ehSl4aHCjMUiiKrqIz3F1opqHCNNK5o
vCRH71JOQxLvuCthmIcaSkMKLPs2yOqDKMCeBt14c4cULriTHQU1ACPYXFNB1kwQh4P6g4YeNKIA
wUp0iSdzIbcQyjMljcS/J81YRvtooiNpYTyMrv9US/0noRro5p8w+fBakIrZ6kejb2kGW9XhQ3G8
yEpDoVdcZU/IKmpnxv5S6KyeejCf4hkvIDIY26j7T1OKp2jjr6qevqFV2UcNmE7s5gyfwXHtWpEL
V9y1CFjxU1zAZdnTMOYWe/Ftm0tCIshX3CGhGruUHZHXUqd0SShBnW4vcZa/yUNmOMC2pBMNSdcO
yIuzJGzZstboXoKtptuKS1fxfdzezRpoTojj1dt73JKp5l/ArH3qp0o+jWYqIYq0v7SDzql/ZiFC
m7vR3D11qVPT5937tSXknZ8bQk16M9/7qzUVrDURXtNlljNYMs2b0ioP88K+E5FAAS7/pRPy57yj
vz1JWQtFZ1GhmXi1atwBaQDb7Gh7gS5nqd+kJCnDEp3CR6WAI4+WJmJ7gXcp4w5glPlUdktxWqT8
tZVKOBmmkSPNBCv6Asj9VGpzFiayulIQNaUnCTZROrQVzRl39WFRCivQSsGKYDv2khnllWVoebex
/tSUYmWvZcscC6yXYUzfoHp53GF1WrXiy8qwQIDz4VzLviUbX03k+pJ324sw6iAbui7I5dkIaYqD
bUblhY5J/6naIerNcmYCJPQPC4IB+BWoOFjlF9bBp3plUaMm/GRV1ndkLl9F01g9Wd6x3rBy28q2
xx/itb7/P9Sdx3bdSpK136XnqAWXMIOeHEsriUa8Kk2wSBl4JEwiYZ6+v+Q5tf5L6i9pVc+6JipK
vOfAZEZG7Ii9d1UuT4ygfUGNFx7sXPS3XtNhRTd4HMqB9YOTZtiUMv9p2ZY6dDV6D1Vdf3Ws5GpB
tmM7Zel3KzWPXgZEoDaTm7xxrc00D1+g/QHMpFyjw2PWS4IuSrg8zXJKrkqEIPeMXhd3VplylDrp
NZov1uO0LOW+93suQZTfqzn9uczpQSkU9EaiTCuz8cJqK3mxtKgxeBlXFyH5he9fRm+FqeUjs+D0
HAWDU17Hi+XAylgt+NHVEsPZyip+4lwMLdXi3TkTZyC8BK5wzF+0Z13VjLxvEQV4HAWhfBzpfq+o
L21EQHAeC9a+0+bYyuL9l05Eg2ZBksYO+g7CmnmCGS6+WqW47Li2xDrLF8ly22vHf3IynkaqCLpi
ahn38mX+IjxOAWVVn9rG83e2DYXS49aZgUTZwZqfynykk1jy/W2De6VbJo+Zb9+pXAAKrD2CnVAY
EZEImQjBL/BDqhy4NFXGcErczFcmUm7HYX7Kmyh57jVyN2s1ICzWfWHCfNjm5dQci9WhkUtutY0a
kprWJeS4eRcfkLmi/BmIs4md0AglEdy7VXUz1M6zXEqGKrT8WsscyDQWRzUpwJQm/Z6XA8uPcAXj
lVBloT3cpWSOXgI9XixBf2vL0DsscGz2GW6zRwte6KZApwYuCEsTezJkYXxit6V7/WHqwCy0sFG1
oUxMXeeGYdOvszKUyiYBIZraTxpNAA4sVFiyQJb4GWgOg4EYmWc8bpxWX+C3IiVSc/DOSgCPLPyX
kSKcwTjEKzTMHrTljoelZ6GW/mxGU7jvwEu/y7b8mjJbutUmxUYxIbhVXt5uCVmIcDUolCRzPe2y
JHqMMo902hg0zqtzmfZtvxX6uL4kvas3hbdYL6nNYea3zD0MFhu9Svz58jUY5n5Gly5xr+pM/ERW
aoJc7i9bkp4njRLUxTS7wzFO0JDJdcmxK6r4oBUrGEVK0IeG880EFnQYhk03GwrqEj6uA/nyDImX
eajA3zFXL3ddz0mEbw+PsQy8K3zD1P9ibvDfDgX+nx0d9KjS/n1huqVR8P357xWp+f1TOWoJ9x+B
mR+AUiaY7cNl51/1qOUYjcdzBRp5/2Ao4dUqDaIAk3tAK4bKmP33f/nOPxDKhpwHM8L8w39mVWj0
Z//fvJCPKG0MvZDqM47CV8eYd4Bru9qWDKf0AdLWui4vA361mQ9LtdGd+lxHYmQgJESYBr5xBV25
bT4VaRZ3KPjguzlMB7iTAptX5RqFvG291sPkXxqFuZBGfbB6xXOlSjnkxzWfYIN/jLXfp+6FZ7cY
f15OfS6K+tZLkzJqTF4FjRpVNPg5D/bi+HyNKK2lXR+SZoQgnPSj2zsfigl2EXmuCB1+SnVm+NPn
yxqWAT2/g1846JIQ4WHg9w/RYrkuI0jd2Mlq5zRDYS+bvokHHz3lxEmiItwzhb06EF7yxu7/ZEoX
vC3zfbTuIdM5DHIKD5F1pGnfPmbDFGo5kNK/HMzMp3jTrgOyWWQbkCRoFDQdXHGE8qake7Fmsc7+
Ns9c7B8PZduO+ZPOg0m6m0nkEY8EAjyUrR0pCVF0n/JyiuVSW3hmQ5zyVoE6eKTGKO63KDsSJS+C
GvnE/IgRVAfnrK3qyaMvkYbSnpFrGTuM5yFxVVxXagsMUfapNbkZnaS08ODtI6aVYPZaz1CIGMMx
TMk7b6rTiJmvxdHhd4SloJlhwmGurrFs84FMItt89ZylGlr5gnoLv45SSqrcC2tAh/DB8ko4d7uw
S5TtXK/UUyPTioklfXHARAEq9m3atEX7vUcxY5wOq0Lug5a+PyKFhGISqhvuRdflltY30QyLZLks
lUr4yS9kwbd1wqc8PCL9ZKj3fdfNvnWs0NCGlx3A5eNX8nHMue2scEX3B5KGQW7+trN45fCIXB+F
UB/wyQvfvfIe9l9QFVP/tEJTJRvzhJ+s05VdTDpg6CaTAQ1sN0WeYbqUo1xZ5BYmlqq4cGrsx8sT
RPhvp4CJK28vh1wFuSvk7CJsEYHE3q7AXGTKjec5+Qz/nAR7Oxd2Omc7J5gWq963AdLYQOYTpVZ2
B+8JbbGbOR+b9E8GJs5b8gpbAZcbxp1hiCNEA/XIXOjfWjxrNOUF+ET4OZQlWncfdE+sKY59X3Iu
3cW8kCSgwmY9VitJztrBk4KF5rC08iXypwVvOQZsl4M28/UAVGMrlPMxLPTiWR/rudLRi/TUiELJ
LDkkb6O6dIK7v0X0/0+H6i2RiZsA+EMin+1sE4uxwXp7EwKjz06JdvmM+k4BITrQq8dj9McJj6Vj
5g1IM13FHOtylpvffzVT5e9fJcPhsMJdlpbjMnP+bkat7h3MYFcv/RzUwbgAQum6DLuDGoKOd5ig
S8SXm8FvFrgv+7qgzAX0iLvbZkVVzfvQuuvMjsjy1OxUrZ0MNQvgL8esixQPcrXrwdmK+KOkXnPp
6Y+NCSdY1Us+kwR3QZDCddaQKCz1quN/JjXm2O09kiMFu9jP+gpWYCxG5P8PHicAm2xoiySgG+xK
JNAuOgBKLnOZF/RdtrHXjsSdRfcjV1QP6ErStctzE5Mwpg54+cYGgN/s9VxS0uWYbPfhtkXdmzth
Ln/h36LTp2h0fPhoWxU590UhbQLL3GY1fxk1TWpuDylW/g3KEPt+lkPHlyMr6/jZtySvxmm5HrwZ
rthGBo3dvRBEERgFbFqJ1PvVHjIXIB+lWWdHBWBnHIB9XBdeuVEYp7X5JTK4EOBQnSABzo9NG6Y6
uWvLEU/xZ3kKkFWYdry8uVMV0h3aURUf7S0Nz/svuwT+cW6qwpVleVEkUKbmHlkxdgMBdtWKX53Q
jOGqYUS23BeKPNp6gFZoohqSFOY60UudrAdwJXOOShHCtoauAzHJOSzVZA+QrMAvBaWSnaChuuc4
97qXoMDSnEbG6aNSY4EZfBSniDqrVM73SBUPE3k8vu/pUeQVmPPjKDvzcnNcSYrqL6WniBGDMqSA
przLGrPOUCqMg/HatZeBGNOAe/JIf783xC9BF0Ije48jiKOWzfFua2RBYg/rGqknOcLSZhx4XWN0
vc4xz+r6mUcW6HJl0UyQnvhDNt3E1Z1/BTowchE7r6iVdRe7kTmsPen2vEU1hf30oPvEBicZ0Xdm
VcUZ7DaWYY/x9FHUiBKTZJdeL/wHdFxEnuYbOx5aKR4U4lNqvUdAcEjvp7kQc3DThetim3EVt+3C
ET7k6wHqeoMA/LfDlC84/eB4CMIha3Ra7Y5eTN5TIM3NZQlfWwutxBwCHY7si+gG61PrgDS0lNJo
p6nsr/Np58yu0XhBcrgYQR2t2J4gyLULEOIdxyNp1aYPcwROjCpoatuHpshGN7xJx6gfvtkCNNG9
cJRwOWMhb46ttbOA7ofgSpR+mtDUrgHM5yOCJHjLHlC7NZtaoFjj/kkn4Z2nAylrEHOo2sQ/yDVE
4ndvuq19j5gkygdE9X0J1yDRC1mg27A43e05NUx8vy4AoOe4AgKJgEQdcY1g9kRUXiVCv/6feqHv
TrcI30UONRy6UFVwf0301rx1RQ6Z8LNQ7sTNr1qaP6oBO+r4VrVatPcE30gSrxVSgNO3uIrDdkHG
LZoy69tiKxo0tyj4jF5wdCeJvuC2SSrN6VLPjSoYAuiTwg9vragIfFwUCpLrP9AI3t8ENCUsPkPE
7JHjMPZmb0+3WUzW2Lqd++AsfQftMddQ9nK4LeS25NZNUojOu3StSU10OQGHfffx9xv5XbYCUYp9
7BhZF+TO2Mzvk4S+dxDX6qaHVDboiP+Fd9wsloMFVZolX4ZeSb81C3rFu4bzaN5uCFkTW+3/9Dpw
mBcI+mNWZZT43z2JskMQP+i69uEUG10xmIDMzufYP6jEnnktU+XGZkOw60lHVFabvPf3l/Eu3aBY
pBGJ3yEm4ngOuO8XO/Kcqs8Cb+CFDDANkQNwYssbERgbGzf6CRxVD+V14aP/nf7BE+CXN8EXk+kg
XMlS4Cm8yxvXRfalLOlZZHS5qP4IFmhJ73SCuhHV2Sn4eM3YL/ISSQcNVowdAJjc758AqfPbrAdb
ttgR7CqjXWJ4z+9exVShWVTWcfsA6jcT/rzTBsuKhrd3UaFxUDjHqJQ92+2cxNT10kzMhcqkAEsq
G0E5enBK2KVULpZNbpgjQte9ZEqYA8Fvxes9nT4YVdUoo0KtFjQfgDZn0TMe0LWWmh9zy5Jj8RFl
f7R/6BmVQexeRn7ml8G1S+uTQDwlftC9CCsyiUMfLtLqd5Xrp3l/n8IyZhW3dj8WyxUVUsVEVktD
NbAPRWZjoARW9VqOqbivTSIUTJM5qU7hv9CsvpcB7IavQZq0K4YbLdBbSo6lg0xceHRQpvcC2rN2
IOKDqwdksJp57TljnIZ+28v5BMSMdVFQlxCvQJfjumyqmov1paDUusaWjTLxYDsJ6m1/WUJU5Ycm
kWiU3CaVcDmOVJFyjwe6J9Q0NxCbcUBgfjJJ7PyQROhlMw3s0xrsEJBo5gLB02pEvmpL+8mC1xXi
iIuwaG5e9oF6suQSViEyLkGecpapr10AunxVYcbwvdfk/NvqKgMnTNI351WrV5tLycfV58KqCAXw
5TKI+owPE/OCJsbGPZWqFruL3zz/Bw7bmoXScOZSTJKzmQeceEvKR5P95+SIdL1JqbSiVVXtbMQw
5vqCg95kVs1EukAu2uIPx1TPaUUNTWASLYU7G+dp1XLC23tHJITQPQmBOaudGZU9kvI5Q8nzsOY8
q+zg1WgCinLT1H5Z6S8zOoNLej0ibacQ46mKMOn2+SjJR2yUkdfygBavmn7i0P2avTtq4RlZhZTF
tImwt7C9bdpoRTFlpQ1rPPByGPjb8LQ1VkAZ4pPC3xQZ9w3DBDqybuo17XMGdtJh6Wwm4S1kCX/W
1AOAlW4cePFw56MdO4dXfRybvK1o/DVML+qoAVZGq0/nxI4nKNGr7q6sgmMJSkNjFyTZiDR5NhMz
Q52u14FMy7z9UCe4OC8P7JhVrt2uTvwkztC+D3KTvrp+t+ZYyVLK1pd0Q81+skOleJ512tZCgzZ7
GIVsSdM8N0Ac3Sv5ojDtTaFwrm7O79vB34D0qDmlU74IzaecT2VrtEzkjsOFrgVUP5NC/z5s/RI9
kUNzbSSNbVIVRPPeBa2u6hwkH2V2fzo/QAxI7TzuaL4TE/rgkCKwO+XafavMqCNlqNnbv7+GXw4P
RFQ4NmIyE8A+HL/fnub4G8hC95a+OynhZbYMytuloZh4shqPWodmW1ZxrP3+a1/v7W8ACBANMl7G
Pg+JEf6/+65GLoIavCpW/X2G2HyUHp06zuMCyAMpF4tJiHnKhlukXIYYRRcn60Ik1CHWL+I6LhME
4j/HKGaO6QVmLbztfd1ViC0dnHQicb0YXOHxrrO1cMj6iGqJKrYI7Xf6Pl0EGsooHdkotB/d1u9L
55BmYYtugEup51THnNDVMvLvJV5m/6EGedUp+/t9u4CpAfgAylpAA/77g8oJjPVVUI33cbMGTv9c
zH5Pnpf3w8j79qTDl26caEKUH7PNxTXYpfRXJORy9lv0qObU5+9AcUylSu+YF9VSc/ELsp2nsNgh
59cZx61wNKADuoLmg30rK4r+So3O7DPAafUArGg02Oyva5yrgzrfZyolf7kMjNwSo/HIY/CwVUMP
mtDkWWXu/+hCK5ihZq45V5K27Yz48JADsUxXSHMvJROJFg5BECHRpOyYcstcZ2bupEvseMzvZsQn
RXtBhR9rBnQ5fdEv6IZ4dCKEIThvxrLZzLT1+OJWJevrvavcsQ/s3Tr4zyzRjBahj2WpTwZjR/Dv
38OuxTDncbKM8Z3n51rT2Jzacr5bac2w10zOQvTOCi14GjPdXK7m93vg/dYDCbVZAtSiJo3+JX2U
HbF2KevoDoC5Wp/Eaa8vXhWyBDB40XwjCTwx4T/+Xk+4SAjg7efjzvYuaRPtFOSTTy/a9i2+128H
g+NOUITZMwP6KsMhrITRZP399zrvoCkjJAQ4Ze4Y7SZgvnexpsryZu5xdL3TKOT03KNi6oPpgFO6
SoBC0fZK1mHI5BVNv7kVn7qKmi3HXiFb6ELKzi9CRheyuXOWjTuQB30BYoiwJP1Dau+Y2PtmnyLY
AJiNGmSAJSBh+m1cjNF6RH/Ly1ApjUaqxKjMzELw+2CIvpIDFCmkw6JGABS7CzCbbZMuc/GN+m8k
1z2XIkk7xSui2jn6ywxSe0iATLu+Dc2D/v2zfQdtIAdIHcRAIk83wif1fSI+dEhlz00tPiFzNrPf
gzwzq2j2vYWf2teDI5+6uNgJd3Tr5Wj3OX4cG/isCXXJ7y/ml4WN5iZWjlSJ5n/he3DbpAkKbVF9
1wRjzl6yR98kV54YQr5riFYOuKGZ8vXp99/76rr+9qWhZUE1hNkBW+uXsj9O53TFVYtIgwGCumx6
beDXhhEH5IBdJQx8uEo56sjknpks7845F/o45sBQ8ZCQDkzRYhJr4TA0Ca5yQuTqtkPyG5hgNkAo
xj9MNjEokq1q3YVzLUkcfMYGRP7z9zclflmJXgRCad4tPr8GOHi3Ev0lQ4O50HdnRBZt9jj4ODrd
EmX7PFyDtr3QgJlrs2vKoCvTC8YqBkXf2a5MKw4rrI67Ub3rkApq6pZKso6Bq+7X1g8TNPuLMfCs
ra0GSlcGR+bYRZ47mG0GTtEYFOV4yXhnUHpHX1kkv581Slc2zK7XZMGdhAFp6UubzkEPqPP6B8Xw
8M9sjQJ4Tms4FOm8x8OtraD9WwjbYV3TBLZu9lWZYYNzNXZaWQ8rc1C+ejm/jnXRBpFa8d02GNzQ
SI/yxXdkys2lFSp4B33CpUHYalbzGUuu5owjcDfSJJKQ2ywMpZabypPm+jrsUpfpSJ2HAYDatGXk
YxKQonUtHbLgmWx4i/9Env1J5PI9bOLSjsVvG2AXqbFf12YgshQBqFLdYYRiduiKW1v3UmVJzD4F
CjbPMHQq5IeGvBR/DL6/fr3ZFA56MqZUplZ/u4rItfICmL+9O0OZvsuAZL4txwiZ4U3+2uLyRelx
FVXK8Ir4Q/B3f7kA7D89xqlN6ytGwPXdBWTKR1N07fSnNEhNVVUw6WcwUi8di3ErJvzJ4h2Xs1Kb
dUAOvEB39VkjeyvuJEXFuTaz3MnghiMBmb9MWsvA+My7mZ7AOZ1fZMxaSgbR2+FGNanGJc0Sr996
Xlm1X5keR5+OqmbeNNRNzSyNrcYCTQpnQS4YJfSEqAEzOG8yjIh+v6l/CdcBWKDnAZiYNr3zPvWY
q6B0B5q3DIS+hijKEZ9Xfm5We5Sr3Qtq58SwIMBbzd0uQdbMd7jB/LEAMNoff4+ZPlJ7rAdaRiGS
su77jlvizJVIl2p+rBuMwOGczDXfMZUjulEnOazf3/ov2Cz6V9wNPpKmSxYD4b1diZMlghSZrpT5
pCT3vK1j051jAm8BvSJllFmsn5EmQl5QDSrpaEIT6yqcx20wCkgzKGHzx+8vyjdf+uYphBGPwOSD
9AZ+PbKGuVKLlHX2mMapiSQ4d3gc9yU9NNLfU4LGLBYHV2uN7NF6tk2CtL6eMxxrSH0jzDWZkxeM
gscYrILqesgt8/ZOgbJGEn59CosBe4bjGvIu7jvcMe16i9+DabeeEtCO3JldOOCdMN+d+1q5N5hl
HtQ1S6JysPVDQXDQ0DBjxpVS5pSZpA1vurhR9rJNLQySdoNAuhll1jAfqV/xw6mp4vTUveIcfWzy
WcevsfLaRqNlis35BN79/sm+zwXY9DSVacg7ZASxsN/lfKPChx65VffhXFnWfaj0Qea2Tg6Uphj2
bUTL9v5TQgQe/OaVCg/h4oAM29A6UHgUr2qFf2sl25OsWO3aPSC0uzL1FBYII9L0iZHlpg+jKH06
oNI8DvrtOqHDlu4ZyskQ0z01QgKPWgvFgrB3rBdnBGkAWU2RCn8493XOLUstqX30pg5VjbIq3T+2
7TbLVtnf9mk4LehpoCHoG4sSZp7pE04V1IINRhNowlcTYz302CiaFtjspzZLlXqmtenrVhOI4gzn
9WYzmkbnyxnYklXbdNZ2amI8jY4tmNCQU6sMor2VeI+W9dGK3cF9pkNeSblf4FmET+WaCA7j0LfG
odwnGulCCElusmb2EYOZOPkw2bSA0t1aZW3LTLooc4mK7hI3CUZWDEFQHqCTO/W7MtFtvHxYeuSh
W9ImvNbcLXDmmkLn0nTsl0t7YI/MO4/BWsvoBSuD9ohhiGbrr2UB/0KZxOsZLdgwHSytR3+ybUHf
Tcb9Uh1KABw3POaRqAj20xKplYRsVUsFqwvWhPUQMUWIC0GByRVUKtuKw2/gRUhGp1VitHKzsmET
7/pOTTPDjKdOch4AJfIlYsbdgZFeLHbsnZ6HsMOZ0VuytNmS0meFd1mDu439Ywr+UjD81mExwGi8
LIocpapChsgaCgE74nnMGOV/iTvLjS7HtnecdFvOCfZh29aNzEF3bj+r1yCRR9nIC+nLZGQeWket
wf9OsOu5Jx+fGtoWr5TIo7oECFqv0iRCWLcYJEuPHFQDec0kRpQz2M/6+6kTmBaoSz5k2IdziAYL
sD0CPJ7EDa4vIqv4U7pNufh2j3GSM+iA3Q3jalSSFB5vYzlbm4FsjBEuGdPOPcQIWqwtC0aek5DG
bt1kmHkxOyYYcq1kU6FvSX3vJuHFVNHL383OnJfXUhEFdy343s00qRYsd3TSx6oaGRmLfTxdbt2w
hiiTzX5wZfMMRjazK7D9uYq6WVay3FaxGrBt6fm37Fi7pSU/FiUjZ1dWC2x7HAF08l0mc/2cDOVS
HDyRT/W+cp3+nnIpR9ICuLPa9mtEYtrKwJ0ugxZfNGSgk7jddUkaImmk5jD1d44qZ+c6jpv2AzPK
IbQMVMDDzVhn8O+jVMDbzSI8BzMMsa5SZEYj5s2aEIvFoYn3E7AJbBYiwUPVjFCZe18jArN67lf4
N/lVhQJ3QOs9LD70NY7KaGY7T3M9pwiG989BlnVPluOWHyq0pGHYIjeuho2b2kmtwaszOus3HccV
RKVZ+Gsebwuvh0VwAwZnfY91ysQ+KqW7JcnWfduyWEPMGy+4VwfshiIb77pVPgaAL5sh9tEeGuP1
Rq2Jn25iTJg/25WPclTno2OunWr4qPOu/ZR4bX+blil880WJe+bMvWPy6l5VtKYVJ0RzTTIFW8pn
nNlZ28pAUOEtU3npRUtH/tFuhfjn4kbZ52RQ/d1i4eGZgp9fVkOvILF3A3wfVGMB7qZ1H8yFz9G3
FvOl7anxWhb5/FG6A7x4Jv73ZeEjR1bqFtei0Fm+t9FUPnSMBX2qfVtdgbJnH6bQRinC6otuX9X9
em0vVfwAbFxdOXCBPkXuapxdGUfYlGkVXdtj4X+uxNh/junLHJnbsLYao/YL0Y+MiM9NUG8dq7ag
HY+RDx8raB5aNTVyC+5MA2PR1nPq5vImlrhZIWqtHpwygC/a9ghDhNK9xRzK2k2rXn+UfSJf0oDZ
cVoA1k7qst8Ma+K8OLQALkIGqi+8XCwfV9dSt0E6tEeH1tolQuuK0el1uUYnNkIprJf+J0ZtonnP
oE7DtzhI0IAPXMPEg1ccRX14iKoy+RmV81McyPEFY06YwAvEKyZ+LeaEBfEwL+1HnwC8t+Yy+ijS
MLzw1lyCr8PD3qV1IB4j6k5S7ClwGAOPZPOMUabAerUr5A1LE4M6FFjZJy5ehuCzbJmodG5SgKjn
OYdr17l9hOZ9gPYO4eROSiSLOTObJ7CoFUl+XTxnTZnDIXCbGeNcXC2SFoPbuKaXAf1be2pbT1Xz
QkBlktzlD0yvEp4gEywu4jau1X1ZrHA8iLUtLvFdHIkZ2Vre0WNTdxOHzQZTOtjjjIBuotlrHoIp
R3wwqaVTlrhi6WxMIW21M/4/KR4yTqiaDxn9wb011RrpMR1iDJyWU7oH3niaChpa8yj/wmlLXTKS
+U0P3lNQoYSSjuV8sMaw3ELg7A5lELbWpaPQIL6J/aS+4MYqmNzF1H4go8jiQ0VtpHdd53IkZ1ah
MnhDLeG18Rn6xAvIfmYUHUufWEBt9VtUaJmihB+OAGyz4aqq78GKXypOr/41Asnd17iW1lVZKHTl
Bn++TX1vuhrzoWg3TSDqHRVw98+Js+PaWUTwmT5Ld1cnne3vmqxEeWuZgifXGep+lyRWfxUqETJu
ShL4A2vYbAE5bRU4gMuQ7T4TQ37bzR7uVF4yIEtXihDNRTyws+iLX+ON6w79QneLJ3zFpJq7s+Wk
LrE2Gu4lXYj96BZZftAitu/TktGSTRPVCTckiSVMAdyTtlt3Dk2MHxKiygGZfe+GeYgi3/Dg7auJ
WeF95I31I0A/1obzisC9J9PPZWp3eGYz9Ip0Fk/twYkLcWDYnbHCPOmrYyqj/KtP9n+Bx0D24g/e
gEO9CkFOJqwEgxVe3Jw0CVsTn5gDHaruKndzZI7qmvaCj5E8tsX596hFC6bClPGudzD10YOP6ES0
zttKD2oPTpte16tur7t8+cCFfyuGAFvN1WlAOGhzydIjdnee2vcRJtHbSrTxFRLK8Yc8nP39kov+
4HUwraCK5GiZCUvc+O0cwOyyv4LB+ddzOaP/UnnqOMUOBncWe3eX9231ZfXdjOE1bOM3danii9bX
/WMAVknHBT+1DxYS91sOYXnf9LO+CGJrvbSJZkeYN8mFz3cXu1D71n0WaU13ClZWdZiLMm+O+Etm
xQ+LFBwNzyEJaESsr1ZdmKQZbCFfOwO0BWVA4dSuJGr5NmdEjizSjVNIgx+7rGTk5VyBtp2mID7D
E+daCIN31Xr32LuYHk9JQGEy5lSiRZARqXWy2qHDv1e0r2BAzVhPrvlTCDGXPLZgiJlfESfsm+TK
lErhKw5v3BVG6LftWJfLxlH0IJ/mXKXdX4mI6xmCzeskXLw2OkJFK4y6AgalaPxv7E2DN86Wope9
HWrGMnbLqPV6y5xI2l/0iWXBvQW+Wlq4n1OA7RPGshpKWiwU9sEMumeYjMDsgZzZmBZcAmvoh02P
M8GMM8TCyvVLUjyE620EXkO/be78qUuKL0rAIWyBOQaZ39ONThxn27Zl5drXALSzQJLE9rEz30AE
bJjWmZgARUFMY/kANNaVErsJ2qfZIZkKDi5YTKlACnOAeHZbnYrdIq6abDc6ZDq4fDEseohfOyZw
MdsFWRWIQgrJc+BCZHQyexDf/9WsctuovJ2EaNOrxQ7YYlEo22NSJh72rsov1+CZhCzM92MBje7Y
dU7ZfDqPldarY9oTdps269OpQo7bFcZimWQ8xjDTzvCTZr+Z+beXyZQLs6gNqIZvpGQU5JQa57Zl
cNvzVFBdTn5CIDVR4O7cajrPUcWJXwXBPvE4/PoP5FIs4YlCi5reqSqDpnuju9bFdo2sAa0iOgEt
35lrj3LdWmk1XhrzQvCbFJDp7oQNNJVnppGXjsGC4sA6N9U8HSbwgLobK35gKtj8HR1XM7V0nl6W
k2uG6jLkys3dVRwdd6c6op2h4dZ7M+cx/wtR7PIGROCSKqgNwkv7BMuGWW3WJKwFl6d4upqTewl6
7Qb6Hyjp+PBTea60Yz62T+ukQa2MX5ydyyzUQiMa5GsvByULeTTySPW99O5HSKa9/KmwtOiLa+ri
TgMxT3Qq2qs1ZYYcepTN4V/vRwYp2aenoeuGWcOB0ZJsjl6nVGXYshkBDc2lJoB/vKklcSzm2Zgx
kC6yTaJ0mJ2ufWEej+wiVtuxy6Z0vExzZkuexsE3/ZnAjngg5YmEotw6A1bBegwkaY/jben8YAIR
OvwmTKJGhKyeoFifGD0FVoEQqrLokmKdXjlU+WYYGM+fVgCaoyP7cWFS9PSsOt+F57/vQ0u7tM9A
23ljpzlpDXEy839gkZOh0dJ45ET2vujUwouJp/R1+TS9gY4a2RqD+MGIc2Nec3pN5x5g6k8Rnfc6
kStsAJ3F5oUmJCyVuClKv63Q5snpXCFD5tU8giLoDH5EZWF6hsGcwTE+4uw6FuQ+WMovZIO0j7kU
hMgrnrHTRAv/9TRYTDjDlDBLD4Ju2L0sp07nuIYqlFubVZvWBpjq/M+0DE1/GQn7GP/IvKByuJ1T
MeM63CWZuadxUea2HST1+ZKg05oaZfbjzMZfgf7L/DTTPxhe5GJDZLmWcU74rwJ84ICr3DDMuYqJ
vvOwTcRqcKo4X+KFQ2Bc5q8FYcF+tBlBaYnOcVbUhxGCif5K1ZY/N2ZMBoGbPnbKezurRmZmZq9n
Hw59V/hP2ZoW+AJhlSAOPfVYcHeKJSroTZ9Zvp4wKq2t/BkLsZW70MoGcrW0Dcxw2nSdzs0zHzvf
9NZ0xeyUu63xGOJm3UoRKM7N21Ixh07W+1q8w+RiSTbtaEY4GJABgduA0ASAd1Eu3BLO5yLFV4QU
nPibzEilX0qhTKHfu0xlY+z6ihycRtJOKNCAPQanXdBVmcEIWt9V9yhjJfVzCxnRRoF4GWfI0IvP
RBBsxtd4dIYsi9cfmMExl1NhVb0elzqCtZiEjd9SD77iv22MbMjL6RH1GO7AQxRJtCSsBcrH+UuY
NzxaZ5ApT8o/DTeur+3kE0Z5OrFLpPJ5UjjJmtMeh1tzznsAKvzllNimATk1KUHtFKPPx/wSFsCs
cbl4PwYh/Ql/BKb157uYep3/HsMDg1NrP+WxuktoJmIxjOeQ26W9rMTjKZQxWVOwJ84oaBXZtBux
fjfP1bRRLfVxWnoTaPBbML84dlCzbxNYJ93L6LZmI4F7mUt05sXs1FbThRo/JjQauPy+ptmBaylU
c34C+DHzxadlAmxmfkN2rbn50ywNI7vm+FknynXiFxRdKS8L7dYzI/unQBzY1sI+WIVjGmj4Aw0G
fdRJzsUhvGJe12m9KB/qSH7EqBey6dGDPbY+BTiEEGJQCIAps03LGGiXfF6WRRDuK1FjVHzoZlRL
wku0IkwkABo0OU+K1gguWG1sczcNpw9EUKfCdRpEMwjMAj/1a/81j4FXJFenUc4h2k5R/soPet08
YWabRX9+2QHjPeuTNMPEiOz3qQk3AR7M5qisBzPUFMrQZHhmInK+gxjxOmtEMxAJLcrgJCb5HQn7
t/3rGeevpR4REsWrwxv3GaSHqroC/oy6/ujgfxs1n5o4mGc620HN4j+C8pc2878haI6+KutMM1Wi
GUH4H87OazmOJNuyXxRmocVrIjOhQVUFVvMljKyuDq11fP1dJ9x5pwmOkWPzVAYWkBnCxfF9toB+
N7nwNNFrF4QU+/kdGjkh0+w+iDKRBW4vsxzRnYxWHy8drB/KumzHv4fSwkr9k9O7lYsFtTlvwYI9
IpmQ+dWkhcyTcQgT776RSy1EcyQa0vGmm+PwH5/cqPWDf2w5BpF2sn8fIH/CAZSLqwLKkW+Dogfo
BgRdS3mAKx4/vKzWz9iu4mL2eJ26q642L/4dCfLJAcGlutXNvbnZ6wDTY5q1TXsHyE/T6aGBAcSl
7SUZQK/uaO6o209VVbrleTY4Up6XpUNE9AKpm6PpOXHSNcCmTPUGaNmJxDIKiS+1/8zHEG+B66xm
sh7GakLXKZrj+DnJyF4jIhgyTtN9GSwCZC8NaoYZw38UO9yFrnTI+pL3n+GR4YzfoOwfw+touCRJ
0zC0i2j2eGI+iWc8K9NFu47PJsRY1gICUmamQuuDA33IVBVudrEwrvUDLHCT4e14Syk7E7ZRMkPz
OIXVccpWmugYpqlW3EBAK4+wN3KIcHSshzzmnNKnDJf0IONMLkF4wYc+qWVxQBArG1XPVsonViVH
VdgBtSufkc3+ygfrxpAxwE8gaEdxIjjryyRoTVQd4JGuydHlQ1F03eC8NBR9qDvr3JDPtNiC+buk
qYhzuynycgKiXyHV8tGzGSfQH8eKM1RzX/tb0sPAH6mO6OqsNkxkEp5L3wBxrvelQid1lNG6SV8T
obeH97PhZMFw/t75Qs3Fm7CUPqqjaOHCmqMMVjsi8cayeRPcO3AFYwiZpwHYr6S7viFmaeGab25h
91+LwhMyjC53AWF6XiC9rXS6b/ptYCDpMdO3tjR6F0jL/OMY99A/b8Mopsdwm0meznOKOQPlGFWZ
TJuVpKX9NSxNmWT6uUIRlJkSIeDgQlaiFpm95sJyQiLpEPiTeV57iLzVjdrb2AmESEewUrlcAsfc
60Yid3P4E3rM6JMHbNXjAIJlEqZ9atnPVNvcU7xMiNEmV6WPSSTLj4N1rsusp/+hTqRJAwuPnTpP
R56Z2uT1nEbQqO6dM3F+7VRjbrMC9BPscTEb0bUhiXG61wu2US5CUuXmM3jVWv5WYcbFOJhyMIbt
NlBcpXBzZNXVLT93Q5dCW1FtbarFXI+NbDl6yc7V2j6Z6cQ/5vNy1A55jl3HWfWfszR229tp2Z3F
uicxiQcS5u7Olxitg/TnMc0sVr7L1EGnIbfkKCLUkIuoDHlG6p9sMs5lB+ARsAGYleyd39/mRBB1
dpv0g7x8013Bmwhol6PUPhiymjoT5T2VVM1WvYHiTQYmkXsUFrKxp36N1yudLWB8ICdi0PVYV+/B
GUN56aY3sMv3YSKXHhxNVV1y6408gtLCV0XFKnux/gn4QF6RphxwIJQN2hq8NIQzHLqJB1VBTYpu
aOX+v1MJ01H2/mKdZbgS/ChVTGr1snz0sC6lYgZr4fu0dERf8tiuQAB93cgu7KR9ur+mMbQ+YVLR
5KOEOkogaLoy1NU+4CtAA4zyEKXtOwKA6+B08uzNbS06Uei7og3gaCeD1lRHUmHo8rwTGxMLWnhK
hTkTfsZP0ba0LLl7j2AZGgbwBlSjeSK2khOtEk6Sfi2aF01aJItKGC760Lt7pZzMNCd3mlqZnxNM
eT5TjmtyLUcNo6vFOVpgQp6F/NN4pzFeIDCd9Nzi/EU1jiJCFv/xqNgUaJM4IQjmjQc6GCQnEnQb
3g2H0QMbUiO5Mhi2HJKO/j0uGdKPVMWu3roRl1Nluv16nIZSBFCUYYqJq5iSHagGA8Y/oBH7oN7S
JpAiT1VRg7uwLFWq0k9cUuSJ3lIrRZFPcws2SnkT45qmdGh2NXD+mRIke7J4K64cacu8Fj3W9bMz
UmflixXcomecqjXX7CC3b4q0qoWrzrjRiwD1l/Ipxsyp+1YXHXhNwEImr1fBXWbWHjCZ2kM1X5i8
9bmmwCsGY8cmjumF6eZUmjtZteYakUN2HGewJxOWgyq16SkMDB5PPTlnD9vtCp9akv8geshOGCyL
lLGWXUqjWONznpMf8yK2hMN8XCwb+Sb8rwRR0asT5bJ4awoEci5Z39VRIFSrvH7U0K0OCAMUi7ce
+INwaYI1Tu31OQRO9MmQUBJsy6aWJ2+BviF7nKtO4rttNoxFvQBBiZa6ROFf6gBkrBAHnhFpWB4Y
8eQsDdbNx9pWDfjfFPS2juPvD6RsO6uOSWfSGzIpWEd5RINTuAFu8NlURlt9gW4oxwGNaOojPWcx
qfX1TyZcT35Fv9lCaX6ZppwS1XDQECZ65K3vX6ETQ9+tevTWHzTkQhLuGNhQmFfzmvqGPFK6cAdV
5RjIinSGEnHk4dVqrQKvpIqlTvQg9jnGMNyqmdKv4TI8VyzfzQeO7RXWqR0MUIy9V4dRBvlSNFLQ
6AMmhd4dlaBBE6kHNKAsBlnHMcW6+Omw9/MD1oTUKlco2v2MpMNIBgapXveCpZH9YCV6kcfYuaaU
Pb3fSoXTHjVawnxl/dN4SsOhjtc397NMVX1UcvxFygZyf0XJoBeroI5FoNfHpRxOa1W5NR6ebdUl
rcB7mnuiJQd+QljmhAMbKbK2lirzcEMo7E6kfJYXpuMKHz8uwJj01Q5oGThg+qshikg6y3JDib+t
Zn8LBzi0tjMYnfDvSitwmJcw4/jBl8M/j49JIoP0AMfDBrbwN2c3LO6KSSzcfPyjQLwULKBJtcUx
iYIc6J9DaedKmdGbvhTHwnOWKVjVtHfO42K0/KfrWMrYqIdFimRUN8IDAi/duV2PaGXuTBcmswLY
d1VJaWI4lePxmSbUIU4xqqypq0DWVAPpe0BHbMzhNt04dG0AEnYflOlu8caA0lGfJR3awlyKqg+s
44g/TVZlJ5e0s9yx+AS6LIU53CwZAqEJw5L0to3GCGAoKviQCHQwqw46wAFapKXhd/zieHAaXWim
3Lc6MzeueyBkBTJKfMdg2LC4a6aVnhRBUtFkiMB0mX0u4k4eDBxVqf0Gt5OjbY/ZXcDMLJwBvFwD
EGoD0EKdiMj56YIDYp9hJa0WKQ05mwo89uFo8gpTVfWFa4DD6EeEEHIYqHcs0Ij3aSrBFJbJSVzz
pllqDNdejRTaKCfKsLas9WG3kH9QM/lVOWFAiepl9V5w0oyGSLDSPW7L9J+1N6mhrvhq2vnHsYBd
49+mtj97GAXGVjJhwRNAvaJ278mfvMn9cev+QX+DyeLZQPRIgp4zWeXZb/HImD4PKChcDL+WKs1B
g/bdCS5tDDh0u89B658FjbKIjg7q7nHuIEWlt1HJSfz9Rm68c19vdVO+1gyj/3gGbd3X0p8iUony
AZspwLzNB46HOvXQLN30l9l2ffMSWE5c3cYz1weLyhm2nDwNOzQ2UhV2m1wl3tX0fu0ZW9fKjjfz
tm3MZX+095wEpSa3YQY1dkBdkLD8Qjdxo2Y7jV7k4de8rPC/nCFdHnpv9rEZJFi0sZ7qvcatsoXc
5V9H2npk99j7Qj5bhgVtf3WHaBzBAEMEfBkxDouBCjRrjOnZgD2Mr2hY2lvMEKMFuBonr46XAkP6
0qwd0oywRcSlftp7ca5cwhyDXQK15t4lHT1DEYQJHp5LmK+lrA/+2WQaOOcudE3vKabCtym002IO
ogerz7LRPzmzZa77eaZntbwrG7/qvzYezpEfozn1lkfLCqbmurmbXSOlLM27LM/JBI39fn7X4gXR
3ncgnu5zVA4NmTzNPLV/hyzK7d+t6fs5GKfhjtuXaofvRE7TtM7ufBomxIEgw/gEfvNLXDAMiIqf
U95EEn/HsVsnoUnEEJHWhsfGnY5gjf6eMaoDp/ni7ZRXgGjTSh2uxTUKOAwwOTSeYMbY/ntIMjyZ
U+9GG2mr7AqUM1CCOTNkW+W5dwmtF4LZq8kERW3UsmxAYmGqtmqj0IWyKvHtYykiIjacP4cg7RwO
VInUJLEgafkh+rWVBEvxN8noBANeHQjxz3QCKaHUh+Sqf8nqJ7W5+hTLOhxP0F6xOOteBgrEJWSG
MQ/i7bwesjq94SjIU7VIY8fujrXZgW12A4VaJv7UAGVnN0GVGwhK7H33/oxnzIfDd6u7Y+N2KUbC
gV+zLJAj0m7B9PtnQE3W1LTUpBD93zObFEer1bG6DWHTNH+MbRjX37Kx8ON/L1gcTferOZvVh7Ec
3eY/qr2p7nbTuNMg3h+LEXHgy7YlA2H2SnO0aQYN5SvqpmLDoZHA3PCKXpQE7bOTxrJRF6rvhTcp
VUnCTdpwODBXyeonb8pbbPXXEWpmbNpIRt911pSU2y2GNSOqmcnjOIF1amMtAyXFVBfvfKeO978m
Cg/8unyIlJhJFgV4wcUZCxyxvtqlnVvEFA1lhlXpx2Dg4wMi5FjAovkxBb3yZwMzvS1tIpM4myxB
dX3TtbgRntbK9NrL1Hc4NEKasgnOoQpvXto16iA/bUuSUwJ4YXHNKIuu3rikpGaMG/QkSN5BhP9o
an8qTKMzXwYahWeUYysto7L8F0nW3usYttQedjj9zeYztmdMlrdLHHkxOWpbypfiLTg+AiLCjO3n
dvlnzsDg7jjXNR9TUMyXKp+dhzCf58u0REzEEXzZ/XeL/UZ9HlBW97fpXK5/Y4nJ/wx3e8Hrcpja
b13S2v3TBgfoHACmfOq9sH9czNx9QrDi1KRIo6662l7Vvfjemn/bUF6/Y3Urecu5mwLKVc6fadsb
d0HMOu+5zTbf2aW19OgWHMf8guaLVa1sm/EzZUjyMPDyy/4UN5MTnBO4nvc26Pe/waDXBydJUlgf
fWSSI5imPDxMju1vtCAK79nmmFfDZV5y6yaloY33Zp+BkFv+7N8mAZXeKaOt5d973k7IDwBykkMG
s4dve13BQEps3zFPLv07eBRlSiibnbknOze7ZyjWdIvroMT+NOeARN+ua+6DKnPOueUsT3mcWH+F
ZhN8mRYr+ztLi+kB5qPzblktRlnkx9eotU34S6X7YC9DEd6M4PY4bZpx/2BZdvMv9jZ2hnkfin8Z
lltf04R5x1Hvz6ny079izkPYqSz5+9qMqutoj9Gth3Xv1XFW84td2Sk+up5/40UFuYAGpqtpDncn
WDDSBAm31xuj9ruX2nVYUjMjnc8w7CoSRqog+/faGNanIRzS9VLMZv833FfM0GA2AgC6qTG3p7Yg
jtuLW2u96folPqHR2uhUG0X7Eo5rT7bWZFfVeY5q7FxHM5tvAz9YvuYRZ7FznQzkurnxDDFkdR/z
2CPjlj3+cU8meIPp5pH83ZXXKY9xPqrW6N6rqwRO5Lgs8T3czSm5sC41n0Js5J+aDrnGpaWC+7Ak
2fJvux2J5kvnkI68k7cD+YkEwn9yRLb/3lyRL9GJzkPzpk3W+JmvLU9DEhNWNo/V36XhbN4feThj
WcNfXEPpD/wnY8/8itdcHd+ZuFdPf0YbZCbvOVzWICDErjL3yP/DC3lDKwFW/EqW3JZuCqEXpwca
qPh9GlNqT6AYTWw5l30DCkZRPlbru71IivHZXqDh30PPaa17cLTC+rZtY7SSVxYtofeazDA6SFe1
mG2sLTaQMZUd/i/VO9O0q4KNnwlprmS6bYYf7fgKp0ht83cZlsswiUZpdO3ZA3Rl9vey3xbM9uMp
eF7N3KQT3aC8e1q2hNZuPWOScmtv2f4ek/slOJmFN7zP8shtyhtMwlKc/1by3bEMN2mw321o1Zqb
tqRXdEYTMW63rLudec8wKJ33+VR6+29lzz/yhMV0yfVg/6E1gWYC4eRHnrDdbhlc6GZ9vxlmtLb/
0FgbuvIVq6KqwCzzf+00/y/ma7if/PhlNjxkm8HpoGqxkQC8lZm6626HDQK392lD76c7FfiQsCyk
XtuyUnqpO6/NXWWPNnK4wjMhbCRJa+UeTedJ/tOWccMv6kafY/YrlP9D/j9bzia/d/zgxVgripU6
3PMezQVZEl98e3L4txzND+cizEGkazONLny3RxdpKFTycWG+2+eJhgW/iVBt5zJC0A3jk8WwFswp
n6b5lVUo39fLnMNYhN1ouL0TY5F8XKgBQsuNBastfxwnZlC+pCVCevu+WnqPj2/xR5fb41hBZMC6
OkPEdyobrhqboT6+ej15DuWftXoQC7v4un1m7oYBoZbWOJnOO3zU5mx7qCCl+dOV0e253aO/DliI
fUgwH+EGapeWhXvx+yLlmWVDJQftNGLrrk9WN8NZu9vMXE5bM2pav7rz1qF104tHswbnFFI5zDKD
Bwc4ap9TO+6m4inplo4XtiOzzcz7FFHeHr8vXT+z8mszu9iz39B5Et+HtFyw6PgQU5/4X+IylEvJ
nNrDTangqI/aQr8DJtUgH4mxfx1/1JBSZBY+FiV1sQxpewGz3h3nBXJ92K4YO9ucpu6dwtopDY0+
kevb8czAFdOKoPzF93II5pUb5Bmgsw+HhWPRYGI5QtzUUAhAG6IG5M4br8FqTQ0hA90iL8aurWgy
LvFIcV6dG6yqenKzGrfjIbpWOzBCh6l0KuOuiGnq1GdtJ8SZzjLjh8w0nWC9w1YPf6VzMhnBkDyb
s41/3amPE0ivt8WWzVPw0prduqZ/0DCt6J/YfuHx7S2mKTyNNphoJN7j6cXIvMfqWgrFMuTMYZ5m
Z4vcmzFrR+tpUKaQ+O8hYHxex7zz7ow8WrEwtl1c2t8RRVBwjVPmtfzpb+bzIQj7P9osSXpBQMSs
dly0Bj5mOT8uHnw7ppFr2byf0eW5BJdC6TUICKjg3RMXXjcrQk5n9IG6ia8Qzz6wBMFwQ2XjuaWT
5VU4hzS22A/afgtf/9XAxDBM/lpihg6oguMbEdps5V9S0MAhsRZOeBXfwCipCf9Ab2zUZCW7KYXR
/doOBIS8zNhD0bHC0VG+T9ukwo6hdbh6MaAhTADxWN2VsavHR/B7KZoA3z1ZtPYtMktd+LuEcdoz
hnnJgsm5AbKFC8MCAbt1kNKE8SbnqMqYxVylHAdxmdE+b11el3iynWC6RYzlnP52HFzwMlva8bG0
LKeKvv/hZpedAc96ZMSSiNDNwdadEda4/IdKcgwrThHBUn/WHY7Eaeeqva6OV82odAxGPX6LSnCZ
2rD9oUYchkHanxG5i3gwAh/F/bu9LfA0hapctPgY1nnUAYHCeznslZohzZrqkTp1bQht8zeRcmpF
57AnsZGNN0Y1CRjC2lk1BE/7qKsYnW00j1j5aDWn9g7MvcHdu/d0ojyru0M4I15GdrcJFonk2Onj
szfjLwFnAmsZ/lxbIMb2ISXtaohC1ov2edKqLrtFvEi7jDZy0NJ9ifFwpS7q/PxfgyXnzos9eBy5
7usCOSEM2+Swl4kYcpuDg6+Bvd3Dr2fCjwpaHBtMB0dovgdzu8CyHRG8/ZegrRedZpFE+0uCpgtA
sT1U/YoVqJsC2rVCUzF+/fU/alb5ehuAh+EK6BJ5IHhvpuFM17epsM1/0d1tTYPS0lXVe0+ySjA6
VEEyqTQg+P8i9bfl2/57UWBCYgLnWY7rIIp33uoKMUYJpA2Y89rcaYMBNDJIqRQzVgPTuJmqwcmJ
fW2bhrkSLaIVSzNavfhlKQ6DHq0YMsVB/h63BEyfTil/x3SN6Jkw7xQggIZPNGMTjZvs69SESTV/
LIpatjRtxJWxAfvVJWHhpqb+9VPHjuTNnbIZ4VDCeo65GeYxb/WyLi1j5K9j8q5OGhzGLpQjYd1c
KUUY9hfNHwSCkJ0GNqiPqFAt4VGTtlUIL5cdrLq3w67wSKExp2l6Gqng62vsezlziumyYnDtzClR
AkebUaP0qiczlfAYSFJUbCnFOA1czEHxyowq+VbNZbDiXPBfjoG0Pm4GAyEvQYqq3xdOvXyIP7X4
BJyKIbVoL9gjSEnlVoUg+2weAK61ah3mWA9gJ4fhsMUchhwkHc5uyaXlaCymsDY04RLKDqhQbrLE
v2N5tIk7qLEq2J5sKCpgzaFh9GzghCEd9rdr4mxQszlIZNOJjiwq56tme6mmsLmk+C18cKAlFZ/Q
dUKOUiSdtQLxp3Mh5pUytAun368TTNmmukTKtrwYD9rfNhnDQtHFa2gflXRYw1HIDqUhEFa9nzUP
88J+R2TfXIExNUYRpgsRBDuWEtNjsldCqxhycsYIID1aAa7ZHiyqEkYt9AjV5NeMw76jJ1PcDVaZ
QBXVfNBxtaXFq9rseeOW0V0d0UHeHnLVfdYXHHSWkFDGPhSL7mELZRnneCYdq9Ie4oB8ybose2kP
kYfg3nicjg2bjCJO89M7z6zx8b4NgRRK+2p3qUs3bSlcaaSgUki4rk09vKkG3Ag+FFmxJtMNnIwt
M652BliC2VETCEl2hOPMDMwTMI7kQzYvbUL2JhyE9D7FtZzCrgWs5gs0ucY03Jy/ZsfvqAe3iA7A
t7llLnPEyczEoCemu0W6igmduaZltwVxzYVZDZuqfacfpm3gi9Nfwslq9/HKkh6ywPe7ISWg/nPb
nAb6mg7/kywRFAJJ8y4Oemz/IkVPdAJfGiy6YTWuYvNDlARcqo9bVq2guoqKoNtPbJIMMf2D7vzg
OCBvfXRX6Eyalq69rArLgLR+Z9nhPq7wba0Wyj4UxND8RKBKUVBDe3aPW3js2+Ju2Bictp1HL7Ho
7N1oXrSejGZWB3NwarvEMtqz5uQm6oXRiJVBpvoqUYs1Fx25qQQj2E6DGmsTLNn7ZcuHKkSVIA2e
jXN6clQjukooVeddYYmkCLEgXfHayTyiShHZxp8QQ1qL+dDZNfj/hc7UsoA2oINh6HhL39YjKqoV
Z+SXpqmlcYgevyBsp/Gnqf5WHsvIwrRkPWDvb1fEYdke0K+Gg5zscYgUjqplvQ3SBJf/U2ZWafHQ
2obbteeyMZM5ehk5hDImR87rLEN56HfwnRbl0WFsUAiY3h5jEWcE1TVWkK05EoYC6qXtsubZPKhO
WHBQSmhWABuXdMksFhScvmpillhtt2WS7p7mvRX9JExToyBmgf4498hF6Ke3j8bALSdtZ073ezuE
73Fp9BLEAUqNoFjWy1FnVnErfwlBZrIoMOnB2OalsUoIRHh3xzPcwMrosxpVJyF2efsJJevOHxTU
GTSii2lKgumBRr4QN8SgheuOabQwI4u4F/qH9ofSrW6nLi2h6/lr9NVFn148EzcEKfQ0+ltHdnQ+
DGiAP1hrOvtzfqOn2WIssdANs6XfUbWdCBHKLCJt+DVcAWDBHHN5DiFlVs9ZU8gIdvxBWKuZkgpg
rW1iiN3bHN3M77bMwY6/nl2ASafCbG3nSKhRTW6yE5FNg+NAEhEemEGi6rwJjiWCR+H1FOgxWAoS
7pYlRPUf+gy5QvHoU4fDlYkjmKjBh85qYT1Ddo/k/+ly3FVUGwP0mzjDZrbzMnzdyI1Ev6YoFfp6
NB1GEUbW2HBb56N+X5PikFuoSzkXAwMYsmCnmMJJpEKOlf14pd+GNcezNpKlc9nJMqncZWdShPiD
pabV53xsItSVHs11jK3/SYQK+i3OxD8M9hwk6/VwD0kV8xuWp6wxg2JhsjwfD5mlnzZzmAOeL09V
RaMqv2tXzrnmZQ58VBQ33gALaLn1lV6hVYz4RNI4vpXgAQgIor0JRWd2iL/0DWqWoKOoXiD10u5W
ZB69xCjClaZ86O0yVlQ3zyY7rnrWK3Y1LUKQMe0JShgSHylAOiV8gO9oSu/fx3y6fj8rAvisuqk0
zOTAUqqGhJbPTGqD1FQDhM9Sv2iiUtajvMc9CXcEpoRGDIhJFGDHq2fhDCTeePBsfNhkTHN48dyV
FqTRX5KWbqFWwP2wb+kPtq/m6uwuomZGXRBsuLd3E62f8GoboXTuPaUC0tV8bidC8wd5hT5sL4cx
ZKVYZFpZUmLYwLYf+KWQnLVIRjGwszUeYu9+YNU01wcbB1A8LfV960GkH8Z3EgscYHk5ioasG9T6
9vUiHAVMQ+c0Uoj5+TlZsFKijLEwNA9uUhuT2Xt7hv0YXxdV/NWTt7Nxb56dV83jOrZGUD55PSIs
mqteFy//YIjDYnkuY/gwLierLvC/EO4ktazC0Lo5dpzhUvR0e4JTPXqCbiVU/vwVWLNAaWFoCX7B
uAj5s3iSV2MnIcDQ4IQ02E571cNFOM1hsPAljOoesMJt4nqMnlH75oJfwaXjE3uvlP9EbobBLTY0
brx+dWaaAF8WbKe5MU2eA9vlEjEL43JHZ+KADW+YStM++bldtH8ivBCczulDwelI75SRq2AjCoiB
HzRQlCgYsO1bmZRTRoeJpEI3Fob+r88Tb08TsD2wQ8Hyh0MTp7njtPFfh8i07HsEFI3zsmRsMw0T
IlhzOlBHb9RV426wl70hLCyfcyd/VOPu11fx01kS08UIzzof/Iu38tabJSC/zXeNwX4OD/2SnjpF
ymiANnqca/N1lgpEkwgrpZFIVWX064t5YxRjW1jm4fwD38UiqwNPmB/P1XncjN3gxfNz6q0i11pn
qixWmIMkqhUbcALQ/N/++ot/ehceXXTLocoHFrfAuH78YnsMSTKJ3OnZUxtugGgap25tqDa5He6C
uhaYsylCV5aouv3Xl/H2/gEWZHUPLB4CB+m33oH0u2ai25bymZAKhVqmwr4HwhZuG8d+kWnos/yv
v9n6MfkIIzSxVzRtF2M0ugLB27MtgqoE6+fYeEqVJqQMYs49lzDv2h4R6aGf0uSkVZ0/p7CT9Vhz
ZFzYnvEfVgut4XeWUG+HqG0FPAsPoCKysDB6C3f4EEwwVIvNp+8KPcX1Hg+toBqiSurwnb2n1DKe
UsH85jm9RTtsjNsil8wAC+u0iGv6caT0PvJ6z6WLS9/I3bFwVoQt+Gyz+XFLxs6dEOaOgfm1LHyB
oy2nr62v3YRBfnITdeQlAEMnhFnndx65wI79G7/MN0YwpGm4jucEDvSlwMKU/427W+d3m+Uh1b9z
CIhH/6IYgCMUht8ZFr+JCPJAv6Bb2ITr+HCd6Ua8eRZmbHI86Hb3aanCcE8/O14/tsU9/iIurkDs
HCydAQlj1V827wL0Z53ziHJqTFYYDC9rgO/AcqmBcYLpu+PSUiL7IrVMXMK+UBUi9tdqIO48Js7y
1+/z7cTH38P1Qtu38WHx3J/MRVmfZ1zwo+BZ0zr1cbzF9YQFX4ktwkMbSPITzAlrrzxe6q8vwvvR
jpUHaTsMqzBg4cPN9Sc7VvbQWbDv7TlHNsemNndDE/bP0RyV8WuyrgauPaOxQeT6sLOTMIIKlRiW
KRelAvcy92UMvK0tbpFkm3BH4jEpvqaGRUSIc/IHa8YmMpyobbNbd6OBzaEkEQutxbITsDiAYPpe
UGJl29Nlb1eB4xF2Ywbi5K6x5SZZZ9hq7Pww679FvheBufZgUPJ3CtdjSDR85LQQfwQLMUQkVVAU
4C5ElmHY2dABClMMH5g9YUj5ppdWH7Gk8SkJIy/Ds8mZg36+gMg7g6TxFnkKCD0XG9T8W3PujDbh
DtJpqm4LJc1KwkE4QKWdpql5CTyKwPZsogMYx4e+S7PFvQAfpObrr9+e9dMYIn+DFcr0YKuh5nu7
a5Eem7rw8rNnjam36vapmThJPgBIoiwiXGkh3vOsmdme8jfX4GWncp5gpguUae6F2OHvtIP5SZGT
9G1XNPGaPwkZTswF4mjox79r2b7t2Pq0a7GIkw6PhcHpW7Ndhxw34HKzf+IU1Xr132jvUqe+Khay
DjbS3mgwnxD7w5URrZzaINIZdoz5u9nxBnUNcKj0yRnxI98KgJrfLGgzNPE+oKn3FOwGTXVQ1Lhy
krOxHnrP/686JDBhOHsOfetA8sMOQ7v/Ks3ozkCAyr3qSbcuddnYqaKQYLuMCpWVFmu334DMbzsL
LAGI/KOQtRmQ/6eisJg7MWxc2qcszQMWmooTn//l+/eXAQbR74NokB5fbOF397v8jp++3wGwgosn
cL7LRvJmSa/LLR230EoftVf/woIgB7kfYkQqyxOdRKdE0b+eTT9dAK8ZUrCPxy4HDZbnH/dX0r1d
n4y94QEH3WP1cI+Tnd5mE9iwsi57wAXZrQe3N/j86++XG/zvbkYIE5MKSPxAOcz+tCEU6+KSjZRs
jzmLy/5HGE64hqWDH4MscNG9MVx9m/Sq3wxy+239Rc3JOhrhQEoNyph7c9+F58zOXjX9I1EXaTe9
BG7bbK9R1ef7vW7b16Q3Op9Hq5f+OX0hOWPp7T2L7VxA1y6fOC0NAQa9+w3ZDeBM196uZG3WvAA6
KbLC0wWtGEMokERsNDtsLXDIIAM3f9K/Fe7Frx/r2xoOW2wGtstmAEYge92PrzWG77TiHpE/jtGM
1cgJUndWBCdy6vqiw5KimD30XCqMxNvA5r9NpLrMWDtAkZv837xk7+1L5lnzmkO5Kppobw89SwlB
G+ZZ/qjoqNkhalM1pMKefn3zP38dKxctI8h3gcn2/Obd5hl+K9G8ew+JaHe/fdcilzOl8qgI7b/5
wp9KMzZdjlEsYmRJmoTHvvnKYYhXcdHoHrSYSXkNrAnyVAw6FmnwSLDbXD6mG5RIMqxrH/OlF3uC
8FleSe2Kzf4RR40C/E5DZDrhw0tMkdMo9eh6iJeV+AjbA8i7RBkSNfLe26exRK/Lp9I98cTRgqiW
eJO+SaskuuzyAUNYu06kMQ0DUkEOgquSkmmpmTfNohgIskpa9mOa9AAz4aQIv/UisFOOUzB4YBPj
6/UhU0czhFb4BQ1zJbki1Yzg6TWwMinrvlcr/ZztJhzUjr7SDbke8I8y1e2Za0PUfXtQyzGMRAvR
6vSEtfAlWkzTJLUHFja3k9wS84dvVs9hyH0BqWFnCnyj/TPgOovgSlOO1dmllMPmtw3jtuEa9oab
jKelN/rNvx0qkjii+7zbSUBTiIBpLri5IIxdEH1evYTMt/fqYeljkV6Oc5zDOTNqtEYj1A1GajuZ
8Ue3GjDtkPsfQIMCJEF0BJw8vKfN2jO3/DYmrmazbpRVrj5zhnYkDzPoZhHc6AYcvhASOpkdyKZ6
AuqPdEnt1m7mfihRhc74nACruVQ1YGftf6guw/yE60e+flVEadgEZTaeEh43gSIVLqA5gFx2DNfa
EvmVoVSpMBH6+toyrSL/obLbJXrEqXGY/sgJLSSbBlDb26OzKksisW6urzgzDhVNOPLqEgd/EtcF
ncI/sfoKxSoLbkZQfr+7zGYrqi9tZqN8VFCVGQkm+hgyzyffwm7UuTRlQRTHiX8CNhuL3PRutRK9
BryIoEZaRHT8tSsoHen36LxLCn8pt7NGfjVVAAm1oJ0a+4wn7Ii/4QKAyP5EMkfhvvQmjj1o9/ep
2P9UkiOnQ4b0T4Woj/zGNN9T71VJsWnoTtPfwCaW+0ondp7ekddatfYVwytjew3cHdXoO8yNRJ7s
Ibym9VZ4yz5gY5zv1lCeB9V81LA0cXeil8YVV+T62mYiACRlsHIq9y1Obm3e0EIIaHbtV92BZjUU
Iv9e4ek7fwjCYjRoeChYV4sie7UK6AIu2nw3+ww73co/qGE9+StTtjgm7oyHVYcd7hzaQ3NB/S7D
UHXIYwOQ/a41bEwVyHuXcxR0qhnEvSCliIGplIO5beeeiQczQYv7ucWSAGBaezFpcyw/xzSwv6DD
9SZwwxIhBTzTPp5fgsJJFihl2se5XlM2W32naoiFm49OUiuLlARPG0ipqV6EUWh8xqdydi6RWrp0
w0lrr9TEGQ+DGfNA1PVj+q5EzjHTRZesJMMKqgdfFLckJXlUvipaSOXiGs7aQ75qYr6uI9UFwkeY
jUwgVB3d+KmtbNi3jePNFbixQtZVW8QPVxmNSMsRRt5qo519JV+BljhPJkrOqnWjxZqugte1eVYE
as4LEEJi900nz2qhWw+jigUe01kUEcq1xkwtQfY7K/XSZy9r/B3NnVooszoOWUSrtfEYd0WTmgX8
2sggC/IUGS4K7E7ZPizq8w6Tk97ZtvBPQqt5u6cYFT2yZTK8LPje+oipXs33sX2segNPgUVeK//U
Smkf2IkV9kJ8YpOVXUB7yqme8Xfd46GV1erVBAfc/XWefPltvUvoBq/yItHLg4IztUOAlrdpgWIP
d4ZxWePUV5YJtnFZtr9GnYFjNvQ6DsDTTW304vtiKeG+EsFgjOdSpRO9J8evVJ2Dv2cuHWKZ/x1s
aBXT87JBjceCHOE+v++oQ7/uBdUKMFI6av2CTCWdtbGj3rOPOeovCCp6m3ODkZpmCXfpw2jcpGgO
j+lB2TNtSnyESo+uw7NDmUGHROtnR7WutKim2LQmaXsaF9iPntnQWh+lwUadThfpr1bpl1E0blIm
qJ8sZe+xqm9XtRskFjk4aAJUQVIh46hgQZXNeKoZfGRRCYslUKkcnDgr6zk3ws186pBc0d9p0eV8
6UlVST8ndDSx/AZiMP4pc/RgKvqrVCJV3QlrIbyxIWrwXJkBKDedOsetlMBue2bEOip2JaItZBD/
QgAPkGCcRHXhXA0ftmGDRODQAw/uYSzktou0ykCn3TK8IYIjTuqzD9Q4DZfJNEmHvYzKsF4N28g5
gvF0JaC3exJ8WQH+h7PzWpLbytb0q5zQPXrgzcRRXySArCxDT7bMDYKiKHjv8UTzHvNi8+3KOt2V
SERiqA5FhxRF1sb2a6/1m/u4VnswhxiXL4XjhjUkgMiFGq1JyzGDEsBCOPMoXw7kl8DxZaGfGUdK
OovY4qUoiMAR3OaXF+KLstELfMORcNlD4+ysyPYS4/bnoOoFWKSqmsC4oGoiCMR4DYlT56yPZRSq
QaCFqbw4Z4H69yyYpTWj6VNH0bNDNfNs1tGc4bCBymuuPCQKknT4NT4z3l4ADy8a3vrLbyQ+5Dei
jCaysPmZYf0CSDpLXsEZFFQvmauAr2opjLKXz/fRmYEmPauQRefT6Rw8Nefw8EW76KXcGJ6Lu2d1
xnO58WV5nqmlZ8kE8xyQnpM87TmyBeFsYuc+RBBwwXUCg2EkOeTJGd0nyNqw0WPJFja159X8olqQ
nPdcIqDUQiJs0ECRNi2AJeve7oq6jKFFBab+R36e7PJZwahLsOnDWi8C2PZBM2VRX9aGMGyHz0E4
FEaJF4FwoMtsS2CQeAKIKvcZRiIlz1xl41wHJUOTZ6DXUNhQUXrTiabdl8Lv3BoIwR7jAN8XOJdn
fUAq6SKoTs5ILYXwgvmvWxQqyvfyGGsKUKezsp55VvE6D9LLHgOgvzS9Z9vxkpn3L8kKKRy7VHFD
mG+ReaiT4TnZzC2ZQsQbOIygIclUDykNn5F0WmYIABvtIN5wsOYwQ8/v5aP/h+c/SWItKlzJrJyX
QX6xHuKGLmvdFRinaHrbnnErqNYj++PzCJnKytMhOLfJb7efd+schWOrFo4M1McMG4PVdZJuMcyp
jMMie8izChj4i0DriyrNfK6ZvWjN/FDDGqBHyCPU6KhxUCZbp+KyVOtqu1yihySLavuPmZeCBZ2g
whIUa8RamvLCL1BZ4Ji/3fBz2udVWob0OA9aW6dCR30FE4mVVYkk2VrDb49OxThXtn5PUrIzwwcH
01PA4tTVe8u+g4jcKIA3lj5qs8LV41nDXtXkTm3Up/RZba+Tcxv6IqIF/Vi9v/2RayQs8FcUqRSe
D2ifyNcevDMQC8uqBu3uBaF2xsBNL/7lTSLSpbI9VZl0hFBVRVaCap1t2Z+mbqiq6q7MJhB0BxXJ
A+lTU8ZSGbogtUA1H3KWgZb7+tntvY7yLIMeFWdSAR7WaJA1PkREqlrk5whWk7Q/7xbjOaP+3M3/
9W363+H38oXX0/7zv/nvb2WF3ksYdav//OfnMuef/xZ/599/5vJv/PNN/K0pWxRHb/6pu+/l26/5
93b9hy5+M62/fJ33tft68R9+IYztP/Tfm/njd3gY3fNX0A/xJ/9/f/hf359/y+e5+v7zT9/wYu7E
bwvjsvjp5Uf3f/78EyXSV+tB/P6XH4oO/PzTp/7//p8/v1/9he9f246/q/9DocDM6nBAjRuAEX76
LzTA+Yki/4PtLIDcsHlAAog9VZRNF/38k+n8g1wcgq0y3BvFMFXySm2JC8nPPxnGPzSE2FSHE4Bs
sa7ZP/1Pxy8m8D8T+l9Fn78v46Jrf/7psoCB2BQfwEuNdyuYdpl00WVyjpMtKhyIrJAip9nvqt76
kKXokBFlqycU6IK/BOwTjJeBAturMXr5lNdNX6bGzk2TncJPjZedBY78smk1D2uy2ZXhWo2t8JbW
qzeYisSeXSnFDmh/uymDWSC7DsJA/PxVUp/ad6So6K+7NoKaXp5Oi4tjQu1JgzTu9OqyBnvuFWVi
jbIiZRRVE9nQV00pYZY2WkuvcC/TH0bCWk+v9fnt7bHbmjZYALpCstomdyxS6a9aQXwuhOVZQpOj
QnrCNIXCISSLBwCZ9X2A4Q5pqbbR/KJPEH+93fZlmv6lh3CAqMwo4uhZFWX6WjWzBPaRi7tfS3ys
N8V9LmNnh0C2hFIG6ZRgtPudLPLWFIraCAgN2sXJ6LLHAEirEXKHgQEI+g4hMlou2aHiVDVpu1OI
uUxYP3dQpTZICpUaBLCD1YVj45YEJRK9olqdIwKpXtOOphlZH8ijT56uxoMX2VngO3aD0TYARP/2
AG8sIRaOOA+EizrZ/MuuFtR/FDDPhjtM6Dmr+KiZLpPZGTvtXMYS536qgCoE3Iaqn7FqB7Ds5IQJ
+X5tyZb7ShDOJNtsnypem15TRvbpdr82phDIAGpiNiAXjq/1uGJdEcCQ0KkAK9rJDPFrIic8fzE6
JDf+RlNo0YDpsU0TZNnlEGYETlpl54ZLnvFb1lTWXWhn3QdcFNWdlrYWizASxMgVUBcTdtlSAKyh
bYyYQZztyrdQ0yL3kocKmldy+1m4L/HwMqroXzLqQE9kT3Pvdlc3tiMQAmpHcCwg3ZqrWbSkQkkk
NYLFCqT6sxP0vG7xYr+vu3z60kNy8+zAyXamcuP8YYUK4iRYaq6h1RlQTnMFQYDxLWOFcBtOjJtT
WzwKdMdDirrbHeKexrHq4+av293dWkRAXDgCwIk5FKovxxuh54nqgg07thCuEUpv3C1ZSlGgdvb8
ATc7iQKF48g6Ae96vaKrzBmqwLToTKf0lHpJ7idzUv6o2sF8k0ObeD9kkpOiFqPre9fIRjc5fXh1
UY1Gm1pbLas41pMQOx7dLaIkOyFwlnit4qS8LcpoZy5X+K/nc4CiK5AcC6kDCrCrfdkixJwqMm1B
tUBusUZyAoZkf+QqXVDzz54o9Kh3SIKbn7S8lOE1Wn9KclTuHLsrT8KX72CcKb5yOmi6OK9eXWqy
jdM72WzdRWhPkLKjL4OFWVMchSGc4Vr2YBjkru4kvydjXmPfIn+/vbY2DsRnYp+DCLaoP4tJefUB
XV8glx/p0KaKDl8syUgfNbysjqY+FcdUa6Ifv9N4MEA2EwhEdtGqw1UhzN+MkQVWTvURJUANzEoY
+6Es2TunxMYxpROGEinAISTgW3VtGaRGNgIYYVlAcpFElq0edGUeP5lj39wHuWGeyI9X361qzN5B
htpzHt1YzzoMMZ3r1OQNZ63W8zyQYS6kjDWGXZrb65KJ4Wc0uxJS8ne3Z3GjqwDEiIsdU8YC11id
EFXVDQUuWrprcQW9m3Ut9iyc8g7JGLX4BglXKkMO/VTvbAQ5otq/3fzG7f26eXO1myqYSmE5SxpX
tliyoYyLbzuXO/N5uVSfI3WTmSQW0gRicw3WkFEbqqJZq3woIHg8qbn5i0VpCxK7HPhBaqaPt3u1
2R71a24Yi+tGXi/VrOhIgziVbxZN6zlNKyy0C6ZzjL86kR3udO9yDp+7BwoWaQEbRCye46tLTVbD
QE6svvPlqpVxAEvD47KoX9NKD45AA5RHHQNmiIx96EXE2Tsn4uWV+tI6txu4WJOH1jNg49U5IPWK
3MZYIPuBoeAiqcElTlWzfehlo/Fj1A6AJrTa+9sjvNWoeCSyclWdx8Oqy6h/SDMoicYfyXPdZ+gq
+XKrJ74DKOwvy07SD9bSjzvTennFPffUkQ14rdykwE/1VZwUJFliYyzQ+FKNZR5Ok8Ypht/oyvVi
xQfMJ6aDE6r9MVwqbWeQN1YUMFoQCjqBk8wj8PKwBUjVzRj5NH6O8IzbIYn51FWO48qDpfhqvcj3
t8d3q6uKIgxQiZO45sS+fTWpyDolFALHxlfkvnInaBIPoK1qF7FG8ykrM3QLOk1qPlaC2na76c2u
WkQtvHMJfkUG4HXTGZoyVhAxtTOiSo/QwtBs7brpXz0f4SfztDe0q5TZeVqf02bkEAwO/dURKA+q
iQiF3vgVOr/HAnc4v6IyokCWWaovQswS7VRVmKUt+IJ8jwrbeY8Oe3mvBdrsKwOJ/Z3ZXgUZ508i
jUKWAbiTQc7jcgxSacpwR28b38rHL+wv++iEQu88MTq3Q9ntMDWq+ZSEmubbcjNxWo/a0UYMaOdk
ubyIzt+hEf4DNXOwwl1fRCBJNH3I9NafenxoO2deHij92h5E33hnc4kV9Z/E5bkpsqBkdkygVI66
mnbJKeRoHJLOR4XJeaPD3bsbgqr79ccXl0FuFEy3qYpnyOXAKtx0ETCUzncaJffU2MmOmTwrX+Te
7D2UvJIfC01fukUW2BRKkxhIq5cNdkGEm7Fcd5B3soJsJowmfJ/G+1FLorsf7xvaQfxP4LVYzJdN
1VpYzEnPZGXAMv1KtorTUnTzQQ97B02zrj7ebm9rcSCQ9EzFALVsr86kFknXsYTr6NfNMB57y+hO
lelUbqAG6c6ZsHUcEfWZOi9i1oe6Onl1dL87XIo7v0MeCYOUpfhctnb6LqNUiiWGCUoFGjnY7ylI
d56sK9TyeQbBWsL5gM9F/mi1F5cKPP9sCnHU3LTvW2eBiBWrvTtbQwf7Teo/xyBtv81x1J6ibHHk
UxfG6VHqSowsIqR63wlnMTefQst+NDM1Lw+6FAX3uoLnINDn2d7ZSRvhAI8wQNYmq4EdtTq7A+jv
tepQ+RwBQr5x7OlpAuX33kGF8t0UTv07GYvvr3E7F0etmJy9s0us6MuNTNVB2KVT+id+XS+LzEhm
EpkIHKLEjmd01AemP9SJEXrk6U1U8oB3hUjuts5XBPpMr+17/GBtPbERXy2aL2jBav+6vVKvR4TL
k3e3iOgJF56P21e3mV5Rs+ystPIBTkKSh5UPhsfqHgA/qb/X8qx9QYrR/oAA/fxhrmLzt9vNX69e
cXcLRUVytwQPqyB3gD07OmVLwsOwatfANxPFNVW7U9seI9GytE9L1obIBIPUut3y6pUoFi9UIE5v
2SHZQuJqdaou5FEsvZdoGszlqTLa5Y4LS9bu6iqs/rKkxUQrYgwfJ5wrIgqapvoO9/Pxy+3PuD4p
ACnLnOuaaRgQ+1enbmQFCvaXc+lrUmV5OqVjdqqSvLPmcr7/O01xhCL/zxiuVx+7uMRDkqbwyuj+
ACRo+EHbtACAMU7b2Whb8woslrCbggDA1dVGw40RPXhtqHzkyzB9TYKxyFxQwRYOZvbybckX61DX
E1Ilau00ewfT1qLmuuQEhn4ArWJ1s0xJ3s6pgwoYOmbqY2CiUYl6hOziUFi4KRSgE69YxLio8T6i
A/90e5zFwlntcpLLxMBMqrhMV09U9BRrq1Ozyk96u3gbVsNIeBSZ6uPyjEjJ0h8PC6kVmhRzGGma
Wz9Uhxl3HlvgaROzCU9xLQ1uhtWj4nbWtDzGoQIA9HYXxapcdZHIB7aROElV015NLw7RFoxTJ/cH
kkvYxSbRmznJLfJ0bfCYCNmwwUnTv7FjKX5yzUFfgPRqrq6boawSG7OR0re6LrgThfc3SOGFxwk0
+geJ8u1D7QyZ4o3h0HqU2dO3ZheNf97u+saG5aazUR0luaSQqL0MJVpbLfDy6vDg0QdUIpUhv0O8
LT+iItt8ud3UxkLifqYCRG2N1KGyGuUFzibLtAFOmvbh9xb14gcBxDloHU7wRpss9c60bp2JIsbk
XSNyPJAlV53LcNqY7QIZMwTMDA+sHR5xqH59RmEomPGs1Iffa87Syo/JAd21COWDbQsDK/Nvd31j
lJGEsiBFEVprUKIuP4SfDFJmxLXP2e1glOs01MAmXfG0oCa3eLuxjdVMVw1WFXh+BC3FYfbqDlxs
DRnSfqh94Xf+pkcg9/1ijsYpdZwPHP6hP0ixvBMLiLlb7SBYGhRNhB4UmP7VuY9unzLGMx0M01p5
Pw5G4HFy599u92zjGCatQxviWU6Oe9WzpOTLjVkIITuN5s64KD0EadwCSiccc7WRnx2Sqc+quwWL
37+xfInuOSGoPmngTS6HFWWlBg62RbyNW/RTXsUDgKQhmFCZnBQ0J8rF3Fm/GxNJFCEqmeTaWcHr
7nZwxxDWrHzbyvtDBWLJtSNr/C2rgj/lFnryIRykPbLsxlJlazrUfsk3G7K+umyyQV4QwiD9V1nx
dJ+njv22G5fiYwUC5tfb07lxILA6BTtXrFPG9nJEtapVKim1iB+1InWrOlUORZBLj0oMTis0y2In
Yti4RwWRyDAUJE5Jpa92IXMFac7OWh/f7godVDYGj9HZwkUkMr3OLMenRmlKLpoumPxlnq2dXNb2
B9i8akgZso5WHTYGK+Ii4wP6JSh+h/jQPwGVTw82SIWnCkWHgzEhyNsXVvlr0qi//Phw20AZAOhR
3iSeuBxutHPxZe5b1JRtSkQd3m7Iq6FR4g6DivoGmhd3txu8zreIuiZKDgLIwL/Yq/PXysmwGXCJ
PXtJrVOcVokLdVfxMFhFdbHQ7nGun3A5k6QDbifJv+C6xm4yOZVXQ5F9d/trro4oPoaaLlp5sg60
ZJ2AllOsGxzMyb24HjvIzQnGYYhCHn+8FZ6JHIMAs3gxr9ZY4KBunY6m7QEhXo4J0NJDPTR7tamr
TaqqRL1Aq6gIU4hf3yclfVSB16reVES5m88NzjSNMR5KrJZOtzt03RSyC2RQuEjA3MD+vlw1VYh8
OpBodEecsPhtZGd8wcHPcsc6Nnfe/htNEe3pgoDGOwaYyGVTzpR3pNxm1auxNsUjTYox69aSsOiQ
VNDnxL/dM7HeL+4sEvaUfUTNFPgederL5gxIHSMMaM2DXvSHlAcDql5zhbw9lkFVPko7A3m1+WmJ
6pl4rZNC4QS6bA6gcKgtqCJTdYkwiRB66UlSdO/wwh7eyGXbPgD8wZgiaKPlNDSQn/a2o2hh1WGg
KRA5oYuDWVxjFfFTqYxY71Vv4IBt3VAJIHlZwaT/gr55n7i53mi/6MmiUwnL0VEDDJTMBMWTkiN+
njZIAd2eAXGBXX0QTypEGYCAkX68HJKxqpdUAX+Mprqk/25XKtQnvOzfq2H2cZZahOKqtvseTcoe
93Jj6glFFTLAJqhNa41GyluzlbqaOhRmsvPDmGmmh2FS95iYmnRMwFXvnD3XaV6OfIf9Qx0VbBkl
hcueOv2i9VNvLh5pNBImjQJaxs2Xht2bZX2bQKSpeF5ilKUOyMImVnugjJRJwK6D5i8A1mT3bo/9
xmbji0CCwKpG8EFf7etZQS6v4IT21HlO7vE9rdxKnh2fXd7tNHUdhws4Ddc800z6nfvvsvcqgtJN
KNuzp1GdQ8YuGvyxTIfHGWDxMXdI5w3SUPjLMs74knYJPN223TlcNqac6NThpSPQWVczMKC3bw2F
Nnu9pdT36OZnnhrosV/VPKzHPgt3TpeN7U4mkZI9Iom2iMUv+xy32RgjaC17GiKp8MKi+o0i1dID
yg3Sd6XVtNrXJaeGmmlOo7sQ2uo7w77RY0ALItwhI016bpVKTYKYbCrKF1C7hvRBlbFEQW9r+VKg
zP4dshsqSreX1MZ2NnlykKMgH6NA/b7s8ojxyewEgeJhB47MQxpq0QMq4anhSqZRNy6FILs+FGUO
R7DXAwDSt9vfGHKeHtwgaOM4dFl836uHT5QYoATsSPYke0EiKFu65TA3GEtVSLsah8Cwmk9ZpQZ3
tTosLrz+v3FXEmDoDLitAitYD4CeJQ3IxGbxxhG6XNIr2IAo4eQjrTjuPPI2YitdJuUrMGOcLVey
BFM4ZKkD7tub+qIJvbRaNH9k7T/ZoJ4PYZJav7WFholCJNmnNHMynRhLMd6iVNR4o9FFO3j068nn
StPIO0IEI1pYpz5n0nwK4qXow+lhhbeyOZ2IaJsDSpx4YRctnjlRM9yRm94biuvAjswU6V4ucqpo
WGdfTjuGZ5MxIf+PpYgen2BuDQ8SW3IHK3u9mwiBBOxYrC4U3FZnGL7OrYY+sIH1gq5+ssNavUNZ
Xsevpda9NOUA2VnN1wc0zRGyIiQEqwG1j8tuSVEL2lkLTQy00hzd0Wnx4STHWNIs1fH2xtlsitye
AxQFiYn1XTBmvS3ZWWF6XMaKa/c2+6aNLFyarb1jcXMYiT44kBwN1MSqVwvOcJISBfgMp9rT1Cfh
MdYyzcdfZcDiL4l3TuGtVUlsBxSYYpnIGlwOooxo7mIqvO7Uua4+AwjOjmzdCnucNvmIEDqu2Ni4
3ZVmkewchpsdRUKJq4/8NJDAy5YXqqmFNoyMKbwXCCFaCugykt8AR89O1Ev2qjGb7VGPQU1ByLWt
i+mKXeLFQB7McyhtnixzzD9DueddlwXFvRlXzZ+318z1YUtiTWx2UD1If6+1+pI8jDMlpb3RZADV
UIsPWO00T+OS68fQSc2D1FemazdOet8pxt47a6u7FD5Jc3HekyNZbcduqnItzRhe7FucUxAY2h2Q
ppCkvKM/LCg4e7e7K6brMlTVKbGZ6GIZArC1rgBUM6zzcGhMLw2S5g26RfInqTU1Yscu8NBTso5Q
1Pbi481GecrBc1Aoya/zXRrKVplhl6YH4lJ/QKCjRIeK4Kmy5+A0S0N9h5GCerzd062JRQFEgDJ4
+an2+p0yYYhSj4XhtTZWM26vxM2xBZOCJwR6uX+lcpgPrqzEKeCYuECksrGiz7c/YWtyAQCSKuUW
5S5fBRIdjM+li1TsN4POeIDIOfiLIgXYI8OG7rGsufvx9shD8SrjGiEZvjolnMnOspzUoiep2vxN
zhPlCNqz/E0BWa8d8NNM/7jd4MaBS9oLnIDIEUCaFQPwKlJJM7kq817TvLFVNC7GGYNZQl4fneNv
t1vaGEpSBRr5diGiBKXksqUEw79MKRcLerDylLTF13IxYj+OsVpManOver/RGphrENdEJYC2lFXI
WaaZNC2xbHkyagiHXiMlYfWa4tXp1GADFw07Qcd1e5xAUGTA6Yu8gbNqr4EDmiMIjYzerGRHiwva
HRNsxXKIZe6EmuxOEPCMB708BvBvoghGwZ0UoiWvGqyywV40mcdCU8zqt0mP7W+ImOQf8nGQ38qL
pv8OAXF4H0VJiGdNX6d3geVERzmPxydKETKFhqLFKDWwfyGA5b17e7bFbK4/j9eNDm2KQJyZuJxt
R5OoiRdR4OFlaJ7YmZWrztl4f7uVrVFnp+BwQc5WxPuXrbR4sMLFmAMvTsbyrmrLGK866zN2C+19
J3U7K/j6EKQkxwXjgBlSwAyJr3m1VzRqf0SObeClUztgVio5rhOU2kEOi+kYGVbuw9Xaw5Feb1BS
QsQNzDIXHLvnslFdS/ANNpfQ1+VMdpE4jNwEoYkjYcYPl2uEkBtRF2UNSlSEzpdNlYOzKHbV8i7O
ogkhSMs66GZd+ktW4T84yvXjUmKSdnsKN/qHwAXCXhTHBORltY6TKZqoupkxMDsDbIuc90BWrf5T
3nXdTv14qylqixaaEmwce/0MrXOcc9NAjUioKxoijCa+SCZcAbaCPqU7J/nWBjW4oWmHlyD/stoB
vPzMcRyL2LeKqfxemUPzDnWgPnNxQ5Lu5FyruKj1OXInW22+yX1R+i3eJYU3ljNYhY6rBvP0/ssc
jtEbNCf2YNDPEedqi0JLp5gvdil6VKsPLBH5DsJJilD+nLPy0ChajKNeJb1DE0tO3HbMqkOMY/R7
TK2rt0Ezxm9avYjv6hpF4lor53cOvofgK8CkTqi1tIekaPp3Kh7MvyHMrKkHoYd510I93lkzz6f3
6tNF8QsyBKl0CmCrnVjpoHryoIsQWig+lZWc3Ss1IjzQpCK3sIAAIZTb3aV9pR5GK+3uJC5VyAm9
/TYrMM4GM1L5t5fx1UnEWQeXkFoglXT+f/XiFxixAilz3U1GK7oPi7QdDmhN1O9Tp9U+Yp+XH3+8
QbYLFwCFK5HYudysQVeUUj9JuksKXj+pUas9VNhfelZWlPfVEO2t56vNA9eNZsDnkjwzOW8v27MQ
ONINrDdhbo/jsYauAjwBPMIy2pN3u2tXTyVR8BOtQEfQQMCtxpKgV0oGA+y64Mk3h5Ys0V+KArOQ
xGhPzT6VT04ujV5ROu1O0xu9xDWKVwQPXvCg6/hL4jHW5hW6AZPU2z40rczTqFu7ut73H2/38iq6
pQX2H2lAS9TH11VcrUsaUlEQLsx4XHwpqDECpTDoVbm1oOWEmy9erHjaop3k4aa0Byy/TgTTPgqa
bCEYA9SJVgsookVwQwntQ+mBpS/38cFpB5wMLDPB9Y76eeyxj4IWN59R+ey04/wmtar6FKbB6N4e
DNHYxYYWHwOoB0oliQ3K2perqwIFoeAsD11BdTBdqxTLK9piT8hxY5MSLLCsbPy5KD2uTjy5jgYV
f03dBcs/HHunwJUb0OLBrgYHI3Rt72m42Sveaki4U3HhPXzZK8RRVWsCxuxqVBTu0TAsnvp6yHbG
7iosEWPHo0GA3DgR16GnMubARMYWvyFJC/7USoIuLTaLP1KKJpILWF5/P4M42iE4b43lWfRBRR4L
XPNl3xKCP0WfLc2Nlc78tcWaZjoYZiUfF71WEr/Tmr3c0HaLbBZyeySz1zC7Rq0HpBzh7eCXiWig
Xqa+HNbZIdcWEOoJkiY/uibR1CBjAlRGyGKuS5uIcKWLisagq/aqdGckOJZQbjR2zvHr2aMVaowg
VRzirjWRBs/TUDggQ4ZawvSd2tiJr2HF9Xas+gzg5iw5CaYsrbGDI7weTIIuxLF0dgIH0BpLxyuI
Pd2zFXTohKc+wMFEl0ekUexAfjTsbNrp5vWZTnuIehJ9WVzcxur6oOqeOxU2Km7S6YWvW1Nx3zuq
5TvKRIQUkDMtDbs9lMgv7QULYldfni00DakEAUQc0Ox1fmgOdWkER625hpoGXtiNFkZThuo3rZV7
M5jkQ6gMzTHvp9EzcnVC7knSPsoG2N3bC+r6csEOQyGbQfWJvbo+cbsBzBPyK0g5IBDmB3UdubLS
WQ+mMe9F1VvTy7oiLU90h4DD6uRpY/Tc1ADViLDvDM+qtMltlFk6qYaFgVDbjTvR7mZ7iL/A/SfB
+azG8fpp1GYaBlVUQlydheWHUs4A9mb21DOrMGTbeef5uzWUAEfYmZiaIgSwui96czR5LiDikNpy
f1CwVPPmyMbyXVH3ivPXh7gmniZC0AcmKFiHy4MubqXU1Aqaaqyw9x0CO08r7D2E1dYAgl0ggUhI
S3Z4tT/CcQ4xOW4MF5VD+xBEGS6L+oytapD8gf2YsnO2bZ06AJDAV1EgYhDF57x6ygYUPdUKqwu3
a1u0E6dEucvSQoLt2bQPLcxut1UKc2eRXEc8pPHoG7sAqghVqctGsX2k+Gt1OrJqCuhovHH799M8
9SfZwlmActzUvLelOv+XnkrVw5TK06+3N+DWIQRxmBCD+xL2thiVV71GzWV2MNzT3TmeIy+Te0jx
PVrVCoKyn3nvVjxmCseTzGr8cLvlreklV0uAQyLeovuXLWsTos/myHjbWVUfW72rD3Fcotsfdt2h
b7XBu93eM8t+fehR8kXGQbG5xezVW77IDKTG5JAN2Tojdj9hYcKWDHv7z9Hm4eupeaYWCIQEZu6Z
Woj65pzHxVt5GspflaBIpoOeV5V+0KZCQct/qiweVXHXjjjNlcNwwFNjHF0bZN4vbWwqf2GoGHYu
fmp5ewLxn7YwFIuKLIlpJt81q5u+puZUNAdqAEA4DDy7ikO1DNUOvGFjiQluEJg2zgXhnHM5zl0Z
Ub9eIIjXE/ygCOPqg+ZknS90lFykuwt3dszaVcnWHbKu2MMNXb+pKXmQnsd2QwgDUZe4bN/RWqcy
AltD9kWOf5s1vaOuYzbytzFDFc3tk6b/1CmAUg+6kTIceaypn2tlNhHG6mL919LWQ8rkUVMbd2nX
B++NuK+Dg0p6e8IPrifwBs2VJ4eQ0gvcoygf9wKSjaOV0jCYp2dxA54Gl11IZlw0oobAzpL0ycMG
M/s0TlJ44EE++7dX6VZTBhVjUAnU/MDdXDalZT3GhmxI1g2wS6aOUo3SLtwaWbeTn9048AQ36N9N
rS7EQhenXUyvDKNXHge1yn5dxNPowCswyg4gWqfTZJTL8XYPN5tFaRcSCnkK4rvLHup6iJxKTA/t
2hyKg663umBO9mV8kCuEMx0nxt5cb+yddjdGluopiS6yT0Qb60o0KqPo4PI9rtxo+Skt4xrUrl0/
Bar87XYPN1tCNIunDKc3Z81lD7O8bLtpTnkxY6cIIHiykBmuG/WQW2b9++22Nq5ibsb/tLV6v01F
ORR4QaE/0WbypwEtnN8RlDR3zs7NHgm3LZtsKPzJ1arU5dLGRbBC2UMJa1DctfOxL9XiIcYD7W9M
k8IkYesACgxA3OXgxaVjpgGIQlerdAhaqOgdgeqkJ7XPo/vbY7exEokrKIRQwuOZuAadDrk1jSr+
3KThcW4Z0bI4SvZIXrfCTz1NauXjPOXGb7cb3ZowsG1iYVDU4g286p/dO1Y5MGHZnLMW4wEarwpq
/nYrWxPG85qAAqoXk7aaMNKnPXaadK1tGvU3tMe/I21qfTTr9G+sdbpCkIL4FBmu1XRp1gBAdZg0
t4yG+A1GF9wiahhW3rIE0s58bXWKcBoqHWcx75dVW5VQjMicUcMqcOw8QwZ21/UkNct53iPxbs0S
wTSyLogp8+haNRXNymjUI2ej0ibTccFb487C+tq9PUvi6l1FJMSZ4NBEzgkG2SqOrgrDHk0UMVyr
a/4g6qt97DSXo0qH3MEcgtPt5jY7JXKjz0KcZBIvl54pObNe2T35CVKlT0Xf8toKME6TvdvtbO0r
GPz/bkfM46uYUtw4qibRjjbC01IUxK1Vve5B/zgLkhhO9pCxt3dyh5tjSdqXhrk2qWZcNgqrJTRx
B6VRBJtR0w7a+JchnrtjHVkWJu92We28oreGk/cJ3icYKRHCiy961U1Umdukl1n6Ddrs991SfS1C
Wd151W03wiIR7BbI/6vbcraHfFTNlgxPPnQPTp0A1VfTaWchbs2YIJjJpM3IW12VuZSkyONO1VyA
TPETyjOZ2+HD6RVzFMMRth9HJ/jr9iK57hiZFpXkDvhHJKvX9INE6VQcnFn7Ge8DzzEq86OCBvDn
261cP29EPkcBhS8qw7BeL+eoxUcjiiDawiKxsrsxaZdHNYntt0UdVG6Od+cB4yjTLcqk92+3fD2k
tIxIJgllDiuYY5ctoxZRjcDKmTi7yN9rkhb/Aqi5f8QysrnX9KDwjQlQ8+1GrzcBiSSReRQYWohY
YtBfLUmym20WsfmgX43iKWPY8OgsydON7teCW/T4d5oDzglD6DlvdtmcEofINaeiudJsXM2JHTfg
AvXwBf02S8EeXmyrd5yWDlS9Zwc/8fNXveuMhKrowhZPhx62FbA8xMXT6KBA9P+S9rm0k8/dWqLi
NBG8SAKRNTI6Viw4OfjAkhA0Q5eK5niSI1vfKcFuLRTwGCSmnhM36xRY0iCGBwURpInTxm95+I53
0pgk+KqNnRvHte1BnSu82zO30TWqSAiKCMIjSInV6gRG6XQQspk5RKgfMzWLfGfglLndyvWFDfaL
pycoZ4M21oGwXltm3mW00uczQFuriA6xbrbvEPxKf/gxQ5wjUij8XbKp61rcSCJqMHM2uprIgSdp
U3KwI3vxnKUqXUUvencywj1q8saCNCnTi2oVS+SqAFjUS4xkPBddpPe/KWloP1DUKn6RpFE62EGe
7sQ/YlIuwwXBlwVpQY2KGucaxYtDIEXbZUYLDBPC93oyTj6kY8tFGSZ0s7oaXSmX8ocpjPKPdqTu
iTZezybkCGIHLN8oAzLcl9svi4YM8y0LaH4ejr9j5ifXXgE5zl/KOex3LtfNxkTSgglFwXtNB8zH
ZZL7pYARXKfNXR3P+lOz4DTEK1W5u71KrxkQKNDo9jOFnvQpMg2XHSskS83Kfs69aMwGyD/D5Mts
Cd9J+vkx7Kb0CXvf5HGKDIjB0vSkD3bz/vY3XO9H2qVaJW4ptGPWwANQNJKpLWjhoMU73cuxUvlh
vEQ75/VmK+KuJeAk/NPFoL86QHmNs0YzO/dGfLNOMVEuyApyf7f7cr0rRKAClUYk9+iVetmK1jWT
lOI9BPKSdLcWL8O92g3hQ2yOc35Qyq7dmcCtbnGGkZOGMHSN/g71FqFk4ATeUmvNx05JTWyu7HYn
et7qlgUmBPwKVodXeaw8sdC3XSKMFNNUP0UTEgDZUk5onU35oVPCvfau7wVG8FV74nteTdZcUlOG
mVJ41iy9ycBD/YIw63yKjTKBsmn/3jmRs7PprroIpZjalwDQCZfc9a0gB0Vf5SFqr5Pa6Ich6R13
1K3mpAvkuRKXe7D9q01Oe1ACyEJhpi6e/JddtKJiabtkYKVIUXyMmorCjwa8ga/svNuL8rm8c3F4
irZwi3xeJHCnV5HgxPFYIuSbe20zzI6rj1P4K2tpemct/YB0HW5tFN3mzJ1zbErqytG+ynGiIqWc
yslTt0Tql0XV0BWdEyRx0ywnjzQN1JX1Iv+K6gffn+flLzzq25NiNvMHMtgDkm1aPR0kfBJvd2dz
5DizKMBww1ItvRy5okLmeWI7eXE+mU+jbPU+Hpfd0W5baWdRXK1DMXA0AyCDFwhqaJdN9ZOlTSNP
7/9H2nn1ym0EWfgXEWAOrxzOzA0Klq5kyXohJAfmTDbDr9+v9bArcoghrhaw/SJYNc3urq5w6pwg
t+dv1uiW38ewQF497WNQ802XipOZJ0fMd3tWJUIMUBr/3gwBll5MTGlMRVAp2nz2lqlm/gGFsRDG
nEvRKyowfV07v/6rUixhABn2RsB+G8+FsNsQNraSB7kFD1mb6nPQQcBJnbA8AnLvbSAgXNCTDH1y
JjdlIATMZicCIRD0IMJ8NKOaU5aMYRBT+X6tP2YDYdSD4B2MgCw8rTcQosvRHF0zD3p0r6+ohsQB
0h/iLGXJL4ZXhH/e/4q376k0CGwR7Q3J9LlFXygTpTa0VnnMpihtfc2svAtA5/xpaJXqDRJB3bOC
cgScvFn1T+K1+tlR0+rgRd05QFgB+sHcGo2HLYGLV4AerEo3C+BicII2Mapgmczat6DCeOeFXuPb
hVkeGN3ZVVwnMSFldR6+LbqlK3qGFV0zC+AwTM4hVESfFs3paL2AlLj/lXdNUZ+CdJj5DuKy9a42
JcnlPGIqatXo2nV5dBGuPrzrUNd4vbMBsSNZReW4002THvZBYRrI6gSRaFDeDhf3okCodKrK9qjc
cRPiEv1ILjtgvZA7k8KtVxUVqYQphRlEMIUXqFFmXWu4yk+W8Ly/bauZzkKDOrWViAVIpY7Sor2P
CjBbUnWRSlCYWJtviIhQv47yoI213BeDAnNrrSJCh37XQWFn560FZgrwQXYIcAIbt7o4aSyF+/Jg
MYTKBFlbv+QhTFUVejwPWmHk1/vnZe8+UDgl+kMzW6P0sl6aMVAksbMpR5JPr58Kx2rOVa2XF3h/
llOmFYWfxmlz4HrkIjaPLoTg/2d08+gmc7GIFhbNYAoNBImHIp9fGOq2r1WZoalmGPHFyxwN4QdT
z/66v+Bd25SzwF4AVgA2uV4wmkdzL5CAC5ATM56XUu19IkMQk50RIx87fM+8UnsaJvsIuLd3iKgc
SzpcGFvBm6wNe3NZukqS5IHaL9HDTO77OVUpIOCujmChu6aI1n4+k5K2aW2KylZe1mqZM1KgfVgK
1XmpBKpRy6CGB1WKPUuGRyeX3ETS9m8WxUebTKb1sgBsXXJaukU5j1OZn9PJaS+v3ziGRhl7J9gD
kbi5GSV1wdRWcTdQhJaPc5G2je/lxcemaZWrUTOxzCOp0ARop8/3Le+9XNQi6bdg3mFyTrqnX2Ju
YKcQFI4Wnm5RtED3UuPStGr36M42QmDtNKO7mLhfRBNXra/LVrqgxnYQqu7dVJrlTFjhFni1N+uf
Q5SmqZtkQW+m3uOgx3D1mSV6qnn5XXPhy6aVc0TrdpNC4Xcl0kQSA5KHbrtSdaIXIqpnbCaMf05m
N3yA98c9KKjtXUmGUqAuknUMZj7Xn7cvonmKOy/DvQ7T+9JkP915Ci+8lt+kBuZyanqnfoc2aXt0
U/YeFin7wNyclKrfopjHUkBj1BZ5YAq9rU9mn4znqcuiB8vK2i9pX7vfXQ/ZZr91i/nULa56pMyw
5/DlBD44DOg9iEo2ix+yJoZ8NAtsHrkT6TPYkHhIg1GlepMiOnzge/durHxBid4BVFPZX9tLcluL
egV7VmrlJ3f2lkBr7PQSe21+cGP3lsb4D0k/1SGu7cZU2k5Ol1QGYY+X6L5XuTaj/GH3kNvlfB67
xTw4R7dLw79KEk+6ZlQXt61822y1JYyiLBDT+DFqu+GpVwk0c1A8rw7ogGBQkpG+iN7INh7JJcmX
Z3ZZUKT1cB1VLjtQeXEpWmEeXPtb0gAJ9+AfutHyxdz6Pa8rTYrBBRGrkkx/6V0mGt8cEoinYK5f
XmbXAqk05dOp8wbEEW1r+CDQwfR12DouxThWB97w1g/xYyRPKi6R6cstoDBXFcfslww/rCT5p6q0
xuyUW535YI+Uq/ywqLvP0VCX0cHB3bVLhQWmYReswbbNO+hR0fYizQJ4UP+eFCU5Az1w3gwWpXCy
7TkoBst4ue/5904U0xyIEkgSwBuwvUfvyyyaKgvMUcuZFRyzi5OO6tvZQE/jN0zxqsGVhxcgT1rf
y2UcIv5StrkF3XixUITkxjQ2Qibtkf7U7b1ELBJ/J19sCe7fuJyui3trMDE1mnrlI7TYnnpi3KCJ
IvUBvJn++PqlyVcLhA2wUKCb66W1iY3aed5wW0rrfey21Ym3vLy4fbwcWNpbGYkCp0OCNW/eq7lM
DFcZWVluJ5KbiLGFpSkif0qS7qXPx/IARHf7PkqICFEzAxlkldtNM/U5UpzKSQNba5qLcJTufeO2
+gEkcu8UAnuRdP9yln3boNf0ihp/UacB1KbCp/Jhn62MVteAzznf36q9Bf1qSv6UXyKdMjH7Mu4x
5VaZ9j7rw/QKgbf4jatMHkUjEjw/E+vG2srEU6hFiN9AGpZNzx5Co2/DFmpRS0zhD4eO5KnuD/vy
O2dDyoxI9hX8Ftd5bTTqykLluU8Cumj/hCGlm2IxHDQwmD+bmel5/Zf8ybENpJSkH3qZtbkQViq3
gtwEHoCmu3SxPf3BjNTrdM9gkAZM9rMQRrRPs2J7AFtPL8y4wcpQ1KIFKBxWpwYl+29TrEzvgJce
dSR2ziJzCdQViES5adtaGAx8LhYNeRan9sQImHWy4xhO5fSQdmTPFA8ehQXqmbx+Gzc1DGo90f5I
AtVIaj9CSD0Qkdbjiykc3T/2e4+srGMyUUWsQrS7yZiMOGPaG6cb5GOo+kiXaH9roWKWfphIdpUc
PTQXcYIgnjz1GsGadIIBJb+WQ1mexsIevt//PXtLl7AElWNKarVtPZnMmo+W0iaQsivJe23Jw7c4
PTiK1OgI/7jzrDq0SOlW0qpkRHRzLTrEr+xiqZMArZTcN5ymvWT1ANY6TloBRZEWnqvMWx5eu0Be
H8ABTLnAPACj2fp2xDptPFfNGLpqE++sT0PrZxMOwUqT9CBFvb33BqPFwMOYfacTvNV4ANLv1GqW
JEExjbmfdI04A1hDq6Viqt/T4Na9v7RbFwp6T1ZWKfaxyG2exqQwKLEeQv0Fqrgv1HqLM3ODyvW+
ldsTAnWSQ67E5aDFvIV0DNlk58y1x8HUj0ZQNGkDV1aHxA7iL/59U3sLYpaVxAzOqlvS9rGEbK7U
lCggYlcAvTGpPFLmD+5bkbd5XRPCAlVh9D84hZzm9YmAc5S2oIinoISS6oPaeunFtuCdaskNrxn/
m+9ESvmha2b39QeER5zqItGQbDlt0hQmz53JQzk24AVGyqX3hktndPO/5ZKiFlFm88HZ3zmQRENy
ukF2UBg6WK8U0aWws3rshW0xA6Gq8lOhDtGjpzfz1Uai/PWtGpIHIj36r5pkidnU+PK6h1+oIELu
0ia81gztQnK66Kcwaa0nmlXmk5EM6UHQcutXJE6XfiF5AtDM7RyHyAwi82maAibny7OeDc7Z6dC4
0uxBeWPrUfUhQdvsILDYuRUro/LT/xK+qHoLRgIABJ1QOzxVzeI+04QaT22fRx/vn9fd9RGmQ/LP
zbgZSu6zvB1FzXlFHHf+oWkjshluopSXRJ+VoCs4SmXlvHp6jDyQQUSuPLVoKF43W2lCKlRNcT4F
mcWUCl23OZjgJH8iBvWo71nu690M9gjREBOQibz84L980HpYPESzyilInbk5Eer0ZxMGytPopM7B
G7zjAEjtfhIB0vfiLVqbCkOlE9VQT0FH7+Z5gW/h3IYGQ0ZpmmraA1w4yjXU1PJtZYzhge0dF0d7
T3bDKMNQFNmcm0yf0qHxlpH3bnzpUFJ6PzVm+un+idk5nOgoM3kMPxOxxrYcQtSklWi4jsEQG5Je
cUiuPO91kCVzc5CX7BxOhv3oWUrHBg3BJpzxkiybKw/v6ZZ059tMLFQk1fKpsOj35XXa/akUIj8w
urM+SA8o4Uk/qvHgrjdwVpWF0kwyBrY3eX5c5moA13r3kDpj59//lHI/1o8Fk9yMiTOgTvkFpoW1
KdvqQs0bGffnRCbfFIBwJ5MRqY9U8YogpfB/UFnatQdqEyQO4COqH2t7M4iLemyJh8zZcp+KfEre
xnlUM288RcWPxhuKA4O3B5IF0puVPG0kzduOU+fGzThpiwi0Fo2UCIGc56Sb+oOXaMcKzHMSYCQp
gaDIWC8rjpfM0BtlCDiwjDYDg3hCn6g8cMo7H4+iDaOMQHE4lduC0SKMbtB4VQMRG6NBRD2KazhG
2RelHZLnRWvDgyrAzrLkmJRkiqA+xTu7XlZljVVCU3cIvMpUr7UjlHN8PGR/e8cIW2lEQEsu7WyR
yourZ41nL0PQW13yR9T24ZPSzgmeedQoJw/OH1CbtAc7tvctYaAgTIHMSaaW66UliTIQr1gDmKbC
/QHvb36K0ml6iGdot1MxHVHf3N5pMjDqjpKkk/GALVSz8xpmvupCoANVIJQTJ81Ta3JgqN4ewXh3
do3+Csgm6m2MYm5RP/OQekvXlxz5UjRPTWpo1ywmJbnvOXYWxC0GDia5nVnT5sgvVqq0rsaCpjDP
/9DTtj+nZoW6YHxErnprCbwIeGsG6oHJmFufQbMqdvq0IhZx1fa92anWJ68oFp3hxMaLD5b1U8dz
7RGx9nOXIErGBW9eT+i2RIJo3hQMSVwJuMBLCdFfEtfx4bUgvVrosjwMUTGLq0VMA/vPnFgwSJWp
Sgpbq1buhygT/90vitWdMq+vPo/jPP+tuF3yaY5N8TdxqwdQr4EJ7WGmxGz4+agbS3B/g26vFTOA
FBigymBB2hYlIhhsyIwo6YMkol7jx1NRfc5oG0WMybmGD8k6Q1jeeHCvbjleCMmpDjFUAEErR37z
eHl43K6I6z4QDHh9mcJFgfVYWIt2rodh7q/JMNoXU2rsXtqR4XN7Do3/FKetbX/JYtM7cGG39xza
bXJHCeGAY32r1z3FUd6NdBjgHu+S545M+TxHOfpVIuufs8SJDt6bPXv0pEGN0BrnzMrL+UucZyL1
nmlpT/BVWPqpgBv37DXM3sZgJ/0B/ayDN+H2slPmRo+crAQHc/OgdoK2Sl4RVyZO0oB1aLmBZXYU
Le9Zka6Sji09d1z1elUIgALTBowZiDL1rhUSuBdaUu3Bib296JKWSJIa8mATj2yCA7G0WhUhLxtE
upucqbu1H8ywyXyVO/hqdIg0RYzKMDiN4C2GIJ0Bs+deQ/iPvJhvLcX4rXAQYyUknx7ssIr+vH8Z
95YGTQX0S/BdSmb09Qes4V5jkom4uDYn99RCSp76elnBX2bY+d+vtyUDEY4fxXtKNmtbnVIPHBjI
qubOjJ95/cIzxafsrVDm8khlasfJcCCIVaV2E4HCZl3tNJV4gojkTR3UB2XyHB+2u8qvASE9NrM1
nXTS9PP9BcoFrF00ZCbExtBR8y4ALF8vMNSayetV6aKnZgCsmMQvRTYOUkzAfZlhDHusQ+Fcullo
X+9bln/z1jLMzeCKAPrR9N2c0MmLvGXJ2cahoagK2xrUI/j/0f1x387ecSE6hqtLjqRBlrdeoZs7
zgBFF2nHQoW4oI/o57VboxdbTwcfc89hQTSEHd5WctONKRoI86jMIdRmXD4/hVXuUqfQF6Ru+2xn
o/jr/sp29o5QEp4YGe0Z4AfXK1umLEErVianpaWhEwpCc0i8uvHFsmgPc48ecRwPni+M5Yhobees
ysCLtINrz4o3IR/oDE0v2ow4Iloy5iSNHGmCBKyAoffKV1qEpT859XS9v+CdrVxZ3XxfI49mpB0o
NBiQ/yBTmM/PWhRNp9objghd9hcoy8+SMpRjs/62LFpp1BmnNqlRcplMewbKUlHTGHiD0Uwfn91M
O9K3kH/p5krIpgJkxZJ429riJJ2wmiDi0GABzFQIoqM2eheOy+vx2DypdCJlREWGsKUkzadRhUA2
4Znzoq99njof88UJL60x6Edjpz8nB7cror5HsZsACkFE+Zl/ecIhLgiXvgIhY3du8d6K8+FRRKEJ
dDip3mnTpPzTz20f6J3TPcEHXX00xqxfTjiH7ONiWXj2PrctBDbsf6LYDE9EGt1/9FqpvubWjDRc
NBx1G/duFZN0pGg0vhH52lRCw2hcqrzm5dTjRRJMQQ2et4ArK0BGATzO1TkayuVMX185eEhvzxwl
Zlyiijum87E9c6PdW33mONBYqXUy+42b1R/UUm1Gn4J98oe2zK72ODDuEx0Yvr1XlGNUsjdKoihB
bFEMQhhARmaKv/1s25elb7xnsvvcX0QYvtpFYkrO8UHqTBdpS1ht92poTxM+K52VkhleR9SB0o72
e0upms7POuOItmh3cTJPBBwCOGZLQ64qTQtly8Cz2ltjkCSefSmQ0fATvdUe7vun26PD4uirwtwD
pJzDsznt4aCnJjxIQdE75qXXl+zfTCnd9wj2dudaMOxn9QyCqmp2BNG/fXmwjKeiOUfxhNrJ2rIR
GU1je9zpuV6mk5dN4Zuq4KWLwxGSgzKr25f7S901iNgSrWsqXkBW1wYJXZvZS2Ss7DrNs8MIn59X
aXUq2km/xAng4Pv25Fu2diQuXKJ0sGhSyAx282kjU0PopcYfF8igPyWtMT55Ggw8M8pPAfxM+UsF
mONaiXrxzaX9/mrrpiPr6QY/gA7JJpGN9LwZ6AmS/9kmfeUooWjrG4WLD/Pa/pQx33FhxKx8myZD
f9b05gi1tnOIVz9g+96OjaIVo9MHfUMTj/YIGJK+EG86azoadLp9hAgqaF3xewG00n1e7+ykZY5X
eOUQoHfdBdBBmifVhbj1/hfdWxDejgtJJRGu2O2BHUfLrkUzBI1Nyz6ccTRzOKAEn3qvFtCgCEEV
ndYE4YokW18vKOEPa80chkDNkEwNNTPzyxGewnou1FOsHLJI7S2NUUICB1ZGzLcJy0TZTrVVq0Ng
ZVH54Co40rivlrc1SM3T/a+o7VxDWXODZ5c+IKJU23NhyC5oqw9g/hhZJvqih+1ns+L8oKXlLT5a
wNYF1eW5vM46Y/7nGO6d9+4QWwWdtgGGIdAS2nCmwly9ZHNov3GqJI2hILDmI9rn3e8iFRwh4TOo
kcs//yUWoO9GNSjvh0BP+vZhENBTTW38KYly78A57RROiBORCoNgAEwgpeq1qUm4kddofBa1qrtL
21WI1CmUdOs2rc9NG7+kzEtdkc2ZuLuqe3K9pX9iZKs92J+d7eF3EERQbyMh2L49zcwY7gBRXVAN
uYfKarJYPsRt9onU1mBeMXJenezwztl8YLIBQtdtVzVGDa4u0mgMpjgZHh1XUK8UgqKbFSoHa9vx
yAwOgD/HXZA3btsdalEByptHEZS2gRIBM2KPS1qkAVIjfcBoIRCZXhUPzRIvgVEkR8jLndNEnZtq
HLZlVrc5+YPNKG1SuXRbkkh9cnPjR4H4zp+iPbxkOw6RdA4QJLeMSvAWjt1A0VKqSQiNc1kb56HP
6k9L2CQHpAC76wFoTpEZ/SQ6wusjazW5GZObigAWqeUpXcbxHOeJRtFUqQ92bidMoVYDFQbzLoC8
tzFY43hlQQdGBJYdF5+HpSuf8tAzPmp6pvuiRpqqTLTJL3rz9VUpQN6UUqhLaUDtvI0LcBROFIhz
ERR5owWM3BDrNlV6nuPeOAgYdn2AZPOjFwecB8+//qCQG8O3ZNH5a3uvuahaEV2LMq3OUxa/9JWV
/SEsvX+DLyoCYS+ZP3hudR3IjQ6+9p4PIKxmwJxZZbCSG1+kDa7buFU+BtUMO56fLx39JlXLpy9x
aQKYjmeo0u8/CzuJBGho5oeZoqS3a2zuhjnrdr6kNHW9pk/o+AsDYSrbeXZnZHYmFMhOSghf1H2j
e9dEbiyNcOhWSZzX33tmlHDQrYHvTf7k5/akfDTmKv3jvpW9a0JkLQ8QoRiT5GsrTmokltmigmf0
kXUOQ1H5y5w17ya9Opow3/2KnBueEQpHABvWprxoTgeUvUSAwjEEilrIiG0yiOoMF+S//VSIz7lq
HpUA9tbHewWSghPj8natjZqFZg12VY0BxBwTh3LoqkAdbP3dkFtHD/LeAil0q5xO2WXY9u3ydgn1
MZ5xOZqI3Ufb6pPkYwODtPXZmOQrFVWw5Vr6mB91hvbuBOhTygK4NF6PTYw5LrNp9hAtBLUKP31E
EB/UohsuQ6KNZzCFRwwdR/Y28XuohZNRp9hL6j4N1EbE57xpq4s6e+4lEsYRq9jeLlooy8tOOcje
LXmF5BMSw1yJQAHD9gXJPRSyh9AczqiCJwddkiNbm2NqTIz/ZzowACAo+nmcLe+pnKmHVXN8hNHf
NUWxmNYyJFW0ENeHM+qNBoZIAABGXVif+6FPTrEo1DOI2NfP8NHhBbFB203m1NuSRCY8Zax0zmal
tN4Vdjv3qregADyux+W+S9lzXPDhIJAosW80Ftar4gFyS0sXImCQytTOJd9TyCmEI6+8dwjJBjjt
0DMBvt64rjhLKLWbLkGpaScfTCW36SpY6VPtmFEHi/BydL/3tksKtzILSe7KwNN6YS4i8RDWRABm
idAuqj2Yl6ZEjy2cBv2g8rFrSuIbEGzdGRShsxuV+hIS6Kpzec4QDf3EwRioCVjpgam97QKdS4uE
IimZ4+YztqGrowGciMALRfdYktu9KMqhWsHugsCS2zyjdH23YCUYuhY3hkYoqJiiuKZ2gQCWLYbK
T6o6O3jT9vwwKLP/tbXZp96oDDd1ADDANpBfGWVynx1lcr/3OYOdiho7Qcpo2W+cevp1sCwAL6fe
KYPEX7KxPK37ZkhxUZQ2qn8LrWWCK+rd8CAq2P2OP8dw5WAzcJu1GSvP06EcOfRMOKfpo5ZH5lMc
dV17VTMwpvdv8q4x5rAkVkNikDfPSgvEq4rmmpxAdGboG7UVP819q5DqaXh5/zesAQhA1wuOIiS5
10vTILBSRZb+hKFU7+xwRB1kMp6i/JC7a29dfDtkdcA8yZGAtaVQSx1NYcYO7FAeBeoSto9IgnyO
RaUcwI73UgNyD1JIsnREfDbhh700rV0mfMEaqasvygSzgFPpmWS+Ts6i71W/nJT8tEz5l/sfc6+S
gUwjLNTwt0jl0c0liGxPyYqRLAse7eXZHhH5rqy5uqaDgOF9UKxrXpjTH00tkq/wJ4XPLeSIywm2
7uxcxVV3tdPI+KaGQ2G/ye24/HcwxPzf/R+5uw+yN4APhypke5jhH69TzeP989TReknjEXRtrkT/
eCI9Ui/Zeyzo0YCyADApexHrLbdKBlMbh0epDD0IavEPF7ubYfjXwT6g6nU0VL23NAltIdIFmQDk
dG2vL7WEp2Tiac9m2MRKO/1iSg70qnd/JwlkopAWmsw9obxcm+LqxrQqWZrdpEgyIAPVfoFSW9in
pEZO5Dd8gnwqXOiAGO/apl+VFBhkCoPQT0vDB0gI+odST4wTwobx+f7x2NszUHAy7wK1At50vTAh
nDgyR6rEQjbwIx0N66k0qaMVUYawtifyb/cN7m0alU2qBsC1SBg2/k6YTe8aSTrAXmYqj1GuQwhd
injhkvbhwSO19+xCPQfLAYUDmZqsF0cy71Szia1KmOJjltm9EpAOCudgv3bsyI4ro2OMMNKT2rxL
jt7NZQFZbWCNRvxoFXNzzsOm+Ov+l9u1AiYAGA551k2nlYmeQiA8TC2y6LrqIqpYf4wSffSu/z87
m7NOBQdkIk9gADRr8md3qoFuxclB/+5WLgIEADRoP884Dd1tvmGZXiI0hGCDWjfi+cnOq0nzqzrH
LYkmz76qfVJ9H+eqHR6MKtdIRoaYaXsTVMl3dK1046zOVveoqZESBwU958Evk9zBvelO/60tNU3x
VSNOXvqkzPUgrEuKC60Goek70WaldIOzIXwRlsZyGpijzSgzpOaj25FKnNsqWz61c94ekUTvXDg5
7gdLDAkJVbNNiWe0R6BjJlK+ketCG1Ak84thV+LBrNISmv75aL5p79QQDnJufsLJt52ELCxNr4YP
IoAcNy38cVRb3+nr+ig93gkIKc0xWUsoTUFsW3nQu6ZIRa3S7WlbBtF0UP9Ea2pQ1YV2XdoSDj/S
ooOjuuNM5FQFDWgKkOR3mxdgobO4GD0fU4XT42FMp+xjhz2f+QDz9SE85XBPNn5gRCAKXfuSIaeq
ggp2z3HNLApgRfbFoC98EMvs7ZZsAUheTjnNJ0/PLxFurehCV6KSpl2jKl9Blo6pP1IdD+5f8b1C
owxbaN1LPm8e0bUdy+szs9PdHgbqZFAD252iP0SOqvmpLBP776YbmYVp2i4a345t2b8g3j7/SG1b
0c6mlqFzcv/37O0j4RtlHdSOmEPYXAoQi3UKbBSXY1C7WiJNfwAR+1+p9Ufg6D1L8MEB3pKzFczI
rRfejOqkhgsK6S4Vsb+ERrcLitls8kOERg+C7b0rIfeSHILSGNPFa1vZFGV5ZyhdoHWKo73VI8cB
zChSpTqZUNtmH71UcXMf8r/px/3vuedkKKHiZeio8FhsAtO5y9tOQ+U2iC0VqZG5z5HcQZ/nveZF
9onJ9Pk3NpCGKEO2Ds1RxuXXS40txTUVRRBG5HrmK47iQK0Ms39t6/XB2d1dGwGmHOCnGrclXcjR
vDaz0eqDqjf7R2Sc7FNoxeIq7Hp4tCQH8v1vuXtiAPLCBAdygFbHemktVWEiW3yM2YnwOa4UAwkd
T3syYu2oybG3NBrMUhydIhJwmrUpAVdRL2AOYIS4s66DmNNTXDvJxenC/k8F+wdxy897tUEoMNFL
rUCWDIgo5Q/6xd0Q/Y2wnDIFUdDkORVicD2/n6bneiqXyB+LbvpcLub8t6E0PKw0buOPtpGVRxdl
7xP/+jM2l5L6XGdG1OEDwWeBGZ/BTfiCLdhQ4ug3XgzcHUiXn7QJWwxIHBsCWRxmaCBsG06JWWqg
ONPu0rSTeb5/cPZ8OVTA8v5J4a/tS6+pYwpHGhlwPCvZKdP18Q2lV/XrfSs/PdZ2DxEBpipCQUUi
ojZ76JptNynTwBRs5djndNTmi5G4TQDqn1Fj2x3fWEZavYlL8HlVMZmPRhb1VwZN28Kn/DX1lzYb
HGYaKLpcwX5Xn8rQsh578ueDePwn+v3mt1qSXh72Tw765r3WYVEsoRsbGC1r+3+zyBHXbik1lX5P
bzJQ26GZXGROJ666nrWfwOd7X2PTyC5o86bfk9rQCvQp3a4O2nosD/Zr7xTSxCSd1Nguksr1hyxr
eIM0auBAU1snOTVj6D6A2bS+dYzbHjiVnZoFBgAh0VGA/mFLp15R0+yicObiOQYJ8lRE5wytktOS
AM2BMOmfnvnsh3pKjrznziIZdwJWDEEBg3E3N76tloUAjoKuaKPq3DcTF91KCeoCzZjc7MDD7KwT
5mjGvfEwtG23s6gmfK+jcJlFSkPX9O0BcvXSHB1/bOryLbBf/ZJk6l/6NHYH6cXuOiXFG3V4Xvst
VsfpKuZHc8aTKFOOIE2s4txAbXlVhXtEwbDnRanCSww1yRkE5/K3/OJFSyaXZkNruOilkTw086D7
pVMPvpcidaz0rnPSwm78ECm4GGVMkB4w5lfLOmGZFiZTv5C/kUBsPXkIAiruaX0hRlc/L27fvNHp
XPvlcNju218vKRuIDSlLsdXhddy0AZVPGVYsmvLeKiPrIzNg7pM3op6ixm3mL8vsBAVU8r5jzM7Z
TcOjJ2MntiKq+t/fsEW8ugxwkI5AJ1/rXft1UmlK22iOvMB3UD6NU+J96NIie30OQGxKc5p7Q56z
vbVd6MVKUQAfEZ0YfRg39OeQsPXAyk4UIEcbaFlRTJAaLuvjFEHSCoAYKxqqDp+iOK3SU2P2zrtl
nNVzGFOpOfBGOy8Vs7+yrUptS/b71xZVNemGsFP5mGY8L37htWrl67Fn/nv/rdq7lL/a2cQ3jAzG
CCpTi6QDUl/GqQjPTQ3yZizG5oAFbHdJOigfxExIDrcBaa5FS6RaA/cBVsQgRULhxMz1UQVy7xTC
vwq7DEcRkZFNgck2YK+sU7ZqMAnzIz2Usa85nYe5bYIYX/tQzPbRMNbuV4TJR3Kc8d9tm8e1K9g6
h58V3ap8UmcIrXsLKTJEFOID9717FGXhANwz5JXb/FpbgE30PX0ru4ILvURNWfMXF//GwF0eRGXX
vfzGCZEURQbzKAD+NydxdOGRjiZiJqMxCphlhXlKi6n/aCCf+fg7pojPSFiAIG9HsrR5cZVZ9uS0
Dvm7eJ6roHFT9+xUxtHg9t6OIWAF0zr/UqqWr+QvD4TZwiSvKdJZNVXz59As0TckPaw3Y6mFn+6v
au/cy0hezohDULJ9cMnje2cYZTtJTd1PjFDnfypwFxyci90FUQYjq4Ucjrx9vaBeVRg16XnxqOIp
F9Q9Gn/M2vphLNXwwDftHUGmS0Axw/UAf+PmRESolEyay0Ne50N0gWtdecjbNPu0GEN7gaYrPHAc
e1camACLkhw2fMb10lpG0SPUCkgQzKkJ6kH13sfRNPkuVY9zEhsxWr1L+OP+ru19T/aLaigoJCKW
TVxsp0pdT2ikBFGRuZ8Y8x8RCB/q53CEUf2+qb2I7BdT26yE3DlrsppSi+rGxXRJ4kR5l1eOUvv2
GHsnp7eKt5NTAo/E3XnBfeN7m8m7CZUpsQMl8825Weo0MWsFnLbUDnpLtvk+t1o1UPV5eZvo8ZEO
+95lANTFlIGs9IBvX++ljloirLAjsHBTZVjItKaL0qmvp3VCZI30Ts6W4Sm34V8fCkL3UemDIYq1
R82tEbXJDmmd9s4l51FS01GGAEq2XkscwuGE9hfnchlmMDrzfE5zSsZ9a+kXIzNQ9Yihpr6/X7sf
EOAanRJgT4Bm10YzvdDTqKNMCHQvu9Y9MhSMhBw11/as4II59pQkQX1sTkUIAYhhJzmNjamogRGg
LzP3YXG+v5a9O0a4CmcJ6HNSZXk2f3HC08IMriU4+CkcnV+StJx8hnrmyHcy+3cCKjmmxqQoL4t2
A4yFfD8fbAoaTu1al9SqCiZr3KOpr73bRCyKZzQYYyYAWa9Iqrqn8aAyIKT0PUzrpgwErOJaF1nx
6DhVdHB796rGRAEgZiRYAZubd4x2ngrwgglKZJPBaCaLd82VxH5jKkt8HkNg/MZSW5dmSRW/z+wS
tTozvC76fKQlv7dyOs1S3gOKOFpI65X3oxj13BnHgLbS8I9h5umpAOqC+hkyFFqUmn+9/uzAZyaV
RFA4Zh5gbW9ykNgYeuyVel89OGZcnW2zbr8IYx4PMNV7l4HOqIROwKBwq6KehLPrjcy1xVPrXSKv
yz6PiKheX78gSKiIsiAOJJDcLEjL89jQJkah6lBX/FJLo2BWXKJXxfuNWTZGc5hl4+RI8pOND6na
MQZ5B79Xavehn1ph5TdaKD7l8zgfdE92fCQtBPrmwHag8dwW3LusozzmSSqx2LIvRtqV/pzX4wWW
tJZxBsc90ZY9oinceVCltCfpE6z9UpZgfTZEOCS5q/Uj5AtK+k1PXeOhasVwMro2+2822oVJ0eSD
Fw7GwUnZcWi09UAa0t0m9d920mvgD3TzmA8USqJf6Nz/04nWelDT6CA6uTmSFIvk8KOc1jHlqN56
hbZAND1JYopucd6d5g6gQEXT9eP9I3lzp6UVXjc2DmgSzaC1lThrSqr3OVbEMD7ZIGvelUiFXAgO
P8ZCeTXHuTQHIQMz6JwX0re1uSg3xlbU1Neq2HWvijq0gSLMFHFWzXjtZaNxSGgACRUOhDdhG4bM
dDDDqq+DxpuGJ9MrlqCb0+IZtq2jwFz+VasCK6aI/WlUQswrtWTWq1L7qHCKqG6AOYxSS6K2fKe1
s8tcKt5DCMLXh72leawpfvujN72ay0+aJyeEBJVhMgqMa/MF9F5V0gH+KSA8OlMpaz7WhZwtJRQL
2rKh8dXOR0HKzT2QRmmWSvw+T8F2zbXaIitWRE0g9Y5OHRPpl0pB29NIwuhy/4zumiLnBtBGIZzj
s16fvfDkdpZRB87iLNcu1fEtNsF63TrzwWN748v+h7Mr640UZ9e/CIl9uQWqKqnsSWfrG6tXY2OM
FwyGX3+empszSUcdzSeNRiN1TxzAfv0uz4KnQvIArUm0yk+mPG+XOvlX5QB3qDas6GlknxD7GnfS
+ZqqNLgbkym7Ay2je/z7E35w1gE6OuEFTlUkkLFvl9X4VcxCI9X6aIRcwToju6Dj9D+8x9NjodjB
9Q249NtVFljzovTFPpHzJA9JFsRtycqonhZa7f6HBzphBBDC0CKtTmHnX2kfXYugSgkeKA4LdZ8M
OKTopuWQG/r7Oh9tDfSbgOHEZQfd9PePNKHV3YlUQeCLDbtS89/eVQCmzNVnc6WPVjqR8yDahwdC
L//tE0FnuArQJhnbPNrKsxKglVrzKryceab+6xWDTYj5Fb4RcA8n0OjbpSg2SbAU6Ixkii2wcl7C
Q7l53KU2Fed/f38fhH8MREB4x6YAR+Y90xJbgM0QMZctHXOna7uKkF/FyPHOe4wwWaOKUr3+9yUx
HADi6yQB/Md8HgZxCcMDwgPVLmwH+mhac+u3OoJ39kGW5WdD8o+O9L/Xe5cpeEHwMWfYg2YuSptR
TUHDfbyel44k0GvouoPS/WdKR6dP9P5GQCsDmz/CjfeHTYnEdZ3ZUMs2DqTcoSceNgIdlQsjNgOh
01hdUihSNInP409O3p+PCx7pyT4E5SNY8MW7xy1YZnJlEMEkpMbOBd2SdpnA+ZipmB7CftHnRYyj
8vdv+ufhOJFX0WJAiQwe3XvxuyoGcEXPEGjAvxPMIWRw9Kgj6hgKEf85iGG34h+0MyCyhOXeHg43
IjPDXsagVfjsyc5+rX1GhofBFOqTw/GPyP3brwghUHBLMLcDyAJU5Ldr8SwXwYYnAyJzmxisJmzJ
axmM/avwcgQjEEbBjbYDnRrnI3sFuDku2x7Usxh3FWWvOekhqlCmgMZ+Evj+vDFQVCMtRKAA9aV8
f3D1POqhT3O8hiDhDxzNuSaE1crj37/rn+EBkyZgIyBsjRYBNKXevgD4RU6iK5HY8DAGW5wFWY3p
cfXF9eolXqbyk/HhRw+FBVGno1MA2PRpm/3r1tjW3KQaHc62zKd0b0AB1zfwJs8/0zb86LFOBFpw
PSFi8kd3E/1tuWHjaJCPNYTHpk70NXCmtJaVpdfWBZ919P/UNwSLB0U8NLqBDcLWfbdrIesUouWG
XVvyjp576sfrdFzHsxzba7emWdDXsY+DK7BH0i/FSsAihJiWvSKucq99XtmW9NX4zGWZX9iJlheT
5fnvdBizR6W7FG66nN4LFTGMr/SnYJw/oxl+exjonpqzkHl4zwApCErmJGUGPNxJFnVQ9eGd3mJx
TGC+eV0VU3gpszV5WaOg+qS4/OhTAbhwQqch+YPM69stsUJ/y5dzgtR6Sn87T6vratNyx8r0yQD/
+1lX8aPlADkC/RYTxxOA+e1yiWQVCQ2z7Qqnop8yyPyZgwsGtCCSsnZD+llz54PA+Y+oWYGoiSTm
fUufyTyV0xwYCHXE83U3mahG9zQ9V+XymejwBxcDljpVeagAUHu9O1xh2k1hD7Oc1mZm3valdmon
Q9QIRwpw+FEktmwtZeyTzv4HewfwGnQxEUXR03w/hYkWdBwwrbUtF5Q82hRMvQOIetZfZMlaKvRP
bf/KDJ8OkQJCcP/3AHb6Xu8iODJM9IhPAyDcC++anNISUdoxNm24OPfCXQox9XLwlyZaOiiuueQJ
mgQSHhHxwu5X2X+2/kdPD94CoHlos2K2dtpv/4pold0IiNfWtoau/YuC30ZddKw710VAm5Lx7cuq
3HKmxuKzicMHO+vkuo5yFK8eN/O7kgIEwiyavLOtKoOi1flCb+OQdheALIi7v7/kD5dCNwZD7FOH
8j2EZwIzGnOTERIwEg7Gw0bT2gG+1wwMGO+/L/XB+USv56Q3U55aou9Ho6OLwNGH+kbrQtjRHLbA
LBNu5AwQz2hah52Nu88K3b8vCQDV209Y8gRuTJD4hHNygeloXhKGajDLg4ZtwXo528z/V54ulPL+
/yGBRni7oi7ylQcBMQCrb1tLc4Op0LRul1mffBYUPny409nE1Pcf5au3Sy2BjRhJewi19nPyzCon
LrdZBbCmXhkQUqLKb//+AT86EDAWQTMbRSgi0btnU12uwo1BxLSLHavJKMfzama/WMzMLSjQ67Gw
WXUNFYTP2D0f5BZoVQBJevLnwHTqXV4MjQNrE2ZMS1yfg1I4mAbiWv+9SgQrDR2YExroNEp/F2RX
PbgkR5nd0lB9G6XYrpIoIqBrrtPu7y/yg0MH9z6MStHhgjzH+waotWrc6IwyKidwmIQ2n26XBV4R
kL39DPXzQRBF9oPHwiwPlOT3M/t0jWILVOXQmiRxtvER1xfGgf4HYaDAHksoaT118yKPMpX9JXcA
2P39Wf/EPp1GVFgfDS5UxDj8b7fpVhZzIU/YBPxwD0vf5ec8o4ungzE9mASNmqjLyx1F/lPLKa8O
yNY/MzL84KSATomSFUkIfoc/ZMV4uPqJwbo9HRaxz3m63Cy6AjzZ79hQibO/P/EHu/WfriXI5jgq
wEa+fWDIoVtPejwwxCu6CzHm3ePsLPtklQ8OI1b5p+kUZii0390RwkVdgZQDzwQL4dc57PO6SgZ9
VRVKXfQwPrhHzqKQ9W2fxZ2PthRSOvDNEQwgffU+rfPl2i0mRBOARtlZZ1TZSo5REmV8ObPMBpip
RXHrt2TcF6UXT39/vR99TFCNMcw6zdPQwHz7emPeC6JS9AR4lGwIOcWLRlqxh5Lt7zDo4k9qtY+O
KsY9iHcAKyKNffcxgeRJO8kQFDZsG1+PVtpjLHt2vaHr/8lR+fOTYuqOVTBxiZF3vSfHjmVl+Kwh
x1YtZL3r8ow0A6w0aqD2sgOk21VLGQEDiuAX+fs7jf58zFNFhbI+hVgQcKfvvqkm1LqOKtsWGYXR
X99lbBe7wCDQwgdc1OEap2fFtmS7IphLvQuLtT/YWZJ+349dWoeTNrwO8iGBQmAAzs+cLtO3T37J
07t+mxAC94sGBYzQ0TFEevT2y5c55SNbICRqPF0v4u10E7l+rN3kJQSwyulyy+8x0m8rmi5dHfo8
O2OJ+c8QNhQYwPFA4ujEQcco5O2vAWmJXFHqIH81Jvn5FMyv1MLKa51TsY8gg7rjZPusV/rnpgdV
+8QWOelTgYhz+vN/5aJ0i0dGiQXLCY40fBdsfo5qAR3N8AD0OhQhq8ms/PD3F/7npkDum2JMB1gP
pmbv6zeAyopEOJTaDg4kDYaPtPFzTm4sF9kn3YN/EAtvv22B4jRFuMQFjEnIu2/rVhyJaoAUFQmm
FE5GmgxbbUlSxXWkuuU4MaiSH+APqcc6WYCFaWaZ+++bCeZkVyUc4i7hlpVXpTNmaILCza9LbOBM
EZRr+QQ1XLXuYT5Mp9rK0N6Ms4Cn399f15/fCN8mwwuDkMRpsvkuSwGydySCY1M6LsImXfKiASoq
+E3HToAuOQ9f/r7eB58H1QlSCDS50Hd5X53BORk/vuhNW/CU5tDDVNXdBsnDLyZb8No+WezP4ATQ
GmpBzHAQePEfb3eg6jnPVlPA5VyEo77q44Rkr0u/wL8eEhpDeQ3US7bUAfx4pzYQAZwns8Fxsi8w
N+d7sZyEqlcj1HOM+aGtxzGPu7oMx+6KDgwdcjd3BO2SYLtO3DDDfqFS1aNWYHHX6KPBhIEsZXHL
N9l92dym4josIEC/JzzrbgpSusulDELajiPyoVqLDmPkXiSQSwSC0I47oIwyuBcTYPuaJXBZBvdy
2P6dzWB+rY1Xy8r2Wyc57B5BoKXHoRcuqfsR4uVNJXwIThj04KoL+LtQDrNsxuf9FOjSXczI8LoX
A7wnnAviicbQHqygfZvQkNwmvo/UGVTK4IkhI2EKNMXy8uumIIL0n+srgCDQagHaGt0qzB/efiEA
TOMuztG3pgWragpf9iab6QD55KraibUrdp9sCfy8t0cWDCQoCf8DiDhRFt6uB8OUPLKAdwMwLLoX
m2q1myC8dCsXKMv/fak/jxZqU9So0FFCAYCK+O1S8AGgGiRP3caLHg6kjLqLYoUfJ2rH9QK0k88K
8H9mXG+fDYM87CoEvtNN8763k0xrAuwTELwryeBmusZme465Y+7Q43+4lElCvlso8dIWGSyht2Id
06EZ0ZjZmiInFXkcS7884qpmY91j+ksuUmOin6PSRte4XPSzm1J+y/yIPkrH6FZeQ/IZhb6e6XI+
BBzycai2Yt+YPtdhPcWs6qBqV2VPhU3oSwaf7S86MpLUWT5kajdQ4Wm9OZ49mW5wYwNQjPohk2V4
CLkMXqcZCDloSizlU4f+41AbRu05Jrdia5l05o7yIPwFrDlkvFVF+FYXq0TCfvoaz7FL3ROE3/Kj
sH38a51hWdLm6ca+I78zahd5eLzUSsC692brygHTEa6Lu24W9gkWRRv66AGxQ6MsqOUXQx+VjxsI
dvRa2i7M6gH7VD1srlu624Ik6QSBA8s30cY0lNktGaAj3lRIu3DwoBdwFGXln5Kpy6YmSPT8EpiB
WTCzDFv3I44ANDghHwRdBlhV9q0DmGxAV4P0d6I/2U6nEXHXC3SawtpJqNfV0Ywe6X5Eb+KLCzjK
VwnfkKnJSbry2oH2c7G5alxund+CHaWYgn2yv9+H8pNwOjJZTMlxdkHSeLe/FxwzoIEB+vK5Ucdo
qsQlmCG8aMyKP/hksVMc+PfePi1W4KpF8gLqC6CRbw/TNIEvsbosggFqKBovXLEvifsM5PMH9O00
2Tj59uFmOjXwsuTtMhi/pxpsvrCJuOyCnSypv0Cniewyirhbm7jyD4Rm7iKftYV4rijTpRZlGPAm
kpH+DNkKb9fTim8fHGkbnFLwNk8a4e+xmVAQjJlfC/hPSKR1Xwonghl4sawy0CnPWfa8UHjcpjY9
UQEjDRkFumRyO4OSCofEqdR+ApQgDuD3riajnjys3xPgpZYOIAoql66NK9MXtVXO8DMC2wZ0ttQU
xg0AJRO5Uxnvk91o46GriWck2vVDDtcNC8LFLuqIuzWzpfjbojuFnErYulzKke4BVNzmBnaSq6xd
Nhe/l5BpeaiSmYkdD6roDpGikDsx+erGxNZ/HQhNt1ozkrGDHun0kjGlbkunq29zGuCId8TipS80
t77p8jH9ptUMUCfT1l0TAUZ9TW0SuS9m7rcvJFbBaz/S/LqAqFgIVpqhSxNlFKKlelD9ZVBVkKHr
hYQ/eKrj8YJ3nZ8v09CVL6PR6QpHGjOc226ztOm3Tof70JT+FYO/6Xw1ngMQ0pPoi0vLKasDN0Lq
safjDYZII2893WAPp8uyJ7Vz5Zg0NC74Fajg2F0Ypq1fQIYvjrAOQHoHfWnMUIaRuLKGaRIcHSYQ
WtwBpRUUOHuxbhdUDBKQcRiiNAU0d77iPOA3jAEGOLrQZRR82gG2Q0oE47LXNF1BTCs9f8jBj4na
uc80arIOto21KUyvWjIP3S2VyFruXanN146HUIOmcCR8xIRPlrUn8fIqITUZAA7p5c8wtFt+NkK6
eGv6YChfPKMmQMZjad8A/pC9oFm7PsxiKq+7Ej6wzRpM1Y8Nv/yDNwoGDtDgyF+nMeJDEwZp9Rj6
jXQ7m3dEtavcogKwIRJDppclCn4GCyVTsxaE3rhIdnHjJ7CIajgXUw5MTuJZPeRrZZ/GobQ/50CE
6w6IeHUNfBmGDgmLssth03HfVk4PSW00yL8AJgZh0FZ25HszBNCLMtCCSPaYLRY/5STWXyjiC/xo
HbtkOhdlBnL2JiL3G0WFNLuu9NtjBtbK+lgkFBamMGMPbMOkWYLLZTWZboqu5LydWZHfQb+FPTiw
IbOLrMfbq1E/n2hzxjLIkMqcDQecI3pvkrmEn5g028RxJ07zJbSZh+qY0XRcmpn53O9OXLuuXiYu
5E7qHL95J9c5OZfWyxfY4Vpf66IIDh2f4CAAnZruO/OSXI9LqQWsj1T4kgHWWtRDktA7t8BtGWSH
OG1xIFAWBktmb9MgE3GTd2vyazaimOrUgalTe6i1XMddabBF+1k8UFCR4wOEpsRFP5MyuywiAmAk
XVMVnsMpI80aznuW8ZrKQsZNBovZy6TSMF8KfIzz6nt+L8mpveb7zX8hcFAjAPXSXNUD6Ze5qTxw
Vz6JlUYeEqUwyBnBKbvOURDRMzIzdQNWfv5NyaUw9bTBzqU5uVWZPbRs3FwnBpvqmPKkv6VBSpGW
J04Vz7an8WFYGIqojA5J07GcuhtHYsHuYhj86sZyMwpI02KEW6M0iso2mGZ/XySxKVso0JQTJF2V
fygweJDNlHQEoBxairHOYWo+15HnTOwDIzsQmkrSbRc2XYw4DlvKfwQEZeu54HRcdzD86cK9LqFf
2gDIXFQtwSvb6tJ7CreoNVju4X96Yu6mrL+GNjmQJDE0bfQRlNNcsQMnauzqkW7VcDXTnP7GpKIo
dgDyr8k+SB2EBQqxht/8gqluDUWTJWtN1Cc/UXEjFxpXnhw2h7ZjcxIyvIUiyUAarcgETE6xFIB4
x1yg05hmU3gMgrGiOIpbsjR8A03nKsa2U/jTsrpXXVzczEWUfqWsWtjZptSS34IO7MRej1U37KXQ
4d3aZ9t60q6UN8XS4ZvAHaiDTQoTG7Z1LNQ5j7PhW3iSl2ngUOru0nkouwPcbKU/rrOXrg7GIXra
BjMhNMe+O86Q+Mwwr4jHF/Ts0hniUnJ56leIm9fLVkwTTOBgFL2YBMdlBAdF74e0L+9mE8G+xUdT
kbUAEm/lTjgAc2rBMo/FrSx/G+8yA+yBlk84luFcw/clEOdLTMIfPN20Om5uiO7gqpG4Hbdjfuyh
sKcOSghb4iWN5p7kObLH0MT5drcYTi8CpKjILAg+C7XQ0j4vqBJfAhaEFheiHb4xP49xrbQKv4Nf
y+KakHW6MgTbvF089L2OELWyI5D/acb2WVdVZ7mfNxCW4FZraitCmOV0yzRXjQLwp3US/JEWuDiT
XlSdmSApz5XXQHjp/tQeq9avej7hwatomp6BD5huRBetuCuNgb5j70iojmOkcGPCaYy9IstMYTwf
VePYFDPAyseFzR1rUviBK2QHUXBEmpqBRoVdv4kDLPjGHoRd5lLoA64jFOYzrlJYQE/JkzEasZBt
jv0EbpfGdaBTQc+1Y2tcj8ks5C3RFnzAcZtjfcVLyJs8bki92eWIiUpXY7qyVTC+lPwEfumim36L
hqrOk4G43YpjPTd0jkSCymAqweMV22rqfF4x/HFLPO4ARdssuh3Wrmck5WvXimIcnkLBOal7Paob
G/TFN5cO+Gs8pxn0gLxZbxQHO6KhFJFqr1jFqxo4Av7MAq7uMFFOp93cR4XfQ091iWFZ00+8weVE
IHpfKJBFxnyJeYNS3OyFoiuaEDTuwnouPXaHsdlypSK9zUDx+Gi5jCKPSvFEP0mbTGlyD9NutM0j
qsh9EERONhSImm+e8ippZx0S6MCrEJ9pDY25jvQYFoeFGWaOKgN54pkxhkyu4C57tjwMpgbelsVL
uaH70caZgHZUETsCnTYm6BW03klZo4nslqusS11Rb/ipgAiO6F9UUxyI2o9xgsYHZUG6tm4sF1wr
KuQo3uHeiXvU4MkbOsT+pnArh+0XCfNbFFbluY3dEjQSq/2EeymF7DGFQodNRCL2KY9xEjWDBfSh
py5m+xCd86omypAfgBCA7IsULuweil7ZZKfyRD3zqBBDzdM5uqzyecNnGaLkqUODAfJmQR+cQZIo
KFsXz2lyQCzXl8VJJKHWaxT+QsMggz+ld0gFlpK02gukTWFCOnLmy4WFDddZZxqVLRlvoV0R/QRD
ITh9DRph60ZJ3/YkKd0emi7yPhkzCg/RNV5VnVRMb3UMxvpXMGJxb/Q2BTo6EnA/wC0hx64ZKS+X
iwQBil+UM/cjzrIF1gQSesVxG4DErtdFG7LHkTS6GfJpu0qljUlbOirWmgEkh3u1SA0aGwCYLY2Y
neoODjRlBx6Gxqyc2ww+wtSV8xmLg6jYR6OMnzOJNvABgj84BNqH4R3KI9bvikiW1WXXw5OxDolY
rkSS9f25iHBZ1SphUJ8lmJo8hNZE065zW/gNnmsm3BMaG3PgYtHPRegxSkINQW+zBYVUozsIwdVZ
tSgYq9oVI4MphNESzWV5RGadgIyOVulwQOMqyFuNiWkIsfYEZ1d2uG/2mNcEXZ2fxNpg8APPbBRz
Yw5vRR3bOkXNgW4V/BAMkjyQUBpYa9gvpMrwfiwkhl4shcIPNme3lk3ouhIJpcy+9jaedCPgEoRg
hG2Nqxztk0vjNbTTbGgB0ooxrArQpSj0WvfxZK+kF/1c66HYgNHLrVBNabBvm3wTWbJPKToINckq
IMbx7UHcwsp0rtWi3HfLWS4ReobqieeujJBBmpSwGr45OT+QfAHgD5MdVSINgx9n3QPW/IjEOUWi
luZzWeuFJj+UhH5YHcM/yu7LQCv+pZS+wkQDimhFnWWzn8HgU2jtD1Uhdq5IersbgS3MagDRlWoG
0HgQzqoK9iNmCwZ7EIylxy3xHI8BvanoMGT9kDbJyGFbtCWy3xowE33UJNLNt9nWLVCZA97il6Y0
F6gIWHFpRg3nlFiWssAVCEmqW4Iw/uqyCTcIx77c6n7Lt0tEBqTVyWiQmsDhN/4l+47cmUHqF7sN
wXCZ9PMaQF0u87ulSyBdc2KskIZXRf8Yzuuqm5kscY6pUlldcLpmd/giUdIYlAF7cC7iYsfk7J8o
X4Fz6YFYi5p0JglvfEaLixiCKzkOV6iusmXF5W5YKRm4bJiMtmTJU4FkSwUtN4Fbm8qa/HeebVl1
kampe+pgPIKv72b/4hymU20/BebnmFZoa0VzWpxHYzrHTWmT5NYn0SrR8dPi0vehBZiz79SXdKRI
M2fK8ZmXCeZJTa7hQV+bJB6mRnpFLmINIbpmAcE0aZnvBtHMVHcPM3SENfCuBpAXVjHXXajOLQS+
Nfky1uhrTg9m9Nm2m22Xjkdoy2e/uoKlfcsmhXI8jxZanK0ggo2tZfm01KavgsdNxmZsMjQMx0M8
KLfPYzeUdSZz0GjxN9AVG0JUAnYeRldvxew5jl2lWIvtmX7H1Ue+dQGHeJTxysE+HPF8gNk7mX5m
enLxVTFswu6Sasp/eUxJ4By6KYFKGolpbXvOeLtUHB23Hs5ACtf2gL+yJbAl+xkFW/zDaYptHHJ+
EiYAB8BiQsLWXyth3ZHyKVeQJ4EMTDOjJ/ZsghTwSrjBDzhooQwQGK1LHyESWf4uojWDr0U0lV3L
Z2+Ly2VIpzvp8u4VYm25aNkc2r5G49Zuxw1ee7/gBTCdl8i4KjiPhuJHFPbhgvuXoafgTOkeYrUw
ejaFINudlSRZcABDL38PS7zwXY/ErEcjVCYvXor5myv4GDSwOAkVmjBDhSaMWIw/O3HdVJ2pLdV1
NqezblzpirvAZJiSQDE6BRCWQMwONzcZLwXyKgSX0cQHsFjgxio1TYoaGkTst4ClQFeDJQBdbgn0
+c8JxkbfHbddjzKql6IFaMr1KGc47iJsf/jP+eVU8XS+m3WLrExw9BWdvl4KkuJrwAgPPaFijjFO
wCtf9qGes5dQzRgS5BWfpzphYzHWHHFG7owPs986z1FPzOw08oTmAupuzgBrxv7C7z1IuzyBeEJZ
Q5FAPQReBRMSAx+caQxoyhqcN4PLeXaYzvYQragTssDT1iLFf9KDTmDd7mf3M5BUXwvN6I+hH8mz
Xxn76pAto1cNFehHHUGuuSGSbo8rPMzxfGkAJqtIy7VOoBtCm1gAG1igNmN1xGh8ZVbUOCCbgra5
W31EDzM8l+/NOk73a8nQbrHK8h7FtMa1aNCAdm3Q4YZooOytvpQFLFbrlI7+DvEaPQTug+WbCtLx
t1bLqEBXYoVp5i3tZb1Buu8Ogl7JA3GkP0c14H5n25TcdzhBv7waAdwTaJ2MKPlDtG6rLslBD9Jh
vtQEGrplHaIGha99upaPGpXhXHdoN3yLIjt2LVAtBd9plSP9ht6xxWQl28wt+jirQG498bnBUEaa
uwwlKDsm1QZuAI+H5NV0ubx1cTx/q3rVz5d6FeWC0eRSZHWoc6oumelKuUP5DT1sXy1jy6yuxvMe
o4OfDK3+iwpekPIIUcniDlplJ4E5jB1VA+mv0u6QvwzXm1fzHeln/h0s8+UC2neka9KpSx7Z1Fdr
LaVEA9lhlHtV2G2kcG/KIR0MAFdva+tk9jwM3hFE0BwhZ1nz+WatBLr/URpIc4ZQrPZTOnRBnccE
wdzjPsOILByDsBkQs++2CNc2mM0TepNAxmXQdAqjEY1STuV9lBu3HtHdSB82ZMuY+s0onHc+grNS
TdGC39BxFP58HtAzbQQLLbaPCdDGHwZY4NXcrDJqujKoxG6dEj80xgnonsUA2d0Ik0Dxi1ZVX16n
GCH+FnDEfRw1Cl6cxVMm3a19eU7JsHCkbKFe7nAa0ByCXY67tpRLAy3qfBkaUUEnt+l7kzxm6Yjp
xQSviNP8JZDRpe6S6dihkUHqxYCue1gN3fSOMFkIlNSRx9Bz2dSPZfXsEaDcUbfQ46O8JV0GJwFr
XIrEAHP032RZ/OWq5+2n6BFTr8IxWnBCwf2eDkiF52O2jbE9W7UIzvI1pA6DodyR/bBUlTxY5C/f
Ku9RyyZqi/eKJHpoh1TzO/jIBjdpodIHi1kqq53OizswlodXzZaA7WRfZKq2QYwf6Vf4kjd5NkuU
hktK0ArwK64Og7oxaxIE8r7tJnLCGtvp5Cop1+krklr+3LkSF2NBAkVx/kvMsQD9dWfojWwOHNcE
B6TvOaqtYg0VZBhDCYGMXiNRqDL2gyRzZutpBkALumKeCkxkYjvU4KyPvgaUPn5EepLfp8IXtnGi
9Ec6qqiqVZEF52Jep/RiyfVyPrvBsTOxxt3jsKGRdNlB51HvKSR6GXL9GSVKmqjsdUPh0u0yNLpx
PXA0rM6moiRVs2L0/wg5oIzvwT4bs9aJVXd7DHHpHRBTAr4qEZpTaoyqA7Dz7jXTvrgyPugxZOvj
8Bzgfj5iwmRwEPqh6i8jzLOmOp57dhvEEe5242bLd3KS5BsF/k/VejYIjHByBiesFFs61CHSqQey
zhHSSCH7aZfPxD5vQgIDaxSiRg3JRfMI4mLwg2MD/JiAbOgazCzIS9rH/MZOyCCabdEJ5uMQdTm4
zaDH1zEl3W7OqYXr4TyIo5AuoPsotMGxRODLd1BISWVr54LIs96KbWhymCcMtWI5Lh5rs+gyTSdX
7KBOgNwLVTAozHHBun1lYjo2ndHR+YZGPeYLo3YHjslYVrvOI3XNh3kp0WTXk0T/LE9xUSPaItug
QPdVCD8rhsUVvyrMWCE9yrb45wBMxvcxhfBr00ciQk4wQdGiogxB20E5vsH4zRZ1NRJzswwbi1qc
jKGAiscKq7+0cmt6yCMRUhQR3fY8JdkSNv2aj0k7Bej5IJuIHG+K0afPowCm+6KD/VJcGwBNrtZg
raJGV0N0M2+nMhPBJ+sugDUdvxBYg5xAJXF0nyGRtjVGahjrDqI/zqekp4HoWPBQaAiJQCiLxzcC
1Y68I/Gw/RwAeijPx1S6x5Ixepvrcs+oCu2ZD6LOoNtuYvQF0rVPATeoqqupWpcXjCxKdQaO1HCB
gkj/DARFZDA+xv/RD0F8uy2brZBbzhOwoigHbtT/cXYmy3FrWZb9lbA3RxT6piwjB4DDGzrd2YsU
JzCKpND37cXX14IyqvLRRaOXMs1y8IISIQAXtzln77VZikiqsmdqtwGbCIo6lp5x5Ey1yF8O3MMq
rFJ7xcQaOhRvxr7eloi9qB5VGfALQSZ8dtlkWsRkqY/JUejB9L1m2b7VeDkxWq5O/VnaEbvehZZ3
2WlOOW24x/JKT5KKbWwyBVTKNX4mx4RnuaCIkX/NmZNxHLUY5i5RFzq+2HxAE8iLvdHGgNo+pX3j
2ZwsdhBqE8SvaCPAPXWQPxPXAtHhHGjwUvSzC50CFfk2hrwSjFCD6TuTMDShM2muoiLMZbc0YYaR
/G52oV8WdXevO2SG7XsaG60vMuxzHIdN3LmVOVckhpCM/YKaJK3WQuKM7ctjwmKjNlE4bxyK7g/Y
o7WlbGxwchEDLaetoGrVu12b4iWLGiVEYxRaue6miW1TA5JYO1gezLDw9bkAKsimT8nW8ZwihfRl
u3fk2tXqURjrQety6ZhTeybYtkqzrnqvoqaJjlNoj2QXtHHKhoccS00wi8ZqqvpZNkkIUIYQSWdz
7GPa08IzW63uH+q+rucNG5gqlNwk0NA2ORPiTcB0aiTdqd2k29Do1RSJlBvmJvOgb9VKkdxqoVkP
gSuDF81AiIpau9cJ3y2OdSFNMoUYFh1928omtipiNVV22YUsSY9ylI/5LpnG2lr+Xh6X+wheRX9n
KsPMVkuyZ7t8J2BUZWtD249rdJWDk8HtS8kYOebPo6xsjSlVx0OtU0SnY1ANxU9A1sNcerSTOYit
m8oMg5+BM1vkR+tJm+3bgnjcx5Tkle7NVlg7j7JdBqY3AZ6fvtFuaeT7fDDZC3mBY+bK91KqDNlc
Zxk9wm2gDANN5Vab7flNmspF0MN2LnopkM6mGy7T0E0MlzhuwZJIOMGTpksyH7dihSr1shSkMIB8
u9FbUE8lAgUqMHRUoDykPB3ME21vGdvBmHvpLjfUkp1GP1YGzZJgaAQS506u+aQMdBf2D7PWTOtH
b9qp1W1i+qRh5OqTmVQtFahYz58qm1XmzeHoGviTPWnxforjrLsyRA0c28P3BvI7sqbA2k8Nlo1N
rA1DfilzQtc3Ngkbo59ROp9vzIp/f+nKNq0CEP4k+L2FcThl92YkS9NzICaWDXolwtk2jG9uzVRS
Z0NZvB92SjewZEaySiuF8trYXAipB+pstlY6bNt8JEukK7J4ZKns2+SIICqq1+Vo9eVFM8tz4g9G
rqXPkD2CmnNuazc+VU9d3jZITWY3KcSsrDRJ5Ba9DIotnjD0wn5K+WJuYQIm02UrDE4zs8z66ndT
BxYB3rP43odT9N5Ms9LsTCaBdDXpafBdCptSdkNpGB+gbIbqepKd9DYuc613cc9nhCyx/Ok+FLO0
fA7bNLA4a2nOtA0r/pDHuiGCXcjn8tYbdWKsZLTOYoMwU3nAgESNyaBm77i9Qx3OxVQjXdNJDbNV
aifzs6it8hY/tHIv7FC2ODC1sd/WUVzQRGCP6EY1dluXFkp0KDh7X9vQOxAy621uuIEZRM9dG7aK
NxhNN7h5VYmnXJ3FyEZ2kOWV0qv1qwBK/jT26XQhsdnPkMWU5q5vAd5zSDN9SeO7IOQy3WlJUqMZ
6OZL2kBD5pfhoO9Lvp7RndWe9k0lAgJ69XhMLzOLkMyRYwPHSK2qcneI1IqMABrjdOYpAv3IZ2W6
r8rKonxqZUOxqjPk7as5ovN7mzAj3stS01KThmFKOIRhRYK+hoYIIVNMRB8RT/c+rg1E02k5NE/o
juzbIM2VdB0WgWXdliR/P9YEWiLY0SfjzSmHVFCMMVqxCoSRF54xTqnfhM60sB1SC1Iz0LDMGydS
cC/bThnBdWR1vhvkMdqOiJnLg4GVKeZIbbB8O01BLQOcHP0aYJPUfkZVji4xrRuZV/VBElJ7bsnv
ZeEvaHzWgaW7tWE1z3XI2uRPIkfPkXB0ZzVOHZJv+zkQW8paob5q7TaP9qippJxkwzjP/DiY+4cZ
mUDrc4wUP3JTiV4B2du2O0bGtM8BPw1rUdfxc9ONyJXtKEquu0qPaV2qdoluUcwdXZZObfaclzi+
guF3Dou9IfSU3Iw6D6UPfRiaq3R7u6Eg+aDKyV11CRxtWayGTJfcOpi7uyjiZOySxQU832Kn06z0
SUzXXaINFY9kMmQ3Ygaa3bCxMmY8xUFwFQ4t07njgFbfKJQ0H2nso3wYUqDUHsOSwnUyx9U+nNhi
+QPWnYHJbQklNOa4/p7Wmn4vO1OQuUz7jBu1FZ16KVVNE7synaCnMGzNjDNei6S7bJvEXjMZ2dGa
MNVo3cuV1HsWzStlnSlOe2O04bxo/wz1UIaNeQ1aB8xrXjKJu9Kc2sKPYiGuY6S5d1pc1/m+ccwy
8gN9SEKvRnTQ+YERhDa9HjYZa7uhK76UECjrD0YfVtQyFaNeK2qe5Ou+0h3qPxwAKcJ20+D1Qumf
C9Ze3csUODiPWCyKeVXLaN+ou0VW6MuRE0NJt7R2TydFlE9KMtuxP+uS/WKVra15dV1Mg8/HDT0h
yYucfPepdfRdLZfdYZhIufIgIVFlt/O8uFBLiRJ2pHCSW7NBUL/VxtC8M4fS3EpjeSkWUdmWOX5O
iu01CWHQD0nSzNsEKUVGDVaiNYs8KH1oosa4VybAxHuF9e5mzhWT/cDXIs3fdGWoxcEq2VCPZPZ0
p9CjIutEz6aKOmyVNOt8iozdkJy9yqkVFsgvuCMI4JDpHJhHJ0p4Dim1mc+F7VUVNWgr4+0bpYL2
KUXTMQkt9GJo5Gdu7Td93nLRX3JQHJlUFJef/01+34cKK1EAllonZXgPJ7m8K4kY2OS08P/8UqQm
I9aFHsWqcmrYgsCjZCKtLK9S0BVodtxtQjPtN5FSF2dYJaeq2oWXvKS0/wqFgER3otCLxqrgsxts
L0iqwk0D0hJSK483IklMt+rncyaGTwbIIhgmkxq8GcrAk1eXimoOkJA46AeEusvmYdrZTKRnHuBn
d4WiGU+rCv70twGCmT230ilxPCR8BM6OKMC1QElX2WDQ9k0a44yc8pOxoZDjrrKRxy1Bp/7j2FBR
iLctDn/PMesfsS6nq3BEYx735Tk8yGfPDzQitComdkbjiUoUi1xd1VLseFRAmjsEAdYhY9t75vn9
ZthbhoWDT48RYcJXOPXpVkZjcDrkNUkdRfwyrdQDqg1l1diSdjXU9uAlWRTc1uakfKOz2PsqGpm7
P55L8Pig+dZZM3HULI/ibx8cRzsLmwYPtW2Qznuxg1QFlZam/WlWiYK5axmSNpU70p+1kwupSYST
m8BTXLrWoLtEDKAnG+VKfZzH6hy28/ehogGBpKeF9JZ50jn54KRIaWmdcISXonT6Qf+E5qaAifCE
0S4+lzF9athY7mzx6pragp3nDj8+wiRplYA2BwUvS7EPlVW81HSp1+xqXql+5R7+Cn2VhsN4xsrz
+wTNdRdCB9/fImk+ua452Y3Ehp7vwRiMdUVcl1f3urXOnapaSaEpPFnJlfXX4+XTmyWxmDGD2BgD
zsebRUwy6XVKX6mjmIGXHak7Gj+xnggcdDs9rX1VqVGSAvf/48+f212CRBZ/rYUD6OOVC70mICif
HC/Q5vxbJuXFrdAySqnjNOZXX9/l7xMAFl6Ix8v6x3p0Co6JtTaphtrhWkVob+RR1Btlpo/w9VU+
G6UGJ1qsRXz/yil9gGN5QBnVYgKdjAbHcEnfqi/yvUAff2YF+mysGCrOL8yk1tIL+vjw5tRpawsC
k+eg1jpOnQiOOtqf7wo8BtmfCz0YXTYBieF/fYufPUj4d6SgkaiIjXZ5BH+bXqREpv7Zc7KdRzV/
ztTQyFeZ02nj6uvrnFpll28QY6WFodOAPaadrA2tpJB9IEwHKwFWQRCwfHFJp6zoSGCfRMBA+Exv
vDWIII+jZv9pVOVyeaZxw6JzCRf1NPq9H1TaszSXvQBItqcDa3cT1SJwbkxgG8rdOQLfZyMHZuPC
YtWo25/yNSMgHInAxurZvTysyYC5CQgNWpGPZp9ZpM5d6eTBQhCdY1HzYEOzNPwsVwh8SNJgldeV
vvv6HX56qSWjVQVbAW7s5AOnnBWETaA7ni7F+g9AFSSha3H1rYqjcxnlv29dlmjt/77UyWLEBsPs
aTQ53hA5wKpV8kRD6mc+Gd8GgkyyJb++tdNZUzXYuCxEB/kX4dk4uR6HG2Bufdr7ozQqG9xHE9Is
4azTJTtA06ZhbYWUcDSRtWdmstOH+uvKgIHwFC6r7ql3MVF7PI2q2vt2m9o/87J0dindX8D4Snnm
G/zsUhATZeZmaIOGfjLHmID3M9HJPabZwf6JpF73sEXcd0MjnTsmnL6/5a6wiy184CWN4fR7y7K+
UeMQFaukTQc6Lsq3Jh8bl+aEeZvZ2TlX3OnsyeUWcy6kGDSLAC9P7kzpeoJPbGfwJylGI2naG+OX
aQIPBU3TsuTfQffuzJs7ndKWizKdsC/Tl4Oec7IJjY2h7qwSZaZNk3NJzEm3AyiShwav8Jodh+FT
5Ckvor62XyIxjXd/PGTZ0vAWOR5p3PPJhz+ENNEakXd+Lppu06XrsrzV8rC/ziPb8Gm1lkhGynM3
/ckYwpnvgDZz4B7imvq4Xgw9m3ku0vlpk9CnMVVp9tihmj/DJkZL8PUtfvZaFze+bi8AXAbTx4vV
PcIQ9mYdRikt9pzcHI9lE7XXgSKidVcjNpOqUj7zWpVPxi6WKTCt4AcJ9zgllWexFcphWnUo0Rv1
qFK2petim92PrCudbT2M470VzelF0rXqDSe87JGisObXOHZr8m9olQVOHlOZwq7hB2WguQrh4ud2
0J/+K1GoLQBBNKanQ37ikE6qdIIoWcagV3f27DJKjG2TSe22MY3s9et38dlot7C6YEhHuyCf7u4w
exa5Zo69r6GKltAgSlngayiaEMtMxZ4s1XiFeynYp3HWbgOYF8P663/BL+rD311rywfH3sgk6R4o
MhKKj8OhocipLglGflqZ+Z6yW762yD/fWmGcrqpWzF7ZdsahlefKN7ISGTdv2K/7PqWVgsDp63/O
Z4OTqBmbfTawCP0UxYOAPwxKlRbzPEb5PheduBlkzBVSZPxIq9CixzTVZ8bmZ9cE+cDeF0gsq9XJ
MjVmsjxLY9j5OIMSTxfqsLSiOusmEfaQujTvqCbkgW6dWTk+vS5hAQupElnCaSKaQhd8jiizEV6u
mfQPumIBx/bkkNJNibDNSnK0TtJaP/PKP70ucMNllsPIffrGyy6a4t4oOl9WM21rJalpIivukn2A
63s1lEKhKYKZ7My8szzG04HGp8USBhAbgOPyLfxtUzwi7+1VDacHwMzhIY6ndqX2pvHw9QD65Isi
2AfbOB8wvMhTjgBa0szonLn1zaZMfAfq0A5bACKKNvyJbXnwWnVSPbYGGjz/Xtt9ffVPHi1uTZkA
T11BtXe672CfIJpUiRhKWWLuExPVvE0m04Ydaut3hQo/oG7PAXM+mbS4KNUUdgWLi/1k/LKSQZp1
WLP6nh4y5BRWZ0FRPbWC2LOMcfjzbxTUkbos0qQuy6drpN0uwGXT7nw9E9K+NdvmJkLZW65lvJGx
J2dduBaOJa7//Nly8mdLx4NViWL+OH46HBMGavrOl/q524hSybedUck+Llv7WkWvjkGwETf/g4vq
lDdU0CjL3vnjRau8jeXMYGU206jcTzp178Y2pNewqqaNXKhHgnVFeuZL+WQ7wDaAIazyHFUI/B8v
KoLEMjM96PwyyFuK3Fp/15GxmbE+NFhQv77DTzbpBFvgpmbUcrHTQ//QoSDsh5ENl8BbrGEfuzDG
WbuT6GO6He5tT4PRve7SuXn6+sq/hY+y9NAIJUF2AWctkbcf71MuZpZ44aAnolJAf0LUx5om5E8M
GGIdVRrxqFrVGK92FVR419EoI+aQVPkiI/j7gW4MgkR1LKIVqib8Al//6z77qliX+bAoUnKIOHkJ
xjDKEjM366KNWM0mKx3zUGge6IzLbhAOf0r2+/UwqF1TgWVPRlbGx4chIlux6pojS9RTszY66AUq
xclNrHbqny8ACx8Y3aix0ItPw3DoFWlthB/MD9CYb9jyfiv4yjdMMJxdnMa4ctQ89f/8cRKIC/cO
hD75OycfEpa20kTE3ftGXlIrUIr+aowL4TsBwhKdrLfbr6/32UwMY892NDZzNilQHx+nXcjkbopi
8Ac9kLdT1Ct46NvuAfejAns6D45mWabn6gafDRpApuS4gLxcqIkfrzrEkTOGeAr8ojc0z3RqlGVZ
LK0QBkoLkkA78yY/mSk0FMK6xvskDOT0epXNDEzbefQNEaaHyoibx0bVxYZ6Wvr96wf6ya1RKQcF
x/1R8jWXn/9t+TZmap3znIy0IZFfWnZtYSM2MSBKPeJvUPHzmW3ZJxfUcVmziNPrW9h+Hy9YlDoO
FMwSflqHwbowx/dcj9UtUWkV9KOyOjNAP3mU4DTh+tLhhSlxeiyikd7T95VHv2XS8lH2pRt0DTrq
cvMcPPwX1e1kK7Tsg0hAA/NFNflk4jMjpGNmPE1+l0Ria2hQC+pY6m+SPlFW5ti1HD/l4jruW/mi
rfDXGK0zX8ljHz7HkLB/4OrWIRxozXZYAlkszQjuwqDpjzaHvgvGQ7ItMLFswzDtzuHJPjsw4FPg
kErR0fg95GpWNCI00b/5RtOWSIQCjFiGOhl7IuqKxxIlB7tYMYVPDuvxrqxjuCNIhaT3TitjTCEA
AdrV12PzkzWMbgBtMoW9jkUD6+NQkaUSMGrDUFHMTkJslNsLfWmAyoKiq1L0dDtLTou5stTOHOA+
uzK1eQrZ9CIgFZ1OM0ZPHnwUTn4iW28ETuhs2OfuiKPc8JVOzR7NdojdsXX6MzvNT4YrLRD6ShzZ
GK6q+vGWQ9xfRVcpkw8UPUJeZqYuGYGab9TDuRjuT6ZSKNvLdaiFwzc5uUety0KN5XCC2RAs4nx9
zDcodSZ6uBPiRjE3W6tWhzM3+Mnnv8w0RFCwMZDV0xq6UIy+SUuM7ZWAcCKjiEWrDa5jO49TwQwA
2qPyvh5Gvz1TRjMbTGPpTVDOOz2h0PovlcnuBV9f3B5bJSo2aqmPG6SUf9oXVLkUAxZCBbsY+7c8
uirJBjOx4GAsossLvHexmw42OiMq2mc2Mp/dFaQpjTdoA605Xe0LpRKJbUrCxwpMhT5v9N4zEK1E
yJTGzP/6ES7L+IeZDYgghUko6RRYEd6efIk2NhmUsGATYuTSRxTYtPrnuQTA8vV1Prkp5h4OPCrP
j/9zPg5/JQR6ENaa8LMBDoKO5wv/Czm/oVPWL19f6rfhv3ARTbbGzNgcPX6xLf+28JmpA4JgKZhj
W623Xd9Wfou7ctX1klhT+haPspKN668v+tn9UZ7TFpwsJ4HTMKwIRh5mVQXREfI1uBlqfFsIanZW
hzj2f3IpjQiC5ebYK318lCa+NwXV4qJv6kipNVpUS/DnkMQ71n/14/7X6/S/w/fy+r8GQvuf/8F/
v5aVAPEVdSf/+Z+H+LUp2/Jn9x/LX/t/f+zjX/rPq+q9uOua9/fu8FKd/skPf5Hf/+/rr166lw//
gQUCX9BN/96I2/cW586vi/AvXf7k/+8P//H+67cAW3//11+vZV90y28L47L4698/2r396y960X97
6svv//cPjy85f89lroqLl3+sX9ryt7/2/tJ2/IZ/8q4BwXPMpOLO18qEOL4vP5GMfyJVQCFES5/+
0HIu/OsfRdl00b/+Uox/klIBM5E9ksUIXeQhbdkvP3L+qSsyzUeZIu9Swresv/7v/X94U//95v4B
Q+i6jIuu5RfTNf34bWv8MkoM/D/NAPYsp+2cjLwSpa9VzxrLzEO5W4NSzB3tvZOQRmGkRhgIPdE1
CxILc2R834swWddDtCXCUPZUmtgqGwPFjzjZOpgjV6MULegjbJ9K5Vh7EEPCDTNEmKrQ4cM48Rax
J+ZUFJBuFxBLS7JF6ZFk0jTdBS77ysvUKMafYNXbvnXMfdkmd5E0b8apJXAmCIOruJwar3NMdkut
24ggPMBPqX1bqcYre2AmJLpJQuIYZ6Cvmu62KRF+oly9EUI8BgUSRMnyuhp5QRQQLaYE4aMTBwWi
7eJSQJZGoT7Lq3E21ad8askLmtmdqrUer+ZWm7wADbwbyO1DjsvzauxUbZdpMuAGM/+ZZ5bjB7DH
r+F/zT8NKX5WbQGUblayVVumyQ42JTtBLnqVOL2+L0ibvaFxr+zyCN04gSSU0ay8HN0eoMcF2kN5
9tkzGLd6mEteHRo3hEStRGU+O8gc39gyAArCUZETm6lUgF6mYghXNZ7VSxuIg8JV9flQd7MG5lku
Sn8ME3Md5oH9E1u24UeR1qe+gc+pcZ0qD7+XdgtYSZvU9jpMVesxq+EquDRPxXVZZ/lR46uI3AYp
sIuZW9u1hj3W1+08FYe4sX46HZQSl+bxPPhqN4qdoPC/mURhCqxWnRPFGxMa3qh5S7iJ17OVwote
jKansVEeVmOYO09qotvTjxZlzUpqa/mqyrVW9xCnqsp9LYfycWism8KUdJ+daVx7ZpalYFsTs3S7
cMI1ENTpJdTNxi8TrejcJpvyi0nNzKvB4W1EaVwhrY/nK0DFR0B09C1qrZiOGf0jFL25uJhD6xti
TTW9iFW92JSKvh1KzGJ0doHCFupznkWgRGTZ66Y5fowDyoBzWTjo1YEaysamng1tFajWznY4RYkG
IpKYVR8pG+7XGxAhws374oiz6lJP5cuEOs1AcGDSiSerTg7oVv3QjvdFr9orBGt+GIV+D//JQ4fv
aoVElrqyikCPIvr3ZrSaDYrU+mBZ6ZU2WJssHzzYZytMCfcWWlbyo7LNBC6DLcmEbST2OjjE2u1Q
3tVGs6kGASDtNdVmNMv4RDL5STaS9pZG71WAGwOlzIbpCIsFaio5UPdZA+5ABIdQK1YTOzqXlQPV
t0pBNB+oBtvbOE6CbSbH3tyAqg8lZ2/jM9vxqtZDNu0zoFEsk+oGNppCnBIHitHUdkkctReDbszX
RsR1oySdXCkPLR/nSIVdJLhUkmsBrsaWn+PUfohkpHqzscEgjGTI2WkggJ252IkuuUIR7VWp5Ylm
3lP4WkXxT51ZxZqUaAe9ZnoYGw2US965eVJv9NLSPSto/CCyHqyMMmuKxJ55rn0OZFW5jBIxeHQS
f5ZZdp0tpos5Ieu0l+unqh7fJACefs3XuFP1fs9xZdVP2bGo2xfQDhtFmuZtpyk/kDtM4SGbySIb
EVyjmyyC7KZM5WCVSqWOyhk7y+jUG/aRuAJttTpiYPBKKNbhri3mRlsnVQAbYUijPfpxKvp5ljTh
Q+iQxEUK3zqsU5we6UpiIypacGFp9E7X4UfB6dNTIju9yefRm3FGVMEw+yTSYAKyeulWF0H7ps3N
rSzJwW2TB7hGQ1U6JtFQcnjOnKF2B9kZDkYg0pVaSc12JMjEdDEY7kKUht/oEWDXzdvySSqLwVPh
ydFOnp3bAmUZm2Flfkmb1jnoWrwOA7XzrE6d/abCA2CXZuICez5wfriLggbpfmw/ZZKN+zRLpt3o
DL2bDfJlEyfxRaRVzoUd2r2nq0l1GajCBgbp+AvRoa3ye/Zu11mNrbirUgAbXXZZB0VyFRQdc3/0
QHU3WJVy91jn5VpPXzhCekYU3lkL+8gq5Xc7NrehGVwUHIaHON0ouH89GjrTPhxA1kpp/aoo6sFO
+9ccv5gXtDo5YGV60yjKay01mQf5isVHibc5WCZvtFQgOalPLTsH1JRyYp71Co1GMvkB6F3EfYXu
OgLuX6aZOVOhOnpRUGjwOarXAObBOuuKC4wpydswZjTty+LNacoLCKAygovUyxGqVjmBuIUcARPP
jyKPr+pajhY/tAX4OvJTS3gBQHh85dgIvynTt3n+3lLSqlP8aTztphjdZdC1VvnoDONl1rCqQZz1
u37aGtL3WCJFEhOFa6rzo2Wnm0T6TljJtq/Hg6VP96GEcKFooAkzSgC2gL43rE0vFzfY9NZ6Oe3m
0ORzgByiW8N12FVXWtjv42rA0p0UPywiXtzYbg/qLGNPaXZjoUMmzA5Ojb2ujp4CXboYhv4iZRCX
VChC+lsFgh5AW4MHOvk5wBJn5tVOp8OZW4fZ6h9jIV2oknYPKQN6QyMdLad4n4e7urVwDRCG6I5V
HLqD0H+anO+1xMCq+KJDaLATSXFlOAXBZNxxxnwS7c/cyrZDHh7oWbiYQ5iJ5eRYZsq2Chri7+z4
Oul1V+2ja/Sp+kK5BuMhZD5zzLlW261x/h0ibT9qAajB7LWW411YGb7aVqsEMAyOgZlHPq6d6Tm2
bU/jtQOGMDRfqMrBCYZNjXlmZ8vtLgMcJgHASxRwbAkw1PYxmsK9Jh4JYNrA011Pk/AwF2OXkMfq
AmRb6cbhcIsacDvM0w34tsKbnQIogPPGR7uKWm0TZG0IJTsQO6PWZA8r+JtZVTtQNWsemMfQ8EQG
FCzHbzDbm6JBczRIK9m8R+n30kTyRkuk1cy0EcIb5QNsjgFsJLnoblUg6wg+vEKqdwLDnZUjMtMJ
lK2RLJSy4hHTcLBba6Ez5N/T9t3OzONUtE+qItY9tn09NdYgOjAQjZmXFeVKzjYQGXcQMuxVNoPm
1KPG2aDm5PXSZ3DSfmUYEFYr/RKhz6WQCUaQlfCmt/qHctQkNHXfZ7LqczMrt9qQY4trcXm0liMu
uvyNV7mDWb4JSkiJfX7g03KnFrhkql+YbYALe0iPDT4MF0LcjTkgN7Z6oCNab6CdrSFNImtoI/UW
WNjEm2hvOT+7QzdcS5imiIdcGdG4a+gXu45M43TEMzMZ1ApJDdbaO6wmxqrsxoJvIifxtKj7la5P
w3Zu9SfHGYp76KSFr1FH3DsSw8/E8AX1RTLuhRY/KeW9M0/HrtLuSsKBjUFd91J3E9n13lTVSw6d
lLBUdpw6qSZNe9EJBctsfYOU49aOh+2kxs+jbF93fb4m5k0dpVU0yxs1BqjKs8/09hIw9D09iWE9
y93bMqHD98tZD8phkxkOvbvuoS7UnTzDZmZvusai4OAosh+cKPAbWwdNka+soVtb4lGndkGBMgML
YfSbloCyElpUHW+HPorIjojJzTMMhjrRIUaS+5KjvobNjyIS8YatesRQ0jUM5P23Qsu/K8J+VrMp
uDAA11BjZwpQmC/U5FEjnzN2zB15Cby3lDWDeQETquNxjmbliFPD1azgpTPw7wzZUcOxye7Es+iC
annrQ5hZtxDgpvyQa0hPw2MQPxdwA239inCFzVBIO6Otv7eDyspMCq4K0rCSnzVquik4nw46zBjO
fiqXvlEuKIcCw5XcrOGorroADBZzzEttaptkojwR80IM6d4a510RV15lxhuOrdtJ61eh6jB4RmhS
FUGqhRRsYnClUaL7dWaYflpawabTAQnowa1VPye5LYBUF9Z61m81O1/KihLGshQLlaXB0RQAYwxl
l8io9S0LPq+5DrA4xymqEDtLv9UDURLC2oL+OuIotYmL+uEoLX2fFxzk10K3fijhaybjKzWjmmC7
5KJXHrVSfTFAa0LNvo+bNFrnM5YY1SKkXgL/McFhcPFfa88R4JzvdrgEahZ2UkvuqIoNWQ3wg9SS
NPumuWsmK/gWlUGy/G+hOADBNNZdXLGHMLtyh7aNBbMtyFbU2V9pQFeYJsy9pqc/JEN7GpmfXcCB
CmbPZUiag08A3rUqtB/5ZCHKies7ZbKQh43zhTO2j2od3Y6G3jwmcvqWLGtpALcY7oGqjJtmjm8M
RIK+WsXHoJff2lq6aGIMoWaBnS3FNho0bzUJdIIh5Ez2gb7wMcNI2mapBNaqtADSlhtWfgqG0mXI
UnpNwvCM7FxKD8VQJ8eKcvsWop3K7jRrnNgfsqQHwpQkeXPkpCuth8LRdv2YGndZp7Zrxy6ip860
0udAAuyZFXPmxbraXpoZ2/qukuZn2Am1Nw6D5C+2rMNAFX0LfQ+mpKJWA4AXCFzrLpulS0LdsxGj
bb84u604LwmbnPWfQxVVADuSYjymtLGvQqORUs+YbZsPqqxNHIHIeGsXA1REPmUfjKXfxmqlXNKc
k8d6U6TQmp1tUk69vQq6NDS+5TJ4A882hrDZSDRHDoEZxhtGWg7EFjwI8cvsO2a24NfVOKS5K5hy
PRyK8dGJ4dWz8+12XUPE2NAOOBBTQJoX8NznBcwcRlCX5xS3RFXqyoqHpQyuNFhIkAbKH5Q42Fg8
9syjOK2RsrM9ySRzO2v20LKRC8aJXsdCHgqcYopgT9HaXMEBMddjymZjBJSxYpPabc0krvSjhbtX
dafEjHdzK0U2BhGwuaKxmj15a859mbMStJopFWzJSlgaMuTFHlqDnhQodkvrGHS4tWPTAbeX8cNt
z+7XHZqoOPThzM33GM5vKCFlOMTHVhqTK1uRDHPdQDme7/GSovISkwF3HtMTJWFHiXd5zXFtpYO3
+FbDPNTWps631KRi2XaGAsqkXLX7cIZr4FskgNahh7hRUl5tlmV5h35zIdGVltGk2jaZU7n+P+yd
yZLcxtpk36X3UGMetkjkWPNcxQ2MxarCPAWGCODp/wNSLRNLMtK07n91za4ogZkJBCL8cz/OQNvo
jPaCNpU6MaLM54s6xnVQl+e5VLpit2vAPNPJu02crz3liUtcteBYSkYb6g4GZmm8c4BLvfesDlh+
JI22p9SJXfVcZYs8HwZ7OWAKqkb2YEpulPCzg7kQNr/tbFBThNBG44yuzoCVKVPdvK8BNMd7h/5d
BjTAz7kuqwnrWVv7Fzl2+zYkHDs60aRWgHjD/8WWIEhoIshtd+WaLHl/wXynhAxYaJQ3T0XhvDa4
W5NNPQTDCNStduqdvpD5Fg4I4o3VqcnZVwnVk+E8OEA2m1H3rugxddqIyYt2C6PQeq/bYHw1Tcu8
mQ3VvzcDO5QyKJxoEKAiFRXSp1afmpfWMIDhqcIxl6PU1znJGMQetG0CcNvaaethX5tLd5tmeXua
8ji5geQSp5EPPy0LKaMDw5wp81jjwN44BMmfMxpmziZVoqr2utjauvTmMGUZmCB1xZwfisR4H2ig
ODpTEdy1g+PfdpnfXJjD6NzQW0MeuqilcRIQl8TWrZzgiTiAc9PV0lyP3XkB8dIhkhu6XT8jbMz5
fHKrql1/fUlIus2c4Jrzk7NRWp4fe1gY9J5iCQ4d+intncLZ9qScdPjQBebkUMb6vMkgjNzVBBGv
6kxou66YzTMaWTkvGOeZnqJ6eQV7iMpoq6O7zKx0SuhWHjplYt4VLJfPuPTaUw7p7C4eBPsRm5kd
UtaE2uawGb+sMjN47seZt3eVxXlAc4dKvtZ1me6nirNx3vfGN/ozbYKxk1E95sXsIDMmmhXmbdpc
LpYh3o2kvuI+wsgztPmHlvsGN6pcJlg1Q88rhu/Z3bl+RleHjkhas76waU/a8TbvKoNkf5/YL1bT
x5i+Mc/650Pru0+GatnNJCRV59aaDKQfg+PbYoO94Pby0C06Ry1ofuDGH9BcJS4aqU8HAzcRDTQ2
m2T7ysLgFILgtfctKFWMQCNQ6FH1/QEZzjo6KnGuheFT3kXv2tFavqTiVgqqamK88econ7PnQdue
rOzU8RSeLHexdpk3AFQZk4bts2Zk70axsMUBzzWfiLkn1/Qh2HfSqjkg2PTImRB+75WecvBFgu53
yeioi3JMbI6t7e1S2PMlCeqYh8vyz+gpKIFDgQS0WGHYdoh6K9W9VaAQmEgMhzLozNDGt7NJUqcH
lIwkyW+hq7PCMtBffDHtSiuHpW1V3N2yBvYPgYe/8+Uo0wu95HXq5HseqzKCDPjczc4d/oBQNntN
BWeqSt5qu9z3pR1qbG28vjxWwXwYA5tNBdyrbIm3ROrX4iCY6U2WG5vWbkxuTgjMvofgbBDGvrAb
GZ9sMTscfsBCuNWgPeWJhQ1Xb6T7WDAZlNaaf4exPGTPbp+fzbQAvFKJkl5Us7I+JBuHPJxtfTrr
ILE8l808v5e2Vb5gMbVPMbUAvkoBY1CnJnmKZg/fQOq3wRHSTU/GvS1qtef+rNLjRK72ufTq/M0a
AAcXxWJ9sxe3Y6TvQfryCrt8IAhkvLhN0F5a5A2Tjcx77WsiOm+MPE0d07QY740FBgytLAG8NzOB
qu0NMbK7PrivubCLk5mxjeUP7UdH6gdd2e5ba5TeecoOydhKs5i+isFGnpD0fFt1WR38ztH31KpS
aOGBnIeMGFJ+cAOwjPskPpvnlQUxUD4AoSt9nkVl7LEQm5tAB7wMTyjhFRjFUKiw5QAqiUGgH4FP
7aDbnjod9h0vcpjEwfpIqmzYpUt3MckKnnTd+WEyJWfIWvnGxwOG8dGAogEREeUicB/loraqtg50
d6RvkMrz0G76s0FB543HcThAkSGYtTh2pDTv3ANoBeQvuKu0nsPs0AM6YZTGXiHlxT5tyZhQctfE
D65p53vXdvNzvI56qNrB3cIPWa4Bi7+oTLznk4py0BOJSfawtOv6NCLFb8xJNVFhJKdpqB6BRUNq
6qyv3jwiLKW5tnNHtgWQtRK/jo+tnyPESPeBmNlwSRrIuxrrHKVFq8QOTQs898CWDnQtlL9RXLmt
czdBv8CjDHOTdTV+Nf36jGFEJJ0BVFCjvcCLXw7NyhavuI2DdhKQ2qdwGC1v609vuSM5XATmoa0B
MM0DgMHEZYgL/4UxUuVtR396UkkheI6dS0Sb/JHtZ7FvnGnasrzv4wzuJ/T9gv/MfOtbecRcaJeU
abObpqDZ2kYzH+CSO8eVZnEMEHsPcy2ml9ksAeK7ArHCSrTr0nl2/Gbfj+KUIO1u5/VwY7nzDYCa
YQf09Wwk8H8YFgqiaGCAJ6OLwduoiuBUQXl02NvmlSVcZGKMLUbBs9T4gtdbHbkIdb785lNpiOCh
7zhet0ccYxNcTjOUXmHcltiEB0rGtiZmwq1mdFumMV9mvyHQWoC+csbhyS6QzmGJ7GDoMkuzHXmt
+YLbg33YZtDcAn6axxNoqGOvhkNpoz3CaRA3UnLHFKW6ZKQwsNa5VKRVNPjCcW3vYNtfBEFvHEet
uu+N+dxM1JtS3qlruzNgX+d5mz8G36U+CdyjnXQKT6rypjU89ZYg3BFrFpf95Gtf8qzwrlwdutqi
1kIb3lWkBMryzK/qnM0HH0aODZQgs3gF+tZBP4Hux3Qxwiquh8SzEuY6yWUl0gewv6hTTYV+b7Kz
B8KuW5ulL24YER4q3ztAMAGu68NNZhu/gR4PYE5se228qp1h26r8eZgW72buxg20pfom7zvna6Mm
/xYvU7kwaeK2xRdVngVrSVGoTPtecRKAFjv1W7nYoXCbekdCAMGNKct+Ash6Lj3rZCLibSZdXvZx
Pz6ChEyvYo0GOnPIbo16QXIbfLUZW2WHxjQv4Jr9r13HWJF2uNm8kNJA1emn+Kg3NoIY5oFS/zIv
nXGoYf74WWAiBMq9tBJj14zW/chSQi+NEiecfMOrgubHZrQAOztCLCcGg3f2HNf3LSXNr9hS9yVL
oo8IyC96soYpNIO7omZqk0AEHKR5nGPtLCnso1mzPw+aLy1Yc7zyZxIOMRtxCCl22xTbfkFObNsS
aZ2FnV66Ao1c/wbsMqKuBgZ63r2RCr9tRXHWWBkdBCKa80yFSPzuntPSfAD7lO6g2DzOiI9wfqyH
tR9lRMirCwmyqvouC/IgqNTsHxXoxCdVaZj8mLpQ+9VuhJzNnZEuzpknupccMLnd5AwLmHAvRHLU
uPNUBw1lZl6k6/KZitanHmIGx9nygY9Thb0ju03rHyUlNIWNYqySltbE5NxyTjJtz3IEpGs56tlu
nJ2rPHszSwk/Me/RZbqZVGJdbxQHwpdsMtWrEMq5mjI5vGWJHN3tWmgTKTWuSnrWBfFG4xG0w0ZD
JKVK0A5uqjoG4wZmNXhMOIJoZ0zItStr9uuXJnGcr/qquZX8LV3+0Po8geEXGtgFQ/RbMzC7qK20
soIMA9GGdbGEtjPpxt4xKUi14GhcYb/3I/jo+gWMqGKJhMdAyi715ZuXssVAj6ne2YwmzBEByA5e
ObKAlUaSnCUWw0vE4Hd9hufMPigbGrk32Zht0sHNX6xRzvIitq0ZcZOSFUJJtcLA1wzzD7fVn2aM
nywGf7k8/v8wgxhrCPT//j+zxT/MIOfvw9DU2fvfjSDf/5U/jSD+H6TjsTR5UEZ0YpV4Dn8YQUz9
DzKtcGlwdZhrZgj31Z8+EMfHB0IWHOqJSTQU6MRfPhDH+YOEOD165gp9oY8t+C8+EPIdP9tAdLRR
B5IPV8eLwpU+2QELRXGf5+deBKUBdnYwBC81ztwlapJxXxJeey8QpJhoJcp/iZeS/K8/jwRWux57
pBGU9qOLxNKya9aEF8aQD/PtDHN2ny/tnG6Ez4CIkV4B2tloTIMxoV2WNfm/rnmJDdehxcXHgHYK
1EjZmiCG3m1hsvDGLdjcjuE4680OhD2jZ2soXLkpZFrc863R+0fXivqm7IZdBGOwgZKg1u8hujWG
DjtZypn+Y7CODFKcrMu3uFeNXZFyDA4dFbPgxExQny265NgvuhPHz37uKCgEHGKhBU+axcxKdQpt
xrXhoje20A+mLLQTygMmiF4u11MQ1x/9kmqnAnAc7V6duvXKRdzECIHJSgSlQIGi4/IrrGx/fAIM
hUxpjToYT7OaLx1zJnEic3t+BNft0No4tumRd1JW7TLo2S9z7bDjclt7CnZdHS/PgCfbNCpofvmq
eGNCrChg9YYFuekhci23ZHg+acLY+jndWqTgeMEsQ0ozSc1p/MIbXV7aXVfaCVWOYvxInSR7TGwu
sy1xb7IN64nBbHKZMJQrdaldGCmL9SmfGTbPrQ27Mqjk8kSdXEO0boRPhi7VL1WUJcY4bEqwdI+D
nqtkI2ik7vZAg+BZerkrMAq4jRxOWW9RMWazh9a3nLlXVa8w8KHHS+0d5VwPIzyx3HgDGW2drJbS
s1AaZBs301QAYy6pPtp3Jh+Hn9dy6GiUTOp2LeDy08wggLcOcG++EpjpNuJmNcWYjSirjng1thyX
6Gx6ppumC0KkKQt+pjlRoaLN3tZoR7Zas02BUqSb/Xg+TlZRR/jH+DtMaGPyMLre/GppTv1si7zh
nvEb9Wq3ekkNlU0jAbliG/lzAEwXb4Yx5lYSc7ZYG3Os63Oha0g2KezuG1vzCspTFqbzdCQVbzKu
qYVJM899qCrA22RVkOb4qZK82E4SN4vEU8auqCBTaCelO0FrWX/6RpXAwSwQwN1WNaP2ZM8kbQ8T
h+0P3S9AEtZyrNyI2VJWXCk4+lnY0JDZRVQezPu0kwzkwLGuTRpwTR/Z1QWclGxk7H0iWpQT2hCW
x1YAkw+ZlHd4SObeYLwBnTHdcC5joqoV9lhuKugdQzhy0Dun+Fnmm4I3IjjwLhi+qLGznmJfiDiy
jMVOgXKJuL+wfCCc1JZDk9oXS5FXp6byahtjQTOKI0XTFe+uEl/QhjIbZ9ijt2b5Fcj3UT9Ij1Pn
pu8XfnODPndmEiJmQCHKYHE2MzFlGYmO5Nte88sYTFYQKFh5JqalE2aQ+N6jlpvR0tLQx5i12XTj
C78xThlVBsxahLLlnWr1wviS1ZZdbT2tbBQtmIg0USeW/llwI9hh2shJ4cW1gCxDG6cphiMOPl2m
Njkh8LDt+YGuMorS45tEgkcGus8ZKjIRp+T5yOid2g9meullQXHJx+AqNh9pEUwBS0+Z8NtmhcWE
yV30RxoMAn8LJD7/VvTKG3bSpY4l8qzGSl5tbbK/rOz3t2kc6ByjPaLcpnBs5DmAzgVWBMalx3qg
fq5pWUcYn6Af733TLp4MZLohxHyTB6Ti3OTJQ67uzkdDZ5hZt87wVFcxp+7RFliYyDsUzTZRtVGH
jpPDokMNGQo2NKab3JhztcUI3gJ27rvlNZiwwYRCkoveKKacY9T6EIPZjGTW/eLaCQxvwMvMFnWP
gHhDRVOxN1HNTrQW4oXgsv0TLVX9qyXptdki/kB5HmKYrWFs2OAP+0Fr5lA4QJGjWMWjsfUoqmRL
SBtKBAbeyI+arnkfbd8plw6o2GKWMrGKH2MXe+7W4dAFDI70g8ftVHBG8u2O8y3eGhaZtq045Kdq
HROkJDoOorb954wXgLHXoOK8Ch0bAItH7uqRMLWpP6VLPCyHNCtEcMQ/NnzrRTdSqTt0y70G+eC+
J6XWcxDyXzSviVfTc77syzRxT1TTyldo8MnZiH6D4tiPCHUOtVpjo5p7AU37QvZ99cFoPIDsk9bz
YdBwvGDyGI1vLdWUHwoqbw9NU/d4mcgSNLfhLrzJJEVTisLrBJcBSDBGttyiz85gG/Jeyw3/diHF
/+RDjW0YCqrxGgSAILSzxPKpyDQYirE9os/xA1F0hzLdYyCZyyOieKdBiE4JjorOZRRUY3EhBo12
a0aGq7sIZMO0t0Xp3DUj7cMRptIV9enQEB5CEUZHhYsbvExtRfk0TOb0a9GPix82bQ5+F/pPQ+cO
bc72ZmqVZYcsR8sHn2cSZ/R0BwFWi8m3z+NazzvMI6kcIr8W6ioV6ZxsIbGqjvIwsK6c++uJ7icj
1ruV/0fC1tFSBvOpjGf3f/fFuLBXkzS8oF/tiy+z5F38tCle//yPTTE+ZzzO66aYG5iIz5pi+LEp
1v8gu4pvmvANhcDf7dF/7YpNC+e0Z3iwLtaCb4wbf+2KDeMPiFqsfCaOZkYGgf9fdsXQ8X7eFQPW
IadLvgJEpU1I7nNcJRPdnDGQxqJVmtMZ4EZ8YgI3AwDZTjhv8PDyfMNjqXsHhpaUxjR9N+gniyZZ
De2V19smpUqpuI7RTMtTTMbCfkv9OeuuaXzRLvUcOsZ+JSlSeyK7+Klsfeq2lKvqb44a0tde5f5F
MNQGUwsAeykA7846jbpokldpGm1yjr9nYdA5MG3Q3XhX1jQNnOH008tdjMCoZBRQmLs420Av8oDe
XLsVF/Mgpv7gZP3wIGrhTiGdXoKpNqrosqXjr6g2TlKny8fM5t07dyesISY9De3Bz12aTVo/AF2q
3JwSiwiwn43BCY+qYCbhTPp73SHT17sxKCfbZ2vY+JQELBKnyaGavcEiIcfi/MUfTHq0S2e2LHKb
o2VsYipnmGHBqcVgsUwCM66nOTEbwGZ8Yv7DkKObYwpmOHXru3GamM9K159uZ97wyGakRdhrI/Rf
FyM1cJE1ai1DZzsTkTLpnyXclMVsAnWdjULc9PAJ89ZE+JirHeKRfRa7Or7PYS6fZ0OzPM7/QX45
zJqvb6zZrb41k82oa1B1ehf0yHmVKgIdhjsbR9Iq+ZfKStqc1TUYGXw3WYX2Bbr2yKLYVZsiMFOK
k+fvi2AT25cMqbF9ZYxFjMjOxxdDkhJEC1uuejNltZ0HCN30++3guLq3jJbbb3DskElFJ9EmC6N+
ngcjPTBNDeoIC8PyiHPKeasd4i0blj632Wa+TicX00tjpFQ7LhhfpeYdaGuELwo9mwV6PIos4qZk
Eh+xj06ae/I3VkttlumNX5JOqOK8SiiyPa9tFLGWW9GdrXiPma+3vsq8rnAk6OB2l8t2SYt5J4ah
ZdefEW+41Fbn+/pcFKAEcEneL8xfzuxOBJFTuOdToy6WYPgYG2iiQUv3CW+QtdgbWxxMW7xilLMJ
HEERiumwJch1XvZSDwH51q+5I+5nAYvfTxI9GlvmuOzk/W9StF2EgZ0RbkfrBhB351DIxd8JR+0T
sxVhmpbTIU8Uhc2p9ohu91jgGNmDKOp3iywKtNi23OvdeK7aIDJkVuwGPvNhLtu92XuPsU4nd50d
et8jQU4KPCwo9Qopm1K8JLGCqPp5zXR2bnmWNe52UXCqbGn770tp09GwhIQJrzUM4Xe1APptU9JA
/R2THBVX27jlZUmGPt/MeVpGpfTeMNMx7ZqxrqQgtyJX6VHhtN3eH40rXug5ZlF6kBuFeW8ZZPZK
Ag0Tchzs3So5B5jHTSMd86lukqehSU5BkHxhY3PHgTPdyKz8wjma0kUbC9KkjZctjvGXNq1uTNOn
/Gdi4G/kaOBo6gs27NVHcpXQzJjH5VOaUL5QJUsdETeUkDj0+KEANX3bt+2D08oX1LsruVCV0w9n
lHqUB6cZLxSeuoe+GTuwb0Pz4eaGtmtkQydU5rBYKE/NJ9m6t7lcVtvv1JCZUm4oko6+93Kc2Nrb
5pbIN01oWc0kcNKXjGPlROOUYpsj2jLb+W6jhxRctoe8HL5Q0DHtcsd9YzhSXHSLjjs7EHRwTzIy
JovASOwG571gTyC9tWvL6f1LvcaW0o7OreiNp1Lqu7yxcOuldnGDGeCQ5yZA5cY59jpGMhW/pK79
WgcdcHCcPIxv1NMA4YB1gvJIvBXO1iWlf1FnBeMAdrDE4fJDMsGmwZ8UcXATJ6cl6UBI5MIitX+W
dCYuKqoiQo8pGsCK6cwv+jtv7K9bLWcJgSgXjd7yzbH824pB6smdSrGXnnwuy6SijY7ASikVDny9
hIIPGOJAW/TBNEgB+DglI9zHa2BBjzKrOx+UvUWPwK9TaPlLJq29sJPXSo72/STxt1U9hsQRN5bJ
bZp3RnCoMA7j8pzagyPFQ6/Gt8ptLoqC5AIRRZbr8bFqrJfe1/wNi422Ahu9kFuuZNTR3qyVv3i5
1MOgK7XDakDx03LRrAu9LPfgFtmx9sy9C9cLU56osMTUltn2vhiNBlm63w3NRM291TBJCiKS89yd
nXY9jdNbo1enmYoyy+iO/aIjXNf2DetbdUlxZBIOPnpujhmZg0v7NtfqwdHrD4DjJ5cZ5dy1CcGG
5nzKZiylxlzuMOrdlPqUhF7AYU5TGp4a+4RlanhNJ4mbvlLMJCU4K9MBOVSWGJSW7hvByeuqJIqQ
sP1HVJ5RxLP6zBYZxRCyI7HSmzgDk1vGjlbk9cSPpoC2ieVqGEr7psmdkyvxMhu0BaAqxwxhKKao
ioy5i1my3NW6M3Qf+qAX90PDzYiVr2x0m4ONzi8QSMveWc2CQ7jxCFV/U4YabF4pHo0U1LMsxqOd
VjPNod5gUANnmNxTu74ZOvXNszjcUugymAaDeOp9cQBZZH7GNiLhQZNmaEifpNa9PxYFdp2qI98U
GJXmMM4fncy9Mf1V+9npGm+c5gPyBhW/x44lA98/XqiUDFnccwLbZGmyNm7xl+3ZOZm9NM8yQBbL
F1tnPAAdDLO1b5BgKYLS3JN/ofxqH2MuVLRcDYOiTybp6wNtnpP5wI9nNtPlnGj6iTKG4BoKibrp
wb684og3scDzrmCozIshVXfCc4rGOXha6uIDqSZr14luSZynQtYlsaSE4q00rG3uoZsSjcPUto1m
SX042nmTYF/kzYvXCudQlUOr1e02qZ7jmZArhX/NA+RaWWpXzMazdTrnF/oLVYQSM2WaD/5m4cXn
mPUyNNGMZNSp8zyXPhGAOOtS+xbIS4y3yeG4VhRa0uVUXBcOU2UrwS5s0tpYpBsrMMoxKmNLzBeV
qZPn67F9OFUXITh4Pl+vtazlZDG5dgTBxqrpgS0qy9n0EPlYF4qFF80lsQssiH2sUzFc4sPxb+aK
Sr6N1dMKq4aEQV0S+H32Qj/gF+YPbfZgJNgY75SRD8kR+aBtoFlzo27ZQl1j3cx5nyxm7IldLIbk
Iu01q4mqQEyY9yQOr7SiHSFt03ra92R+iQGYNLW4hAiceHyH1jJn1xhU1fA8NBWN3fGkqzhKO7Zl
DPT50mktwOumEUBa7v3EwZI3fffDLT/McZlAeN4Nq32uhmaR7gtZYbLLPUp+0THw4cUVITYMi66B
sem7cS+biBtcppMiYJCVMzUliC8IcHRQDf3JWp2BcVB23h6Mfq7zeGMpxB5RYUmuAl6gixFQT0gF
SrFhLoWawZNeVVELBw6tWnPNIOk56fZDV+FVaox0vhJzgi031quiPBptbdqPHFvHmBG+aOC1UYAd
bBVDIJJB2YTtP7EWmigaqNNr38OwEZornmEfZiG17DlSZEHn/WoHHTGo7oVqlyczttqX8Yd71Prh
JVWrr5SK07gOY+h0UUsJYmSlajgGlBVzJB60c+B5zZFplH1eTKM8LLaSR633utumZLVzKHahHqeX
0YAR40Q5i3e+KN/EwuOkJ9pjvAs+pbYN0p4Qm3Cx4zVxXxzcjqYlf0mKMwCXhAIIHeyszG3ue7qj
Nr3uI9g3rY2zsC2/DoSTTjn1po85NrFzbUzERz2jXIcee/z3kkLrD9EuCvOCZ2qv/jhWaAg85Ze0
i+Vbg7pq/GfM0/DocGowkN/Z92TmLvWQFBHU9FdKSUtyVCwjh5wJZFh1wyXKg1jfK68tnqyQIDIz
wabzrzFCFa+cWdNtK6jN7Mh0HpRqUnvT8648ikxXVMPPr1rj4O0vKlAgIsizTabhRdVGlW+zhIVR
Swr3iFNKp84Dmv5o1s+8dkpIdap9tucpQdvTJDaeOH1sadyK/HLAPtoPkVWuLnLMBF6IiG/sgpH1
Jqwna3oKMJFFqMxelHKE2vgzJVqqG957v0t2PeXKWAi666qeqnPqfGgTl5a3KXze5cVS5hSEeAUH
siowySIQuYEo90A+McUSbmtbv3LpVvZqRkITccRWN05GQltk3mXZt4rhzz4mt3pR1QZtpaNBSzcF
THddIjg7ShvNyZ7aJz4JW1TwUNO+qaaZk2TuHr3YWC5x5bRH6ik9PviEc8mcVcQngdb5XX743wnl
/0Ey+ZUSc9EsX6vXrBt/nlGu/9IPOcbW/6DXgdcSQrEFwmKFsf2QYyz9Dwj0hhu4Npx/1wv4J3/O
KDVD/4PJJQAohBcI4CCL/pJjNNP9g4fDMDn8AQMDxej8Fz3mZzWG/4wFNAE6CnwI6qa5FmrN35gN
OkhvLXHWM5IOVjPhATuvRj+/6dweE+/fvpo/x9h/T8b/DCr5cS3DAxGHYcX2deMTP6EAZT4xYKJ5
MZjiaRMLXqJhoqz0W9+wdjGsQI7/9SV/pmx8v6RvgchkCMuMDu3o54/nFH7FcYLzjYa0HE0WhKAa
A/1vwBD/8sEAB0D5WQFoaNKfCGilZ9ld7Kz1UElQp0cP9OAGDcwZdynF4Q6nRNpff4ifPwEi/v5l
/ssPB8UA+hkwZQBl5qdrpmXZegTMac4dZ6pw7Zlu4jLlXBkO3pjsf/01/tsHDABEm+vcHPzpp18O
Sb9jC4uKRhMRZsY6cN5wY3aHjpfJacwERVy/vuD6uzTlnDT1Kn/6qwSJiOmZ0OXRQvnfz78bttum
aFQ4yfRM7+dXlcbt2Tg6j33uBOcVAZS067e/vujnm2W9qO/pXNHmmqAlfr4oZasK9FquiBms8b/K
xYlUNuVvbpZ/XsXXdR1ojksgxwSA+fNViLpWGudkJgVGO11mXptdMHF5/fVH+Xx3WJQTIA66pEl4
QZufux8UodelFdAEWscQD4Es5uvCdJtjbwCs/c+XogCBB3oF8/7z8/R2kqe5JESWJ4VONojTmhNm
FjWalkzH5Te/0Xqn/Xxj+GjHjq+biNQsIp++PcBUxIuJbMMl8NFKgjl+wnY3PokuTy4qwMxkEXKl
/+Zh+3z/83X6iOAO3vaV5Gmv//xvqyS7565rIc2uHWrDDY1i6iz3g/rcaluxmWcOi7+5///lJmGs
YgKZ0Q18JJ8JIijUnU+DMXt3Rq5b0jjxwfdm9ZvH+t+v4oBEYX3E9PLpsc4cW1PZ9/On2ZrhkBuc
zgMr/u9fHrwxoMGWT6KDu/HnLy8mmELGsV9WSbfbN4WjXdI67eFs9rqPdKy761/fkP9cO5hhrAgu
Xq0c0vz1U//tx5pF71ZNy7nHsZYD3/JEqJaSOTSW55Z+2dzHwzcI4zdtK//yxJE+RsqFJaPzIvj0
pgHLZ1Ycp3GPocVsxeg0O2aAtDto1M/9+gP+42db1yh6LNZSJd/UvfWv8rcP2LkUspXWbIeeb/UX
cknwj9YYz//jVVbKNRgbutRpB7CCT1/jonU6Kc7KQoXNyBlolaaidhiMu/96GVYpHdAlbimGS59p
nnmHp9MfCiucXVzSrmQAXwuO2v/xKqC7KaVhw8ULminWpweYSdmAI5+bHPFai0xOrZu+qX/Hqf7H
PcATu5KiYeCyk/oOJvr7DzM7hjn5PmW0nu0TW8QHff3dopWTRdj91w+0Xopxnc+GyqQc5ud7QAc2
MjMlwIjrpHiu52rU7ePcZjARfn2hdUH9acENHCqugESw1hIL+swpw2A0NgAlvHBs3dhgTZ8H0qp2
RZjO9Ga5bBg4FcBNQIkAi7FVMSLA5b76z58Xux5PFqY+nZ/Q+/QD8rxaeZJRXpgrOstPc9wGxKat
qm1+83n/+Ru6Jm1vrB5sVLnOp+eY8H+VCOg6YalwOFM3z4luXDBsW615/+uv9h/PMesTTFIoMXgD
2Td+Wn7dBWlZVIqD8LS0V55m1wdAq+lvlt9/uYod4Gr0PK7CWr9+4L+tFvjfXbmGGpmO1LQyczZn
eih/13ADeuvTjYKp0oNWyyfSeZl4nwGPTpZTOe+h1GJEHhSsKZ1gty7T7s3zYVK9kOHICfx4HfvT
iHxxjPrc0ecCV5fWxvqOpK5X7UzV4Q0RmqY1oTAp6Y5QxUH5ZAVt3p4z4XsJ87kQ71SM4pggZNrj
cMuI4N0lVj8h+PA2FtslpxWgIiliFOKEvEXfXdinVldmpz6YiNiEM/ZzB9G8SQs7uGSRTmb/yGAg
yG7yVBG/l72fuGjHptlNN3gaZzhC/GObNqR6NG48L0N5wpYyEtttC7qgaKmdvf1s5SI9G/O+fUQb
gNxAfWq16fh07RXlNZr3kuLbLmklqbwltCEsOmimLk2S+twMwaHIAqO+XgKnmY+KUoHiRovtjDbM
XlPqnP32XCFMeKOiiEbmbUA2XlaqDoH7xrxTC6fxtgOYAee26VWc7tJ+LVqB5qPZN0XliCyiVKa7
wRtnBCFmVNZEpiNyCYuezVU4Fj7x79Hp0U7MBFDWqRmcwnowXT1Fa2mVyMqvDKex0LU+GE1qxq2U
PJzujBUFxH6HgceePJKIRkMWG9Ro8qVAe8UAJJRZMFA1sgc9RbiB4QRhLLLndVwmTNFk196cug9+
apaEUhZi0sdJeNbH0k9M5kp8r4wiS6/BCkuXkxBRn1UpIbl4TG+SkdQvdBKSx5HbFGXNPpT/+k2q
TRkeRKo78tCqHBpx09JVMiTZUw6Xxf+wdx7JkWtZtp3LbxfKoEUXyrVTM8jowCIYQWitMakaxJ/Y
X85Ky4rwpNMtq/07r/FeJuEALq44Z++1I1G3tkUlZ7d93Sv646ya7bxpWxSbAZNZPlq512BvoQOO
uS3sehdgWkQ9LGl6FcuFIk7tsUnUvNmNMd0mj/7R0PyK83nZNMjY8bFWGTjyQs85mKnM1fTs5RjP
gD/lZtdgC637+OfcaJWiOFTSzMbyNKXqlHadYlWGf9UGpShjYc5riBxeiApgNFy5DsXhl6WA29mr
Zp21v/s6aarCsdLOWuiKzop0FHOE/tu2QlzlDYjR6jU/on1LRbMAx2IZ8a2Zi/W70OoYAa0y7jA+
jJaBsogNdl5SlBOkTuXIpyjD25LAWscN1ZDis7GmRR9+imMuF6sQRULnyphgZFtINUgVRZl0KCSS
JkGdiV8MySBUsWnToGo9UbXiOrybMgWlntQhwzugyahaOg15+cvkoxpWUcc3/Ja3CvU/7FTFrltC
cd5DnqDrPprVYG6UCFGrBztfG90s0oZjhyMk3OF977J7Myt1mjF5IsteJNS17EkKnU7cm4hK8ZsH
RN1LQTpUXproquXVSpqbqwjAT+Uwk7KCIRTmMZCdR9gvocn6zZSO0vNMB2hYGfxJ1VMxoUc29JaI
7r86DeW6o7+I1UgR+9JR2wr3pZkMIf52HLW/l84gTniMwPARDUx1e631YzG+aqlat5uIE4+1joUm
V3ZVm4fqbW+Fo/6N5KA+vh8hrFQbnZ7QAmUVtDFDKMw038I6/a3WuvggVpYQenKWlL+R+rX0BKp6
5tPs1CL20oC0aAB1qknhsDFpkwsime28oH78gfK5M2zk09FjOSZkFBaNQRsg5fM/phOlcqeXzHgm
46Qk5FXCxqXZqEkAKIwpoDu3aCPgwRZf40tpCLgvhDnL79q+wSOaTplwTOe0fmDiN2QHBbQQrhR5
YNYoKNWjGMBm9FilNcx6OTQnFLFToCEWMM2kupkDUqF5f53e+m3caLkTK4JpepWWIE7uiqkxfVWq
6oYOfdIELyG7Go7uJQC+Pd51oTlKoxVvSuYLdV1KGqqi2ZDj4rUL+yiBO75Yr4QH6DSG0Qfp73U9
w4wxMYp3O+LoG3CERI7Lbt2bubDXgQoBty+yDBHhKLWaHY5iT57cIs2iLXZwZDxV7rvZF4dBWlzQ
jcbgVK0C7kiyZrq7IdHCyzbia5H85hR8R5e+mLptDZ4Bazp2QXSdc6skm1oUAxANWZbIT11H4LA7
GWpobUWW8tkmzZDj70RRiD0K7MfaVwoKN14qV+TY51ktHnTYjH5P5wZzz4Blxq8I2kqdkzfc+D5A
1LWwjOdiup378OSljLAB2mKEdBDi3MKdjCH9aLdS5zhxtKHUFrADaviCVIJSGllSKR1GiexkTAEn
+BB2gLKhkieTKbkAjEQBYunN71JAAeWpaBhPEoZCZ49vKeN6Glp0UcMcybVd4oQK/Y414HsMZPch
kWK1c3IB3hRes0a4qfAMUeuukoH2GUFXlSsng5WA7pYFHFUWgVvMXajFfSMaatkd6inFQjoYybuc
n+BInSXRF2v7fP5pVjXJuomqjCb5UXXP3K6HJkwUUaKVYlVSS4SqmMnZWswriFOxPHBeHaq2oJUw
ZrLDpGsFzMiD/s3siqjYxHkh9NCIpLyBtzIGumOU8XxH1W8uHL1FuM4mRqhMHxBbtusyjYa9rrfq
s7EMBX3RVuJg2oY0H1xlwI3h5GmA+suoSphCy5Ia/J5Ik+grJuACakM/tfbg60DOgfcJ+nFMOXES
XlC+yCx9fPJY7OiT1Y2Bd1KrlV+R0QA+EEaFshYQDyQrGD2xe+OfRVTaLCwGbmMmBUSTJS1+IGUr
US4opfQ4mBYhKWUm19tGbJIIEXgCBVkvEsMziCQ3MDVL6H+oLUwmG6SsdiiShIGFlAnwv1fVRpr4
8lwF9W2IHDS8maOsspwuNPNOsZtkGMZdXSR4Auni4Bg5gTQjVA7ZhG2zHpPpASnKoOEURQV2VBN1
GVap2iXTehFVxg6cPh1QRZda6a5iL9E9Fgl5DHxpsRrEW10hStywhahVDZSuWjCJi58LsYmvkBD3
jsw0ZY61N9DOKPzpW9Z4SqyGhVTHjUAVKHUqQVGr72xb5NKlaU9XOqlHtG6qkPdr2AbGSTce6to6
DgVUARXZRx3ER0NDzlX0NPkxSQ4Tuvl0eakF6HXbJjNhLBR5I1EVLo35zuxxxrkx/JnMBk2CJqoJ
9H52FzOMS5fCT0NjfWoUNOt1IvP4ax6Bx5vRtl2rEJjTk7RyhwQB857eaMu3Es9JyR687msyCxv1
viH5cqu1KWJrmRlqHwa4Np0QeGZHG15HBYNoD73X2AXW8NKHsvIyc7ZluMlWLxFV0xVkM9BGxegb
z13o8b/DA2eoiHTqUP9FrV/X8UnMPVwXUalvUS4CItL45aCVWpZGW+gLdJmNiCY6b4uAn0d0ku4M
1BRCr5Xi5CUQI2YQQQhAoPUKm0QIDjEKHvIk+x8Ni/ro9LUgJ/Yg5x30wQzNdJ3AQmAaJtjErqRK
f2yTJcs8Imch1siwSxG2lHksIhgJmwHWGxyD9ZxLWWJnS13AVpMRKM2DoEGQa2fjViceULSVDAW1
o8RR8iLLcYORXRsmoJFmVqz1ogpmrk5zxq77ybyXxkTIXTVP6PcvIimAqODq4TfiDj20w7niM0zq
pG0wVfawdkLF6J5hY0RvZdpQMl0wnYguZ7bxHYN29U2PE32tBgF7KYwRnJY4C5StEwppuwdGwLeq
NajPWW+6qbHzhCKoPfRGlds6x6Efo9ABBy7U6WSVTjLdm2gZ307MdNWThfBWd6bIwF8e9TMkpRp4
n59r6FcQrugp5N90yQuYXBqstISI4s7BMMaql87JcofXPezA8xlg34QhDLdRUghPNdhZ8akyZfJh
myYd0M2pyu3U9hiSzUgV7uPEipBxiIPuW1Hf72sRwpLdnVBXzGpIG9QiLFEWcWRki41X3G5lvV4c
tY8CmCdSkSmn5SAIIHT1ICsTXG35HTWP8XdYF8V7Vg2aBjOjZfWM4Qw1riVNxY8JX4rKkqs2U+sg
352lALuMRjiQjSlvgcBVNQXTNMOnTNqdwWxjvSIdzJu7VBRC9HHQPvvZN5B6pk9IOwrcspUMI5U9
ttLI3U1UCCDxbChkbV1DQ234LwYe8+e8mZankcZ852HG0wa/r5QMz3+naS8hspxHuHBUjU1OoYor
LUVpMpSSGRxpN5mmPwvSsJsWNu2OsSwcQ/haYwad2OukOHqy2kW/m1poEemX5vJjqtv+V0KywQCg
mVWHcSpAk62Eum858YQpCkd69DtNDyIwYWjDO0KLcz3wsqZlB7zksvJcxor4PCTM3ky2mZivSBXs
10lRKCnYs0k8FqqS5byHSocnx079FyCJ0loZZpS+VFqmRG7XFaDYKjWG1CUv1os2IRO+lTEVQlNU
0GhXP/uYg9xjltMk+86zhW9NM76Gpo68IrDTqdefoqqxUrccaIJCDDa62A1Ajgx+qIL23OVGrz2q
utxPq4mtYJGdXGOddSdQzoBZaQimAU4gBWAsD624oiALUXQGNeZBh2GzYiD/0DgopxMUZV1iQ152
aoijDWWT7A3tpKG3WzIoMOw3W1yX6F+WRUCuq1utYsPZkl7MWdMPAOYlxIZxx1IRj/rwPMYNlhCr
EWvNY8Sxd6B8qrHWYk8vbcughmZTHq46t25Qa67qtjJSW8+G4i23BhRoAl3ayda1ZATb2xlIYoqy
nzxkVgb8SjPPJRs6QP9DGKMm3o8oXDrKIKbRrGh/BoHNVqNHTpnHAMcEczoWUptbnlwi6mGRxze5
dDFgiKUYUkQugyDEK8p+J+BNbxoVw3CEzWCM4PmQbzGda6Du62MZxwB+YpCRxn7IpfClwMGFcgp4
ZWcbWi4/CqWOLmce2Oza7aSf9m6Ac3dx3k+TayzoS9jyzWxAI9ZQrIMaH38N1AEls1ogKdG6E7Aj
NS3SswbcT29GiQQLxxokRhRFUgpfmbW6chmXTIflZIWSJ4S5FbpZCEDOSXuEtii3MVa1s8o2exEX
zO01eu8ALfLvJq8XvnIgIB3a12H4xbgkLVPROWq+L3NagGBmb3yyncbgO/oODqZtDo2Urc2m74oV
FHpWzloye8Xn1CuK3/NcPYHuFAIHvUbslp9THTPv9Hkk3UI4HsvNiXH1qqh6w6ZpwGna2JB3ZiE4
CLM5yflDhCiN76vu52Q1VmxJ+qNYmbPspvUiS265cFJ9o3CQ5N/FREdpht6j7VZtWFGmAgHIWf0x
ZRuHd7gaZV14yVQxjh5oKhpqYgcVys4IX66YtfeZAjTS0fSJhkudjnF1MAN9fB+nVJgd9Jkp87Qc
cFrGFgwG29DjfbqYwW/SUfJ3Nrf9azVYkfxtCKo+e08mdt8+JmpltCW9lKXN3FZJ+RDhd6txlZld
9Kh3NKupAtTJty7s7ot0hvShDWjqbY2hoRQVm91EQOZogRENKk1e85y/t7m0r4vmhjSjd867qYus
7leRydNrgjzOy80Q3bUxbtvTllOoJGCsIJxTaZTVNyQ/c7T7j4pPKUhhpdlRI0iFO7SxcCvopO14
mpzActHBCiVOIrTdK2UJjaMMJnJ+dztqN/+B1RSpHsc/DugFOPCwTMSBRlHS31j4KB44mUmgyvuI
7ekMqei2skooFmy00qev68L/Ukk1iO6jWEvKkiTikDmrCxfWoDEydYEDCEwCSH84+6rAcltRmP7N
4jAHQ/ou9JBOiQgWfbO/i8PapEzdUo2BDYEjPaAWnVy1m6d/s+XNVWiJYPc5iVlQ1JwV71sdA3kJ
UMfuVQMxNlM3SA5VuXKVD5nFn60KLoO5iVI6nTFFlaWz3nAbdo0qd62APJd0WMB9rDp2MKhF7Rlt
Oh/jTjWPoyFypkjDWngyWfDeRV1h6/Pvv0BJ1Cm4nxqeqnH2QwYtUCVB4AWyUe6dsTMsRxAxzxe1
8I92xf9XXv0flEl/PPV/YUM8/vi//zX++Dta5PT/+IcLTpb/E5EFeTQILNjHniI6/lt2RQ/kP2E/
8C8J5vyHIOsfsiuUVQqNTkVkfiJsjF7/P1VXACWIO6O1R3gcmk8UTP+O6OqjO/c/IxX72GlUAKw4
E+1gIDEFEaXVvtpLN9PevM3XMsIMW991T8KVQXiaJT65xvngU8NGnCLgg3v9rj9Gz/boC69/POjb
//4bf0qPzj60f/5846w3ZkBOEDirU1/bG/fBfvhW7jEg/Qzf1eO1KygXfv3Z3DeOmkGGTwuSPhrS
286YA4oNSeMlPUdUiGEoupE6T9tsFNaz3LYbHN64rVoEohmE8NNxS12x++DgP8KRS7OqxkDXctoJ
0tiVW4VCT04CATAKHTx9Lbkmeli/S6gsjqrcQtlOKq8fpQZZdiKuLDEaXZp4hqdXAYbBpq1d2MnR
Smp085uJINyXOzN8k0QcN6OVUgGqNHVNOTB3qU2FsJDQKVszqWOkEtQRcJmqYSEDfB1RI5XC+w6F
PXVwMqNhnThJ1kfrwiRvMR0gAdFrtnCC59ktoMO3DqIsnuWoTx7kuNZ8s7fMh7ABRcjeiSNLDXpH
LHt4yrQkVijfwB9ZcvnCSVnZccbHZ1V2BX5dMz0GyILdEnHpqk3lH+k0CquuM2N36FrpMER6gQts
VtlrxeMus5oKrXJJISkIFWoHSKeDpJvsLs/NNyNFj63B1HGoKY3os4Vwk4pGsYoVrd7JxME4HA9B
oipB6ORJKNkltQEvA/SxSZT6NZfi4ZDIAo1/Ka9XV0bSSV3y2WdwJl9IhH4ImqmW9oa0F9RDbOwa
PON1bU/U+gRjp+t3Y0wPahNSLfj6mqfP4LNLnsb0H51WaCX0dzgV7nNlHGEpYpnq5jQBvFKd8P61
vAp6jh5CJF1Trl264tnC2hOv0fczHyQ3uNZd3IfKil2keOWGPsSEn93RWe/YwAKKGJ6/D/oLDYh+
IPB9us25HaHfWmT+3EeYbuzYRu4O+DR0JYr68Rb49jLcf/1QP5Son/2G0wv+86nqZq1ZggXFq44p
fLWPIyQ4xPs4FpIDVgUPq+SRYHCqIknqpobxikQn8aJmKbfNojpLvsL+BuTkWyQFdJxDJxOoZi5G
+ToK1Y4Z5crTOq3un/3Qs72U0XW0E4p22Wd1i93obqRkq7oGdPq43Wm/enl95Ymc/uBnFzpbRXQz
VPQIVuQ+GVZNg4kMiANJrb39ghy01TGm0s01vTLaGVug/jFKDTAAT4Zw2/XrJn+o0n9LcfXP9UA/
2+e0XVsKyyzMe3VVmm4POFXZ6xX88tKzxs3Xd3tasT+723NBhoSCWpKydN4rduemu5vBF/azk7ja
MT0MG83H4+nkm97Fx+GJHrQhW/Qn51i71sq6q/0HuuWb2Xug4nLcZp5s97trK+2Z9OF/7v9ssTIB
ZtLo56dJoCJEDxWspB8IIHJGLH3vCodR3SnGLfVGG2tx/fPrJ3JpF6GfffXTTFV50ZIFvwEoNKoV
HL0tr0SqpbXH8onz+LLTzeRKyuwJjPXpCzibBFpIeV3bV3yAq3DNidbGNeVYzDPKNvSvPctLU815
NvsQalmEImDZ66tgRd7AptnjvXWqdfBgPRXrYWv62Mu96ED6zSa5cgySTo/sk09JP5+yoXaJIsjC
PWJ8e9F+QL9JFI/O4sieIDqOUHYM7TGyqAc3NnAOF2uOSSdfvjK6P2Run/2As9kN+mVJebJc9gVB
IF2fPZuifkSG5ZvAUU2R06qxGaxdU35vQ8s9gXmLVPUzImDqSNddikm40Vchthgx6X5kDalinWZ4
ebpLi1cqla5JQrg4Lftq/o670GHrS7Pe8Olv+soA8LLdmP1GSPZteW8WjzJ1nDrb1SCV+nIrVM+t
eN8nfELKXax9S2CGhcvzKDa2aN5hyLRpJHtpLHokdd1L842CzALWJh6TNwNAWBtsgGr15opu3U7K
ylusfVtCpHaREPij0XlKveoW+HxULJXoNlQ7JC8j6CzDB64etoeu0NeTBgFxvGe7M06HUe+dKhA3
WhnzotSZysaDPknfOqv/Pg2s5ChZPIC8R7THb5HUH2qiTb7+7M4yif/5tWtnn51lxlnXL0y75ire
aVToD9lOWqe7PnaKW2ndecsP803cT0/6NyAyD/K+vTLhX5pnPpAafyyBcT8PVJe4MihWGcXdiHES
B/8moB/0XMqh04YUcrenJzXXB1GhZXX39U1rF3YY50JkyehQZ2JE2k9Zf1gUy6H35lkUce0+Glc4
OG6XRAODAyhseC4qZAUCIT6m7GjmSu0fcXK+tNY9eumiab/DMcAcTBqa8aiBFuuTwKfMSBAwkgZx
xg+2qkUvAxsPf2YPBNRFh7WqiN7qG9HuxgEmQYSjPTkw524TsmAaATZVdqItH5dwLwVbOl5wcV6b
aS/qN0HvVcoDuTZ2Xq7hjnl6BHRMZsMq2xU8gq8f0aXpWDmbQ+I6iAaaqdIeYkP3CNp7PXwTfuss
BgciKcxrR6MLU5VyNlNEArT4auEy4TOdnns49u/T3ljrD9glH4UVsonn/iH7/fVNKX+rB/852JWz
zUxENKEuVVwNwCwv7wBKQXvL+l0XeUu4xonmjLfCcdiACrCgamr2sh7u8YxTLhZt+VnapBn8dZe5
QLwNRLv1yY8Yw6M53vYdZfdrz/7C8FTOtkI5mBh6tIG0H7czCmiInu2iu2H4MvaeAjyCGOt+uI21
YlPqu6yn1aLc9hv6ZWPul7uvn5V04Vmdm1WkEURELPOsomElkvsz3cnFWnvQFCCuGruxm3g/1Tsg
jS24wPTnlav+XS385xvSz96QaAqTOXQsXT08qVoaVkQfRVLqgme32/wg5a9duuYDtS19azYV9Xqi
GegyC/n+619w6QecPftgzOmS4BHeU99zMFMW417BQ/b1H5cvDPfziOmUbV/VWrW8p28pfp+A+qyR
CNJ9Hoj5TRoL+OwQaH4JQs1pqEtvjUiRthlAau52RLVOkd6RM+ZKk5QSHw6FsW4DxJqVakGfAFBr
19APnRafkb9YOqKXTmrvcT9NzFxD1r2leI+upTFfupvT+P1jBl9oYZqEaC579snzsCYoCPKCQdPr
7evHdWkjo51tRSc8v4XaME+D+DhafulonuAg8GBZkrx34VfsR9trFrRLA147m/HmuJJIfcjmfRSu
egnokKp7Yn7HkT8gQ3a8xx9mY8UHsac2uzK5aZQro+LSY5T/foxxNEpVhtycTsGKbIBMQKAi3DRk
sH39GD8m00+2Y9rZR2WNQ5mFtOL3sLW/i575+tZuRndDiNezn2+NHXBwu7Inz1wX9i3EHEd23ySn
Wxlu/zP9yWbx19c/5GPu+OyHnH1c+lB1Ft3keZ9KB3V8A/0GmgPSZ/w9f27vhtjXV8aOGrht2s1K
2OaDHz8mB0GELbLKRRd4n/Sevw7hupXtaNtfmerkC1OdenbiQ6oWgkFM5j1eIdtKvqfmc5eQPjWs
lvc0bZwxnByrflOO9bjSqu3Su3G0AsOK6pLaEeh1V2u3CyQQ4xCjf9KunVFOj+WTx3Xud0MOqySA
Eeb94jMfCD96f/DAQn/TOSxceSOXbv3sC5MtnPj5oDPo960H7Py+PdQr9rvFLnFhZBz0l/o2WRce
/VpbXuXPmqvYoS/dXrn86TKf3eHpk/hjBqFuLRYIHPnAs29WtOpkgiDTxiahEgWcLtPaFdgKgRqA
Owg8pnrLIAk9LwC4M1vdmLSIoaLGryhmXbi27U8TkOa8769sUS/tFzAl//XzNH2JcDJo8z4IRE8T
Dt1Np3XHZd41wLeGJ3QdxJ0qDfSWwe+GbbjSGw8BTFStxJj0Yxjnvpn6U/FclGtN2QJsEYBTZkDY
s+HQatsxT524u22LY0RIrlqmztfP9dIXr55e9x/PtTAKS8C4Nu8bHx6Ah97RHlzNNlx8Hy5zmIuA
whFsAGd27oSbzNY3urtKN7GDynHLkdQGy7v6+sd8OD8+e8lnE+uArnTOwOTvpzjaNWS+GeZrvmwE
4y4W1/MoOr1ybErIpeRJVblmz80erQIIWRRzqJxAYPph8n3pWV1mtiAoJLDN2prOQXZwF+VuBD4s
DkJzZbr8cG5/9nvP5uMUvKYxNqfPjr2Hw0lTojpDZvPP+phA/bVJL6CSXRxF4ymEWwT1a7piu7vU
i/goF/3x3johyEa5Z9Ol3ARPQOt/SOv5lcyh4ph4X78N5cIG58Qq/3NogE0YZYAREp+cHR7jZxg2
90RGbovVvK7cZoOc8Ed2K+3ARD8LB/22XMVPkzM8W1sw0Ue2eu7ohwdO6huY+9fG64V5QDmbgSOQ
ycKk86PKCeTHqqi3ZeBIlk+rAqUge2tOV94svMu3oo/mVxhAR7t4srSVKnnNgfa9NbyLMgQYV1cJ
bbwzcSLn26ryFQLkkZkAcYrWSL3M3F5ev36SHx3YT8bJuQ1fySmNDxo/unc0P7upV5JP3cDrn0Lv
G6voalqpPhSRbbu7doC5VE86tQb/fHkGOjlUf1wy2ZA0Ne3LHVISf9gobnsgS53yDtkTjrENN/Ot
5GVQpn5+fbOnF/HZvZ5N1INQZchsuLC+1fYU4tzJS9bLwbiy67408D9G6x8DXybeUETXI+3xlSCB
1h3rvnpWclfykkPsfn0Pl3Z4H9P8HxfpSI6zloyLWA8YsYDH9UfdoerX2PqL6Jab8Da9ubZ2fBRQ
Pnli59ZZqHIRhppQ3ovWsU8pCxCV5dacMBG7CzCGmOoOeEO73sdApN9YzUEob0e0S2wrnuXxIbQ8
+g7IK4vnvvLlO1IY2HFUdP1rfxQEt019iO9q8goXDCQPpBdFu10o5FnrqV3jBqp1pIK0D36f0GgG
43J8hhyX96Qp0zu7Ce9LEpmglC5X5s2PO/vsjs8GJ+IHFO6Y2/aDm3r51vJlr1xlfuUXrrlaXN3V
7eh+3nQ71YUf50SHbiXutNt59T3zqqev3/FHfeKzH3E2UPVBnkhq5LFrxGhU9vgyC5sm9+dV/072
2ClJi40uNrP6gaw/6/UHpRXzpnliqSEJi+Tl58QGTnlC/joVBoa9iszedML08evfd6nqJZ9tKWIa
8gaWDwoesaPnJLi6Y/OMLO8wrcEKyBvDcLsdp0KEnvqVKf/iiznbDeRLH2GG5ZpTv4r8ee6dHGGg
T4aDdtr8V0TPQlx/WMyndMV1tekb5fDKQYzaO/J63JQKC/Jdqd8IvaMfien9+llc2qV8NMf++B5P
LUMDYaq0x/W3Ke1o9Sz5lGE8OOdOxIeJtNNb7N8SLQ+YUx4JuKva69ynyatWQNw3kf1w5ZdcqLic
u/nzCoNJfypDkcjQr2UmBGfZyrlLsLAVueampO9rk0H93H5Lj+o6WXEK7FG8833dhJ4yr/PFT16k
XQh49GH29If8Ln8PjrpwWyXfcBR411ZK6dIvPTvLhQhXU+s0UUYBvCl/aQ9UDmKHTOjOYYuJaDXb
dsJDtCKXjuy46CAsK+t/OYF+LEt/vDBRqYIBlhqPyR69/JhuS2ej3Xmym3kPxpVR8fHMP/mCzwVP
JIY0KUoj2rMMhmHfe/1qWeNqW4l0wgLXOjTH+FZ9ATJ6iFb6ynRi/+tRcOnb/Hjmf9xergwkHJpc
2Vwp7uKGa8Mnx8dRtoyHm9QttpGnXXmUlxrA59ggFZFDUpx2evEROuBWc7PHam9uc8obgpM/kuS9
wnG/ZUnahI8EJ+ws95qx/8Ja/lFt+eM2ZSxeKIVOt3knuY/EtN0ENtHXV/Zyl5byj6f7558PwUQ3
I39e8dO16P0mR8uzVkRdX3l0l/bnH8v7HxcYwRZm7WmAdH5tn1aWdqW75mPsVLboSg5iblfwf13z
gl+q2Ulnx5cwaNF6qlxOdsyVvn28XxzCqO17lX8sruTfpI5+EzqmLbu523rPoYtJ8srUfWFf/NG9
/ONWcf5A+UD2uSe/wyPzzO68a6V35bQifvadnc0kBHIkpn56T53f0OhYLb5J4Ue00f9uci+/z1w8
Gn7roShaK75kI1diJb8FrftDdksfYPWNdph29KU5tLvilbf7seX/7GednU9UJV5wQ/GzBpesF3/a
988kGm8lm27fJl6T0eipq55kL699Jo7dnt7LfXDT+/l+8rrVmvrLhnCLlezPDOpxHW1C/9rUdGny
Pef0VHWMx+e0eINS3o+evlKd6qZ2JJcEtE3rksS3Me7q2+qQHK5MSRdeknhWYk1hx+bB6YpViCXO
uEmE7WLfgtSOWuRIbtj+kNhe5s7gnBy7KJauvIaLt3q2mTOGMIslOKr75U14ISmanapsN7/YLfyA
a6veVLkLOWjeKA/jRv1Zf7tyvxeWt3OkCcahqiMihcnfze/n98WtmPqj06iTHDRqfGEJlajQba49
4NO+65PhJp7tx5K8o/QCLGa/0HX6HSgPfX1HFC4D7A6UONsO6r5217hq5FqPV27y0jXVv09x8oAI
Ht8wR/A764Z9at760a+hcya7Jw0cB9r3hq1+atzP+iGOr1QTL130bBobBaUJ4Hiiqpq+S9qzBRQ4
S+Yre/9L7ULxrGbSCeQlNgOPEV8nbnn5EN5XfnpQH8QXwm2k56+f3KXRcTZlTROUUz3T2X/MmUFL
CptfHYkvVYfv2DLDVYmRzSYI8srlLk394tlcFBgaW7yE69XPBom+x/4YPNeH5Aa7Ccqgx2bd7pdt
vGns+L1dE2i6lX16B273FHGy+fqWL/RANOu0iv+xBChxcnLrMFjGd80NDhz7lZfkFjTtssItV70r
2+q+OUZ3+v3/8oJnU441aZkOvYgTytF6s4LHHowiGyDFHi1b+y1/kx/iHiCxo/8KA0w2r19f9sKG
CBbN3/cZFZh/Y6I/9jfDQ3nfnZ5x+5TdjG6+Wd6tbfhQYEu15V0JgdTWKVfVN9VTuf766p9/HEii
/754RyZQH2QqukoRpvtwH9XPPW74r//4haqNdk6DqkcLMDVR9KiA5G23ib3SQd10OmNQfY1+/Pgh
rgnT8E7LVXVl/v4o5/3rvHaSdv81bLJCD+dh4o54lvso2avoRAM7p+AX7uTb/Hut2uwsnfFG/BZ8
M7bgpYvqOd5o9+O4xqWE4mahq4jZ14kP07vynLV2tTV/Vpo7ftM73kN0l18Z4pce/tnMVCZLOM0G
PxUBipc+xlfWks+3uUS8/v0EcPlYUHD5s7r2ElR+ZnyfuvvwVQxcsqekeXXl5V66zNmcBOY2F8aP
me8tvpeP0kbxZXASG5LPAq94VGRbf9QO5g2mmifdzWyWFIp0x/pUh+gOpS/Q6Equ1Y9PH8tnb/1s
wlowW4PeYKTNHtJZxlfkiE7mQ0axdfe34rQ3kRf79ZWv5oJ4SDunPgogikj54HKGHXsxx7PFj3wd
cb7u3pJB5gweQgpX3w4uj+IQXhnbF9oyUAz/frNkSKmCgVtx329PFTSZHKh1TPwjKG473ln3w65f
STv5FSffIb4VXPWueWt30ffqjr0hZ2Ld1zRffOm2+aG5mbxgR5zj16PhwvM3T//+j8labQe9K7Dc
7bXuJTPZriP7kZHbJSIkpCG6chX90mXOpqveajR8gpK0z3QkcgQHOYspHFoS2lPjLSBLyyAMSJw2
Gsr1Tqi9E7jb7KgWlK/N8NCBpZeRWJonJUu/FmMGKwLiLv1pwAyIhgw5f+dIHdYit0ueKsohsdne
CYiZlBQMffQTFjUwdKegrhlMRe/Ws0bi5rhOTN9SX4fUGwtzE4jyDyJ7yOTABECEyjP4MR0RL9LD
af7eJI+NRM4R4XJkon2k+PRY4y15m0rBKsm+pf+Ps/NYjlVpuvYVEYE3Uzw0bdVqmQkhaWvjfWGK
q/9WK/6BNq8Qf5zpMY0oqrKqMleupzlmMVrWAfMM5dZkxAFpfynZuqXeg8sPK0W9B6NvXwo9vyzX
jx2O8h8iuo7hxv8Ob+z2gfh87xQfbGjMo1U9/T4tVq6s0tK9EehtWAUyM461zPvUmjmDLtik1imK
VnkHePxJntxujyZdBgWfBmBuWGzgX6HgnfL273/DfW789MKLKMuSVpGqEH9C3/IGOD0xzEV4xSXA
L/3+gJV6iKQuAu40AhLeAfOIxM1gUitz4Zm+J+7wDvN97yO93BN2ucPvmCv0KxvPXNk71EX0hZlV
3JZRj1OtQ63uMO24XfqANn6T82WbOOgVobvS+f1hq+FuEV3zOB9hDYPui5GnV4mGnhBNVzon9kil
u/MQMuvpASgGh1NrY6aCNQFJxAl/qAoYBhHceuyNBOIx0r6KEIcmMmpoaF/Z+OtWhmLZIlWUYiMC
WI9cAQ4Xe+FFcYWH4Zgit2sKxatcBQqSvkYYBxWk9ZLVP0CSC6sExpgfQ8jNIaka9WJjwt9PGT9M
tmVPVVOSNOsBVQxUCqOLa69trduV3VZR/l22CTAZgOfUOJFTmPX4AEcYXHkbgNXRHqWksorW+n04
73vJT2+wCLHwvshaMuEN0DUP+wuguwTGSpUdcBWALu676e/vz/lKI/30oEUgmgkjp2GFSYWi1LF6
a/zxMTorVv6mPs+34TXb+CIraVX4DP87clBgg80hYeREB+5uQe7FRm6CQWGA8WnJEATgSjHoss7u
6sfchcLxaWu/XsmrSsoi9Awo7RZcjEe3JwEwRoiMkdiJXpVL6U4+/yG8qUQPxW39+9q3WwQirk2m
FKQerFODOeKKaM3m5MZ2jjQNtWsnMV8UIzIma6uwuPa8RRACwo0CBInnwQLM0/QrWA/BVrfSSjoV
xiX/fjd4roLnx+LHCVLS9ACzQB0YCQumrxvHqfvS+WECLvtd4mrg0MqFCZjnr8L4Rzo33sia8bCR
d1iLmstWl0SsyBjdQ/RgV/7ktsfCb3wAfGwobXfDjliVOR5VF81NvggJ6y5tNjaHL73sT2+2CBbS
0I0kBTIvwFd5zm0wWiVen0Mnk3ROcufaZUATQpnEZRjYRV7K3OpqPXqJgG7tLboTLLRFNgS6CJqb
QK8pZnIUThvLfmU7Xra7wJulqcMRo95A7G3LBs5Lf0BpZi5o+9ppZ3h+7QenMOHqvPHAtc+8iDPA
lLegtLK4EN7mIHsV4FYKvQBoUU74gHqn5qFaJB+Ik7wUWweC+xT9afwXIYfioJ7BDADvaIXnzL1/
7QTVFDQ8/Megtux0gT3jlMFRD3PXQ8ZuPBOv8IUnlFLNLEBnrVu71IRPg5+/lbhcs45y3cwFr73c
IsgoiTKCw4nzFAwytepaOVGil+DH7KbUj3fxxo3uPlQ/DeEitLAZBRC0QVYkm3iD1gIIbe7vE2It
QyAvAks6MzxJE9yiqtxMX6LZyC4Aa7bHUHgpqNPe3ZLMfrDC2ZAIMqAPkXjRuDOO+MrjMF55N9yV
+aE/oj2xF4z0zBFnFq3ob/cJlrmWmkloo4bsp8h1uCC3se3D73/3WkBcaqhF+LdSeo+2jYUUkR45
8GPzoFh01Mt/fMI9zn+7GxQpHPAbrbxngz5CGGEJsOwaG1iAmgPV0TUGjc1tu6d3ZWEuRc4whcsz
tRrxHdAAag3PyhF3oAvxSjvz5jPg6g/kADlc/VZtrMuV7WrZ8kOlIaOgCd6TBI1/p3FbErREn5sJ
xPvc/GHOLht7gBSHfSR2FfTqY0o9xSgV1XsYgp15/c/GF1obs0VkScNELEUGkX3gzBpLPbU6OHbm
slPiwlkjxaYF/IPa4O7tY3e2xVNLMwhn3HZjWa49f3GiYYdMZBv4MAdI9Yx/84fBD3Nj2KpJrOwN
0iK0cPCFhdcpwwbzcTqGb4M3VkZ+kh/HS+SP8KhxQLBC82s6G/L77wO6cqyWFmEmlKOJVTM8cegN
DSkVHAX9yiOJUZ22VNYr1xNpGW7gKhAzNYYM9933fBeL+u9/+spgLcXbsK5qi7DF78JjUicD+J7M
IW50OG79/vtrCfilChv8P/gwTirMG4D7OpRX9Xz3vw20M1xsAs5nHDDrj8w13GqJWgn54n3OfYs+
HcwKEwpYcJBLldlN50YAklO2iHxIYngOmDMEXhyaJQ/VNZauZX/+/T1XpvSSBsLx85BI93FE2f4R
C2bfbF6cV6pD0lJHzagSX0whhjA60Ft6qm4C6noCbFXfsuPW/Xctx7LUPOetxqUQB0MZ44kWGsN3
yvPkZT4Pdgrohjo8pOJdc8T+qUY6Mk2/j9pKLBUXgQAuHnPPshg14qFgUT1yTu7278rWz699lEUk
oOEA7AucXANFQ26KlQx0HIjvvbLx169dPpd6446BP5wMIDEqkbQFi80YRgN0XKhN9Hm+hHaT2z1n
9mQj07+iwJS+ziLf5jY8dxv4dWHrUZg99y7tR3Sup3rkxWd4A3c20ocBJJgbT1uJOEtRMYXF58B2
2Ifu1z/0Em4cnFa+yVL2q8IdveWYENFZ7nRCbww43tJNkgxN21DDfvUj/rCDLmW+4N21oBsp2F78
Gho4CV06iQ8n2JOyg8rYl86lWR876EEqvTZY6PVlOzFjiESgyb2pu87qdcXb0qCsVEGlLwHJt4+G
8ow6aqCmQIqFzn+b9XknQ0YvvIJdFaCWYcDt0CZ+fJDd0e1dxsT5zxQhzJJefl9kKyF+KQ6GzbNK
uBE3yJbCztRAazKs8i0Ga+L3319ZxEtdcD2mXQITK6RgdCFgDjBQ0ZlTePn9x1ecBqRlJ21fDQQb
CH59zl+TICaAbTswrG5uIW/GSI9D19HH+lY9ai3ZsuyopXDoajVmwpUInQqzpZ7TtNZbzptjA8W7
BMfLTDVZdIEY+S3eKnGuBZKvmfxtjsDPnM26e7mxGd/fhNYeeRvmqI0HzC0PZwG3b5/CV1zvfx/T
r4Xw0wJZHCZknkh5XeJxKajjmifxf2FUmpSWmFmVZLBATMGkFF7EkZ7BThDsZX522cyrY3hz623u
M1AxFWbWBiBnw7FVQN7dr0bgcWcdBshGBoN0dOH1dx9PJkCDUUpeROGtQIoZ/bhN/fz7a6w0nknL
HlvCKOASK/hWaTBDhjVpenVRbNgQmUAv2PAtv6IoigSdfJr+Ri/TW3LsYLxz606/P38tY7/UqE/R
BHw7bKECALVv/a0/RL5wQKnSlKwqSH0kjj9kaG3LC0gV//Fwyy+ON3IHSo1yTwfdtb7SrvIVOzvX
uwQlSmIwL+yOnIkTWr+/4Zqq4CumfZuXvNJoQCtgD+Ds22DjSrIn18ZJL8leep+C0KuC2K086OhR
+3FAeTn8f0h175Pxh0m6lHpr3SjMYoIDCWSlLjdgPnlz6Sm5PldGTK0CxkIN/W8Xkq8Z9u09ubDk
YbaNQ2MsGFNiDQ9h/jJpN/7p93Fc2fO+hvfbz9dNHyqA994P2SbKZBSG5/0FzU90q3C6tsn8rwI7
gkNaK+FDmeLj7PGPbKYXTngSnu6HbCTCoCClUHdCfI114af3j+W8wo/+vd8IKivn7q/85bd3ZCS5
GVJSiQEvpoPOl9G+6oaNHX0t2bJUThehlIqShNdTq1hPa6+8sryNq53oCZpJNHtQH+EoLze3sTRn
SIBrq7mo1Cibp6q5qTO8SopnNfUmxe/DBqVJQJcBqp79AWkbXAqlYACeUPQmZwQ2k3F51BCVYle3
dgwFezNszLKVjfIrjnwbokouE1zjcFwEcT56FMiFwpsksQX4o2yB2tbuCksRNjBwo8AlCRewt/gq
uAS5vAm3ez3f43hj/D6d1+4KX//8+4t0cq90PcFdoVfOvSB+cPEjj3K95BagSNC/IpDcGXBSqMu8
AMhz6SWYTzGnjkd/qVQda23rdPCV5fkhSHzdOr/9JT1IqjG5ZzDZbCdRtLax9lBdm/7S0KMcgj5z
t8x+Eo887B2SFCZkTktnuzrItSNAwBDDBmvuzDK/G9UQrEz0T7BueizEzzrNbVj1gRDCsOgEmmxA
6IqK1WOI1pinXtNT0UngX9sTU8NrgdguWjL/yaKpAeb1upjvAT+3QlhMC6JfJvu2mcw+MuHWAX7D
MVJJwIqvv3+PlfTDUjKedyBD1TUqx6zRPsj+5+CX/uCkzu+/vrKwl3pxKlKYbYUt4rD0wZKXMNpY
1CvH0q+z0LdPByfBqCkifLq5OKKeUMWuBuJItGlRtbJ/LMXfs5zyUgmCXTCmnhSaxePgCz5n4eIx
4Xz6+9isHdy+luG3l+inPGWUAbnOwYb5hJ7ptce5hZfaIfg0unbKN5bcymXsK5v77TlyJfZcK2YY
LAF6+fxFaWN96L3f32KtuLkUZmtV1MEXGsl4FrfYIwfXSLjU4RhVuK0HVdIOVQALM751yxt0yz65
tU523VRdrYTFpUgbCAYSi1WMDC6Q6AZOceKt3KlBgobqe31FMxJntmILsmLtRdm4E62lpZZ+yoDJ
x4gdmNW5N9ihA2hHkF6THXA7puSoNjxR1A8aKP9xniyF2ZSySA6VWKKjPx1VP9tDUiSemEuucwb7
pJ3oxnVpZbEu9dhxWw1poWLSi3mkC5BMpdL190myFvTZ+yO/TcGJdERQIwR9ru/3IAYiIRxD/xIe
FQFuYtJkCZ1iVOHjxMpWM6MSHgqmxKBlsuhw0yZBLQqWOPzd+GvuGaIfAj+7yByF8FyV5hTXQmKO
Vnfp98X+k2AweVN1h328cdxem5r8v++cxU1ddTw+W8tlAcsPRjdV1tDMu2LKzFYsvLLb8sVeu+iy
iyTyCFjsXWVwb58SffTv+dD96AHjVOgWkbZW+kocYe/B8ttH5GHPDsgbPmLp8Vbn3B8SWdmefxFN
KA4dtMG2O3RROtFD7qSPyonxYk2nuFJoG3/BSv1JXAqyoQCCXuP+mpCeoEWmMRLoJtA8bGzFZO3H
mSFq92/57RUpCGtsyyFJlrV2A2QW63aZ2dkcOiCJ38cbu+JKLk5cCq7bGY65yoSRZNxOD78+GfpI
fHTWwASCmtlxSze19j73/fPb+8zMnGsCj+BMOgvykxoNtomXnNrzltro59uJuNRXAxUBJIiCB8h+
p+N0fJ72W8LwtZ9exAwyZL2UVvhpQXkUxNsQ2kIGO4ZjHW+k3X9eoKK2CAONoPQKM+EBlHP6Swhz
Cw1Zigat2Ya8xaxeueeLSyn0NJcpg/sVBv/O0IEJ4lucGypSvSBygIR84HDB6OD7ApZPibbj5i8P
X34NPgrw57F/j3cruQ5xacrPIzEGxBz+hgwFZdEgxVHJA8gegdNEG8fI3lSzYgBtGc10cnoCJokr
w+Gh2KsgNBkAyE31ngngAvTn9z9oJVwBC/3vtKRhEhWguuFE8jCYzK468FZydjhHAuDxsNU9uDb0
S4k0GERMwo64MhH6JFVeS3dsBYtp+AnO8msDZiOYGQkAmiU6m1CGjXm/Ul3K7JTpyr6Vo55kW1rJ
lTYEQJb/fWGmVJQIhHE2kEb+1EetnbwkJTU0RXYHyU6EcZ8K+0Q40xQQF29Ib7BZKziPJbhK7AsW
1gK7sIw3zoMrC2uplO7rKtbCBn8MA6gcCIN6xsPmXEFDNaw44w3t0c8ndNCR/n1j3FaLQYkR4mrF
BXgOssdLEyPXs7EV/LwXiUsNcT9nsPsGsjkoe3QjcY3OwB03lrYKgT+fEMSlaLhsBoZo940GPZhO
Hcz6sBMOg4GGSwtqHaQ/fl8IK+FZXUQgRkM2tVDxGECd3uAsrd/bE9hgqy63cjYXl7Jg5FMHEC3x
+zyckU7RAzXyY+bLpvJcvA1P/LMCBwb47ER7zgCqE54XmRnBY3CrxrU2BxankoSr87If7q8HdUs2
ebBl1+LCrNONKtNKAF/SD/JUAL4oub8emoObA44DhooK+sYyWTm0/g91o5sjRiYMjvlqhuCgj7fS
Vh9gim6po96bs08M5QqwMNrwc/f3+bDS+gmO4L+rpp/juaru92V+NFUEBpdzK0bP4YCZ6hNKTbzb
pqYcIWGanZh7sKQbT16RCqLt8t8n8yVhk4rHk6cP9NvlrQk2jYyitxU54jG3GSO9wTcEb6rts2uG
3nwcvaytY8qKO524pLFrSaTRDJ3lqLpFrxW+5myLBiBl2kPkhiZ9yRy67/fQyJpo3ikvzHludbhg
79OdbFdub0C4GH9ufIP77Pzf24Go3EPOtzNTFGtizAuIXKNRmqU97OZzZwtG7XT+lqXP6ndenG1a
oPjUWIIEsThoz+WA0TSGAEvxFpqNAbvkILQlS7RDyCYh4tpYLisxc6kF5su5Y9NpFgI14f8yBNpD
lcJquC4/fh+5leWuLC48FBn/uAKtKdCOMZoxu2BLsbl2gFEWgSQbYciZiriwlQH/hiQ4VsYT+RBs
5MvqYDg1++QRU9RKnOpUBXzr5omR+9ILH9CNoVs7sSylwEoDl+AvXXML8543uAUDW4HuA7CB3pLR
mD5VPY62EvIr+QVxKQum3dzErYTKyQAtsA5kU43mgT/sSen02Z+R5/qAU3b3NPqjL2/mZe9T74dp
v9QKTwrDhvQ+JclzcWvQxoHj6IdsCmboEYvdZfZmW+39lPfTkxahZqgFDgQ5CDf6CwO/Bl1xJuys
5b5BmNu4e6+9zOL00asUzOSEoKSsgqyq8iAId1nTbmzba/dQeREi1Aboq5TDfIze4ADGWIMBW6PI
eOS2xCdr4VheBAjQXijolg0bKA/RBVXk9Dr+FW9QJAFTAAB9c+8l5E7UL/fglec6Ncv9JjPnvl5/
+j6LU0kmpv9P1jXjEuC39qwcQXC0ShgRZLaSWq3ZbCyrlYghLyJGx01pPos99FZIhs9sp1P5oPac
zpRbhs4rJ6ylqbGSKm1E+bsCILRh2t0yJo1hNHrnqjIl+IEHOd24Ta5OiuWlBjAhUNkR/pTxYQJo
sn3rFdFQYIDfRy/MMzM9J1smkysHn//R4YaalAM0iXiYmAI6TWuPFH96zZ4Ue+py8z+F8y8H92/7
oFhwqsSGjRCEXMy9yWldGPmUwpakHeMeTDtt0H9/0Fq8W8pwh5gPI67u5yA2UsAaoywF4eQ5D80e
ksjChAezKcDZqWrAxPbE2RyGlxIQc2Frta1tx0tZrqKqXa6kwxwMoT9WO4Cz9RKWV6XFolEQ7qth
q8/wkveTyStCj34g7PfRZ5EHdcFuTJ8v3dcPq24p3QXevdDgyw/f0PaKPkGdA9ZwnF9YxYqFIJ2s
GTDwTJ0PfX3IyCttQDhNRIOrnovEDpvKGPLmcZxKQ2TRudmURk2VS5q7AixytSmywKG2CqExitBF
pgMumjmuZI4M11eu2PF1bRXp24hKVMnDspG1+OTaKX9ob//HT7yIZwkrJACpY4SZXejzf8sr1BW+
YlA7P7Qud66uZaY/pI8bT1tZ9Us/6UQbS64cwP7ojchl4eA0Wqj72tHdxwdmg/Ebcr3wWoa9sL6x
WFYM1cSlcLjiQpUDgAp+tej+5q9dh0xSWR75CAZP+WMno9UkOokSPH5mYMUlJ5bRnV5mVp6UgazM
x6a5wpYEoAIsATjDyrIVgb6OinWRTgb834DwBmxSH4ChhMQI0FxL7A+UyBtr8Ct0/DT9FkcsVcnI
rAgjGEAhgd0EyimzaM+Sm6UKMhFXFR08XYd1iRRNz1OHj/9kzKGu2j9wadaj/GPO3vqKc2j0qeZP
JYeEljeKjN6KLkmfmPTYw6YZ5r3aQ5g5GbL6CZwsQKfdFVjlMkyWOwjAwtxsuCcZhRxWKo9i5dQ1
ozPsWYg/4XJi1DGs1mJGL8rnqc33A+PkGmjfLuyUjASOOJpQ7hVNNZTWktHCO1YbJdKVQh0+0r83
AiZRmoxIcKVlkQvgTObCuaWJhO2t8WLo7piNouZKVF/KqVOZyn0jiTRQIagX4Qh8h0kDG4rWbHrV
hpffF8eKgEtciqoTTKh8lGBQPJjjHtwUzc7+tg40qJLLO9h7Ox31wZlTjd5JA+V54CwQrSRF541q
rHU+yJC8tC/MHX3UuUNsANM++/DRGA4EjiHqxoRc2xSWWuweOFOY9GNBISBn5Ts8sXficbbYuxVR
9qwYhKARHr0yBgf862ljbFaOpkslthTKhI2mlEVKuIbevzuLM4oLaFmUj8lTrZpRfZy561h/9J3N
npvQAP97Up9FbtI7Uj3xaLFEB9tHH86mgKoVm9jDuKfUiHOzQNJP2qexvHFjX7uSLJXdKY9+aEbA
EZHr/CaabS3FmMAoDTYLnNVFLxq69iH4bl/YZislsjZDF1F8rkk9ZSweCWuwS25Hnux2p63r6dot
bynoTmnZZeW9TWFAg4WD2zd/kGqMsDe8i1ekyeFGDk/FHd1JV+1c/h0ubW7MJw4e0E6126pyrWWN
xcWZlMqCVuXdfbGfZT99AWvISfecx5mZP+zyY7FH5oOBLWbxR8Sf8vu8k/ivGfZD/P0fObgqQtZB
eLjBF+lVZLUzS59rJnsvh/5cCTJRoAqJOZ3LoCqa4VHA9c8Cd0mkyG+Tzmy7cl81kckjCpZnGp7U
xK7a81A9pEDTY58xGpQdgE7UBVCfomk6hbAeTQr6Jw57n0T00EqFq1aozqc16D8p0CM8gDNZhwNQ
i8umFhpFAwxl0u7mENTxYbSiPLJGeF7msSWEaPVlyYXhNKq3mgz7kcrWQJ5uJtGEkbuu8l5ZBHnf
7EftoUGzp8B60LRZpFRjtO4dudACrN5g+DdseSYJR7tXq7c+8VgQxDm8rqS+pKkISQ7M/1k97N+L
CjiOPH+hWm2Uyt+o01x16oxs5hsT201G7Hp6YgubIcipV2qbGnkEW4RsSHSenmIxL3SBqw9REcPX
j47QOSVjbc8ks0g/+Tgsqa0HXJYPBvFrGOU7cDufhjQ3tax8lOLJqUXxJdZyY+qK93gaj2SKPU5z
+hpOoKRkXUI0HQ0PfJcGddLCSEnEKqR8WsJBSUzKXu8qCYFLkK1yhrE+LK74lyxzCt5Poz9V15si
HIBYVdTjVEX0LXVlQKuuOKAjpa9Zcm5G+bVThYPWaqnTKr1cWEohpx9DwTfvfdUUsGVpYNVfahNG
EG5agDoxU2lGAEh6TAS0QtF0io5RpPrQKvgvB162qDjokoDghUZ/q9TAt2Ha51huo2epKp+ADyc5
GQIpkxxuksxqyFQ3F+kr19HcrQSpe45jeIRrYvl3rhpnHjsYJ1speQjj49g/tvIxjjuDAdOgtimc
KJrBhak7TvRKGZ/i1shCzRIiJ+OMNPRpWcCrvwBiETR3VGi8Ngaw9Zw1FK1mf0JR55OTgHbieJdG
XpG6pPan9tjhKBxnoSH0tRnC7mnS4ZkXjzpLTLi1YurGiMOyWTDOBJN3kgRiH7DU6MUz0Dq56OIi
CgM4lbkMUxB3kLTIjtQaSGArFki+ghFmN3beA3ZQjFBJtqzZcnrI0F3ONvsQpiEF6iiwQjupc3zR
AGykaEip6sOYPdSYt8ozZYEYa8C3fJDUPqjaz6L5nLDmxBZ0B/6tnjBJhOHSkdhRM/EJ5Tp0iCm4
kjCTmYgp5H5sDP/q3sAt3Yixxrn6WoqnObxWI195SskeYTZyzFtu3/Kt1YDy5VESPfWcakcy8onz
JeMOBRrbpvF1zqodXoOOqE0yMO7pbmEzG4NGdpSNoL/W/FEINY+U/INAxQuYtsJVDcfOLYDCZWKT
EaZ8J6VISmDxgnIOck4JIytMDREFrBZeT6leV6wh5k9CE5sTTa9w3x4pvnkMNG2j2FVzGOa5MVSF
9RTBKobCmjIQL1q7mOanoUGDOlBvg8bgLKpP0aF/yamMQS2OwwiGLgM/qXhAqjyBvByMDiZCIYtY
DKaKlCc2rmdoGgXRZLxOXAom/WxWkmBUSoePxDYe15glb7H3Xi+4vlRByZQRjLn3jGIOyKqwMNW2
gO8x778jggo5BaUEk2hec9JE0uyG7SpXiKFo1+T6panFU83TMCiih3E89s0nSVsd5GFCnay5qvjq
coJsETHRd4DVUciVofSs0Qk7mXETtQzNsj/M8CZXkyZg4twrkOyP2Kww2kS7hoALmwN2Q4GRH3jS
wUKbyXwM8Og0+R6ZJy2yeqK3gYLIdmSRulZOA4G9MzqX4vzMDjqTv0KZr2oPQF+ww7ushZLOQK7x
mmsOS10gINBtnMoGyQ3uHf9nM3spMWqQIVSdGw0OUkYUBAR9AJNKTg4jQDJVwM56VFwq7pTA86q0
CC4wUWOr3I6EZ2b+Gxdo0Ss/uAL2HYA3KHBhz/rocWhjl0lzT47zR5I2cFrPKt7pCj9GoaPpCkcd
YsUW0IUnaSAAT7LTYb/qBR7wgczo+nYyMtjQwpZTwpYmIQrerRx3kXBFJE8ouDYUlkWvEkoJkbTT
cL8SyxEWFEptSJIbszMxyqrGEyJC9k2pJO/cQ5vYk2SFOXr9ZIO/l2ehtywcQVEcNIPB4HZSDE5O
dEweK+pEg6mgQEnQhxSdRok3Z4XojAqUorLvQIpRIwTR2Sv+5jO8XdD2canBbstg7u0ROTNIBUZd
Wo4vYtcfJwK3dBiSI/VBrTIPgJLLeNiVgWQ3WD3n14LFxFYjoGYMVxuC56qaEY8JQYsFRu0tyQ4d
nLozXItG9GDuy9kTMtwlxU+BhdOAaNLqkLKPxczoFTIBxFdki+tQYmkfYR3lSF0QiWYUoy+w6c9S
dagHq4Nll4hEAMCoBfhE5GE+DxD4pOSCVswybEHOKy24dKuK1SegPYiPlCIelZMto/W8A6We0AnA
arNnX9X0jwKSHcE1xk4+exVBAp20FeIUBC8QzcIgnvMqTTB43uY4S2uvbfQoVb5wDxW6POyrcodq
VFQcZGq18P1FhlrUK8Woa8S5F2Z6KOZrhUuL2JtD6PHoaeudkrgayJ/I8T3P0Q71RxGLY47fgEGy
VV4LNLnZ45QHbu+ITL7CEatvCsShlF5qKnkRvmgdsUcRt9C8TkiQgjtTti3KUSjPGWIzW9o8+SnM
R6yI7bDF0OwIPrtecrGVyvKb+hq3VlLOmLSpIci8G3X5DlZU/nAffGR01TGzexBCmxlO75U9INDX
+BbI3JBp8uHbYXBNb5b0kKNKPzTKqSWGRvw8JiY/NQ7th9Jo2iaQkAeQQdIWhebYkIBnHkIh33X8
G9DKJQ3RnU+Gk5AwJ7ScGA0MQuEyee0V5JQYX2aAP21gMTmNnC5ORqqm+3FqBISnUgajs2p3Pa9U
hjZTnKw4l4+eewUpo15UcKhiOxz2cCiLecWmxVS8zwM2/FQRzLSwIV6GT7xWOWIk21Ts4cLUmf0s
6D2y/0hasnulxvrNPGwCiogm8mr2RarafIlrJS87cTMep/EZ9WK9ETuDhXdgW4wmDwYjrUQjlgIt
l6DLLulOmxvgiWEpgo0tkR/qsbPRWAl+JGiyyAVoTAF8Mhs/l6HiMOEbi5QBsm36rPmacgbl1NEi
HuDT+2RGI1BYirp6bltHKkK/1tS/VIgEc0iZU1F6Yc2+cSlAQgk+tTQ0Dl+PGDFk5h8Jyk6zoz5A
SC5Jqq4pOwi+G5xC5vaV0snRWtg8DbdCe+XZG5lvIsWxzqrz8wwcAEdsCpAKrKZDL4ZnJY4CBi+n
l5EXPgf0dxksUIDwfeuhSiuOTVLvq0HjdaFkPLnGjGVaVxlsvnLYIv0QlcaKNQIL3XtZsZoBjwec
tS1la8zlVEf3/ATgT7RrymIMRrkD1a0ksRfTyR9AVtHRzHsZKm4vExq7Aju8VNjDXfReak7VvnFz
apWp9jlNYKxWqTHIt1TG8R2SfeTZkxPQ7oBycsV7luJiMhSgt41wfBkas8sh36K9j9Os14TMruRS
N65DB5jRG+z7dqLIOHTEEWcok7+CBvRMBFiaBKi9or6yVMEhDdNOBp8c0RIqiao8YHPeCVAXd20w
p6+J9sJKCBUHJdNiPcOCLwdAPWHan1k1kkyd1FlMg1AyTLDZQbl7180T8M5oxdITrY+DiahuGwrH
WmkDCUW3qC5286ShhQ2XgTa08yg1K67E8NWsK5IKhfKZBlNU2MmcGBJ9YkX5tZ5wTePKXcFhQSHj
mkqfafcS44REihrEeHQCWI0kWXPfHfmEGKxgx/x7h1qvKpQPDHepYZ7Sjo9gogaFmJ8mEqHTQMUv
AQx66PEEvqPAmOQUhzbhqWurFypobtVltzIebzzyMxN/avpgKuNPkEEAbwS6C5CngYbYF1G/KRg0
0+lhfY2AduQwAx8IAENYC5mV1QdE2Kqy+G6XoQjN2VRzivxBw3UAZ4372hVrn2i8y5WAb2H3b0bM
EhDEr0rfeE2CsNtIJmWgDOXeRvYqU7NP0Tkkcp983j9L4x9MQhP3McQPIywKq41TM8wmM2w+ZAW4
ceGzGqxZaQKKg1w3JgEnsDpDPmWV0TlQqctHQT0XiVkocOFGqruCDcWEXKpQvghSetJCDkgPJvMo
2kkamSLGoYQ6ViYvP8//R9JZLTmOZGH4iRQhSNGtRYYylF3YNwoXiZn19Pt59mo2Zrunu2wp85wf
43y/WNVrk6Ae6IqtKjuFTKA1Jppcd017bzInat9p5HK29tk/YfIhOQk2jJRPbtjWiSeSlxB3bfkR
a65FgIcsPVnytviCYGx1J6K2tPyctA/d2jElrHOQdSAZyj6Z6Pbo4r1p+3rDTc2actDn4bJO1jEi
MAO/kdyVrgTd2/eMtASmjoYzkmbVZ2SmMhP1P/NKByx1F9pHuAQpufEtdvGkiDw1PYnmbmBfssaU
Zj9Wu9GXjWMGcksIJoVZfeY35t6oTpyeLTfMmD5peDXlZ5VgyZn3p+5dS6aIhLI9Ybm29S8iUqel
GVvd6XCQ4X15jREmNI/84UL1zfVtxtLX5U4P6EQLgLKreaGaU6j5eni0bAqjHDadmomvl9zBPPVa
wVl0yHvSblf7ZDEFi6zxFPKgAISHNnOVbKBJiiObKbsrol3ExqXZmRexLagZr7UMp3ZdSkDf3q2X
6EjQXdD1bBRzv5f62LcVMjOTB5CQUJPaeFH/G1KLmeSL34wVZ1y1SdpgjIJWz0mCfG0FGTtBoXhm
HvJDtIc0j9wq1ZiNE9eQ5/NUmTs9gm8X2o8cEUZVtFuu9os0CV/K/ZCExfkjxL/RlvlukT3N2FfF
n8nRM5esHZ4CXBqmOxVl5cbCtg2Tsxuaf6bYjYjrq+Xe1ReB66PcwC/11H9xAuQbpu9s9PJlU/5S
YbRpKuOt6HZqfOqlD9q9A2mipMIiJIAwOT59q3cpIrXso5IzGYUHm6t2rDCppXUFTlbpyc8jGpJt
2TSH57iapk+9kedPETYdUKU1iL0kVb42zUFa9h74ROPEceYbtEOHPZuviuU7rf4s3rWobAlkn8Q+
b+f9FCWBatOJZKyXVVFxTGV+v4y7Uml/VsNIjozAL7YclVukJg6JTS+9Vl+bYvqLIhY3QZxCGMZm
0MfltbbwT4WWfZUX29jMRsz2soTUsErPlbo4HXXU/FyuvAxfVj7GQRQqf5KleNUQ/izTNWtOa+fU
/7TmG45wwPrBzjO4Wu7k3wYBY+nYesvwGODM/lC9Syo9FaTREVFnBQ+yxWIjE8c6weDnmRLtZa4y
bZbSU2a/r+5Vwt9+I5QX0W3y2onFw56w440VlZfke0vx9S5ywtanUwiIYSk+yKdkECyR/Lq9fFBA
7OqGMvgdnce2fSkq7NJ/xpdyFm/ap7T4lHsrgTK4iuHWnZ8ntyE9DnrnwBzrl57LWo9cwAqcrORi
x3GQVaeWf5vz482gbZsuPw7priR6c3TKNGhIvLTPWhoYlGcjKi5Nr6FmiC042ksMOtWrQahUeB0b
1RuKzZh9J4YfojpXduKooUSsVtIWv8w02+QhlOdbg2ut26baoSjqXWoElMBjdZ36r3hw1WQXpr9S
fA/Xl6j/HrN1Vyt+SxpV7bL6lcCEUUtI8IZK1a7x7PpcmSvHKXK2CAws2zPIrXXlp9bdHtNTrpMp
bPDLeD10ig5qCl9F6cwpj0a2y25aHbGBXpvU4y5ZUlcticBK4yNq4qDp4idhPRlnvX7CRW4RpINs
pnbtb2ls2LK9yHwrQCbKczfulJVG+AyqntiwxmAPP7TpnjFBwrYv03OAqdJ+LexdrX/ECgbEfLoa
4tskoDcFYKKkfuIwKz9ESzmhZHiieSpKN5Z/OpW43/LLRj9X/NXjRYf91/CWVx5Bn4oOwHFUi09w
pj4+h/Wu0W9ldmz1pwr3PBLwAvc84iZZ8rj0lnanqDsGgrX6KUMvp7c8L1wT0K73iEPdqGBV6dw/
bIgkwsej4cZ/XEkhHXGzeC07wTHrDxJACyW6w5FxpMZl9s2M5zb1ViGS7b2oNtYXl0r3Vv3qjR81
L7mxE3jy6bmn4aPH2UGkca/Z4zksqmcqODdazYdJUb18tcOABsbYeuVnMavn8ibit2g+kzUsra+t
xmQTJ06alKe6Z49nqTbiAinTEBgyP9x6DN9LacUyTXmLvhNkxWU1yM0ht/PALFPeeCICbVeJL9Je
kCFdkhz+VDTVm8EtmTOEqTHLbP6mV5do2VTFc9jzyB8N1plS8A0gCZQF8c8URy5OZF2W7GavK2Pf
EWZ9bM/I1Tam+bRUl1J7bcKTzkBbwYLlvha6o7ot8kOCz3rQAA8zH9wqLXfdteIcJJy5U3lk2Wtu
dembxr9h3RcSGG/Q/Ouy7YTx17xrdL/JXJrYBud//FxmHEwyNWfKdym2gJubvNrriU8ICzXotukP
v7xlku31YgsDOjGBrJfEfK3L3yG/G033DN6OCkHrnureERnf3Qd/1zL9nLV207RQhuYVsajN19fZ
8jYGi6ir57n4XJLTSkJI9NGV0abQntMwKNnHo41pv4rZBXazT2kLDqYFWrlDneWYnFQjixggUE4H
u/muNAcD2VEWH0ZGWc4Rw2k7nvenlHt/MFjnFc6UVXKBhhgp2nLHBMSynPA+0qrHsxDOOKo3JLOD
etkY2Ww/5K6L7qL6nvKPrnUEniJCaOxzWZUOEb0GWIly6CpwFOOMiGEsaesLzPTC7lSqXJtGvjG1
N4uxInSq1ZFRxHbPDVmSBZfHX6ZftOpS5I4RBZH2o9u5qxsvWeTk6S5ug0FsITm4hkfTmahzqF/J
DU5zYsuk41LeOsqg69OQXuLuXS8BcA+dNHkjnoE0/zfbO03+Y6JrpMgxmFJU5pj4kK1Y2DJXmtHg
OE1DK8am5JlnepGZRzZxa+2mUNz6KoI/4ecjqIV+M33T/UzVljeljt20Dax027YMLy8dxXBd9Bsa
ByPcr4hgY9fMg/GnSRnVSHDCpq978dtMkezsqt0Z3zCzYMeCp77YIO5PGj2+FisK4JLMu5xwBQYG
KImU7pood/P2LTOo8y4gPA7pwNBo7qTuvlqmYyT7grxDauBlc1sicaZpQ+U6DcxTNntCfVt/teRd
pRNcYvl9D7HJcy4bpSMXfPsUI7pR6ZqcWMURKYmk/3TArS+LsMC2NwWh8S3naE6za+9LGCap64QR
mH9m4fWHDHRXQQIEvPjCDWSGJNipW9X4zuaP9lJxscTbhNwWxrTw18jfJ5TAQFk5R61wtD500eiM
BuM5sCP4x2bqdgtqSd38jLRjJ0jMyfwp5kOaX9XpwJOQN2CEjoYdr3Ht7iT3SDsBe11VvCeAD+Zl
nF3SnzT2SOVNgu8WIMlSY7jjDCSGGMPcmM1vFZ4mYqXtnfg0wHNixubtYp0rCiOHjWGRO/A2SZWL
7nGzLj8PPPAT2a8pP8nz84ykiNW/roKl8+rUlyenktyw87p+R2y1nPyzxl2Wlu48wYTJw7M2hpvV
tIIoIme+ey5n3jDWT51mA1R657S+RqPX1ttm2revDaWsJMz/sXuGSCHFe4Ra0fLC24Cg/NP8GzI3
VpxKJqF+q9obXD7WtB33PfzB4Knc0b9auld+C0FyP2GCUSi8Ifpn9R+z8ixeNGII1PG5+9CWoOJv
pHnrsgJVXstI2TKDUMXpsMWHyb9Vkx0NyRbhCXpp7riSwWXYFvgcguwB2XH0niP9riSclF5fHADr
bfU3jty8+0ryAKSVimdrflWkQ9e62bwN5YCFz/gTmem0n6n4qYc7IC+dx5v0n8pIfctKi4esfmga
tCooQN7zUzg3u9Y4wmNvKJwX3LrSAArr1xr44HzTtftAAoD1LP9V1ZVVIje2Iqo2zXzQK67pmb11
Z2bfjfKj6dcH/k8QFCebWlz+A5Yej5zYpE9JvCU6xnb0ags/gIpLBhiK1y8j3clUGsqvOV/5xG9e
MUhnN/DmDVyrGd7kG7xJR8mhMQfN/Krnt5RnKq4JEyeqdrqKXV+fai0wFzecfdASBGGUARDCXaBu
ZJfh7SLfKGjlXaP4PG/m/G/gWoieet0zQ2eIgrAuXSp6q+m2xkQeHOzmBlQ8fQ9R41QfQtz42uXO
zUkqN4Kx9YGqJywPX6txSENqDQywhMFpGGqkhm9tedOhZ5K3TvpdKbDnwTEXeI/Do4hAPHRsjh0V
jlZ7tlK5Q/FD2oMZeellbd81Ab6icBMSvf9BVpyUbZmi68Ub0UtJXP/UzyMBoKiv/aJO2NYPuR6k
2TZXHJvZlYoci3SxPrAszmg/Z/XlFKL3Wyq22RDwahqFD8It0WIInJT7sv0W35eeTb2Am1KdMd7q
5klB5qce+2Zrq98T/3Ldjeauzjal9B7Wr/W9VMN9mL7CnDyWHntApN8S89V9dEcBpN/OmqPlz61x
UEYucwXb8qsdvs8xopDK4UtgVlMYtFfdTaHEOIk7JmcDhnzcyOMjAClxswptN/+0Vyaq+kXMxWGm
D1QV/sSzlWFD3UgvBmaH4ldoymel4L3NwfJmiAzcVa2qcXMcltLtjfpo/v96p7GhogFqmSYnpqWp
qu6C/gOcK8az2agfEgDERtKHB4ddFU7XwtpzDVkgz3qRgRLRVhN1L63W7Lsl3qll5RhDvW3r8E9O
63/2aH1JahI0UMubzEgc0W2NLPOLSXim5anGyMWyKSNfsM1eEDIhIN1YilvFP2r8paJGUA+hFbCC
06LbajulPjxguNiVjT8o++KHGvVtohG6jWevOje3oYm8YfkbRs1FgdJxcYE5bwX/ZVnzlFUbgrlv
Yof4Nn/UvVbxV8svoVr0Ifmbjb0KdTJbw2cpPJbxpnOENR2zhgzmfjwsPS9xASamYq8BpFaTU3W1
u89Il/10ItatyfzIzJ6BAPxseNR3qddxfCz2ALUzjcZ1+5iTZeL9uYLmdvaihuO1Xo9gauE6firW
LdHS5yrcpfxqXZeuQrqRLdpmXBME3V/i+Mi9OS3+ajNjPel/0fQ7obSOQAA2DPhEUJiuIg4T0kWN
tKyIRC2Ho/Yx9MIM9w/0YQH47i9TtC3H/QISC1kFlaBFz3YJfwHPs9OVw2oAuatenXEKrvtqASba
rSts3JFbOBkcy/DFfCvJ2243oeFVGDRDWkyCUe521XKqfkw0V5k5XgCXQSnG8SINe+m69k/UWeCh
HM1P3Yr4dN1cDQpza9cR2oZfg6iU6qzeZm1XZGT37Si522T0c3PqjYPPwi3aF2FfUbsQJ42cQFJv
Ko8+czLf0STcOTqkTBkyAwJ5LRZRahBGEUFS5WYa+YWA191Xbn4O09ZUdwtJRdR1zT8jmsACAu88
cpaLgWmt8DJo4nAmb1yLt914LtI32zgu0ymDZQXo1feiR28HuNu4Laxz4+dDAtr/QTQO7MmNIY8R
RSGf8XVczo1y6//snzwxNkPiGeF3PQNgJcltNoZPhZth4TcP8XtV33OUYPZ0GP/r/Z0SH1JU610J
e1c/OtZTMyqMEp8Z0yNjZO6D32nzxt7aNFWF5zwL8vJmj0/t6En5WYZbHrIDxcWWZr0vHw2o56/M
rg3uGdQ/VfirW05ms/SjVc5kh89d1k/r7Op83rNDcq7hLILB1Snfkom2JKXw4uSzbo7yl8WvGTJv
Ln7C6m0g0VVkF1ZASEjYIyGOa5W6veD+xDHYKfuo6g6ihQMkkQiKsZB368gmAXIM1OfzLvfMTkcj
f8tW6HTkLAPigLzzBR9v/k70zSyWQ8Mcpxqu3T+tyjlvnHki9DkgaMMXh9B8dHcLb2k+Zxme3xHa
7/KQU6CosT22Dw3ZSsOw8dhvMpXBAhVJ7lQgfowMKH1sjL7pZ/eisJrUTq9t59XTrvZlbN+a99R2
eB4AQQErlAhyS/rLy3+kktWFb3+WDJrKRwvMEqVbubTdpdxEKGQLVzM3dSy76iUpocPdx+z2uSx+
GG5xAsnWV0OR+Bn0HIs1TNHZ5jqoFD70KRD9vh7YaGy6P9RDM3xhyX0yyfwWqy9BY65f4YhaonyZ
PqVHEkz/JKHSaGsKNXs/4dCQdzOrUrUS9HeMNFSxj3sGVkGtvXA4rtEpWz6b5COKPVv+J0PRJeLd
yOxAf5plbzbgHg85CLwN/UNxh5wYr7Yifw2FdIgabpqQoMc3C2xfqj+MlGPWjYe7Qgj6eCcyP85c
do0SlaH1tOhEXBl8OQj1xe8c7otUCmT46zjcyRMfUHobxsa3iyxoTDgciLv1XKOliyBAEWKPT3XI
ORG5Bq92XX2n8SkBmY4ip0VEErVbqy2chXY2Foa4/dKlF62YEAdNaPKxe/KGRCbDO9LHMvbTtWSG
ANc2uKUawzOzyVt09Dh5BPCgZec+nza1Yh4HGH3ynSVHU5+H6EbFJFx3ZCOQ2jBvj2bLep9d45pE
gDHXWzRQICZqvc0Mym0stvAi92N2RZhnEJP+3arvlhLwXLKMAylK07Gt7rnNM5EAuDCdWnF1UizV
Ka1nqXMfH/X4LPpzwR8Y5Xf+a2aKjNF6zsVPWJOW/Z7KyPMVFnD1RaI/Ptb9ee2JOWLZZU4OUYVz
VBRb5U8FtLdjH2SkWVbkkKEq3NJ4l+hbtw81R+F6r+yvLooev+XA85+iijEi1oSjMJm7E0cV12mO
UX4Vn1zZlgKcaBqbEYl2YWb/OgMINZ/JtHkHB8Gmg4AMYuBD7p7K+K+Dh1/Ydse/VXTuf0KV86qf
Bqj1iB2t4UyULeujYiRK2o8xz/aahSYrTvcqf/HIMg/UYh6KWbkNZBJM+1K8hNlFoGWMwje5mzp3
tZXz0I+h16qPabP6jPM0KA7S/Gkr4NcI3ZyBH2V4S+yrqo7+nO+7FZ4qfC4jECXtuY/2lQpzeFWk
rW55qx26xvjbVl4Mu2KYO1E4TLt6uUuk10QdmbS/jepLADEl/U4X0C2btKVxsgR5z0iELa791J/S
Qr3mAqya+rK42OvEKBbfokUu0S8yrDN19uV6nzou0ti+EWPNOze3X8acvEo2XHu96n6pjPBPKB+1
tto1A294P+ica+b30IOUcAMrk2Rth8y6h/Gyp6fvJRr2s/pqIiuusBAkzbsuRc8doHbLgpGY0nhM
YPeB0yzZKROI3Yyhxdc1OfZrVb+aRpTcNIFAqImY6cu12gk7ulUm5T0C4Wj1rUaZp+raTmpQMxbr
+yo/ICCOnEimdV095TFMLkIoET6UgeyNwm7fC5sqPcka92Ia8QKQq7YRpbod7Dh0mtTMnEFuxiDu
xVfUmpEPE4pqYYmPVoiARGgj3aEK0315DiW/z7dCsfG3ufgOJm16k7jfQ/2yjC+sn216sC28E03i
liiSyi/dEK5JEcK60VvWqYwwfQsnjNNGf4l01SgpYgnFKmNr0zMVTZBwCsKGTMFjNvcaNYFNdc0t
6dAo0uRYkubp5HKovKi2a/W3QU9cpdwu2l234L/UIO95GtR7O7PiF6gp6hKuBM7SehB0pBBXmmMS
ZLTWzamN63fDUG4R92bUqx5idrFPFf08ErwJTLAwxVpAWHS6MwZvEwOuQPsUMRmVcTzu2q54GqdB
wGqFsF0EDMdW0DQyXyaGOce0itAJpU5s2kYoXhzxeZs2NMmgposLwXPsyvZSqLZjcYpIc33Sun92
Ssk5QSPNOFQ0OOnubKND1bX6R5eezKrYJdGAN25IwPeLQA7P+uintKDY2LI0KqkX6axZBNqSFFCe
Uo3B2WGKNJUtJRQat8UcHfEpJUydS/G6GHup9VV7X+lBNN9G6yBoM8UewNvW1/0zj3Xk9xR2QGeJ
Faw+lcAjNTRgCtIsxUtnDdxfMV+xqnPNl4Q0Jeu/bm734Ctso1XvFO1LTWtGxHZzht6WzIOIr4bu
dURNdK6dgDNB9CbcLAObRb5u2QBsDFJYWi3LG3A0aB7yB78iwHZYTFeL+HHrXdRYu2GJ/QEFwqCy
WDZv8eQ1w7Btcm3XiF7AvTEypWgOET1z/r411wo4dbC+Tc5tht9+vOe9TWCN9lm3PwBnYVue+ig5
KdU2V6en1f4VFmB3wYbSqvtF7/zF4HOopZ0Vf2mC0hbJxX5GWtQ+V7rasUv5LtsBlY9uWyN/sdvw
3pYNBTppiIgENd6sCFeqjHtiKiuTD8WA3fDeK/JWTePbEmZO2Fi03QlHDxOUEJWEDnfslqBrTeI+
52qwf8a2lr1BXixXUqLEU/TwV6nQo/JSa0NHoWTdIxtOZfoWCl2r+D+gD+Kam3wtZCSdHY1gZmQf
kGBrLgwgb0c3FH6WptuhsQ/xPMPkUX6DimmCkK/mCGys1mcn7iofqK2qBJKzEfjGGsv0kM4NuFR8
aTC1NcAjQ1YeJcg4bVS2K0rEeag+J8X2Eys7I889ZUn6HD4Mihq408B4v+JbKVDdGIYhe/JQDr5R
PxRip1k/yCK1rivSzmoybL98iHbRuTtTTEx+GO+McbNaxdZG6q8zUAm2kxRvUoVKQbv1vPIN9FJY
tIxsvewZ431c/4lmq7J3asjJWpQ2MeMJHj3JjYxrp55m02bWqV2arUNV36g9f8W/rib6LzSeMhQI
LYNyaTKlG/dMathgJMOdi/eyzl4VazHOCzQ3WELOav5QbyuZ5ubj2awvRvwmtaDUe7msHi9cmZA7
WRhftcGDpn2gafGHDDuajII41pq/Gil/5ozWRxJFgZZAVjSgcJksbGfprR21QTQv/XVkwnQzM459
Q8LRjuex/MnCr3gE7uQVtpZfRAYTE3aR4sfvQSkWWfFaw18Hv8MdIV9GEZjhc6ictLCPLxnOTQ0V
4k2f15+kHqd92r1ZedDnxq9eJNSsjIGOXIwuPx+lfKWdjYnegDGHWHH72sn6l8RQHYN8WHNyctS4
mdZv+4fyjrxrtCGzjebX8pI+B2K4VM1xiRE8oV611AKWv3CNuN0aMUpsj3g7c6HJgadrMxEu9Rhq
S/gJGWZP2tq5hHnyg8sX2QkSrhYViMzWXf9LSPYrFI5X4bXldFqnXRIeVOvc6akTccRk49vYXiGd
oJanAiLVt0uQN0SnNrZcR1J0f5S51mBo4jH7N0rxOWMaF+1hlv4Nk+1zaD8novGl6VVogujVCW+C
5paZpD/rzHpFjpxh7Dhp8+fIsPRt365kgDD+e1U4wJsqz/z3RzV2EDExIPPSVln/lLCJFcV6jBSS
usEpNECgfkyhVZezlRsPFZMSFPI2r+7rQuLHLJx2VR1F+ezDam/POT8HLtjsbppop/iN3QMOhIdU
/ooBAazabUww+R6vRqXliQsYvi4GllOQjnzd2/RXq6tb1DEECUHehRVN6ApYe1Ppt7AMFKSoGxHa
J2kQR35NPkwFgJ0l27FeLPa7XWONl1lecLeMXVITqgqhXeYQ16Jn/WwIRDG6BcxB88fxL25M64oy
oNmMcTlchhhEn2N/hteKYmVxZRmfhw1QlT7JQ9o4Yy3eTGQoGDwqQ7/UpRYk+Fz2La5kjCtSubUK
6hwlBu9hsXhhV0SUsxrG7iPR6aOuyf1d1vdsHSXEG1ull0suQNCRNukDNTrONDnVprA2jZqeS8nL
EYgMFQFzmsa6aEowC7KF6zFvt+ooIWmdwQAZxJ4HKbpFY+4us2Y99fNynyVwQ02XW9dSUQ9Xpn1t
FKrT7PkK4pq17+1jU+7U6K+ySZlPlIvGICrqKXMq27yoHaxyflbDF1TquZel/xoKR+b3oeXSrJtb
aD1rBFijJxxkmgSstzn7Dlm+2uY9nj4VDrfYeumN91kH1VVeZUDD9KEIek8FZLHGn+Py2JzsCe9A
GDfNk7lAMoV6rmzNJFbvIW7VAuI0WuHkqjB0bYYrefS1x3I3QJyHa2ODpJq7qc3EvV8bb1IbDM3h
y5yMWy003SKblRfZ+gkHyeFa0JskeUMiRS+DgSCj1WoTRfAkfbVyhAMlvXdd8RutMSjZe712uyYN
3yTgBXl4SWYg2dhAcNPpebaNzVnl9UHVW8luweO34RyydFPBCBA9CWOby99LTMmgpaEr1r6LxDoC
XgyrJUMnM5tgy0H6xjmuVxyYZlCWf1ppQDD2RBLNynCQ51ghLPi7mt6NAZ8QmLwQNvddFnRLsTVA
8aLhXpGSPsQvOLGQu6NCHPm4OR6m12FCGirkkm0ldXUQFXWFHTJFsu0Zo0HQwaamx0+Ttn7ZPEPL
5mzytvXZmfI1Ku1/RV0wQINfGkshoS14hDsgegyKon3rDcY7ALfUGI8EEqeSj2486ufAxBCFgllA
iFhu27LttOlDpk5FxiaWoDcgtAsN1YtuIP+uUz38APjlAGt+DbX+Gvlm0XEoMdJRwvayC0HGwCTS
VRpOFrU0Tsd+4S7NO7mOqFm0yCkmUE7SkgdsXcrAOckyV1T6c8E/lWz1+rHfDTIikNU60HK6wVY8
K4haWsvJ+yRIwoUeY+AZ6X2J+MYa5VibT0CQx3YE+LaMixJVW+TTRTS1HzM9suVQ4R9CrUbCs9nz
v0vYD5blZQ2IZ9p1LS+WTrRh/TeFAHnVbH8MWQv1HLN1SzicC0OAy4jax5wwk3F6Qtbe7Lrctrar
3QC/xuKpTEH7mIVkN6rs5qgNKM0spUVsLO9DlWE47dw01dnqIp7CTh6ZS3GidDra9NiGLRThszEZ
AEimfpJM62ZmjaOEp2ppnwwmes2K/c4CLLYcjrFDZjOvQIBF3XuTIU6Z5m0ltDOlgFB3r/CQCx6L
YJp+1cY8FKntEYB2beC/+PNeQHfbYtpGY7NL+GspHRr+8bVSJl9P/3Hwb5eqOCS2uQ27gOU4Ho76
a4hmp67p9ka10lWKE4LtruboIMPex+Fn2HI68qAgromT9amOdL+H3RbzDBRrvdZExFUTrTTGxUDq
jd0a6ll2mvVXoNTqw2HXlP9supiIf3hMThPauPLHHt4lcRvMH3RgcXKPZIgUdGyDm0j3iZxuYdj8
qCAaLdUR2eJO9YiJLEU9DucGxJ+Ji5Z+htOF8bTqwbBq3mJEF5Lpy710U6t2a8ea3xIf7ywPLkab
ox1beqBZKOCXajtK71OTBQZJtnZyUOe3GjOSOtLrJmTHSroHzWEoeevkowQY+XjpJw72lMCW4dvW
p3gr1HCX6ea/mH7bscmD2RTUimN4KzHeFAjy1MxAZYYwwVAOCXOQwLwZdtGxG2/TlAT1gvXPqPca
FgJMgR6Big8f/CD4pKQRshPZlSk27Mgj9vkKtIw1KdLnfYbaQwelK+Jba3xJyU02XPxFyNc+F/VL
rb9NeHmlIdV1+KzKFQ9oOn0vc4W3vi4/lSq91Akhtp3WX5TZfI1XmfyCYnVqezlI+aG2iZjraLez
dgqoWMpW+fgcopi/pokFseV7wtAiR/EPoiTu4wPYMe8Wp2dlZkFUIT/PoDKPQ32JwxvLTFxBCh+K
6GGb9Jsh9Xo9/dYBTqfbIr0y7ydNeBl1qKuZAAA5mhBbhz37BpA8+/++z9CB69P0LCNJXVHa2su4
7VlOLCvJN6pVntRmcVe92C+xrl7py0ITq/V4JpN+9qwBBa6iRJzduRLU+vKtWuZXqd7N/LJag5O3
EgIXtUOSVdjRydLnOwr2KrO9MUREHs4yqHL1mI6qsHhVWtB8VmA3SvuB56J8MOGPdAcmm7le2HWJ
3dBKqKyFnbiOzK1s+UpLyWKCurQ80Zfj92rrmLzNZOMLSztkBeRyb4X7OdNuIo39TNfcyJ4xYgR1
GigSylKk7YNw1TYo05NkhVfMEH3yPU3mc/Q/zs5ruXElS9evMrHv0QOPxInpuSBBK5GUN3WDkCt4
7/H054O654yKLYonOmLHjqhSCQmTuXLlWr8ZngzvHaovrXxOoaYhOap/oxjXoaRdVdTZSyvfS708
N3WxzEzZvLH6CCSUb2lLDnEIOCXdEirir6CDddWh0JaIUH+x3Ai12bbADDTu/pGuSzGgUiXieCIK
icZZARW4afhORr8cfTBHECb79FGIF5B/o/aW0yzQgDy0Ti+RwxBQ8gdhjnecmTYmu06q0BuxPXnf
QoKS6td+jPZWfDEUdDq8zAnSGGqFBWhoWEf9sPKFt5fAGhR9uDPCfKt6BhyZ3lg2uao68H8WsVFQ
dZK3hUvVIMj9hzKSF+j38grgnQQghrNqWSfd3qvcuUd7JRsHcPlj6GjCcuKsA0NXFcpLPtqmT2kF
iVfpsbLKeWMTUdc4OFC43qiA2zrcAEzYak7sUaQ9aN0zgbdRHsWw0V0+2hyaJcn+zegj3wJq/YYE
O/dumR+6fQ2eW1QbmyOzK+7y1KQbczuayz67rMkklIKigV6vOuHesr5SGTk96SMDJK/10bzUG1ZJ
nANMtHOgUmEuOYom6nngVbxgJU22cdWhRUeRNwydkpO7FzgF/Zqi67ZWbt5gvpU7lZFdV9Xt4K80
zdED7SKnQqxo93WRkUJ7HAQWWexqs6KAkpYtZbqumujn8aS+xGlFSw9h30Acf4TStrHldOUpkboa
lfGtN286crN8vLKl96R/pB3OEX1ihGKKgzCvIca5m4VL2rXxYIDbFNsC5IOo1rKvvLZVDsg42fYU
YtR0K9p3TxuBnwdvlhpTC5fY+2x0wR7qLNj1iIBjSCde/ZHDmquNFzod/JFcoukP8F2oogyLgY18
OEgs7FY2oCIos6Dpn6AM1fZ7oP1WzPVYVVeJcaCTSZt4gG8sFXu/TB0NRn5olLt4vCr1eIXn66Kk
d6Ql12X6bIUPQ8k+CNdcXMQdWPYSuLi2L9GmikpBkXLqVywzC+pU4MQTCpH+rEHSCgqtGq1dKf3W
kMyN4Q2bJTSYCaTUBDncfLGAQeSjS1fVa3yG5kngL2jxDjgmqjBul4CfVVPMvbZ1snGvmyn/mI6c
S0MkYG+VCkqLAFGhJKbxesgvE/VSJb+RV/W4RTOWwv5sRAfJ6iG0jg9T48tbZPkGhm5AVdLYUDDS
9VXdHopmnlDm8m51b1GkJNmgs/WPYvLGojAionsJdAc4CZBK/iVg8lmkvQrOz3QTwFdJLY3XEoau
tG98oCjY30aA8WwO5arGN6I7EBzoaEoG2yvIisJN5kGVLruhu8wrmhu7oLmohudBd0LTmKvRRR1e
V/3OBDCqBodclpiafvScJ/rGEoK392bnV6WUbk2LLm9pg8qEGim9knZsOJZT7oOoTR1pUcW+M9Zi
m9k2toAQtzjiZjV97d54kPXfRpKC6zK3gTfeh8WLrTQJvBWoDkWnOLBTnUGtgT9EKykEICsuvOmJ
mleO6Xx58FJUp6H+Nbq7SOv8Xm6by4B2TGMhHF1eSK0HTUxa+KV354XTrAiuDTvYFrxp1VWWdF3m
Wtlsam0n5MFAEZUUNvQq3P6itVxXe8jGJHd3wsueIGoAAKAhsMSGbRGqGzdCKLk1AJUMY+oM7ath
aJSLGsoDXr5CF4t6asnJv2tQKrfmqj1sFHkYnKLTkeRML7MwRpnFJwtL25rqitl6/dIVNV5rBcfe
om9WIw5hWlTC7qTy1PTVfVBmrPbKk3G4M9BY0WtVvfIkxbyfdPtkx+R873it0WxshcKBZ1NL0G1w
m6IHJgoFCkqKNDwW4wFoZ6Q8RWU2HyuUCsDDF/Seny229t67LWgCGRAn7HLphuWLXl+VJmSJAT5Y
1ycfaQXZeahcctQGZL9SPFhYDpdJQ/rV1W++pl6WhbIVkxZEnlzlaBeZmQjWWXtdUjimpzYq0cyj
CCZoHFsK2yKUmd4wloX5jrkROkdhv3G7Dw+Ksu1zgPPda7slTUrFkB/SEpAa/PqWkyf+swbcvk45
uNPpMacVosnPsWI8IX0kZc0micNnzYOPmybDjYWXwC1V0zWpZ61T82qvuhjgkwKrYVGx1srmRiDX
A2w/8N+GeqMG0kJWF8JqNnRXVjlCT3mc3ProZZE3jUDV0BYkRceZAXTfoP/yokOSOB7wbFChwQC6
YbgKUDWfkWejHwD015esq2Qc51rnzsNq4VfVm1rnK9aS01b+RcPJSYukuUH30YppXRfuSqUy5Pe3
+kBiZt4Kqq5O5Q7j3EpiUmzUsaSk/Z1MEy5YYlu20sxLADuFe9vpmDKKYpVP6QVVtyL/BeW36ZYi
gM2GP5VJjZxnhXpQqEtARCKjS42eUWYdZDB8IecLJULM2YR/7JZ9TyoB5Q3+oh/Ezpim7ONjtbc6
aeJEXlPdycK7olhCvIWLfxXQDB04vd2DF0U/QOape0+FN0aRYekld6JZuMONgiaLtGFZQmnN7WUp
/epqgDXhsjHmffkL3LeHv698U7lbv7sblE3rriNPcvrgyg0vY7CnttOrt3GxHLr3NFnY6UtAV978
FRg0px5quqjBs0+s6B7keGFhQtXtVAqcUoo8Tcp5dqw43ydXfULFXCgTyDO49CwSm0NE0LDba9Nw
0n6vtg+pfita8yB5xq+cvTMWe3JgR273tCYrubkv/G1jP2okyzl18Lh1s0Vlm+5BNN1crfhoARyP
RoUExmEFyz+9a6yDXSB2WIGyz2JLv9AmUm1RCCQ/aYvPSzTOE6UiE632tgG0ZwwJUWNCjTHRDnUJ
GkvLhnUjCTpRWbV1rYyw0AzqqgWANS+gXSnJYyG/xeGwKuCSDDkuveU4IoDTBvwj42LQ3I0Slpsy
L9axBFsqllYKJACBIkxy6U9+MP3CH999MRdueJCz2qbEbG5zRebkoYCepqq5sWn6V5T18u7ZjzCy
T1USGJPehrLSbOu2zcjigQNflAYJ0QAdr0h+oTt36cscojM4waF/3Vop4XdYCTRy+mRVmwdNPaja
RlASogMpW5cxR/Vq2AlDmRlFUW51y3ed0Dee6E0gOEKbu/SRkKKx6PPFW0V/81SxDuF4RSMd7QgE
Pl0Ov9VY4trMVOFkIZAlh6+JAPXq05oZVH1F+TbXSWrFuC21aJdo1W2gA/mV4nvJCy5csBmG5O2N
KtBmIoeEVodrW/hrdYQQgcJanw0OUhstDcD0Gu2fmVY+5CF8hm6RSZdug2T0kBjzfKIfRXSJrxum
aktw1SamshkR6IrCBN1tahrPWd9Q3aY1n81cTou+2kMWCKpk1hTyk1S4z1JIW5jOlGmiduAb7yab
dRkvFID5drXpg6UZkK74w28vDC9SGwQ7RAUyKCOjSDdMyM501djNwgLG5ivpwjWvfS/Y1WBzDJkq
xZSfxzBwU9PeKiWiTneqhYycBRYoorBLZ60unBBOPB7mBuzCSnrw1NKx6QzUsQ9g49rjjoB1h0bh
jCO93XR4L2xgIBItGURf2gFClEguLaqGJQDTJgBSBCpwptEPTOJ0UenFjZulBzP2r7B/3vSJuMqb
XdghqtQ0HwBpQmktpIMXGQ6SG0+K61+4iSnPIx9yAlk+bUh7Rg1rF7lgnMIeQPHPclTKpPT6nRjV
keBd5KVjYtkddJuZPH8dHyE8zybJxOtuBmfwjGTiCTnqY4/gPApbQ1YNEHz60pfu8vqmdh/OPMCk
WvjNAxwbBRe6Lw+xpioXstzlE0BULXeD6odAEQ26Q8qQF89N1EGNNUqDjN6n5/rReIK2kj76oA/O
3McJgVvtSOo4qtW0bG3QOWO/n+RzY/jstACXowO+C56SuijiOX7p9DxdaRdSb5DPDG2degXTLX2R
by1rzRxNi52h1xHWRbvL9FwZQl6/oJYHWvo2wp6T3g302qSJL1pt0ykbs3npa4QOKiaYVKxqG64i
bJCgfipidRFK9ju7WOWvWb8U5lLepjkrqD3o1bVqDHN1IFOzeajixh8eU8Jw9aIVyjoA/yHbkMxD
z3zxu3v2UMhPUDLnAoaZm/dYTzTr0JC2sV4Br0f5fWzIaCHOM7E1uPjJzPTucCSxShTOClb2i9xC
q0zXRVOulajepr4EFknHpJWs8D3mfKAWW5W/62OYdxpd3J8/6een+25qHWk/t3kUZ0kqjxgx+pcH
J9m6V9kqmL06D9U6qmfyCmiJPHuU5lDrwMrOtt3stnHEjOL03Fv99uZvcJB2Mljoxc93pHz/pSk/
/vmlU7NzjUZXkt1wTTyGQmh+JPlSJTpN7cI5JR0y4p/H+n7NIkj651CW6+dNKjFUFvrKRqQlVE/U
MfqpRP7zCN9Lt2rmUeippTL1rCDgDf3WF9LeBAmd70BdnpHunpQK//XracY07JdVoQMv8RTqQrsB
eEg8vsbVuZDzfczUjuWSXbvKzLjK4p2hzrI9OzsJFlTfhv3y93Cns6MbjvvonbFXOfGajKPAImXI
dwUDzxGROzyUd9INJdhJmDA7M4Bqnopd0yv88qp8IamVZHnapae2a5TPZJBDUvGEccFTaamz3NYo
ensLCsJTaxWsNFjkIOzgvWmc9hAFpScW1+T824YmaMuBZl1go/AaVo8BJ74EnVzjqvCvbCVeW/AH
Gg8t/4HeZYcsrmyoe8DTV92bnN/HxkX/2ximASxk4MZ1kt6E2oOE9ma+ACPlHWQfLbQJdLJXOwFt
7rEF9ZmaW1jUerMARHuNj/nCuqXXMfr3g7GUEV2JEKHdSaTJjWNxsADXQKDaes+1As8AkBmU18Wo
w+Rfph2NlBWylzcTSZfq/+/OAkEFoXWOX5C8094QNsyvuuZFY7cnIyLkJNFFTBtxzA908vsc9Qhp
C8y3FP2sQxqvnbkojKVU1ahVdg/WI6AAQ7vUSI44hTTtmoYYNMqq25ioUTXRftJ+S7S7HolmwInq
e5UTWqmsuIBUcLMbQeF0r4YOyt1vlkEy7iG+krf4vjqTZZPw6V3FpQfTTH+IVf0qCHdeBtLKPiSA
WpG5CCk8Vot62FSqDjr4Vqj7xv3AIqnuD1pfLIzidUwvIKqBf3goYfaZ2MXkhH3kueBaKdRH1duI
QK0Ut6UeNOi5i1s1b6/KJn1VI8uxOUkrJJJJSuUA9UMUR4aLyLDnnE+DctGjP0EJg3PBTISvqpsi
65EvfTr3OKjn3jpxXyp5n3I8oxiU6wJFZATVVDRyAMuto5i9TNuTGY30fDQA3Sl3FXUrMMuAPccQ
dZyco4eG9Z72OEAxgQcYVvflsG3SCxXcSgmCHmRmESImEITsykbzWyAF6MqQaPVujtG5OVJjwn4R
ZozVXzX6Lkmu0RZSvI1tIrwULDiAdNZFUcFujOBbes+VGjwJ33+I0nUqz+38Pqqv81R1lNa7kThN
JG0LkR6DuVTM/Qa+UqX5qz6LZkDqc4C1TZLd/hxXP+1L/jXyQRL6czkzRVphDzlAYTR+ID+hByq1
L0HF6QkMbAs82qSP7HMMGGPlWtIPiYKWAHqkoCs6v5wBneo1+KwRlbTY3XWF9VvSQc0n9UTxeckp
nMoUKzgdtoj4+9fA2ZHduPCBycPYiRpgsWY5Bx1cWOTILI9oo1QVTcBdJ23reCeJbZtsbVMBtHMX
08eNgVzF1XU+rIewumopM8Y2DaC8qVcx7YCZ4fvXRmC/Za4xz8R75V64gMhkSCNJfUunYZHX/XXU
d6+a2671fphrqDL0MSLUqrfXx199utHqnTWO/97OZRwlXL0ou1RHCmQHKGoEQrg3n9U7oPrji3FG
uvlEXq4ZR7lHVEiK0EKG8F76t/Qt+q3/rq6lGw5atbISb/VOOTfSlDv862zRjKPgz7e3VA0A/K77
jWkc0Z8OJ7DqG1VHsXxebv2P5oyO8akdedpPv2wzoSSbsnDlaCelBGtrYWvSmQ+inLr09HBfLu13
rjrE1hjtfAkoXuYhGVcZDTzCKkYVsZJpIgeIZKTJaCw6iviOVFs4PZpVs6+rTF9lcZ1tlXR0z2Rq
32dPunb0qA26ujGeXOqlG7FaAoldlMANNitDrvHnZS6+f2b9U5/+yzOnsg1+P5b6Sxp18MWQYiyR
6AOcjGCw4YUzUenwxOMleKNdCoomjy6l4M1Fn15yRwB9vZO0+xGsuPQRFXQigmjjVbT/Smkp0q0f
EWYV+gM5LISKum/SOkZiOxrw6WDiexTpyqUJzEkcpcWoEjd+/KYot37YOlRO52yqpbKrEIzTKsrl
UfDcpPsMED+KKnbMnqH8KnFKbfqlLT3k/psSydflSPM3TJzWB6WpoMdthzRtpAY3w4dCv27xXK+T
PZCbPscKo/+VB4jX44rR0EAb7K1kg/bizHPZpW/9eK+WNO78ZF/20JioBdArD2lbBnFuzX/+BCfy
cV07SmHlmpKMYVY0meqVLyFxCCv7SdK9e92DyrR1ExSHkUNoz5xIvk8FdXX6+69fPE27AXCNfFF7
uXlrlVF1oFMJoSTJMhsd/jRFRCa2HOB3EQJ6wjKuzjzoiQxRnWTCv4wsS6NMjBi0C6kq6fKObrqM
BvNWashbUlCDqdV7UCkPhlxTI/1ICnnRShV4346ySkMVPKO4asuBODP51VM3dJQVd35StZ5faBd+
V0mwdOPa1XAbSKXnIJNR+wroCr93Kkh+vbVoAZqqDA7GIBjodYz4i6X3b2UUT8CqON+YKPKjn5pW
6UXdQZksIrW87i0yFzVzq7vONkPQ0Z0CvmJadMhEBIA14xHtn0ZU7pko9jlt/jUU658P++UtN4oa
hjLKtDuzMVFrtKjIZcsM0U1odPPGtWjP0sST818S2GdDZBxt0HgaDp4WTN06UD1V8JE2yW0eDysd
wHoCNNLHi1TgKOmBOi7LZt2VNPPgKXdlTusGaU8rWCSeuf15pohp6n/3DEcbV6/brqxGdoY0WEcT
E8TVXH5xX9AjD2kSIZIjNLihYm1olBUdQLM5SP4P4za/DtqX7l7iDEG397Xbs6yQc1qNFxJgNh4f
5gEPhCkNMkqvZokoy9oKX6hmIz+szuzH+ncUX0I/YB5+xNnepOzGKemxxOSF4+UbOacEHmfgyAzg
TKoW0bZCYgLuO26FKzgGdYqE3qz4BeW9lGfJFSqmQl9E1TUyNqPvgSC9oNmSnnGa+HT4+u49TVH9
y7dWB6XIRmS/LpHzX2rraEsD6xLM7czHZ1ya3QlM4vS5ucVtd+4vbeCyMwmXunxpYthlUmWIHHdG
RrqmAjv9lpPMocc6COnMdWp4L9oC+uMqnsNDPUB42ccrkuRLdLGBUa9oG2/iVbNuLvyFWEK6+3dn
8NG+ZwrPLc2Mp8Jve444w0pdydeQllEGxxe+cxDYWpgbXvOsn+kOqrbzj+d7z4mWnG0v0AMozqQa
yhQHvnu9RwlBMDZRT9RXsfajP+3AM5pPr8icUSiZIwExC5b+/c9TXpmu+d1YR/l2SXiIomksdyfd
phsMLK6GN6TY5+ni36ygqkcbjV0DGSrVwbp0begERbQXKrjNtI/UM1/uRDz99Ej4Mh1ruS1EH3XW
pSJNJNkGT6QizFDSl5Z2XJw1BzoRHT5tmb4Mk2p2iTD/SEmNvnjeNY4+3HM+AKBiLTsTf4vqQlCq
sc8lSSd2zM/p8WW8Juvawo2hR7QNZgNomErFNqFEj/wgMjudk6t406RnJsKJpO/T3+TLYBo9eD2O
6a2ycaxG+UVDEcA89+pOZHvKUVz1dDMfIl3DVsmzrtsC8iYymj9P4FOFzs+s+suNW1YiMtNvqF2X
GdpWUQn2IvJts57DtEEQvTdJm2ULYnUODuug9GACAgM5Mmwe/EVi+OScOP8ih66hLtEUNRWPzPZm
/Sg3IMlV5GMGYLO4GiGiL0vBhVmp8iYWvnzRoC3i9DVEpxbOP7JkqXjWVdQ88WR2gSMGo21dikRB
CdZ1EUuLZfu9QY54Huc9JI9Yz1C4QLTw5zdxahUchS/65OUIEhVHkAqxJFTYiSFz9CZmqnEm7p84
2OmfQeTLuw5Kw4SCxRC+FgWrEiwluu2+sWgtoImGYsmLrreqndrm7iHwy2YbJ3AQkeANIb/loxMS
2M7s1afm61Hc8ocEYIJl9ny3gpN3sBVA3oagOJMdn3qZRzFLMjUzlHtvuJSKHX4Xar8UNto+54xU
vg+68lEuXLWunvUa1g1BXNJTQK232rWqvPi3JoJ8nO/WQRIXoJYvTYHGjy7bvyoEbNWqe43b8Mxk
O2UjKB/lsJCB/VEdZQYZKGU0IZj+JGu3YaKT0fkXwh4PozZYMzTpHVUHLvTzs52IJPL0vb7MwALt
n6Jw1R5u4n2TPGfhmTry9G6+2QblowglLHrjZcF1PWUbpZPIIZh5BQ6svzDHM3n/qXuf/v7LvZtB
3RRpNt27BHJALIMoPbMBnrry0dIvUQqxyoQrTyp2dXTbyWe8vk4sA/koE2lwd01cSeHCsYMA9KA4
4L7RNPz5Y55Yw/LRGi6rzvMklasblj/DjMRVke1f/XztUx/0aAEDmeq9cLpzGwauDI9r0gxIb4Q+
B9L68xDfvxzNPlrFfuJ6YxsDNNJVaPgaTX0TIYw3aoc/X//7/V+zj9ZxkHajhyBxtjMB7nvy6M4U
y1I3eovYIU6FgolK7LVjsA6Ziirrz6N+n3yCD/lzlvoxMLhRT7NdEzSvWaQZVMS1ZBXFiF1kUQMD
BYXjn4c6EUQ0+2g1m02TwYMawx2sqGgv348JRPG5dN3fa7NzrbRTX+loZedBIHI8YcNdrWUk6WkR
oOhbiNfQApmbo2Vwzg/5+xmn2UfLO+4DW9HcClFcKAawnuLgweovpAGKYPXU+vmZOsr3a12zj9Z6
kUixroO+3bWyCO4LPvyFa2fu+udP8v2S1OyjBe97oWd7eRnudG/ZBndhe5DzMyvy1KWPVjt9/Vpy
9TjcSSimJlaPevGiKM/sqKfWytFy7ywyOqXlrSQPaNan8NvQnVMQeJyPyOaei7MnRhFHK97Qwhaw
7PTuaW+1q/Kd3keId4Y765E8+fj5E5xaFeJo3Q9CqdshZpQQxbHSCVsMKtCymMFLbKStC5GjOBPB
Tj3P0VqPgjrCJJqRgFnDU6BgCZdZVAsU+EsMM8480IkPL45WuY0HsBtlqGwO9mMbP8dxhRjJ288v
69S1p7//sqfWiWG7fZAkCElctXCPUSn36+DM6zmxoj+L118uDh2u0lRA/jt9h2R+A92PSvOVXCz0
7EwEPLGYxdFi1uumbduUEZr6AVU42JJnbv3UezlaD0Oai9zvJAgkY4/O8VsFf7Y+E4FOzBrraBWk
UtmFoI+iXag66IHIKHQgrTfRNpwCvcFzdscn3o11tAz0OB9SMbVFMvTrJPWgxZuf58yJHcE6mvXA
7PTSDJoIzmXCdKFUZ+lU3wHTGqn68PMYJ45KmnU06TWFmocIg2jXeSGy6mbaDgdFShtw0IQjxaee
N3qTpLWdhQtQid3CHlNtTcbyGtVCWite252Jjade5NEasQ3Xb1Izj3dVf5D0S/yezkyyEy0EzZpG
/LJAKn+IRREn8S5HUsOmFQpLAiGBWfPmPlXwiTFpOwcfOvUQRyslH5XGF0kR70IA+IX1UFdnIsip
2aD++QwNjbPRN+1oJ0ZppSOXU1L2DzA8sM7tqdO8+tezhfYJffvylppYL6U8ZYRGwj2hRofmypV+
1yXKs1ro/DzfTj3F8Xr3Air8BnikECp6o99GLlABUA7ZeM6i/sQH+KwFf3mKyMwGU+l9OuBq8hBX
NWhq6fnnmz/xgsyjle6HmmSXYxTvxrf2TnnNf7tPUIN/vvap2z5a7LVWtzF893hXD6aBHp76WOrS
mRrEqfs+WuM1cjn/AIE1gMCwx3wwl/71z7d96tJHa7aXgWQWocfKwt6D/iDgT1VHtWcMTezvUIJ2
Y/vffEPTm/vyYa08MRuv5g3BRMK8rEE84+dnOLF9mkdLNi3wpUMRkBlTA6S5SJfylZ1e5C/n9qFT
1z9auXZTGanwmPP4myp39P0nw/ES9vUMBMfPj3CqN28eJa1tngW+POH8GmOW7KuX/Eq6YcPQfmlz
71ms5+4CuPTPY514HONoKN2sslrLlWhX4CMLPOrJuzcm7NIMnsHPI5zKLI2jKFHJHcx1zAx36Rtc
b8BusZjFj+qbde0+kSf/PMqJFXfsD24XmSVjqRDvLJ/aI8XQrCzPPMCpSx8HilzuwLxz/zK12sTC
0jR0z9z1iYRJP4oTcqINJfwfJtMIuiOVYPZrbd6jFNkVzs8v5tQQR+Eiky3kIcY22rWoecGTR9LD
pDB87nBy6vJHISNp0gE/XTbjJKHLcjEEq84/U4k4EY30oxCRyFqNpSSX7q6R7MZQp3T6l+T259dy
KovQtT8DUF8EhiQ6gB54NvZ37RWIi8kN+lD/qg7tr+r1zDDTJP9mG9bVP4eJiwD5i4iHwN8N75hh
8o6YIWOmrAJ6Kpg2a2dm6YmFrB8t5D5wbTcANrkDW4AGl1EjNrjq3Fnwlp/b1U6tZP1oJU/m1Tpq
d2yZPva2GK7A+CH+LaxySUsfjX9xrgt1Ys0d8x+KJqmwXea1FTUKU9K6IRL+/EVOTNhj9kMoK/3o
FlTBWwkpN2yVpecMoayfL37qto/Ws9ZJzWjDgL6sUX6T2RZc5ebzyv/51v8f7yO7+seUqf77v/jz
W4asWuD59dEf//suS/jvv6bf+X//5s/f+O9d8FZmVfa7Pv5Xf/wSF/7nwM5L/fLHH2DPBvVw3XyU
w81H1cT15wDc4vQv/39/+B8fn1e5G/KPv//1ljUp9LSbDy/I0r/++aPN+9//mmL1f369/D9/tn9J
+LU5/y/51ePf+Hip6r//pZh/U4SAMGrZhmXRH+GNdx/TT8TfdFuYpm2q4LyEqUyAsjQra59f0v4m
C01TbVWWLV03J1RQlTWfP/qbCc1VyLKi2Losy6r+1//c2R/f5n+/1X+ADrnKgrSu/v7Xn3PM0qDO
qIZG7m3Ysi3rxx3ILKoUV8tjGEpNujbdarwotA6tQGkcll/eyT9H/jrSnxn4/4zEQLwN1VaON5Ja
6ULhphiXpAKBM78wEJ7T5QAhL0vGzBh8yZkZ/meY+ceApq6ZpiVbKjrBR5vi2Lidr9uhgx0aPbm6
V+p5iAzX70F02EJUASpAZqti4tKXoNV+ftjvXqtpUCTW4Y7zeo/2HLdTgsxHVTqVAxltplwvwe4o
VZ06Ms7B8ZlX+91owpSZQLqqGcpxcbL33TrV88zJFZGqjxLpd+CgoZKLWZc3RXv187N9916FYFra
kA0MXT7algKFHnsWZ04Jqm+lq7gG1ZH1pEdYvLuZlcxFHmpXkcr/fh73z03283vqfEzdMCBomvz5
z32qNTGYikTmtKbizceiAKCI7k+ImpdbxjjVS+O5GPnNk+qWKauqaRuGahrqnyOqqahKFKzR10jF
OAsUy15HSIsguY8afmxEyqUCfxixt+4cPcn83Kj+dzfm6VAIlBVLUzX+LzT1aAZZmGfrIEGWbS1B
vRz6cpJF1lXQSg3h5B1Am7vzM8m11xaClMVSqX1z47uNfIfUCzz7zqow9ygMc7gZJMT6UNwV2odS
j+29EWo15o5B2Y7zeohkmDTIaF1q+PRF+HKD9+9KC8SUnUE0kGyz7Fe9WinJvR5HOJ6ItEOOsqp6
L1sYAv+Iudm7uBsMJFoHvQvbG7/OMDUSIkyvkd5BdKMpYwM/IS/PkbDIAvDkIGmVmRxYGpRkfTSG
RV9WLi7ckdUgAB9kuLeCh8iyCw4y0Rgue1jFyVKtDcMPHCuxowH5xyEESzbkKGCgjJnIGOP0YRsh
/YZy28xqu+S9xurwKSylAHVCDONujEma4rq1c2PZ6Vhpgqo0I93xO/QS4yK1C0fTCrzCwOWhiugP
QVuucxVpMicVafwgpCLCPQhQ8q8Wa0Z/bumE9VkX5tpz1lYhOqiuhAmeoCP0yzNNAk2pM8Ecu0iV
+y5X9HRlVxWGQpFkTuo2Ii60RaW2BjMaj8q9MfSqjjSG0DfyaNYfftXWw6IWdviOUyqMiYJGyrhQ
dQUQmRHCOg8zvcWIEAlhrGR6D53OxK5yHx5Fh3ZGCKYxg+ffGsqTrfmVinFYVlnJ3oi8yf65k5Qh
W4R9lUJySJDtAminGmj74Wnu5ddjEskSejxhbAD7bKoQe+GoxfnzCR2ezlrWPij+fZupkotLTwqG
qdvj56kXh0htIR0kegZn3q+TwHBiqMt4AWe92REL0warsUGuRXQjG0HgA+DBImCHdjL6EpUmbChG
gREB6USkN0y8SyXJDenJT3gfKJj0Ug1V3U9MkQWOGBRjeFY58Q6XNKzV+LIrtKpb1WHbFu9FFhTo
F/k4BiFqXpp1q+HxV/Jd9oruBt6b3EiZcquLHvdTEQeBPgCTkiyInomPhfUoq5kJXUrGo141St3F
xMDj5AYlAuH7wapRrk7qDCemGIwLFutRhBKrMnYsR1sg1iPXFnIFntm1d4lV1Airo/lfoArj1bgc
m/rw5Lc2IgJ9j1RZlSdY9Fj56EM5dFPp1hNd95RrQXGDoIgGBWesfAUR5zaHaBNH7i62ShM1icpd
JaNiYDXdZANnYylE7a9PbH0v51UDnSoDbYI3AVpXaN6BDLr0RJ+x+sIBfLepjPeJFg9v1FmVFxsQ
7bNGFHkrVBuXmYJ7qhcZqvZXXurLr2Ul7PdocPOXTnXRxZLjssF6WxSoy8bNp3tmYkrXSKuhIITm
nfbmwWRV0U5CrCBtfOq+so/DnzOGYffg9lPcEWqFXr9bRdFvTfWNHI1YYbxYdQxi3DOk/8vemSVH
bjRrdit3A5ABgSnwmslMMjmCrIGseoGRNWAIzDOwo7uO3lgf8Je1qqBKpl32U5v1i2QqSZGYYnD3
z89X0FzQ61P2tcJgYILTbQeOnh96C2a/0Q0zI7qu9R3WZgjGxyEPv1NFgCFPZGEap/LM/gLOr4i2
VYcIapPZCbicedTLz6VuG9PWafkbOe+IxqUhLrPPKiywrBqMVKvOsNrEBSXKHdDoYTi3WApYATph
zSwDBKXY2+KRlAljKRCZxeXgcRTDK8eIP2p2PsuzwAJQBE+0t5+AzBn6xovcEMxFgGZ/01Se+9DG
ITzMSFY4LlWWlX1t+qTxdroy4gzsREHjjONGWruDHx7TfNfkWXEVJFOVIcmdgwxiYkS1rTbC6SZo
MpILunDDh0Z1agYT10QH6ZZldBdLB7BG1ngRhDb+P5JlscinyS/rro4PptGV9eWYddRbZmsE6W8V
GWTXRiCH3I/MtuCs6Es61WtNmPgbVWl8Y7YqCD56g6dB7dMtPC4xOzP7D1lswRHMKwflba1NKd8d
daPwzEqGGtBY5YzpLo5sq4W2rMmmxXPKikKEvH3ofQpLNwwBMUxqAC02e+m5iwCvAwGUIiAT5ZgC
n8N1vIbqIid83mJpAbOpqhLwhjkNla/KtrSuWHPdmIlYQKYRYedhLKW0pvxGKxWdE6xr2i7gPDjU
G0/TdRrkLHBCN9zXPD81naQVuA2DcGI7sey4fVBJ0Im73rXDZgcj0KjPOanU/av2DVYikqV0X2nE
V3DjBvr7Xpxc9AAOPWk15abpJns49ENvYqTVN7hgl7hTfyjw6jAvSpY+AvxefAq7uPkZlVH0ACUw
vmrdOl6sEjTte1N1zYUBerOHe4MPw3kyRhY4lMlZZp4V07nW16FLJzc26/ZeYVQELESG9VUhbTR/
hpEVGIrPyobgGwDzPIcQXGB2Glvut15WJcSb0GvOjbjVbAxk7PZLM6TW5xhaWwQbrpbfmgm8O2T2
pnoZIrbynfKaCse90Aizi1CXLZZXYx58dlIUTg1dO4Hs9kMSjE+mY47txnA0dWUmnVze9zCnOE9H
JS0PMzwZdn+o49gWBYDSnaTurj2AbfPNkOQ0oZhjJD83IaBoABeuBI4TuRJT4HlAxGKRAEaebMdD
8QEugSUPaP489ywEdIi5jDLcDGsjq6f1OTdo1+8qu80e4xqY7ROLNw5sCjIPpihlIGtaIj33e2hI
+6maW++ZxLJ2Gw5GzptsHYjYuZU+BbA5pwtbj0vUhDWwWGw+nMLct2ExtKgrcbPazCqDgZIHWrx4
eYHM2ZpYXWcbpRt2eWGxyqdwWhV+KHM6LY9VkyNVbQfU8DYs+vCrZbvTTUw0xovtOfzQCR9pX0Xp
iJsmNdBfV3ZkLQZbiuyuGTjzd2vOGnzuokzcVHkHRExhSqDtHbsdM0CFoawfSQG02r6JG9N5GeXk
5eeuBlH4Iqh4OedtN8/eRnOaqr1spBrV5ahJFk4OGFWwj9TUYPLdWhFuQQGkvquqbpziY2xHsruu
1dhHV3o8ssxsLCcosXHswpwjWcRRYhtaIROjLTAiglU4JIovr4qtJ4u1KthkY5vAD1ZWAzNZd/Nm
NzRpEHFQa0KgKp5rblsvKl8g5E8uwG4xcSD1ppt56mW9qwO2Ik46mfJwo5qw28xaxTKcjNg+1bik
mxNMfmikzvfBidHpb1Rh1WLrumYY/EzMoq/PhTMyJ/U4ihNcMcxywczw+OQ3+sySdJfyiX12bLd4
0Tyb9uNQLGx9obuFwq5F6M9FqE/zZd60bgwAJhI/+zHF+24wxi9NlWfAAG2cLB7iDGbWmdA8LO6b
PCZ+aocWi5g8ms7xhQTw5SZNdJvHIJ4dx8wfUZDWLrU3s3POurhn15Z9GH+d+pE2EKQjEfY3tPLc
jlJKulyL9J66SKmwGKrrL5WYEgt66ECzhIP7QYZMG3B4VPccAFl/Q2jCk4KaosqR6d5QX94Io4ec
F3eTajEQLOBJcDRG+JcWjXimvXZ+TB2J7YI2ufF3WSU9TlR5JXiHuj3cwI4GdlOoSj53EeaEnlXR
7sGr1y9a4KMFQMkAb1woDKR5m1q/mPWCZEDshQMFkcDQXqLBrg49tcERIykdio5GfB9uuc70uWs6
z7cGYWsYhmZTXwFaCWA9mY2SWCkB1sf3tK0Sc2PEdfZpzuMB42pOjDQpEFxkyEUqDL89C8vHQMdD
AzvrxnyC/zY8llOVP1ppoG45kRn5noNoeBPUSf2FFi0v2Zuxoa5ts00/Ol6FKMuwBrAZyVjj5Ud/
Mv6b8aCFX1muFrtEs4+ehsDI2o3wavcy1mJ4uI0InEcj6WhBGeb5YxsqNknX1dsYEubYY1wOKOkK
BJ2N6UttQIqOksj8WAYLc6y0CLeukmi0XLhqgZIATj2aeCshIfYFbOT3aRng92JZ7IyZsCy8c0zR
ejCl0pomEo5OH9uhIwzwOFDf6t6U5XsDbnq+zc20vYYrSPtrEyTj9J/k/v8oK3g05fdbmvCu/JFj
2vTjR3vzXP4/kByUJCqOJwfPn+EL/poZXP7zvzOD1l+28HTDoxOYZYZ0yj+ZQZesg+WRdPA4GZse
qfK/M4PiL9MgUUfPv06KwDTJC/ydGNTMvzwMc1gIpSvJVix4j/+bzKDlkPtAe+gK0meM9nvyw0ql
WzWZi29XldxbRdFwWHHK3dgI80T15Pf0FZkk0ySb6Rm27gnDFWu1Y1u6U5BNYKuMklaiCsHV2M9i
V0ZBvfvl0f8hB/l70vvvXyIrRxqJB0Vu7vd7knFUZSNNaiKqAlDOFv1L4zT+50v/Lf39a6LzD7fj
SF4nGV/hGJa3ylOFtqyrGtWHHbvVRegV4V0z1e2erGeRnEhx2q9CqH/SREsWDvsTQ0jbIqkq3bVm
h4gw6kJbQWIVcDu6oq0CEPBZjEXmmMoSLHTCeSmcG4f0S2/iVG5J6BZVPJsQZAMnQwjYj63Argby
LeY3LUQjk3ZCDsSqLeYP+AnhzxlMZtZvkyIX4jaMGnWnBphM561uht8qI/DCnW0vni0aZlSPCGum
jPPvmBu3WjXwLwUmDz/jfE6wy9aJ4fdst/bPeKaHessQVoIzJzDhrRFrxndLG+NwR8qc47A2DDac
tBIcOxauLm3OnTDr4VZXufOpa3vGxrqIWjDLGejFum7db66Xg9rsgWkmm1F5KWQ45U5fRrjsT1Fj
YbHgJQFG2jWqf6K3nITFpnVNzoeRXQ37wNWbH7kaMhJW+ji99EEwPo5Dlv3M0ti+qdhJkV2ZUfcw
jpLMlAoFnBCtsCJt6zWx/SQ5Y5fbOS+0F9pm3E+BlalPQWuTM4itALCk6Azgi5mXJd2TTJJU0Okd
Ze1TJofubpYFTzqXqvxquSJ/EPUCaxPtkFxn4APUdrBcSHVt47VPNdYHLzlmlS/Mmu45mjiWAOIr
FuxcAbtjAWc1z67RLNZyBm9GBxVHI2aYZQDsTWIrBq6GL5QhDPs8A5cB9sU1JV7buXkrTIxg6jrE
MKQXwLSJ9nr1OApJGspU491cEgAAekJXn3c18ppcZdZnox81OgSge7zEntc+jkE6fK6UhuNY7Ezx
N9tUzYcGQGS6F1M73NRqwP96HB1o52rGEFR6I8BQo08zEnDlqP/QhyH51odFmhDW6JyBdWKcexGK
V8hqjglfbUtsGII8MS4rKjsmjNlYg8uX4oSo4rw0wIoT6JwNmZ3ft7rXIRXlyA7Ss56EuzGKEDNv
Oc/ZfD/OQ+jnmdF/pW8uwvFsDN0HSQ3sqXNi1PhVG+UgTfBTWNgxHSf9qtMX7kgrqJ32xAThpm/r
gBNnYpTfmqoxKTvGbvdklFlB3d8dzG+qaPNhWyE4APaEoTWUfLcAhaknmrqlK7u3wNEie8A7d84e
cuwBQA5Ykdh64BYLWiQa9HmJVNPXPonxzkwrcrub0bQxUCuDlFmW8ovQ9oK6/I57AzhSrbZp1YUY
gBVr1HTFpzrp509wxqVH95YTfe+slG5uMgXul8ysnHtRmwbHxtSFz8jFkEbIa6++17vAFlcTtHmM
Y5QBUzQlHcaXVjoeLLDZHAk4LbItTQOXQDZO5k9lB0xkopRYwf4LNVRkie4S6nrYm2xBQpMonIux
f5qzoQBKyvz7huPG9GAm4qnwAt6WarvhtjHG6YfsY76kjrPPsA2ivEjPPBXIHdkaMPOy1MkhqSLp
tLMqGK3PNUvmV9IskmpzZyJYYMGpM3AvATzObOLo2zgmYYMe4h4F0rOBqWMGJuaYUVRyJA0ofxIv
p+Z0U2RVy21a2nDH/5d9MrWE/8DQkxEehR6NAFbDyPyJCXT4NHojLHyvIIaCCBpQQM9xjWl2JCjT
ezHbaUoGtxgeQm5A7XulzxRNnP7MqVOhMIsIK3ffOBal8VAWybg37ZiEWD5JJc8hxdK23ieCzLkT
986V6Ri4u4DeHbdGFnNNtkQ0sC3LVrCYpYXybY7U1oWg8rTz4lKnBTkld7/R7TqD3JICmIwLg8Zx
0rAddrmjavHyYH12yQP3ZnWYOlmbu95wc7zyhhG2Pplo26/xD8OCb67jbxZfK6dY0WGamUaSFFCi
OhNgPpURoDRYCX5JS6R4l2Nuhz+oINl0aZO+9skWgZaAq1GKrdTb8UPnWCm2Q9Ii/sgS6VgXKvc8
qItjAf4nNqc2okTRN9+CPugoI+r0YJyZacni22itceHl4espPIdeVbq19ZhbHH03jev2IFQ1/UcX
FBWkOUwesPR2nQtTYjRFck2QHrHmFqXpLKqDsnLpbYmHo+u+jkgXmIF1NXV2+lFXqfeiVXb91ZAj
im1La+g3H+o2vLEz2YAqx6PgHNRxgXmTjEFmkSKP47OsTuNPmlvqL0MRjw+WMWCNyu6uqfOiaWOg
fa/n9knU30o1GI9h1GOC3A5aAEu+r6BHEWZhLd85bvWis7bt0k6a0JREULzkQzrcF7UOyj2rDZ9t
wb1tylofttoo9kJz3W8D408bo4l6sR2cFuyekoO8mwZn+c7Dmk2mSmzwnAOR90dyiNGDl9njtK+F
6X5XFh4hW6NMHeOMDPvMtuuyfm0sg3yhRkqWgJw6LCHaa7hWixZYfGtE9aFd4rmKp9FugQMV5DFM
d8biefEZzMKaworX2HejkeNkS4VBv7BzgxnZL4Fj2Lvuc/waTWLCPdxQ6akDcq+UgXZmm2QH9l5c
TF5DUX2JSvk2DSDxS6iKLz0bSPIawpqv4ayeZ4S2VCfbL/NrwDtNMSsAZTAC4dyzxjv3NTwuJntm
T3kNm8vKq77YfHxq7y5x9bRE2NESa3dsFHxHzD5iySUaF+0yP5LXIN2gQuBuEQPkj6404q/OEs9r
c29rJH2wT4lhOIGrqc0BZTB9OHgkeD27wyA951M4NFa71XO3g2I6WahLMhwrS7DvS/SaJBP3NXCa
9DbtHNbXU232MCA1c6GyNVSJeaZty66869vZo1YQDnp/n6d2oe6Nykr7q4Y0qcIKMbSte+FiC0Cy
uOHdmaxRDQe5MMXFIgAY1uMymmozGkspa8xnxzntizOFzTwO1LqQ6irvTeocdcS6xYeDUeyuHeLe
xwdHFOdQNEztapyWyHUcXNSOsgrnYenWwvox5tyJCZZhAvEkV+u3Q5ZHO0nC7ALE1rj4VzsNCBg7
SfJN3Vm8ectQ40uuDRhNT1Lol4lWwbgZIpUR2qouMu/MhBnHRqKJe9EI0FZFn0xgCEY3EX4rHM5E
TTWxd+mzkNcYJrr9Pm4hhZwloe5Yt5ELZQPHLkxo991oOOltRp76uU6KSsB3q2j3U5rpYm+aYE1Q
C2vJ/0ftiGUqilqxiayMZhHhLtfcTaGs+LB6MHMUDfpLayya793cQ+UmU5hTQgphMW6N2mLDCZu6
Gba1p/cLyGLB5o4ta7BeTPoBDZhWn+GthCxRozZS3c/j2DQ3lLIg4nlNYHrkevX+Iu2zSEbgvMte
YS9I1ZmUr2O+uIPRuDsx48u1QyC7WJ3UdpOYd9jtCZwyNTEfSKUoJgb1UHys4za/NL1k1OoddS4q
r3EQxAZLjuiti8AJW6wQG2zZkLebNP5g2dd0zrMRcfxHuUcQwr6sh7nz0pSuiZcDmVq2A9D3nnVT
SUvjuoK0hImbhMZu0ptE/xwMxVg+x3Hikbu3msr1S8QZbFNlyB7Muc5RP16jwf+fkkA+RMLgeE6C
XPP/+u8f//W9+6/bov7+a3Li9X/8Ozth6n+hTXJJS+hIhLylpfg/uiVDWH8Rp0vpubpHELIgJ//O
TljolnQysdITAn2SsWj8/k5PmO5fRN2GJLHGiC5//Z9kJ36P5Gl+JXyXpr1mFg19HJdDOIYPnpsl
F1UYGtjCzPqJjMSx0RcJyq+SbyfQdRAM2n2e2F+yFpnDlM4nxDrHxuah/Tp2Y3RSF2YWPhCn3HkZ
9ajGdu13Dr7kJH65cLMt2yoTPbbZafKV6oA45MsB5JeP5GT25J9nvtzRr4P3TWrHUBMf8JURG3JP
V7g7nBKF/p41+WfwlZrIQ5FRtloaPlgawPoOd7PnFAoajhGZOLzv+lcynoFf0OaZnzCmbrwqBvby
VA9ONH0de60rUaukGEpDtQzu55SwNbCsz2OrP7994ceezSqT1AR9Mk9x7N27fUF0jJnR1jZQncDY
OPHd/K50+j9P/1+EmGIc5xxfqPsQycFNOpTlBRsD8TLFzrtRUY3Oje5FI1w7f/uWjjyuNSsmRfQ4
tmkm75Ouw+SJ+nMaILh43+Cr6UtACV/Udtx7PXS+ainNqEVtP7499usj+Sfj9s+jWs1fJeuyc5uu
v28qYyeqGOQgWijcoNrPcv5UALbGhzYhM1YlOw2XcjO8wCguwGen3fPXwvsW6KegYn8kpbEMrmWb
VWE0Fj5OUPqBgQ0lNfLwSsseBjpWqeTYJnU9zly4APXi0MsnF7/HnCmbVtVloF8jnzr7+29Vz1lb
YOeQ4EDg4tE07bTipxmcaqJ55eT86bGtFg9d1kE2Rn1/j2XcwTRfJlkhtsCsabyqKT1gBpiha9dq
eTbjOwljVpCVdVN85XLvUuGT+PbrY5f5t8p9eWKrdSYl26Zxps/u9QwUBKmOgScns5YCPk+Ihjxx
GORTUN4HIQWREW7sdTFtXQM/l7qmyEZSum0v+I+V2geCVOspWsIfya7Lla2Wp2xyVdxpZXwPjZEy
Uo1/6qg/STxy8ZWG15jq26EuOFuW5QdDg7KYNn1+T2L3M3XP60avfsald41mBYVX/CAm7YYw/AlR
zSetQTzdZWeTMV4OjdjW0XQlDe0GIg7aoKghODM/OUP9orC2HALOqbkxfq36bBfBg/YinF802IpB
cEHL5mU0z7cOITrngktdD867zr3SIuzbNf1yeWIxVvdTNN02PWw1y8B+rvka59UN+Td9Y4rqwqPE
Sv/Lfex4aIo0ubcxG57S9POgDfuUE/+So9riRb0X6Xhpx+WlSxTR9NWVTPtb08gfADHtw17l26kL
/Kly3rkKrtZwY4CVgydr5YueDQ6jc2B6Uxedd6nIbvQmt+6i2Ww2AW3Ob3+Nx1bB9cI+zmz9U8I9
1JDeY7h3mNe9a+g1QicZRGyhRSp9a+CDmOmNF2X55X1jr0tCRaakU5qVXyGIwv8uuMV/8eHtsY/s
dWtuDmDJLCldu/INXS5h32jDIE7r5C6pHJzy3v6RI899Tckhqz25Vjg1/jR492Q8LxNd+e8bermv
Xw5Jbt0YCGHcytcqDRBqWjx0CRnRtwc/9nBWi6hmj1JL0Pj5vSfJ6aCLJJOj9HPVYgT19k8cezSr
9XGk56CsHKP2W23yZ42WQeEQor5vcPH7w+k8Csx9ONf+4LLfeHYINrBW0fvOFPpq+o5yTBDMpo2f
jumXpTjiOOGP9134aqJmHhJgPepq3/AQS+Nv5Vskf07sSX9+5P+qRrq4erX9wLKDFtraelz5Ns/c
d81VGk1+f+S0DueF5bXE0qP3bU6BuxSxfuIsdOzCV+csDI+QlBQxTiONPM/rgVyAUWUnFuNjg6/O
WWY+NZWSDC68YF82Yt4OC6r4Pe+TAvvvTyWwx7pTpmSVqerooneg+FALTE+80KWM/O+zjrUm3WR9
hrAublrf66wOqn+x71P1Acn4lZHOPwcrvszbtPftJD/lI3HsYa1mLXmiadbBlfiiVD/5nraYeZ+y
8jg29mrSeoUbqsFqa19Ag95ECBU2hWVdvP0ijpzHrEXh8Ot62YoYZX+J2VJP3vQZfa72ZaatYoNB
GaZY1ajvwfVCBERWdEtrFdm/agqKrbKNB44M1V3e28F+Jif6aZwd8zbVJRirEp8CzTHI16eYSNZT
9105DQ7K/UkK1LGHsloQWgWgZ9T01i+l/BGOurHp+vbEx/nnYMxaU3SCLgtqr814ma7SLjK7Bhhh
ujhS9jtnSOvrLou6XVrqzbviYmvN05nJuHq4hbb+SO3VqHHrookketeSby2ql1/fr0tqNK87ja12
wvRVq130npK1+e3P588borVG5ximVs0ozVvflvSDhDg/X1lDm501nWG8a0NHbP77DXSJ3fC7qvaj
xXC9xUJ85+I0eGKpOPIdrRE6QWWWLTLJxnfbSWDq3Xx3pvBUsPPHzmFpkij7/drlqE1ZHNeV79FD
eNDbwgCBvVjoepzEq3Km46PXDtSw1c3UCFSIiVnt0sj13nl3q6WjcFNWWaeufcSoD0VZX3W59/Pt
N3/swa3WjYK+hrrO2tYvXOtbqVvf9ab//vbQznJ5f1i/5WpyD8FodoGMaz8pxg4x+eRsEjP3iFc1
QYYeKcRZmYwW+nb30Yki62yosHFTLFaXWovCn4I+/T1zoHbu4HUfoOhomNLLYD94WUF0M2lQ+nG5
LTMUeUWg6vNZOOkuL3XvPI3sj1Uf0Gw2U6fWMimArdPWQD5/MRMNQsz42uyiTfE58MaBVpUYObGl
V9W9nOzyEFFbRtrYxbeaZ6EFppfzLBOzfFKeVhD5IaRF8CE+FNPYPlE9ny6NCtvDIRsWi2T9Wzfh
vaUPbnI2KaTq8+LhLBGInQ+O9+T22bgbBJrtuYaqF4/9yxjjM4zQ6J27zb+QOYOWTljUV36bYU2P
0nPeaG12YqU7sjG7q/ngRKW0etWX/hjGGaQ+UDyxnv9wqaXuNRq7QpwAg2hjJEQecxGFJw6mR1ap
NRCKyjHSZd0pfZby6NAESCsR/VaHUfQnfuHIbFizoESXpsqReukHdXCtZYiLClEbJxbZ5cT1h+mw
1pYpMRRBr1ulTyq+29KwQ9OA52pkDjRaLSZNnXg7x25ideLD9T2jEGc0mNVXd10dfNXz4uPbU/rY
G1gt4mOMAH+q6AbBW8D8gowBOY0+44DqYLv59k8cu/rVWjfNlcrdeCp9PdKvh3L6nij5+PbQx65+
tdbV5SSSIeSMhHZAXLVdKVAHO/qNTXB84h0f+4nVkoc4WLn61Dq+iHUP222tvzDdutyWkxzflSG3
1oCkTuvcCZ2V4zul4WxG4OCJN5zgsB55+GtC0uw6VdyXjK3RggZtt74pm/dl9lHD/r6Jqmno0DQw
Nm5StX2OSuntt3rsmlefu6ukhv5FOX7atzRrDs+h6b3vzOKsPneBjI52DN3x3djTtm6A1TisvlON
9ccufPnzX1IcdMnPwSS9xfXN0M+8YrToc4xOMKOODb5aos1h7Cs7zRyfXr/krE7b22DSihOPfHll
f1jJXjf8X698RJ7XNaXjV5TXb4eAQkro1fFF54HXgFg6bCr8os/efr9HptQajQSAtnab3rR9iZYK
rSkiKeQTeCH2Y75/+yeOPazVrNU8TwkbmIM/oJgenOqzJrwf7xp67bAYxsMkynriJVeYdIV6Y+xH
G6Ps942+ykpIp43wje24cLrDNuAKPvQYUb5v7PV8jTy9MmOn9nP4oIaBWDMqrae3x371ZPjDF2Sv
Ji1dPzJKbOn4Y3Kdt+65jhI3Hfci/xjg9tyUNyMtzrpxjhO9MF9S81G3ZqR5BxeDtuWfqst4Vvs5
OLHuvdbL/nQ9q5luRfg5qyRzfUnzmDOOW8RoNFMpkGjioAfXFCqs7g6K/kH1uO7V2yJgfays87Ei
2bwUMSrnFGDpyNe4NhsbkqSYHSctfA4H+yJFX4+asjsxdY8NvloXcquNS0LJwg+kfeMW1eUgtFMr
8ZEymrUGPESBcgb8izJfdu3wzY6S7pCV4TPJ+Xi/aFmRPNsTbtXlSxT0HxG7fS5zXT6M04wTpt1F
KNicZqNUGO8Q27SbAsPsM7MUwx023+E9vYvmtmmle1EU5ZcYATpNbuIrxYYbE7n7O5/Q6pQwUvy3
O5gfvqZHPwWtDXR89qdQlsv3/afvbLXSzFnhVJBoMp92gpsC9eUieaM3YMqewV68b+auyWgDFaS4
H4bUd8Pxuevomh0+vz1vj3w91mq9md2mMCutp9Nr9HaZl/hJgNju7bFfURx/eDZrok3cRnMVzWPq
d9QsD9E4Gx9KE6C20OZ2U6YxvpJZg5GaJ6v6rEX4fJvTOvYwd2a9bYYy3Q8KsIQcEucliov+Gjmn
vg9jUoctkSBaCOOjLdBvBu3wY6xNDM0HLOXPMpuohQ6P87dv49gjWq1sYToHbZf3PPyWBlQRnRNR
nL1v6NUiFc+QWzEtVT6z6Nxx8892m55YkI9d9fLnv+zorrSJXNNW+UrmtIxjr+6cWFqPjbxacPRh
NFwYCokf1jZtKI1T7yKteefDFr9ftu3WkvaNAblvN2Q7I6wMsCnVqcm6qKz+NFtf//yXp2Lmmg0Q
dmR4d99P/ZZTDcmx+7w7UHLPbDQkSb/Ti2dz2drjH55rnGeWR2R/WMomysDXPLWxnR3IH3yWVrS3
s3ET0kAESmkLJIN5up2jjwrggCwfETZwRt4oU3xAoUw7drfjl1r5NPCndrv/z88a4SlnvmNvZrUW
0cAqEgMzHn+c9RdVsLTq2qnJfGTsf9HcNGkkpkIsX/cAHJoRhzbxvne+bqSLPRWi8s6VH1ThdSGa
u7J737pprk48ZjgkkZqzZd0k5SM1ZxeO6ad3zV1ztSykLDDRZNO+YTuHwPIBWL9v3NWaUGRpbgzO
qHyzT+HiICs7lF3t7t83+mpZUAGkDwJORi+qmzDonsjLPb5v6NW6kMOQVFltZT79ZvY27FR5rqXq
PTRBMrZr38/ILqQz9kL5s0dveFNgGB0I7+x9l746IZSFcDSn6hJ/SsNHehqabYPb0ztf6GpWBvMg
zWEec/p8crUPa7wA3eJ9r3PtjaksHf0bp1rfSLxm1w9omzMvEBfveixrLelM1il0AKz4VmU9Zkn+
kpeE+m+PbbymIP5wOhCryRmEpVKdk8e+LrRzFuJrpr3tfGattSt5AJmzibNDMx6WNXqcW8gSj5CR
dmIS2ymczyaLEDvT7sN+3pmdeV5nQF6a76b6yAgpiWEzta8FowA0YrXG59vpNlY2HUzjOg5hsJh8
pMXjwoh3WNtNBckEcE09+yzgGH9cFN2h1/fLUt24w6bUk3P+BIc9ei71A/tHZUaH3Pk6Ftju1u0N
/1IoiwOCuWnl9CKD77r8ZADxsqw7gt1rNgNzlt/r8eA60Rmrv8bLwoFsWyXRsi0UOEAakYXr4sfK
bT/YIW6B3EhcPix9HNyPFv0IABdl3remwxyS32FIg1ywtrSDYPqQHaRu7bgO2xhRbpHCzf7zGKGe
6LV53lqcX8ZD2eBR3t9yb0nwo+vLPQ+E3azXy8sgteAn6GeZi1lPXV22+t4LQv5xv+xxE9zcrE/v
CqO7qsfqkY572rIehX1QQ3jdEdbQX7ULhfPINYTkV8I0uxDGU90IMPb2l9jKroK83WUVRDQ9wk0c
P7f2RjhYx02bKATdSga1a9JtqBu7cRao3rqL5REao74lKMNju6sdUIz7tv2S5LSlDdNVroOai5AP
lgAaDss9CrpGlXNDEoAuBv2semdSYW1UGg2Uez3XTvwmCQGhBPbXsDnFPl4++j9NhtWqT8twj0Mf
YYTbDh9dOtOoQHXtDqYZurE6arcxiLITU+/IVg4f87ejoSxqp+7RhPgKg8/eLvDtdd7hGMAqLVZ7
QKWqUuVdo3yni6wDNCQXA3R3eOeFrw6HZTd6mMEQ6lKxecqG8Ua12Ykc7KvM8U8vYLUFVBStbXsw
Yz/n24/GiK6T4ZIJFnX2ju9/OfE06n7g0+uji2g2bo3289sr4bFXv9of0rHN0zEJEl+a6U9qXpof
AKj7SNcWpK/Y9m5lB7/p7d86dptrPXM9BVgqzk7sS8urrgbPtu9z2mM2NL+R/ui08SbHfGIbJlW3
tYLOo/+2NrxDaTYYvTDxD7EbGie2lyM3vpY60/2VpnWa5b6eFOUN/RAptuQyfYp1y2PVnEJsU+BW
vn3nRz76tSemVJrlzFOS+/Y4PFepfKK79fntoZdY+Q+fzquy95egIm3NOasRsfhGqIC9e24IGqD3
gKma8UFXtXeheTRNCUMU7wvB1upmdzQmCFAq9UWOyQ8CF6qNtFq+fTvHntR6eQBEl9kUS301FF/y
vHzOdHHCB/LY0KvlwYzqRpNWl/qVmj4bTv+VfOeJj+nY0Ku1Yeo01SaWSPzWpVWqSR6rGgj++57I
am3434SdyW6kQNponwgJgnmbQM6ep7I3yFXlIpgCCGae/p7sZeu/6lW3WtWWMw0R33hOU/R6MBur
egwn8yOFn1R1w/8I4P5zMv5fD89/vf1WGjRjFTr5o2bD9rysJtBpt3Ze+3X1E1mIHAOyAmiWNEYn
kmpen3wIJyxPuzXk3jG3Dk0jAZQWRh0bazch0mzyJM8gdVJUsI66ZgvTmTJvX/Ih4llYqoxlCqnq
f3w3ty/h//gA/z1Pq/t1mq02lI/jgj/VLfeKk6SgV67KYLeoJ+KZlYEK/gO9KHBM+gmEWrP34fp2
UriPt4gKZOOOW73fHkX52tZn9ur4ROWB/42kevDqpPTrhGhNaie5hQ5TkEa3aCu3v+ryeeyn2Hbo
yffOcZj+muOv6X/xZv8/j9V/M5I92MvtjRBy63Hl68H6Xy+Z8P8ztfR/fXH/Ff9q4FMz1dHisbJa
+bLm7bineLq9Od4cHKe88pIgDFkvtGozseYqOyhDGEyTh4F9sAJWlxm3TolwtIpCd0hFxJgFWEb2
XpPZ6IFbqt6q47yf9f2sc4rejeex0V1MB3uUQA/DebpfGre82hajYV3rDkc1CXZkW2+w9kM7l5d5
UH2ks1qcTd0SifSFmvaSmUP+Qo7xFjThswk5112sBzkA4bcXW+4qxK5s3q5VhGRe73zZbmxoKxYf
lZqwr+e5fTVkaBPJr83eHGv7zZmdbb8KBaalMvJ/YCOKb0zq3s8ETPEH0kCPExTaSV6GrOhv/BKM
cLuQJazxI4U9kfCG+Ltu8RXF5UDAT1jMa8oQ/94DhHiyCyOIG9t+Ciz3N7CoNWHn2ohcr9LHYpDL
mTk7HzyHKK4sE2WHsuu+80BPu3aenLvAqX/IR7N3uclPOInVR1c77sUREEVnx+n3rtnWkcmefrtT
9jw9KLMaDvOwjMcVpX2M8deFLpL7Z6fv7ZjZCiLVeTMi6ADvVa7b+8Joi9io0u6dnAjJUwjs4Nvp
LOehGPQT13U0GNI5rp2TJfxsLFDmsO7LdbT4B3Sl54bN2KIFX1D5fvaQln3+kLcTphE4drsxL77m
pa2TteQYWetwO071KmKN9y4qzb5/MQqf97R1/jE45BwCkakHfiyTHtp4GysGqstsYUpwyka+qilf
T+uWp0CLC8/4XQyhiG01tnHW58PRtjoDmo494qnwBSuwcjrC3LVOhQMeAZI4glQxrNkJEIV/8Ox6
+TRn14b/64SnQi3mYQiZwarA6eymJofwqT330QhgLkuV2VbUMxC0b8a2OKdeke2Y7yYq89f1tVLV
JnemIanv2+HqgHHxgn6nOVsZH2u9aBxCJpB6EHnRaPmjt4NMDgfCrYrtGnKHPunByX4GL22SKa3s
306GLZG8EHxAOY3FPjRcnVijaR4aWEIxap3uvgkWOyLJsD9qt7fLqDfS4buobP+k5jZL+pVN8UIC
8CUpmfp/puPyhDZmeQamUn3nOpgiZyW7HKeSlXIL1sHYrTCtvayA5WDAMBhKbxe4bQgXYFyG41b1
7UmrZvxOXe2eW2AE2a5BC80bMThnVsxPkwb0YwO5ZZINmrH45cJYCIU8aT0D/Vu8+djl/saqTBg+
rZVUZxVu9mdv5vadtY0B0I41zM8jLyahZ5WdVmMdnmTfhknGbXIw56DvUNv7NSwbZV/hzOlDk08O
HbNq9dF4VfaPWwY17HHbHPcMmPQXDZxXUDjNrXspIZIcJ0sBYW3Npbxs9o0nwC6PdQpGoR6CzizD
5Mbc2Y2uW7/Pyi0ONRs1b0M/OT3bW10DfFsGSwLVCAZh0+Vs0GxgE0+bBHO863S9vawhL87Szdvf
HpcdGTFeOC8e3MVc90D2WEIIgtpi+DUwuH7gjfRPttdmI3Pgy/CnMPz09oPc8X0MS4papZ7/tdrg
8ChGa2HaTNjjU3DjRk1C1FtShVUfj043G3QnQOwsaV1Es9xYHUzH9r4T9XTYhsZO3HZku8rx+xqR
m1DnIhcbPQs+jZJWtdO93e6sOWDbZ5X2td764dL1lpHUDXvwO1ioQ7I5jRF7/pIloZrHJ5MCYbwU
npn0A1Nt5TSHUa7slBq2Ziqj9JufYhi2757ZOPyW+GBrgM8jhPi0sfPdpq7tLBow2NuNYsMDv+xm
yNLHoh9F7BvZHK9e2ERp7s7OLp08oYAzmvJ3MHVsMs2m+2hnlrchBQKew24Bu3TtIPa225eRn01V
ssCkSkZ3dBLDE25SWXKLrCkjfu1nEbVyqHZBHkoN+rYfwE73jYhc/usX3MfxYwYlcc0YxT12Pgyt
ZEiD8mXqwvQJY+NE1USb5s5tqwDWRyiNXZ2ylbVzlLns6oKeTQuNhLky+LpW7lnf9uoOv9fap3ih
rO5+gClMqJ7V4AcWdbLlQgXBUn7UNbxHvdvBzupt7wE2U7+Ao24Ib1b68ioV2RlIpDqA8nYSM6zV
m9FpdZSAcO/b1ar/FdJjTW9ZHoI+JW6BJ/rAp7IjWS/zT5oCI5wYco6GNpx+14UT7CF1Gh/OYBmn
eWztz7G2Kp6uMYPYm3O2wW3bZYX5ZeXFH7P2HyTS7KjoLfupapxt58B6jFxrnPd5lb7MggugBmeB
l1Nt8QT6KvaCoOXJW8YYGcv3hp9+J2p+oUBgnKkUPYxAGlvMAmd9x5jc8NBDJAaHS1g5TbbPO7oR
c1lIwStbGDfIVbgDw+sm2ia2A2IldnXFiKYcUjcafT8yiFp3K7SJXWZ/t6qIjBGeA6vp0cyV8UQ8
88dUnrkrXBDiXE3GHZvz+lQzHRtXrRsQtC7Muoh92FWnVSJ5BhPDJ8ogV2hpWYcgm9pP0wzUIQAE
cq+NdNqHZWs+z15lJTTuygQ0i81Ur1nah3we1Y0nUfKEKrN9VS1yin3TW9UN42DkR9/2hYy7cTJP
8KsVg5yr3o+jN0eiAPC8gv7S0/inGY3ssK4CAlpTco0Ruyd2Dai0soORh3+pz6UZ8kbwjqaJEMuw
98FvsCHXQHNuhBvuJ5X9gNlf4bTmlbMLtZrA9+DordmczPWrtwKnG8gEYmmFaQQ+qjygfFwPHEbU
8JzePGjV8+e/7WbmlrGdgbj4QdTObI22OgtPE+j8K7Nrz04OFsPJXXC7jpHubBaYmXTofm6R7T2L
uqg3U4HcWvoDtlLgE+AqRDbEvdSo0UzUzdCV3IMB4ufUKgl9veGdrkcQHjU3ybluBFAL5RmXygh/
SUDDJ5U7xrVu57fMBKdjMu17wlZgf3phkcWFU/7T6+Qf4ee9+62NMp1AjtIp1N+D3lzjzTEK45sK
qBnp1lV7RTj3Ua95sXd1CDh23Us3GCFoSfrEjqXuc8O1jkHTpW/eOOvrxvUZ3/Y7Q7W+cJjM8WAs
01u3mfJPkJflaXWX7SS6rNvbAac2byzOST+Az+f0YX6wqz48qLyH0TfVxk2PZIurmqdm3yk/SxZ7
YlM41AB7bOtl20YCxZDd2Lb3vWtT+9mlLbyS+qOyzwWxidoNGjA64cPyE9aV8CPMA4A7UgU0AFrP
gp+bAwJ4aTX7RDQhOZSB2Hqc3eq+60WPnR3Azi6zpvFxC5bgFWztOO4ykdt/pDCtvQfw7TJt7QMx
o8C9PL3jWkijmbH/eN0yM8ZwUT8XZUOkwbxIUsx2+ACDbfwxnXI+Z2H+zwtbM7HbXLxtXmNMO1bb
m+OcCesova1lsr/w76rGYqQ5Nam8N6Ncr2lHShGpSna3O7vbNeO04iZgnSFkuyo258404N766rNU
eDUiryzL2HRgL3qge+G2hsEelPf92mX+ZVub/MvxmuLAkrO32xCSxX4u1+MS1P+o4ZPfjL28lJy7
l5ENk/0yeGaMBe2ncv0hYgxjAW9dyfvVFrz5FhFfKybN1KkFo6lwt6jz7JAFiFLDyfGqI7YYjkVH
OnRt5xFtyLj9kem2rlETQBBbjTzMk9KFIUPOJfQ+1CbYIWjS+UbDGz6hbH/VZhpcodkSHRLEsJpb
/mm6adu3GNUSAXSNJwr/+rSbnI3NcmUSXehQXGaZQSoK6jbJbru9jb8uiZGXPw6ivSfb1msCWh2p
h8KHsBt7o34NW6dmBaKmss7v/Xds6+mUp+CZClH42D9a7wApoj51FWTNzB3VHp8RY+7D3H52YLe/
2twNItBSZsT16e10mi9HduugLE3zeKjbtL/OuZUdwd6pO9A+zVEPUxlZ6c13xkw8IpkxvB8n23nT
zdBe3UFD4mYUAJggj1TGQgWkH4432MIVyYCUSdNw3RTGqjmlmuwe4tntnk+DiK6Df/LsVr0Hc3uL
GzzzavIrJFiHPMbPiYi9VctoUZW+tyTeD041JrIc7KFAgmSstANqECr5S7HyG1A590+s0Ego4oER
fvSDQR67TOqz7gfHToImC97RkA0AL1eLHW/XHO50Om8PgNGAubW+82+jrrABPtXqBlNL+9dpNW/M
tcX7i4XaOjbCxzTmmQ6TZL5kNEEu+9z1fjXjHESTCX/CCY1/DiTXPUAYey+WFLoQW2Fj3LE1/Rpm
3HoStOQlc0bvsjamFbdNWFzmylZHPt62n7P61iQavLOpLMZawDz9bpbiQytWvjQZA+lNYT3MWx8a
O9dRw9EFhM+IwbdbujCu1rmSSbeFf+dU5kltyXZXCWs89j03NjozvigAYvdkwhtj8KxUlrpz92vJ
CRWM/fowjZxua7s00Vxk6zOpVPi8CgM3CETlBDTif3xNaNE904tVhakD0pnY69RnA8MJmjt1y0lc
KHeJXpR5MszAS2wj1+cGHzMI0tV9qQJSek4hkrzVmFQU8PQ9t30jE8QwKxM/k8+b4Nkvyu4mEyg2
rR9bN2ysidqAj+Wp/WBZzn5KeaxEaHfvxYKEgJ1FMiSZ/8uydYimoQULPQdWzJZStUcIpQ6FGqdD
gxspgatuHiBoFbtsWtr7Sei850hu/0mEGL+qMs8uXJT+W9MN5clwxS1dB4lngRU4bFmaRo6hyR63
sTlJYJ/3TVilkV1tzsEO3fU+5aceFnPajsQGXWwFjEGm27BG7YhqhlWj+YkeLV9+I41jP4nt79rZ
XmyYtNjqNgT8vdL+mVT9B54qkpBqMpJWN95bsNXpsSX8vnRUf+FxkkwsdbrugmUj6rCDHBMGO1Is
y7qvdVtld1vlpE+TVjqeXPYfasITovxK5ncjXLFnSwzp3mG+6ZR1G6KI1Z3e2GkmqyDTQB0y6cTr
5l+z47FW14MdNrUf0Kj0++PABbUz4DJcUloKu3z1/XtvpsM6diq465GlXYfFnVm4CVegnnU2HREy
wDqonZ7nQqmDBZA+8rIp/yWwvsTKdwFalb4D22D8SvEt7LgG6s/Wc/u90vWznpwHMa3hYVllFQdD
XgC8ZNzOb2bx6MnusQlqeOmusThns4GUF3eZ6dNE9Q25H7rg3Wt8C3pr/isYm0iYxRCbw/ZDBvar
kuln2Vf1v6DO8kiPfpz7ixmPyyjWnXeTolTe8mWmjXsKWANPym7NI1vUQTRwz73Sjc7igUIOyoC2
TBq5TCwFTfl1dQ3WkAxe5cwbuoSX/XsVsN6oWbi8U+FP6vuCUlk1J3DMJcuMfX6m0PWERaOlVrKp
JC99xLRi8Bb0FQbCbwnKohor91ULLc4NcF4ynfm4Lt34bG2Lsa/y361JPhowUnkonfWR9Mg/knhP
kX/DE41V81HI7MGpJ55k3c9kZ97yMfQmFMOeGhjvXBs8Q11vL6IwxLN0cvYr7bF+h3XrPKaDNne+
3S27qdVFIoGPRWt50y2ljXWfuyTIjemnzB6FCEK2e1s6l9Shjx/A2oxLiPz7svHWS4p1Lp7BtLzV
lBvuAIemf4uxoI5kAK6ahhV8n+zvgJW+8Z2BzXTav9VgQYwuwzGZa+CKazO8r0PwQkD2CEuAtNkS
33lYvQ61Kk4M8/oRHmHQtakbkOamXDXLTBVite/JVYYdL8tdzfmS4s9ItptrQ/e8nzt8ecXdmBv9
Fb30TL1BLY9DFaxf/oKqfna1FQ1FvkbpouOugVbYh4g4CmdXKsM/I50a+f+4624bV8TO3mYmmUQE
UoSjfLdCGZtFcIUrBwtw8H55rvvmOO7ybvO4HnOr0Vevlt4rpf58byg5HLwhFztdpwF/TjcG9woQ
M6j/jtlooc/y54bH0GzO0qu8/awG8+g0theRDHS7bPWWbDcrxk920DeBI7f2k2EbO1MFQQLHVR8M
AClnw+4hDpDPx02dZ3sKWG2Mgcg51rqFS6Jrd+8Eqo38rpZQn50h9gzDj9XgrJHVLfVHJ0PvDGqT
t1a6MXXi4n4TYCN9vyBpMLOz2fZxo3vJPWrNe8U23nUsSuMJmGjxZoM5vGFpwwvShC4ZQ7x1hKwP
fgD+D8A1rxfcw7hXZJBEA3/coaGy3Th9RIT/wLnlxR2X5123ORf4pVffyq1rm3UMV6hJAzOtjYfU
Xr+ntZRR3RKkuD42tGapq4PhIJ+q2u2Pd6tCMe334usxjNqh8Hd+oFGx8be++eX+WLr7ZcjbWKKZ
308Lo360O/AAaesJz+lF2Cl8gsx+32r0Fmt7sw74125mWUj0qD+0LsAXgkjpe3Ht8X7tynDqk3Ky
/thcbd3SRuR7KKjMySA3GL8mqik2Mai1pE+OG5K0b/V6NGudf3g+9euiU/KhJaE4zWsjLjf2czSg
x4i8MGQTrZVnfxNnr6enK6xDZ7sHi6qnb3VvEh/CY6AAKDfCDM5dOGSRIcjzFoOMTxgT13JgxqXn
jXvTC0+5bJYEXwenbcnTjMOif2LAtPhjjcPOac03ngiuQAOLS+rC47SEeZwHKFkwa4j1jt5UXdG3
fcN6PndVc9/VXgGRc7nk21O/ebFvLgekIh3tiZlpD9eAvu16eo+e4diJDQ6sEe42bHTEfb8YD36x
cxXG08pJv9bP05aeg8Aoj74McVsRZj5V5ZZ0dngZuOCGIdivzAZnapuS7T/s4lo/FK191YYSZ78e
32iePsLWuVjp8tSjz4iUA6DRKl0nqqttPk7T/JgxCrVrinyMVzdXj0jMGkQ+2/QSZB4V8Xz7lSnR
7nPjW7fF92ZT13duGiHPpTGC9429UWQge/xr3m+33s7NOk1HKaFHQ3TcdZIwDedKWLXv41i8VvS8
YLW/VY6KsXEQtxrq0y+7n6yvmKTmskAVat22Mq85F73h59adobJnWizRDdMttFmfhMDNOAiaaVu3
ZowEyffFGP8Vk320PaZf23AhAdLPlAvKQ+HNQRxsChj+Ml3J6a7VbA6x2qzjwhwsjHgMR34flndy
MY17X/LrW/OWOIV5gZZP9Kow2LhKhi/bYErmiPjOLPoPSwq3YxucKuo6NwFt9OKOq4rGPAUbFdZx
qKkkzbI95mXGdKyoPWqQYKpVNQ4fXdCviSNT6Aa9vJadefTN7RdbVWYyW4RJxHjjccn6MJqqlOrT
uty1LcO71vJbO8ORQNLYCRL5rSr+eEjhztsgR+pg+hgs6qDa/LPo8iv5+cVdufvTQbavqWVfOv+v
64qPxtRnPG+xXh4IDeIypxjihWV+KQqsXILSPHnNjKYp8sDMfyBA+9PPHBehVe61nWM3GfyLswTT
ORio+YH5t+9q0TxTy3V3jKy/llTYd3rezv2gIaUarEEb1mxEwp8/c8Hp0tnDXdnSDnWHR2dtzn2T
fVL7BEkdfoeqoQDWRpKx+W6nrfpqdqTUOreskwQxHM32XZnqLIYJPtI/EA/CYNw+0/h+OJuKUzey
qxFuH3VoAmqe28PKYIuCaxWN9NKgL7cdz5lwztuW7bPsBajJxTIerZm8dgm+OO7vUvtn7sEGM1ZN
tDduw93iV1Rfq+Unc8LxIBuOiNUx/pW2cbSE153YUTmR8qgTk14FrZax+j2nTWWcJ2sN3APrMQWF
7C3zdcxcWEVHG5MogbwN/nes3lojXLlXAjvjyPSXkFk2X3/1Yv7bG7Sm6HLaT1JMb+ntVfVCYNmj
65O+Wa1DsGJMTPa0IQXaKc1/ShbYjW68XzUpet0RQZDul6/U93+MymiPCGkuUJxFXJXtEyqc+1G4
8NNz1jSlacJYnrxPSuNeLFrrX1+Fzx7jg5YCDpfJaogoanaIJ5r60KW/c2i+APGb2Fg0uiBVfqxW
HkQAvu9UeGV+3IzMaUrKnnfWmNBZ+6v7bNDimqr2ZyT+Q7MIXDK1OiJZxYzciouyMZ29wci6Mfjt
bnK9SzWaQMVJrrZZVqzo1JeJr2ha4dCa+QVU7cWf+ads907HojJfbteZ6JbLaGr1sHjLM6syibSH
g++MH36Y+zvlD+FfSJ8H0+PCS0mE6In/yWrLj+d5/SlKWMHYAv+YAZYn3bOwtoJCM6rHQGfPZkfK
3drKpym5XAov3U8A27EAFse6NVJwPkreubkoDqEY3uceKPTqqTt6nHi/Ftok9gTYJCWgpjrzu6kY
hhu5Wze6FmOmMSZYxSelLmpjniwh49FoG8cu7iHKe82kEs+TK2dP/WIs5avp2nw//T20+CRP26+B
5zPC4vUa9IWbSDXC+A23r84Kf1d5+SXC/jc9xi0xAoFWUi0q5oLxIqNoXsZNXAvzr+VonzKpWxwd
pqqv44xfYMsGNzLAZb8tBOuJ3cuzBR0PPypNjcKwu2fY8C6mreZY5wOpk8zRWQjq4ilWwJ1hddXf
fNFu1FbmRzsZQ2wUFB26ta4jd2M4rbO5oDBftM+jJHECNeyTS676gyzwOYUidShbmxFPfyk5lVbn
GKSGjnIfbjJ+6/LojdO72xj9vYlsPtkCi1FUVw17RHDLS+V05bucCgrDjuxfAp9SnJQZGgo2uRID
b9mLP07+U9uMn510VuIPrDR8iGZ7XJohvSO1cV5qIzdfuQnsZz9DTBn6y1NKswDijw72QoyEKJ70
f5nb1B18XI1815zlqTnbz12r5uQ/oWrYlZkds+kzXluuwKuVK6YJ+7V5tdfGSVy3eG6CEXQKQNod
WYmKN2sMn2ZvCy6iU5wkkKgwiuTfrLKqQ02QHHlAyXeFRRuLCQRxoLOw0np2s+PW1a9rlw+c3Pb0
VGm3IzrEyxaO8PpkQ/EbSL6BavhuIjS4eK2fRyhevSOGYcxg1piyhdQux21u9pvF07vKwkg8bWe/
OLEz+rH917zB3tw1Ay2VkNXd2HUbkZhe1l3QRDgnSPQCpVi9RoAYLlUtUPcVIryvslBQCUxHlk5Y
nXuVSHKvQmw5fBKolH65PonRZwqgNFm4s60CSqNbcFGmMPMqGNYMJixPsjNu0zfmP3vg71Uq1351
bGzjrjHQeNTjFi+18dEt9AZmpMBkEzTp5zB98VGIU1rh4GwjXg+74xUs1pj6gvEGNYPC0sKOMw8Q
+gy/d6vjKMbuaE3UDKguem6cB8F2WSRf4rS6+pSlqGIixmQygWdhpM3QO/mrKvv13LhGG1ezOz/O
/q3k4Mw+urNKEUgZ+fs8Qsbc1j58EvP8SnUBayZtdIfzPB2P25SH98sWZFcxgONOl4p5gnnWhynv
tqdAzKIjcIOThSo2vVuGpTh5S25/o9fbEH2G4poXguH8waGT1Tq3SwEvwWEAfh6V9NgOdH2xUrrY
Ly9YanLKsHg2utmr/6a9AxpowgNq7ZgjgfSOoiT9PePgOCHOFqeh67fTLEbnCk56cwEDFvWfmdfq
gX/cOrjeze3dmwboTdXQ3K1ebz77zVB9OaWwz8usyE5l2n44wWz/pknmMQOT1vuCTl7EeBd3BRVT
J86Bk99R+cxwVGbiXgUax5Jt1lSQPYqpORuwV6GW5UAXTCZt7rM+V/b9SY8V5bx1Cg50oe0PXZvW
48Qf5SQGNVw00c1rSST/HHaF/ptNArkgvXE7NmtzuDXbmMe3GHHJB0ZnrLkz4s0Y5eNC0eyfY8j6
YG2UW6MlbWYI52lJ4btKQxU3RVmBi+kMKvnDmJLPccwwXl3si5GxBBQ5jX/eprK4X1p/+2tvauAd
0dA8p3b81mZHftEojOOryclY5s0hy1Lnh6d+vE6ZU++ZXwyet2noo8DmgafLVMuVerTrfmZCyjut
A7Uvp40UH+seDRU6tA5rWs2wyMPqS36HWXp9vPa5vs7YNR8HlVlXH0VLXOc+Wmhn2BdmQcuOYmhw
6PiczObYPvNv3YLbz/Hqo9VTuM5HEPKRj3/YoEAtxJfnLe1NrdSsP2nFbCjdQpqlmcq+J8OfT6Zp
+69+VxVYcn1njoXoF/o1HLw0pKnxUQ3wzIkHAPFH0ATdv4In1ypUf1/4/DEZi3OCb5de6xNNUfWN
S2L+14RTgBwhpcCGLetx0D4Hfbdk/xbPKZ/zofZjf7Rp+6XpfA4lr16lGzo5ll3s0VRn+D3n9Vo5
PRs463ypPFufKs9hdGIpve5ja7h8wuq3zPwM843sq6MhOjTrnQbPGjrpsfTLZGbKPUmXtaGqZLA3
0MwBm+6BvKcv9o7kwI3wSfKUmOlLFRbt26bXjDUNqhoNUt7a++NkM6Ulg5+ezUt1DgXncFEOeo/X
0LoqF2+7mGkH+RVjPCnV7m/TCLP71p9oM5W5jmj7+g+j7YA46fSnMehO4zfccs5Eubk/Tl1NrLdR
ZymKCbtlkPtPOI7ru2zGQ4o8KF8eG8by9mMv5Evft4wI5Ei6upB/TbLGUX8b3N73S73t7Ylfxxiz
5tSyrxrLwBWJUXak6n5jX1SQyu+ipAlpyuoDP4+xU5wERgQUzM3jDmHkl595zcfMd5L47sLtwH4x
YDVGgNaJsZpdbqjy0Mn+ey51RitUf+WBvxzYne4fy27GseuE4iggV95Xjme/++XQH518renC2ZSm
lpZIv3dX8htt7c0mHRJ/qpj0cKs5qreWabVM0g+3CGa7Zv0S7uodVnNO0R0EAalz4Cd+sdoxZqmS
aXz6xVs4L/swMOgXz+Fwh0rXo2FCbyhLQTBbs40QisbN3zZlvm6uuhD/YmHt8oqdli0M5MFOFwpd
ZlbeZb47YaO07ewgbIeHMldu7PXhu5sHvAncz9WntLV+aJbgD35qfRVzxqHQK5ObRVRvnPlTIj1q
nsOrCQTqxVlbSgW6sU/p6Fc7xK/lZaVGdlWCrvmgJiOi0POvrj1UsOlQXzFrdYS3CKPCeR5eZuYz
6au787u7pAUNTpP+BohwFpJLCjW2avq7TZRrbKWCTDDl1fcqMHwCMtWD6+hPHn//tLUo9cjY6uNS
9+ZnGaTTeZWoPZkcRxo7ZOZboQ0mOcv2mXCsxRmD1yRLpfEwu/0SCz/wYybULBK/qqTNyDBsng6o
pBuHvDrr+fgFI53a2b7GbN4YCPJsXgutEl822EUDTb7WtuE9Q//FHrUbvja621HqVX9l0OJQCila
SWnWR9ucmIrwxv9H3pn0Ro6sV/SvGN6zwSnI4MJe5DwpJWVq3hCqksR5JoNk/Hqf7Gc/+z3DsA0v
DfSiu0ulkkpkxDece2939LiGbmETo30kYDU91ZNrXxJ7dvdTNYVbxwjfCLawt1OcGacpHuzPsGn5
z6afT5mvxD5Gpr11CY/dZ23Vbmviey/ZxFxgoUZhnJNGjUtXOep3X6RzxffmXoPJJlYkVhq+Jk7q
rU/KzXPTqt/SGYCI6fYfIvLZazbL0jqJiOg6smlspFmWe3CBfepV0Q3tJ0nnEz/CgT4iD4Lf2WCV
x7xzvQd8OgHzM+NtiOb81DesJW1yT9dNyMDJ8FV/MBHvbZn6zWedGsMqKkg363Wv35wo9ldxQeiu
487dtSD866kZi3Yzto67x5LTXo3cDe/JWG4g3sidrhSjk3jpJlAWhjlcGKQzBu8cdzEYbXMfTla2
TmzPjhYstPncBE8v+yLmOLTsexZAXxH7urWrErWp4wYSuNizCF+NciZnSHflodYYIMWjqZ5UPjdr
gyCVp0QDjfmRPfyWzKgYuun20My1WJMpyX9GCRsIaggipYgD47d2B8Gdu8PZ+XcMRcnfZ6+2Xpjk
nxpfvOfRzfoNB0N4ageSjEvwTwwnnGDtaWQPs5X1nxZcxYfhEmHHm9OFq0KZLwPf1Za/XfcSRlV7
DTxJplvdDsm6qXSzIuF+FU1Gs57LIjxaCqsxu7fnK0LJGQ8511n5c14+tlYNCpXVMPF2I9P7KJBi
hx0atXdrDQfAhemiRVOtSGftV8pugruOpdQrrTIdZuw6xW9jipHchTV9UJ0SPxkMdn9KLTXf00E/
E3I4bzFTFdgHR0Nziqzxudb0tXajm6Vy5KdKSHdr8cOGgmGwzOKRfDI0ujAj4oKHzodIq98yjFJG
AQnzVcwaGFt49fhj2prVT1YMM4dq2a/oVUsOfHoM3PrMX7YfOtuiEunerYMaaRsrw3BhR5HTLJPO
nlps4PnfeV4Zu1lE2U46nn824vLDGGcYUI1H3c4LkupUJDNclETp6Nddyma5Ltm/ikcn85IHK6zY
cPlJ+zh3enpKfEzqarZ1SO7YmMdFNm6z1PjIJ5kuIbHETtSsTrKbd+QW18TomEsRr1iKOisn4nDA
dFQ1Z/jl59kQ1bZ163xf4pu5VKVGyK3FuwBdOSaFct4EEevQOyreBNMt/3z6lWDet8qKwl0DRCAG
rHik2tAJL1Umd6Y4jxrgwkvqD8MrknMj2/IiWo+LktBw4BWLfEx0g7HGox7qPWJ3sfBy417nNdlZ
rvOr5kBecrv/pNLb9GIbNY+m0/Vnu6+6s4c6UQ9etA596EQZxcGdmc+/OssqV1atGPZ2qeTuGkpu
W+Z2eeHfEgILh7jrBic2MgmhqWLteuvZMbvNlDT48jGnWPcCCLQLoPFQWr2prsqXVP+Y7pihb6yA
fr2rxxF4b3dZ/NBAQLynSaV/7Lkqn2wTEMPvB+sC2EFIaTiUzNsNf2GQM/kqjA7ZJ9yfpjw25hXQ
PZSmYe/CwagPRkAHuC6FnT/2OYFSPJxhw9ov9JtfgY0+FlynXhNEmO4sVrBw2sSfE8xJQJedW0s4
WK6PsXK3M9pUVlxG/RAzmttPgZ3s5irkcY6t7oQvOCUlgQRhNxbHPB/tiVVXyNo9isbrAHi3Bfbi
xhrzcB1AJT41JjmEVPXzribQaGkxaz/FCYlaYBNMfBQNjsc+ZfGnSS1h8OE6CrKAEa3zS/Yhgzbf
MhgjZtoI7seJQnyM0mAbANt9NexYaceJWJptla07lZQvjedW8Icts5DlYAbpShAYv0VFYMpjLDPW
dzm9xR1J7QRAILhMoG088Zj4PXclHg893cRPxxj/PLhpkq4iT8kfv5QgagPcTshGdBsW2jubKHGo
p5LyOha2jf99wFSyT+dfAWTqoSJyjJU240MlkOOEqUqfFeAUAyk1Hvu2BoQICUHc2C0GWxbhQHwj
EMDGHLR3HeQqo/gU3CDK/YtvFiAlhrLJa4fmo1Ixt7XdvDF8jLdMT/mkEQi5jtUXniLFL/K8+zM9
ePhcMNfaBo2uDpXOJu6zhKak5gFtiRvd0RHZS8sp2kMwlMlqoDF60YkmvqFTPfeQhZlm7EUHr8q6
g2pHxAB+Cssx2UJtZVZE5zIsg0+lmOq1Xheu/WJqd3FGNVOpaiK8gg3HQY/K3iHZUBSvHvVMQIsW
zzCUUxbplPGwbN5b4er1xFm48NJkOvkJQkUqIi/eCcoHAhPYbjpWAmkUi/67t42JTLOuqt4YVxeX
qQP7qBIjPDbYH619h12vtqLk2pfDeJoGYEpMRdHMFPQkDrm47MBy7+Jb8TU2m3BrlgQIZoX1Dkgz
pMuMy1A6bbiDmK22JSHle1KYIbjciODKKvLcq0N42WmGmOPZJ3aw4T1itiMCXnU2WnHoMck3Jm8x
YiH8ykuenkMX+JQmuXjpAxwHFvbozcxvZBevg8EZ7+0mjD4ifn1JdhpdccrlWdUhNh5zMhysQqbr
DovgdR1E9QrvyWiZC6YaEc5sOFpx5jKvvwrQ9hX+mewRibL91RGZQT+QjrsIcHtpGfNwVJZGvZ6M
2b4MZLdJdDD9+CLkXQi4QbdcP/Wy4ipnuTqSpmF0Ck1Kl5JpiByHc7lLckY10fzaSaTvzId/a3MY
1sqBrCSseI6X+LYT5Oc1H7F9y6AFMFoD7hCJAJQyohEhf4M5KRIPv5m+RqHrRZSx/hx8RXDcmMTb
hjfwbKYatdFg9m+sjPN1laEI1TSre3OW3iGvJdnCVVh+ZFn+riyTQWfMGeL6iDrCan43jEojjXEF
bHhnLGt43kuGggEJfc6rPAtfZNAjhNV40cDr4DbyL1rT/1V+2lNV8M/fp7T/TZ779rs6fxbf3d9/
0O3P+V3VMwKmuO/++c9fjr6r1Wf/+Tf/sS6ZQs2PRJXMl+9uyPt/CzW/feT/9Bf/4fvPz/I019//
9I8AzGV/+2wRacB/G3+G6PW/zk07fVbdf/rwf01LM4k3cxxBvqI0PYL1vL+mpZnmH6YUluuaLtnm
8pb78m9Z7vYfglmHBFUMLNsiTO2vaWkWYe5wXmbg+NIUli/k/zUtDd3knzLp/yDdrSsgT6Y0wd7V
95G76v672CjLM28Czr+X990+9d8JUtHWl2M7GPm+nspuUTPg9xdaunJHV6gB5mP7AjgmEDuYwZ2V
pviXJqX9VTLYjdgM6ATBIUGQtMu2qbKFw83QrAhlnje+X90Q7xJbJHMSLr1jmH87QT8/ALKzG+sY
qLz2YSDXpNere9339QNk0/jsNHr6KEavvS09q5fGiuOrbGT/DVhGt1L7NRiAdGqSafrgKtHwXTqz
GN96qaf72aX6kdzz782ohj0dPgjvNFMEglgl2Q93aXNJPMNZwtM7VyEGio4it1bkIDDxrpgqLiFq
TYiqrgNdpDcvD7pI7XmbxsyFi9EqObTUlK+14NbLLdFmqyLz89ceHmdhdikplGjYgs1kjQywfO3/
AuAf1oERohMdhqTZp4aV4F07F/fU0+gVmW18TbpgfRhOyXEu+/noBhwkaBoEib/S9naN0TUPHv77
ZDS0LtvZND0iMYQ5yScnYt/ejp8uEY4x3r7IMcvMn87CE+grc52GZ0Te4TIrlLeqoAnWwS1fvmtc
GOPEd+69JkQDY3vz9HtkOPE+JO70pvpUE6GNCzbto7h0BcAZPz4MMsCvrxSZrKUaW8hdMKvwPtM1
ZidBr1hiN360HwxzXmMunUFelFR3tSULfFOEYDdo/zn96BkZh6BEuVMwobb67sc25po8966znnxd
yGfTSsZmYeeE2C74CUZX5CDhNrQzb6cyG/kdNNbe9HGExkctcJ+cofSq5UwR/1C7xnCX1BMVqQbb
2Ug4+WtGH8E8RiY7voX02KLwPQ3Q2vlKY1nqLoc6Gc+Iv0z0L/A2y7mmdFgYxhj+SHjNjawsc+uq
WpewVJLuU8bzmgdzfGyl164wHxHgG9CFMAodViB1Hj7ram5QkUzznUN4yo6YcPclAXN4qAY7+Ugt
zWKxc+W9Pd6EF0J12W4innMTzqPUi5CwhGemsPLXCPABoR+XAIMiq+8iGKEfJRIXXAnfxsXExVFs
kJz5DzPt9n7uyxgIK2KdkFgYBYW591V0bvw4tGVyX8dFsq1EGWwjWXD9+tBvKZTGUvNCLNo2bx5V
wBdeGNzmFc00nW5goOfmom83ftBZQBUzWfIO39+XhM/bs0wb2Xui+2LHb/tQwz0w1cIvG3wejdmv
k7XQ1JaoMMtmMRQ5pAmF/QftfvRmDhAiNYuXo9tY1XPCQpZ+wCjuU9kbPLJF99rbpfscdHN0ThM9
fCoC6K2dYgmx8fibOSj0A1fB8/jQoCj6dJRfkAk8JyVrDVWvOdGcQ+XQfjWBaV6jWrl8aQiC3blw
mmOdD5ovSvbNxejrikSrgfgtGQHqKLNQBKqXKuAyRgCE+IiU64exrPwjj4JcovsNz97sTI+22cRy
0WWB824hKy2WnSxt/gRVdGvma8Oez8grFQTGuzcb03NoGMMWr/rpaah9fng1Q5RM5VRjtGfTOmzy
ZssYVIKam8NZdYa5brLMeTPppd8iN7O2STuxB1JtK8AUfL2Z2C+v+NY7aA7sQEQ9Mq5M4/zgk7G7
RpA1vgUN4d6Wrq3NMDcQAkob43FuK1oJIx3UpdfhbWrWj5xyvmVe9WSaT5hFOt1KTmGz5GfP8q3y
J39P0oAMFtL0p4dUWfUJoQtfTQQX9U3ZnBI/J6cegVRHkl7oZfgaTZO1jQiIekSdgFbU1LK9yJI9
c5MweVERCurUMrrHLPDVvicYYkdbUH7x00jup0KJO+XpYOMZSr0O+SgXqEbq+dGxIsyRWbx09VJP
doUrsGR/qFZE6rLK5wxtUTHD8eRRDRIiKT4/hWWj8beyUK1GaKP7pCX7YgGQaTPCADv6NpLK24Z1
NNdbnWR1vJnytH2kCG33zeSK60T2wk65BvHD9OMPZuPar27DLIuqvGCoC7pwQgDJA26QPRr1hsmA
bHbuzcmk3xhp+k4BB8Fjj4wH+IjwMH60iMPH7ELx8ZEk4J9Eys27Jr1xBDRj4sczSJGf4ao2VloE
T4iZbmqDFHUb/3Y0PbONV8HAMVOrNv1d1/G47yNXsfNNi/d4zoNnivnuEA2pOa3TuNRPcZaNDzGz
+b3qZv3L6VJjNSCYR1pRJruoNMUNuo/YRHPljUerCsTWJfuRAzgJeFkj0J9ouqlOZPKKqidYq6Zt
rqPwg1+xbXOY8DjFzwUrQmxtDaSuHGbRqZ/xyTSbQn8rt0MJYjJ2vyNrO1gNMINMrEP1Xk2OsU0Z
J70bsp9BqMybiWGijaORpu62dtKRQGlhDiyMk6g4y7Ac74P0FpxTj0yNq45RUeAp89RapbNXMYGB
GXrztd0pZ4M02zo75pgeDTrHdysXN9BRR94yaGDVPXOusJZxgrFHSKUnWlPCLhkyJVxiWXbFBiHe
y7G1947R5texnpw72nn34EjLX4pibpDUcPFsAWl7Iqelp9d+RCT6snJC41TCBb91itrWGQkkX8xY
fFccMmV2tMrRCWnW6uAieid9dJEgP3E2N9s+rHobqTAyACuZ23oVWgGhIzGDUH8lqso8hm0R3AnT
dw5dGBgnfy76S2i485p6qCxXYd8Hd6HLGM1PDEctfFGF9zZb+AMh0v3v1jb1LpEMOxXh4ywLM0Rk
weC9xlOqfs+159yxQ3ZPmir3w+kIvVoUynI0NVA47Sxv7vapXXwXM1uZnKUWS6QsXkl+yyXAsJJ9
L5rdq2nI4FJaRboxbqZFGf3qvjI46lFD+4e5k6jBW+H4yyQh/dONZH1CUW7t6pFd/iLzZOQv6659
zYAzN7jtmUdeXL0tozShQpvjQ58G1g+6AZTCogp8LLCYLC0nxrgn5fmMrT0xmu/l5KbvlVvJTcqw
cl1Fc3SX536483N3Bn7qnLuJJLh9HxObS5PKzB5/8RHtPN1wg+I6zA+5EAbv283P36GMOQxua73M
QSBPTmtNF9pZZ5/Vnfsq2ti+nyq7fmxDIXZBZeluK2rTeA2021NyGAw/vLEPtjFnx20nHV2KIM82
ZjqysOOZbq6C+caqcmPSPerOidBn47OwRHOer0JQ4WY1eeqzH6EmyJ88t5QYW06wcK/nG5KBg7G7
CQvDgh0vwtfJMscXJikSt5MgehrDMTmVtew/cl836xEbtH1IjlGzyWrvO5RM2ie3g3Ic1/oWsFGF
Jjtx5LsC+xTfvzD5FVvFg3og8KtngAiafB5TclJDHG/OUvA64LimOOI7AYEbDcNzqgNAzC4uxifQ
PcZaCMF/i8yOPjFgAd/KdEYURmTrR9RgxXosJnkGuw5+cMpsSGvRHTrnOS8I/RBeLxe2w2QX7QC3
/aKKC+/Qh+ysF0xumIV55ThvBMToi6386sXEzIbzz86SJS1d0NLxpPXv1vDCu7yZ4bRaxresTEN7
3tl97D3osoFalJIB1qQmJpRI/EukSz2mJqVR7spkxq8hLGZnjTitYWCL1H0oU3m2onQ8RogAgXT8
yNjGdmiFC/wy603oq4G1jANFz3ZcHXHzk8e6vX1HAOz+Evcke0XUWcSYLG4f3FsbCKvsfaX54F5j
xF9s5kY2RpkTV8a6Y7D8iPlbcs5cDWsVMntklxu9zHN08xYcS/+Juoq5RK5hrWNbKyzNBXq6AeYQ
TxWbR4t7dzt5OTP9lKEnemRK4rUNAcB03enMLxcnIIZIqkFcgSkixrG6ONWiMLaGVcaHJOhLpJah
hv0YHP1kBbgnd349PojZdxZBYlePbTG6ZyuQ6HJBUouVE7akt6pG1ys1dA0CYQQGBpPJY5Vg4L0g
PNTYsTmpnnJtQPLRpi1ZQESnwGCPaCvD/vGRZ24hKpu3pBbqWPW6W9VZaH/VQc976JbM6CMUDhSE
7azXyKmKk59N49ZsouGV6f7EVd1Gh7G2/YeWhIFry17k5Iqe/c/oiGmVuan7wLkYfdlV6rzY2krx
Mpjt2aILmeJNw6qXPikfLZgh9BZlU3okZcFYrrtWGHdWNxM9FGe2OsrUdu6GFO2um/eo+tICzLjT
QbRBBUYL6phWuvSM3nmzrAYSwBVFy8yMFNsuQncEA5q9t5VVvQQdT3aQkmS4sFyE6ZUHmLSkqANf
VqZcBhD+31HmTVtZm9kyqeKSqGZLH1vlm/yUp3pdpfZYLFBc5E9a5gPy8oILXksV/NQMp/vFpFtc
wiPpvtojsD/+BO0MhCPKp1YF434IwuA5RHNIV5qiHWsAEVh5h5hGdKaKQ1wtxfBje2OBG4HlWQ9z
Z/q/m4YVU5lZebYQVLpn2+OJua2fioe88/dZZLAubPgrWwieJAruqehfEK7LX0zA0vaIMYudLFmc
0QKDtX+ygciPEbONBxnzkMN4gauH8SxXGV8Fk/CJI73T4XCCVc7uUnSX29SYAKDjXkd3NgrCPa2j
OInBp5DmLicaCvhWA6m8Z4NKPy2Yzk2TCe9i3kDlsQhaeyWiSOydTuYPiGkJ8QyN8gsliLOpbcoM
sBnFvpbVrqORXmdtDxkcl1BJZWKHz0GFqsfTrn83GJV5rif00d2o/Xsb1K1H8hi497MzRMu5RcGi
kWE+a1m2BBOk3npCB3n1UsM8BWE8vfZulTZLI5mCuxFC4GD7xa52FZ0zedG5keJEg0lJnu5FVVsL
0U4BkUld9jFjlFBgRwU13dI0PWHo1+3NqMiuckTR3wj0m62w1EabVfbiGLX+gcXvtn3ko18eQbq9
m/B3ZGH2MboCHSdrDozAuro4etzwK3lj6qkH8hP23ul9McYj0LkOxJEfi8avJ/A/J5oARes9B6Sz
YU13tPlStu6EJUuQBM4LMyagoSQydhTOT+Ns6KssG3eHaQKKO3ULJub8u13qwwbtCusjs/XrvQr0
vIa00utZO2oZWXZyJpOIq9AE1vkl0/bdF43w1m5rD++xaXE4NIb5xrSBdrXsb88+S7XV3Pjl29CF
V/SEau031nxXJBVdH3ce2nBdVrvOM0DhjdJnhuL1IBJI4A39y/ez587MmK87oIeb3huMR2vIjLuq
6upX5Vjdd2qU7hdJGnzRjeoQilZmuDG5q5C3GuUSwwg0+7XGn7ue2YKTpD1ZIM664sigKrh9324B
hVl4c8ldEOQ7UvqMO+GXFOxRGYRckzYTEbvyPlpthUTBT+SMx3RLhWqLbQWotokmozr3mOJsU+iy
O0bx+VkFzQD8MZo3/b9Z6Y1uUDXj1Do6N7FxUz+AJbgNsxbZ7ahMrAP9OAWXl8fFtXey6D3OKgY8
Ta9WvFQkPis/+PI9y0uXdlzHJ8+OFXxYHSe/mMo507JVSG5RMdJ++aHy7x3sGrbUePUde5VmjXT6
NTIhCERbl4DnvTo6Fd6vi7TqpmgzMYKyuE5m+2DNLiVTVqmpokCumovDQnoLvBJRBVH0iSVJDmSW
TIYsNg17a8AC18asgS6Hs9B2uQ5X/einuy4121/4FkysXXwO5pQGHR+eCGcEq7f6x6lwJUp9YIRw
kVSufKBzDY5BG5e/TRC7eoMSqz07veGd+tF0TEovZySkLR1WFE25u1SGg4pE1smQbxDvecVBT4X1
UydZ/urqPmq2SZQhAGyTsPu++egwXMjr5g6kTD6A6ibWaor7Qn8BnMwPKvU9tD52a+ExFsK6L1RC
4PjC8T2epTQR0WXwLWY4thYJcdxpXTIbrNwXN6/HfVn7cDNTN0xrz+v71yhMcVjyDf8orKw41I0T
I/yOJZw8ENm5bmIi8rDPUAhDE6E2JfeHjbLRLF4TXKLmhW3WRbOMBMh22YTCwp6m9J4dlyPiIRRK
b8mqFycmDljm9Y4cV4XOxsdM2dMSI5PuC1RkPHYOkAIOcS0iAr/HY8Pz1Pg8icFY0ka6z6PhGV8y
UeHWq+v2ziswWoKJaPonxBM+6oCigpgIx3e40Sigq8PihcwL/VhbrnoUhkLxN9MzUr/Lcl/g9DAt
3dJVlyaqku/CZuuSaT+zF7anrU2Ax9mqzTCk2ieW8D5lTOWzrvwEvr0oq2jDwKPlqMG1Kq67ftNO
CTmceWkYPw0HHAqaJigPYvKzDTY87leRueauJyIPBw/SzBZ2EutjZVbGOZtwmRrjvtqgYjZznKSF
/pBTzHvnM+yT3GAUoWUW8TYFQ4JbktQoSY3wOhl59T64dvLNiNJ/8/BU3PV52X7pwXDvzCydP3Sk
WeR6dbj1zfFNWNpGhpk6zamE2vzA2X6+sBKw5rWPt9Yhb438tdPzsA0lnox1wQY9SR0W57Q2UYeA
pQHbKvOmwuXNbX+7XsaVOyHavu+7IF+x8sNpCe7Z3Tg5WBfksXyRdpXjPuq7d6OB05IyM+NIRPMu
6/CFswfmI0C3ZRjvLDYTfRy+2X2SfKWVdDeog9U19Ax7CxeHfr5SJkOu2s9RS3ReT3eUy9fbEg4P
KLOILeyzGvZtk6rkW4URwA8+kNPzzL754E2s3Jiflv02CioeX8GldrCx2cAWkgvkE2u+G7RUQP0H
fohLEurZ/I45qfid8GIqrERGUoNwq9/blhUeU8cPUKhNutlayGbmZcH3sc6RZlbLqBgHHLE4CZaG
CfWx8IkcqdfF3MujEeWcL0kAld8oN3rvhqp4b/1IX23GMJeAp43hRBndJXFQHSBnHIz7DGNb0/lA
8Vr0BHRONDNEXQbQD1OMwMPzh6fBN1Mgc8M7dDft0AzyzLiwHJoDuU3Fk9CcfigGMSqsq3KbuGpG
Ntt5910z9Y+zgwuHbSLi81WDZrQt7U3PKbPOQ2d89KgWWHJrYzdGrrMpWoveJ1TDocjK6oxQLn1N
TQCRpT8Y5T5LEadQpMYvZcQQrCixqdggYm433lBNxAXPlfs5pEmz66d5xgypr9+D2JErEXft2sxu
xCqJA3EJHp2SqxlBxVhaKQrzMLgmY5KfzTwcVyNODIvedr0zlHy7izqoCS4E9zQlKGwzczZfcmEm
TJOiol2ELVFeLauTYz4VBfZUqJLHOIvohZ0JS0tEQKvIMeSvfKYbXWIa3zXbKmrT7RCxj6p8U94h
1CNs0y77aFhJzrhPFE0K6TCs6VtuKflUtqj6DmVF0tM+AutC3pFDNi2FKb0XDAnGU5EptbfiUZ0w
xMyNpYsAwH3ryhEni0ZNQbnBk3cs94yV1LOGqbhLQw/nDzMyEkQAGdglrBt7LhXaCJ+p7j21aHlH
PxOkXC9MKnFWSObwlKqsfUXeJO5aHGWYRGOwusYwAIDb11qym3FkZy0Rhfhy05NDHd86pj6ApEry
nd01lMxcOwa0RTTPV7QGobd0rT7E5q3DETwJA+uMrtP4KF0HR6Km1wwavcYdA/ZrTrXjVB4Gznfd
vrZTIcaFtGw+olOz5W7NieHH2hB19lS5bWhhYAEF2YczBhvk9mZAV0BKYgf7MKMNg+6bl4hrU06S
oAKFnTxg50XM6OsRcWCVb+aqddSOsyzcVnkWREc+th4/Z9cqwg8Rzr3Cc2ROkkWKnRgdLk9W0Kkl
CV8mx3butRhLFLfT2h1F8ZmM2mnPsXHTW8SBtvNLH/fsOXTp+R1XJQ5OkMIpmryWgBOU54yj1wJ5
WYHlinaCfVWIpEKOY7DBH+tunPY9mVUOyDLni2/hIrSRkdFdCkmZuuZTV822dn3AyFYihtxW2k43
g8keaRmVhrU1TV4SbWCv53nFHO9SlIrTZkyQATSxcvId88LiglwdAWseG89JYhv3Ft6k45KSu3ot
fZnq41j09aWt8/RLt0O1xWayfWjSqGaVGRXbNHEwMnN8+m98W/zpKAwb5V9ZpfqnSA0s+LLQ75kU
g1y9dw5mhos6qajLTK+jUcpxs3gWUVn463bSWOCUvLgcQ/rZx3m1XDRpDZna1UO688cW5XQ44NWR
25N6SpwS9wmz9fZmqVOx6SJIHwcfyN+ziUVQHPf9Vlb9cKexWsJALB1edY8NWmprE9ejDssabD2b
16JP9J73toSuj9D1tzJHPC0wxQsahjK58NynOi/dn8EsivcewDhCpididluMpJZDFnQwdAC+JAA0
+SbGBJ0oOOrU755TMl+IIMiPzWx118Sy03UAwYbKVIzskER/LXw8T61wcNHswydf23lILn2KHwFj
3+pix5N15LVS61rG0PteUyydsFdPuV+r64yr5qlzbKLLME06snCw0TfrHBK/dlDO1+JHJEKcg6hE
H8aIj/1bErGqSLVsXmZPZRsH2u+gTAdJ5jQz3+lhc5dJVo4vfVKQA5woouXSmURk9treZ8rqwcWC
8pYWaPTNQ+J0jbfmTTFe+ywsaaWbAeNSQhDUBphw3CgMAph7jO5L1LdDtupmL70nXTK+kwicooU5
Rg4LRK85I/Chg0D1YqxLPw8YTzRxRAiFI24EspzumyQdTvNQhku/VMNaFh3bA5lZ5lphrbgERYhX
E+Pp9yxrggIKM1cfaThnEpOjTh4sPh0aiWIgBH0S1uzdD32I2Dc3GuurLa1qZTmxfvKjm1HNn/TI
/2OAxjZBWP5rgOYyfpZf2M7/BcbZf/3TP/75G/6C0DjmHzg+Y37PGgD2xXKwTx+/u54Pkn9Iz3ak
9Cx49EC6/CH/itAY1h+my/9g2urwOwT/9leGxrD/4KN9EcA5eIA5wrP/VxDNn3nN/866CJ5hzxXS
ksLkdsFV6eai/R9wGvBdnujAv2JmwyoTJxbJWRcG+wZXwhfb7t11F3j5OfZk9VhCLN+Nlph+mQwF
qJNDKG8A5FU0ON257dX0joXWeJ1t81+4O5PlupFsy/5KWc4RhsbhDgzyDW7PRiTFVtIEJikk9H2P
P6jvqh+rBUa8l7wgi/cxa1JWZplhSsuI8AvA4XA/Z++1zXs7t4pdCzbvzE6S6HEajXvN8KcHg5PT
eghq/7NHo/lCNGhF6ZAOrKydP+6I5rO3Gf6gM6sFBqO6JrmEpOmcp403f/uS0PJ3kVa1+qYwbW9b
Bk33JXZKuJhREBRwgMASfbNTg3qFL+btPLan+tqscuciKpEirzwqcudAB+m5VqUEfTFQVnB2qbRU
stYTd4bN9bW2GdlRHADnsa92OdBTgGtE8Tm1MhmcNXrbPtaSoJ1VCZLzM3tbhaunqT+lnrD5inkG
NWrqW40w+k0+h5ljXdTYuWbN7OTXB3pKcBWbwjhng5vtPSu8EjLQL4Aub4gVGfBTfnGt9gZoEq12
baAcUP4urW92oPWfOZ2fd7Xzo4rHSyurt156wTf7vO+aB5XqOOuoXvaDWul6dacH3p+aB0ahrPov
Re7hQCg6zAkCI7tiP1tZtdqY5PWx+XAu66Y851Zdg4W7G1w6FaJrd0E5V2G8wP8RwebaBIXz0zaj
ah3YavjOWvanpIK2LlLX+DrY9dewdLFOaucpjAqWRy+57Y0x2tsQEf/MdITUWfVbTMaDY4g7z9YP
Y8fJsqp2NZS7dabxp9Ks51Qbi7qdCPlXT17Ox6xwisOI7GlbaeKWAul9lRrlJVXb7xCMgGWE3oGe
M/e0bTd9FU/7jqOFeWEBrVlB2L+vo37EkGvavlwZvW5uvb7Sf+c9zwsyKmHJUbzWOC8QfQPsAABI
vrcBa4ZIp0qriR574Y3ng8JcCqE36b50bIvaP7WQL5mvELt8Le2mheeCEXNVswlZ5aNTm9uyCJz1
oAn60V5QIcS1AXs5K0TQBrRSmkLAnCG5rAaLZtWlUUb1d01X2U3dYd/GNeOf2QFWOQpExhiz+ctC
8CPZJgzq9FHzaf+YdHnsABUuBfyrEfAnImD3RrGBW/VjfejpVpmmQL+W3lo9NmDfvIsm4oGTUYAa
KT63fhLu7KGGyOvG9UULEn6diPCrPkY72L98eOghsYlxz+uE62mLltNxEByKNrzE1ENuHrIzuLXO
ZSxNyjJdX+4EsY9BbddXaVzpALJiZ007K99Y3H6OqdqsQJv4C92ZlaDvucc7fV0acW2uhtK7BAQs
1nWaXJJ1xgYGmBgOwpSaIy59HDwciqPcv0uD0DnLxsG811Lb/6zbUFeLmFtpSWfcuahKsQM27Z/E
Vj6lYXWmJb+pMBj3iUNjLy2l9pjhhjwzSvcQFOVTkQlzR1wzy5NlHGLcla102j3qdYDhUW9v66gY
1p3EfOoh6l3VOGURhuvsiWoHgzxtxQNkUGdH29rYW7VQPwzPV7uW08y6Kibz6zi4t6DVDx44NSSu
0SHIhh/UmD/nAUVKCaIviLBb5M0dpwCXimLMOVV36OqlHucsepxwD3563LpNzW5qMx++gw44KjaG
JAhg0dc/xdjGP+KsPkTIY+GUzF3ylnacCDcCvAD3/5o4zqvMsG81qtNrXetwmgmQLI7+Ra94HXU3
B+wC9tLkGSBkwoyGjyCrkkOWeTZ+1YT09mKq8PJO4VVqW+02MiLvoAm26jnaIp+mxFZ6/YHgGXUQ
Qfioy2lDw978Ster54mrwLtvssk/r0EeIlgz3dUgw3zVNZ7/kHjJU1SKPUgaLCvyq8IZs+oNR6Dl
gJ/qbVlsxVPA9/MGd731UPQwkjzH/2GEKPqlCLhxUEKSkt50PtHEm+1bUIE68bMHl8XSQ4yX2dja
GYx2trZDoF1Yeqe336lOpBfCaJsfOcz1YZbM2z8zk8r0RnmitzZGCCWMjZhOkQtp3z40wu4qD6vY
+QSN23hoqc+uKaxSj0gxw2CIba/SLquoyWOSucGy2aybqjKonI3uzoezedbPFCPFthjhHwa1Ve7W
yVUF2Bk6z+xpjHs2cTYGwUjDajh0rg1tKQwPJPaN+8ER6qnwyfRMU9L1mgNuh32RHvKhg5ZqRtnB
mpIOkAxLoOTUcIYP8GAl8rfm5uWFhZwJE1fCCbmmjbILS6EdHNROO3j33k5xLVhi6JGlpXFTa8Pa
l/iuQ66hG+QjdBw6GANpZ1ONsd+rv3dTFO68rlAPWjt6uwHt1abRm2aTU3s4RAKvgQcO8tGnE/Bd
A7947zsq3A6UXz5ZpPE8IpsLzkaQbHthhbQgozw4jxHbXWlJNX7WQofE4VH6OIjYivD1HB3vLKYk
xQe7kZjztAwrlZ49NkZO+AB887twsLyNLjGrwYfSdw7nyRvXoWMvM907q41x+vnx/e+n8GeFouZ3
s5SHv1SH/8d18Su7a6pfv5pP34vl3/n/opB83ob+n/fBn77/+R0c2M/v1cu9sDH/Q3/thW39D0Ry
plRKZ6NpW7O8+q+9sLD+MBxlcXx/VoxbL+TkmmH8wd/Lu6xcoesSF/yLvbD9B4A0w3IUiDTsPiT0
/KeO/uavPS4SfO45Cvy///f/yNr0Jg9Rv/3zH/NO9187YcegHon3nJ8gHdOUujtnRb3YCTsgKRzk
1fG641x7NgFjROrSnArDPE7OYktjmFyM4EdL052veTGKYFM/ANtbd3Z5EejlQ9ei37MJC4IjhqOh
Hv9yNPy3L4uhgMe5gvtt2KjuEfG/vKwBfyQGrqFcN67UrwPs1Hu+jNqHcpa4LNMwKYhJ3UT9z4lm
kbeEJz7tMeZW61IPwC/oNSVpbLI3L2bUG49ofgQvHxGjKNfSLQ5TUnFi4TT18loiLXYSA4Y66m32
B3M7vklhU4rwMnTqe4oRP9uB+Mj3B51v0PGgpisQ6TI3TFtY80Ht5aDIKn1kFlq95uTub4yW2GFV
jNqW6s94metgF98fb84NPB7PslzBSJYOyc+cX4aX4xGMAqFaIvrVLPVFeTmQB9jUa+HHzYmRljNe
mJbQbdtyhIH1VFeLK/NQuiKdhxOd2STqjBMyb7Nok39jFBMJqSWka1rGMjOug6MnQ6fFFloGFGCi
Eac2k7HEFv/+jXv1apnUR3iHdcnDss3lTAetgZA0cJGRJGgF2j6O926Hq9CBfLIrtNz8XTdNenh/
0Dee1nwYd6Vtoynl63/8tMCmSjgaSbum0I4lUmTDrhJCo88HTfL9oZaPy0VUJfmvYZuGI93l7Ndd
m1NraVnrCC8lGWIOTITeO5UzuLiLpsVCwXRnseU7qCtj8SZXdhwgwJridTx6tzZn3j10ZNJG+E7D
h8bj6Z94bIv3ax6QICFXCSXZl1PcOL6DNiavYhgKzt7teIEq3eapuQqzmJmflXGQnHhgbw1nSiqZ
ksdG8WO+yy+W+bLusS62RrKmwGLXW93JOFB1WAsvOqphxhqrLN65Dz05LtGkzMPKjj1FWEos1mBK
BhEeiZBolV6y6xTuXVza9YcvzOQGKkNwE23wjosHF9Dq5cCF810NfX3m01c7w3hGRdKjczv0VnXi
uS2m4/NFzcuTVKxUSAMXz00486KfaogY8HjSmy3o7rlIU96/da8fF9/jeRDCN9AL22wnXj6uzErC
Eb9MhGCWNqmXaQlNShPgf5PWcwnX2L4/3htXxXeMqcjzsudtx/F4Cq/MxCs91xwIA2LpJKHL4Nj3
0VF4RGwy+M+8G3AWo7gjBVvALHhQi5CAo66uNnFbn4qYXqxNPCHmGhsOl00SCS1qMUoj3Tp05lQ3
p6KEb/JHhJGYd+GzeCcu6K2hbGImXbZqaNf05VCm4aupp4A2TIlcB60Y7mrD7VeuOUYUT/9rW/nG
JuCtobhzgIR5myx9+QK3U9fC/nVxjEr/vsAldtGFnPkLoPofngvoQQxLd/imMPeWezVPN5qw9Tnk
Yy1T4EBQLa2HMFf/xgWxttt8RdByc1nHUy6wctU3sMzXqNiA0Wg6RE+AbJ5/pWducf7+3Xs9v9nn
zh97PvdC8GIdDwY2GyaDikm/Syj48HZ1n3SiFs4+PAqFbWkRoSFJ5lgmTKbEc9igviFBV0W1jerp
qxgTtfs3BqE+zi6amS7sxYIXdkYUeGB64DVlyTYENHztN2V/Il74jenmzC7Y/xxl8XTMAhVxllKA
CgF+HpwisfCflKDuKGTcvX9Br4cSbCJM06H8z4wTi2BRu9cG4kAtkLwY0imdukBUY9OOnhKn1U48
oTfGkgYLHEV/iU3XWqyrLrkuZg8Eb+3YkbhAgwX9v/fD75wlxIm14fWUQ/82f5tMtiiMtbiDvWdq
OdkZ8TpnXd3a1UhynIkP7/2b9/pDIaSN9cqggsVJzlrMhiyi3OdkKoY2XvjdJ7OFM5D4sdNcdI5v
FZQftcQ5MQNfj8khRHJinM2anCAXD6zncDWb+hMcnZa18mK92mgxDi7KpGzYMT6c2Ec8Zz2/OBuw
otvzSmRI5eKdEeZiwJynYwR5CUoWtXG9hpkAwE+6iI9WjTs6j1ov3XgvWQ8h3XQNIOYxKvSvZl3U
XxoDignEUoARa2JKsAZJN2ivReviDjRkPCR7UYS1tqNBK4nTsPwTEcKvp5zNaYOsU46+ums8265f
7LyqqPZ9w+JzhE7+WW/XUX4Mysn7QZBmcioq/a3RJGdsA64wOy9jfnYvRqurpBgomTNapIjeTGPb
fKAi2lTrynHt4MOzzwZXoNMRdm1Mfsttg+mFsItTvn/Cgq47CHiR2AhwDWFSQG9H8EJefX5/ws+f
1MVcMOju6zaLhWLOW8cXqPtyCrRYJtTodHCF8teI65V00GATEulOGnd/9/6Ab8x2NIuMZbJh0TnL
HQ/Y6qKutZLPITVhMkp968kdwk9lEuKmTjAnvD/aG8+Pm0mlSDm0T1kNj0dDamEprRLIATmrQDtD
QXJPWnJ8FonQuv74WPPnEH0C1RLO+MdjOYVd0RpKsrXt1FDzSdO6SDFgnidpPW3fH+qNp6bo3XL3
QDayWV+su9CjfOl4UHsmmB2bsozVg4lBGl2AY2w5QkZbeAD+iW/Y6yfnAF2QFE54Aed37/j64Fe2
UxiinexlXQP4S72trffGmRvC8XPBPOw+epGOO+8tuFJX4iZeLFPEEfi4f9mitT3GEvQ1NDHbENNZ
AursPAIsfaOZpb15f9TXM8ZhouCPMm3JH+zFHrSmEZurllGBsyf7qeRDVsaISBKaxicmp8MNO373
WL8sGvtscUzTWN5QK3JV0mVkCEcmGUWQvER6U7oVXR0rm7LHZIqTu7guSbcNwUvlJxab13OIcgPz
Vedi5yrR4kJpgVuC2Bqsi1XVfMqTlA6moHKJnaCPrjTice89O8Vc9v79ffUdFxSkJMRLk4WOGtzi
qcZdOY6InfjaueA30Bwnl66Fyfvjo7CGYieVlqmr5bI2dZM56mXI+Ty1i42iMbzGc9OemKGv5gqF
L16E+Q66tsG39PiNaJqh6gybvaNBZOt23pARoYuzPwz66d8ZipoKZ0Xp6ubyQ5TAGmpSG1i4mfby
YMpm2AgyMLY6Xf39h+8dGyybrxAxG45tL9axFDq9Cs0B+V8B7CHVWW02XpVgl/o3xjEpEjH9qXkt
tyG9WbdRmiHVzuq+QNjkBck3Mnnh5L0/zquJPj8lSiec81iV2WUdPyUfSwbqNDtFH4WNiC6r1xEo
ViDiiwcSV4dcM+sd1MHi37k+1j2JF1lRB1os0uQa2xEc9nRdQQE7rzwNj3xsISp+//LeeKE4MTuc
0jlcukzExeVVU1QpCQWKA0hrU+YNIXrSGi5OTIvn0s/RcsV9xCrHy0SvVKlX16PiPG8nnheQE98Z
tzLw75MAP0RqJ2e5bh3wr26TrDdXsGXavXJRN3/8Ul/8ArVYO9xkqFWLD2rdt5okq6aV2VMrJvv2
/26YxYdO1qS/1rxc684ahk+p6zzgnelOlKTeemzW8/KhJJPTXMxKs5sxEejpqZCC99w5OuYvLYXk
d+KxvTX7KT6gz1JMf+oqx9MjqzCPtCXoDBtbwaoXg3FbC7OnKsWOD3KZQiiBCvzUIePNy0MMxqLI
bo+K8/GwY2vnrp4zrJjCrF0TDjs9JSi8Tmxf31qBLYvyCkV79kGWeTyM7EbkYCX7O2CBQBvyUexG
GKpsXPH8jx/+qPAyG7zIcwWdg7V1PJgZtqLrba5JK/qG2PGgIA0uBPTx4TeacdhEcoi3qKK/OsGD
fGrxiiJcnRw06GSf+3t7qMIT+7nX946TuzTcWd9s4p9aPCKVD6Iwhd8xE4jqiyYY+V2gwI8YeXri
iubJfLx0sKUyZzGisKgiisWdS8ah0wgeonvTp94uIhx6X1TAmvC55Yc4S+sT9Slj/u1HAypO70JK
Ykg5UgO6Pn5UkV3YBFi2wxq+VhxdF0li599JXrMqzlYk+H4OgAWg1wbINwMTEvMRnHWrztgzaMXd
+8vJq/sMqIx9Og1NSiU0Qxb3GZNHFAA9HtbIOrRdCNFxr1PM+BxYoBTeH4ppsrhwh9dNcHKk/c13
VSw3zV6JuqbxQiDucMVZKcdM69xrNQpRf8msAjDxJnb6Eq0LUZfCQ0qtyFK4rrrAaZC4gHNcEx3q
35fxEIffo7EmXiNM/XxOA8/RonDSurXpLNrnMe7RGj1ZbwzbsVLWF4HeUl4MZUpIUVlZmHvMaij9
BwzG6rk7EvaQ1LuJ7Z61RRPaoWYWMBwsZ5UipODRgH1u+yvU7kUFU34QTbRu2sHzHlMUlQegVWiP
QGPGofdDuElLVBZfKZJkwd6ocJbj5KOFlhx8WmH9ADWQqpFYGTYZn0fg1AhRcl8jzXNlODABMM9X
qk4vckyz+bZtcFJW2A18y/pUh5Gn5Rh+6qDdltaoqcu0iz0/QYxepaguI9tGd7RG7d9Gfw625g3n
aHdJAyXJBeSXhRcmpMKH5NHGVTp0obFCvDLMMaqQz57QxgXIqgYcJPJWdXDlzwhlzmwQVr0LonFE
bHrW8IDNNVwXF1BhIUaiJnyRWcGmJ08SjNHYSvcK7ToSr77GgH/pxWU5EhJbEdCh+UjhLryuqbp7
Z8wte1bc6OedH5CHoA3TlP0qTQ/vf95qJvq7PiWRNQilOi8VkhrIK3FUnWF97tsz34f0sw0jCsFf
8LcQYckyKJ218j3/T8Gmas5Y9HHekX4ACP/C6gc/9DcUA4PwSSPDC0cUizK6LCGq8Wc2WvT0ySvx
gugbb1vsbbzSzrw76BLgHQ27cNSujs3B/JoOAJagq2eV/D5UgY6/oSvCNEDMin/A3yJQQ9SFkHLQ
b0Eptt5KaBVmqywmgWCLtkrnenoIFxU5M7+qPKkxKyuZ+gerhb3PhrAg0RchGOEIfq5r1zUHUmD/
eJwG2GezYwZaOPBicyRH9VcZevpX6BK1WhHTNhirySwaPgRlmJW7CgvApT5K7JKU8/TpqYLp0KxU
BWqdve2cTWCkbF5WpNATfVqZ2DYwuNioPAFZlcAynaZF0uzn/pY8AZ25PcXK2gT6YP00ujRF6+dO
+E5d2mPgiN0hItYB8NJ13UTGTx2mcLjJO7zZ+z7WhnvXIwfkDJhPX28Dk6C9dQA1lfTZmjCaTYrr
1d5lhW7+8iNkqRsHEy6wVQ7i9qomT7TfeX3cfFVRagnQaA4DjxPhPZjPPQmHFtVZvq3i3LgvehF0
G8Avbn+uCmxN6yqIi/jc8UZ9xOiT+T/7nGPK1kxNK1tnhmy+KfwnzUPIZrhdVz5RnSsg1eyCKACX
d3WW6+MnFfsEmZU9Ulpqr1ODYq3qShVfFVi68amTfDyukhT056bTutT7FBSeY619r3Hq86hsfbH2
cVXeT7E2BU9TKDMeRhRFkGlDwlN3YHbFAwt/8IQD37tl7TbjbVZLGT1okLNZbnA5ToeeNfN3pYvm
K5kEFW4dIMpfiW8M0wvyENoYxVophw17cCxbOjrWXzo8koego1G9ooPV9CsbTgtaNJcZu+5JQ5Hf
wKmG+uchT436KS1G/VavtObamAyKR73mCjxEiZ9dw9lqkzONbOD8YHtokdfUgsq7gqiyZJ1Dkvvd
jXCEIdMNbblHJWiGl0Vg6F+1QLdR8I1Rou1RBvm/rN4wCF92aggTKblH7abJIsLlAnaMKE3DMoou
wVa6xrnodfsJCXlNQBqm1y+RzoHdYb8faCUvO6i/89EHp2yMmH4vYTZBQartPNa2DsaUfC29Wafq
emMg+1Wf19ZN6mmBsYlLbPArPZ6Es02dvm9/eLTzS8zxucKF1GKv2rKWEADuKfD+CHWj6XMyUVL7
Vum1/s2RAJ0ekDzFBgR/TYrDKMCMoFa2ybxyWwOQ08wCIBbDhryyw0ZfQCaCdS8NkmXDEZe6NaQ+
DsIh/lF0pfkkk9whBtnQcIxFVoKzRQ/5BlTboUXhST3G8ktgT8AS75PYqtwnfybQ70kYaVm7c44i
qzS3zFsLf5RYmySszEGSrlWuOBVBGNGBbkUbhV0ggP0dk3STVXmUXftZVyRPMkss/PhYJaZL5SMb
ewgahPWrvij4SsZBl6TEDubKYSJGFRkRQdUHK9yiAKCrkVn+VUvaQK6jBoeo0Pyhh2XKw9u6Tqgj
5h+rGCqOm4/xIUuHKf9d0e0fOTN1KYZKpX6VIFmrn5CRsBIwo4hoDLU8NrBaaeS4x0Uq7UeWjcSq
Vq2X6O5nVqu6PuSp5Q/nANZ1a00syQwGgSalDyDrk8p7MktZhnea00L97AdHAr3HEVDt5z5/dxsb
ogjuCHxvxJlBMh9TOnVakW4dUMPpvYNn2w1WdeC0zBJ0oPmnKgARdV4XFSgG3xcuwjpgqiN8AM4z
1VOmNVEDsLiZUhckyGQZ3bfGpav/3W782r8NuyKtf1qAJ3iFQi+wiSD1nV8i9zCv9jrwzfMQ2cbs
o0DFeYbDSwu3Xs6yvPdkE8coBqTDHV7jNg3LR3ZGyOtXoCQ6dYDqY4h7QQyRcQ0mTOlPssVufTdw
p9s96Pg+wSAxlcaO9mLQ7YlWt0CvWG3y1EtTjLdjZ2XA4UQaQUy1JFmsbjyK9swOzVI/A+s19es8
a9VAVQkCmV2HY/2lIK3GW5vg6qqVTTf+ItKn3jlkKqJ4PhhuVq6jusNMziJB1l81diD7DSc0iut6
rHqWoKLnmRMag8kUcycZANq3NI21fm8QLtHvNJ0RLvG792rHuTIxPsUksA1rorNgK8BlicwdMhQs
/qk/mQRx1FpsPpI0ol2V+B3VZUc7t/lZuHrXXwkfLh0JSLHAzheY6EcwEvZms2s0VRg3Cvq2s9cb
4X7XGl2vHyEL9BkauQIw/WpoNXhmfJ6oiGqk7wkNBpMcdcLU+8DRv4MS7LUvZe5joDFQaz88b6Y/
ZEL7/1OEKzmf/ZdYYoZF/+07m2nU//zH//qfZfu9+dVWLyW48z/ylwJXU/YfBnWmufGrwDfP5rG/
Jbiaa/6BiGc+dFkmJbfn/+tvP5rxh6S3OWtI6QRwxqJOURMBGvzzH5r9ByJMzqIUSGeVzkfkt886
wH8d/CjCIgzmV3HO5NDHv2w+jL1o2GkDnP3YnLTtFM+oh/jeAv5epb8zsL/JgGU427fJ94zqurp0
4M8YktVvQCM2g0MJCwhMzPHDePbiBt78Nf5LVfDx+Xf+VZyykajNDj0arubcCXjxqxKCcpwS3Ou2
1Z0C3TtV975uIFkF2B5CCRXo/fGc49YCA6K6m6XI852gjGAuqj7eJCI8qobchhNfyxUQdju9auQk
PVRqcWGtfEsgfO3JLa/XUm9BPGMp0ZDbRJNOihEwttXgl8lVO40h76xPfWWlt1ANWTVrsDvY1J44
I3IwyOLIAVNN9xRaEdlAX4phIqnM74LpKYga+5vGCubvPdJb4ZE5Th/dZbU7GdvUtAERRXlYerv5
SuS2JqWTk5IG+Wgve71KVlRpQ+ccfjVPM+Hj3xElaYJgrCk7waqHA1oMRmfvQwIA95QYItrmWpuI
HRs7LGepr0PxKix5XuZUJvdhCaGIdSWLnigI020n7NIgA4/Y8gkzVk+2pZAAl6K6DHZEVkDUyQ0A
RrjVQMFswlhUZL7ZA8wX6QJ/pKkAGmUVGClgh6jLQbOIgILwGpPXRBxMOeAdYofonsd+YRfrMKVu
AfYGgd0m8/vxGhxLW2wlzQpi6qwIWPMEbgSGrKPSZutXbu+RFYNDft1qGiGSup7YD+1UViO+GUcS
61xmYt1DSWsOvk7WgKGZ3XRiNh3XFJ4nE75TOu5A13VJLft49mpQJKA5QOKjZ1qfSc7iZKiUOlRA
zWBN9pKhOGu0CAsxmlmoFERHNadqb68nNJpf6tu0jtBs0zk+/g216ReotqWxzStVjuskROu0njrH
JGRCZcSvFlqf2oDJ9BLHDRTdevf+K/UsjH2xstiK+hXVTOXaOlJuw178Aspj+EUBGWz7sLfuWza0
N1FQ9yS/pNVl25EWgw8o23lG6CL7C51LjbYl6CVO1lMS+Juga9SJstpxkdVGKjfLN/hFOG4N1Mrz
svNiWVGaLMJRj4xNYHjJJ1dU7TXy3uqv7+B/U/v/9ygohV269crgRHA8ij/46Ltb0EimNWQXAKCp
8nuTtT1xf49LdvMw1HGZZmi854bQsmVXwjbxco+LKQgBunE7x76l5yV+GcLftOz5rtzR/cLSLDaF
8Ot1g6r3xCq9mGOvfsHiQql76lM0xMamH4zfUCKKTV43HaCnCRJgqda9T0k5KsfshHBg8X69Gnfx
zfJGtjZhmBqUX9v+fCqkxgFWfEPo3qLIKcpiV7B3/HPMZMj5W8/Hm/dv/eLr9Dy+yRfDoFlqWLzo
xw9Yy7So8IWmU4Mo/Z0nUg8YhN3eqKGGcw2p+sf74y06SX89agt08SzkYkothash+HHPnKS+Md0q
JmaZQLVaL8yHIIHlYioiWm3oIp+7QuuuJpzivyirqDs7gfp5Yml7/QbReqenhSdDsKWxFm/QXErA
9G0bhPRwpuAdM29FOcYnuhTHPZjn6+UNRZipuL2YZ+YJ8OI97Z0Znlt0xga0ZHSPxmo6y+JB3dvB
5K7GnBk+54Z7J+r7r6+NYA2J0gbtC3YXdzFqS156nBRMZ7to+M4GbbwFGtWdWIPmyXm0LFLTtrlD
c04Hf52dVS+vLc99e+RxEj2oapDe6QDPh0rJJTCy5Ov78+b1PCU9xEUdzIeIFrhabGomJ2CPRWbI
hrSj/lMG3OlRG0BoxoUmtnnhR5fvj/fWpSlTx7DDy4Gda3EDtWGws6xzdEg7gGPsTiOhAh/Kph3S
4MRQz/37F7eRZXkWgdBxQ6HOxnrZ8wmUrECK4tVuyrqbtj7skBZzr53/sMY5yyuXJkgBwykhNPWR
6A+mXucZeIGyGC9TVejNFrwdhn9iwQlgLhpdfBpCNVJ7BQh2qrW9uDP8WnbWKCtQ5ajZgLbYEbR+
IxS1DIJJE2+OtBzzDUiuYadbJNK9/xCeZQDHd4axMPbhCGNHz1+OJ5gxtVObxSOWcdnqZGkPUbHq
Pbt+qLKWHn49Zo65mrB4WPsQk7UPBNMR54bCp0+SndCrVc1BfthIAPnf04iPy07EntOs08ES93Wd
cLqUeW2KDRhuL1t5xpgYZ+9fxBv3i20TrrxZ3D6fBY6vIY7dwbCz0NrCq3cuzcRyziezGi9I2mhv
3x9qsdbMj4bVjL09BUs8iEsNfQZ5Pq4kn2fRBMZ+MsT02Z480nopUdZbA8PqvV1G7YkVzpyf+OIp
KcvGc4YinLVALt7NvKWBXRaptU3JBbmNytLLQK5WGshGLycZrzK6YK2UANGE6qIn39I0qFR4QQPw
yKozeWimCs6iRcHunDLclO8Jdgn3dpWm7bqr3TA7N3ozsS8GH2vNHiF8SdW66RyI1ESf95v3b+Ni
8Xy+jXQPcTOyfqJ6W8zwDANzTRUfNV3lN5/ctnA3apiCE6PMK8jyrkEz4EHNQTO07o7nhVekfVoM
aPaSJksuZdfKP3MZEU0YNk5wbhFatovtfrrMWuHet3yYTnwi3hgfDAzmV8r6KIuced6++DCBCDHr
PLJZPf3ssqqsCxrC54Eqr0oZ/kpb0a4yRz0Kq/j5/t1drOTz3XVpJfBSI190kBUej1tmmhlmc7Ey
LawOICRpJ1AG+7XsynBLaUh9+D47cyedm8wSYtBaPx4vFaWka5Kb23hoq0s3t5I7kQZA9DhGAxML
aUhCz5iL9CM5dyEMlROr2HLLwxVz9J/dEpweUM8sZa9eGIrQpBa8TUlWvFMkKFfE+46N5IjbjCHH
TPqAZ6Uk8GyVx9KCLJWHLYBNq8seylDa/Ynv9usJTu1GMeWoAnBzltL9KmAXrlWW2M5GsLVTZr9R
GyQnBnm+rH9NcBrQaH2pxCiwRYhGcYke33gFerkmq0kHOEgcJzViaf8s6sAYIBlnsLdTFvebEIwE
Z8cGIeimjhEq73tEZ7/BaSdf4avi2FLtQFYcfA6X47yu6gtwcWG9syKSsyjh5DS6RTBB1QTmlR7Q
64PV8/MZOhcqQ9N2789e4/jePV8Vzj8eo0TNgMJrMZ1c38uLLBTmliI9GDWTjWxEu8NoCSqfhmnQ
V7RytG/hOJAVSxuw3Td5NLgrcktB802FSRZwZn8WjhY/vP/Tjj80c8OfEtPszJl/HPqHxYLiajzs
Ma7UBglfuekaB4KZSQnns+Mb9uMHxxJzohuGJupsil3S4i602EhrZN5zfLxs6XD46aZtiMsd6Bqc
eH1eXdZ8WMCuxSF89tU9f31erFNuIJoRYKqzoZ5kXcKZV6icKanbKlEnDkOLcz63cB6LCqbk0eKk
mgufL9fEhHxHfSoYCwndFQ1RnQWphaedGuqnC1ofmg41pLyb2p3euuY5In00s2WMD6qNCpjmvjhx
Pnx99WzfZ3E+Lnx+3HOx78XVm02VWUatuHqSR3a10dgU9Hp55lDc//CNPh5qseVVotLNLGGoMMir
7UhVY63qhIUSrPuJteF4ozLfZwqU0MxQxPDpwZByfJ9Nh8AdYAkS3KPe3XR6NT7m5DncTsPofO5q
n55hklknPnivX915VL64zFydFMHlF68aszFwQa6yc8Z5FdOXXiE0ic7cqTYPfkIWQ6EQu1gB7W0Z
1sEla3p+E8iw+rMzKrBDoFO62wlc4ccfMscaAhLnMrFAK3R8O6YMukoWE//dO4O7KwB9boaq7Xeg
qvXtR19c3D9YUyFk2/g5l+d9vEa56FOpoM/k+sHya/kJfUR8pecqeXh/qFcrJYJlJi3L0vydoXi0
uCqjKFG3zEPVkhSfhBVZ98dTy8Nx4eZ5Kjn82/HCckpjnMUoUoNhLiyP6PRBJdHOjAz7q1X72QVs
f3tadabbXss8my6cDr/T+1e4+LL/NTh+NG6mIOQSzfnxJdY+Pe3AJ8pvQn97TiW93flxKa5l6hWb
JA3mRDjbfqSskexSVSZn7PzD777qy/LEy3u8m/v7l2D5sziVUU1b9j70zPfQMmTQ6+IxwaBB/Est
y+GKoJf6YGWoMRSJOQ+q19v7goi3i/fvxBsvNBJr3inW/OdP/vGNiMNJpxeryY1ra8MF7k3rcRAt
cr+2uWfn3+4gygVf3h/zzUsGC4H7kA/Qqy+xzIh9I8xCbYY8If7ANanZcfg9g5am/eDzOmJBM9LH
vh7/N3Vnths3kqXhV5kXYIH7cksyM7Vbm21ZN4RsS9y3IIPb089HuQYtpbKVqB7MxTQwhcK425EM
BiPi/OdfJpKv7On+8+EP7Mwu0BEkM8qtdfm9f2SZa8RaTK0TRq7WbhN6u9dTmUeXmFTJ358P9Srg
fXeV4lN6O9be1qw29YjT6uIQKk3rlxLcOsNm2NjFimzPZzsRJw58IdD4ZbixnDG6UuMp/1EZtX1J
EG/yH+wh4CJ82wibVzuV908+m3Ms05G1ps7tGPYt+6ga1y9chqb/5Uj7G6MSE+JFFkRYFd4cRABt
mwoyG+0a/LOOzPH6d32c4389lf7+qQpVi/Djw8pQa+zxywJTbDPNpf6F4G+/sdts44raC4rWiRDM
pcZwKcZxi4Hfsbrw4LpaKwawydWFZP3zNye+BKiETckzG8MsQhr+S6CPvbGFD+ceeeZDQ6EdYPs0
Vwj41drzzVBJ1M1QItck0mQyd4Xora3ektdSAO+cfD6976u+P/sT6wVbCWjUyA33VjDWRK5iT1xO
R1JGfNSN1aOnCkkyq1luF1LYj7CAzQNvk7OHDRHWMd4PeysnniUFAowEcvKIkJN0pYJaJw3h86c6
tAWtrlM2WBK9oX3kwymxDiNik/1/0TrohotyZSRgdYoqDF+siQJenxqXuEhWV8aIK/3nwx/add8O
v7dkJ4w3HTGsmz72ftAVE3db5Ha5S0ZLDXLuywFAUbb7fNCDM2uBwoIagLnuA9rWEJOpwGfAmzSz
ELpisRqu5UdGObg0V7Mk2AHgsPsFhpIWJW7dPFpWqO7OrSZrp8bSd5zIOjKJBzdXvikAAtBywM29
pZIL7ic5dU4IIYsVorTgIHbaTydFLolNSEne1Yd6u5gnfS6bh9Zyliea6STyNuC5R1bUwe8E2er6
0Dz1/tffmMLpRcfsZgM1pjqK9tIsDe+yywx4omMvT/+Dt/lmvL2KR03maqLZz8MnXhO0BFz6OuMd
meNDawZoEGYT6gkkeeufv9loonJQakNlb+0KpbzVBMa1ypio/8GzvB1lb+fsqxH92oKDL759CaEC
NVziZkk3n8/YoW9+tYtYm9EWZfDes3QT6GWl8M2nRSvOZidOcSMgnfAHhEyTHBFMwkHvqJnh/7aa
tit0/Lc//wkHPg6aLSY6LN4cW/fe1QNTSAPHw8oNJxIazmUil21EClhQ0UX/9vlQB7YY5I3wefAT
A3/f773bJHSpRBoxlI4/7VCICW4kfMqubh4FR9i2IL5w+/mYB1YLY1q4/BEQT3G4/qY3q6WbZkUh
wsIN47RdMDTNtDPEVMeaVwdHwT5HpUOGpnn/RHIIv11mUbih7OCxkqHyYrRGcWThH5w+KAP8BwIF
Z+z7Ryk6Q862xptKjdKJOBfcfLNahfxYHKnjKR3nN2OmGUdGPfhoQG9oT4D3PuiYuYkbdjIwags2
cQneij9HcrSTq388Yj08yyimuaVQWe9tHR2h9ZIMTLaOccp3uXTE9x5zmy3e+7CDyV27J2t32bWV
KtAkjhBeG8z3O73IkSG07TFI6uBUQ8GGfaaue8zeVA9aodYW+q8QcJf0sxHe4tYY9XZXNCQf93k5
Xs7kaBzrUR3YDpiFfw27ztKbxZqkiYMSfSIzdoZtrzdD9LwojbPJMajDKbmFdO5AIF5z3eagh0N9
5F0fwKwMTouVA7I2SPlS3/+AlMSuvsCAJxTVlH/jgEMorAmrN/zC7Zwnd7DG30tnL7Mf96p2X5P8
/USIckLWVLmU9YZ4hVgF4nLoxnz+He+Zjbxe+lYzC2BJVeOKtH+Y9XafkNYGAsD9FeKItNGx6H2h
XFEtu1dpoWgPkzR3WdcX6OBJl4OdPvtC2vP9MprmMzE7P8j2igIlS83T1ouzrZq62ZfUJqPGTxDz
HoGIDn04tOjoS7B1rRSF93M5WwU5Zrjdh7BdjMAmme9UjUhl+XxeDq3U1fGPnu9q+uLuvTHCvlo6
nhlvDIsKEj5w7fFJRBq3GvTqnVfNehzEtbL8M0OT9XUgQUPxB4UKIJGb8funq0j1zRyPKsLVmhiX
G7JOhJMUyCGaY5Z86wn0vphiKByVsNLB+gj88v1QIwIDXGHo5ahjVV53o8R+PBuHaYKu5BrlJjfU
7EL2qlM+OvlAhPfnM/zq1bM/PmQiVjsPCs9k/WrffJVjI+eydOMohHovEb6kbf6cK5I7FGxD8yor
dA+7d6naFxYarWVj9+MdQVK0Sjuja1LfrJI1dZU4bDc0UVmPvq6UkLE7u8GiNLL6LCbudDCf0mVq
BjzLoqjfckLqVy6SXlLhyCQaN7Gjiluu5vrNCkw+YZ+sLIG2ENy1LYlhQ4FbttMXEja7+sgN4eNC
xmoBMAjiFssVoPr983t0mfUK7V2YW0TOdrWT3QpQzn+MWzLKysvgW+HQ2r+HNJLAlJjgsTARkq5O
RZq8tQzPRChNRzgSh9aTztOwva192X3o1oVm6HV4Y4dwVptTJzP0r6pcjK3RCGtB1CbbF33uN6Ni
Gcd6Agen0gVSQ9i4eoTtfTV6jz80+X8MrRKb649T0204V9Odoc7OA3ls7c6xmwaZjNNth5SjUNCr
PmdT0zak0fp4zkY3VhONN5+v8QN1y1reUiWszC3+Ze8W2HcWZxxRkGE0dxaKQ63T72zooPf0gcyr
yWrISlrIhf01k7pFhFVPxkVAVtEEn3/CXyUobfwyP/9RH7c2fpNJ7bIW+Wtv+f26SyM78WxvdkJW
ZX1VZEQfSzksv4nUrcOpXZaC0Jr4GIPm432YRQg5laYmDTAuPu9HFQT/NAMi+DBdyjGIdaINqaN+
a5PmHtm697g67KEEvq+GDqv79Kpq3ntAZIGd54F0hq3qFmckTJl+Y0zxLduNxEOY1B1fSUb9sei7
co0glru6ck2w4Da71XGt+uVitPK7mXT12lamtvYRGabh5y/hw5Vk/Y0sDOhQfCsfTMWiGJFgA4Eu
bK1iupaWUH5FIoqeutwmC6Gr0kTdNXYyvUh+2sOsE5/++Q/48Mns/YC9q5gYKzexzFXfIpHaxon3
dRmSYyjkhy1hHYQCjIs1Im/4Gu9fetY7VtZzzoSZq1zQyjvLydwgJsO4ENZw3pvWrdWJI/eD9e2+
O1bWMWHBUnOBK/Fv78ccWyRMtpIqoWtzy/THuIzZ9mxM20biRRFGPnw+kXta9r+Xm0u2Dl6iGtXz
3j5uobpQiQ2NQkdFQxbL2AqzziMoa85M8TINZfuzqj0Lch/SpLmFR2iXx4r3D1/X+tBcGFa+Bn63
+zXMxDpLYqtWwhSWrJ+w4a0xkdaVbOQxufzBhfNmqL37Fz3OGMIMCweVpnmWOcntUmr/zL/3z5xi
embzf68Ev71BZsccpljJlFDXiyTaVAvhPattibqLyk79PsF0f/n8NX7YFalmmSU8uVe6JHKG98tG
6eYZFlbrgSZF3bnmFkhcO6e4KRBLo5+WZEpXC1Lj/92oe1tVHvXxUMzCCwekgFsLgtELMtR42xLJ
EDq21VwocxcdOS4/vkFOF0iBq0DIgiOxN7ltviw2AThRaGapc26qlX2haXFx+vmjffz2GQVuClcc
j8vlvlH3yPbiLvoQhYWnzb6XDPDukTgnF8QK2quRYRnvSnJzRx+3qfTk88E/VlzWOroN9R7sHK/w
9de9uVzmClfGoraicPb07Kpby6xgqPr2Hun+hd6W2hrg2pzOXeLcOW3uPVGiqQTh9MBFbmecmq1b
HLnvHZoQrnqIrFADrGTJ9z+pSa1UEOAchZnwiHCr6vxkwhPmG0mDfRSYem1dthVGQWGlY9/7+XxA
jOBv398WUYngmulCZf1ACR21ckaiMcSbxCB/NV5ZbUFMtguxLk6jrhGt3H5qBOJfspjsAp/qdEIq
kq7BJG6r2xmXJ1Kb/NxqbWtXyQYDhcxQyW3GL+I7DdjrOjI8HHpp/pibpEuE5Sc53gCIjeuWtnKt
zEg309p8SKT0kt2EIy7EjLoT160a4TiAH8Z4Y1qD+kUaaPD9TC2FJARAYUfzOqXIw7bD3NKnbQZf
mqReSEkN3uaqX4rB+I3aYnqpYN9feEveeZvcEdn3iQhl4Vd0ecHZp8W8M3DZ/yagwPA8zdx+s3JH
vSR+eyIKqvAqz28Ni39W0UIzaya3rwgqCO+/ln4iatOye9Kp0QHZKUKX2sRWQh1IaewjDMYCrR6b
CTA87U+8smgtEg/dkhrYbmR8oVj6DI1dFWhJbTeOQ7td1FOoKvI75pEy2/SNkRqh3ZDDdKNgvoXy
Nsvd+9xAKTxs2rEV5KMTNTcMGBgqJ2obe3AwKim0JWyWUjj6V41eEYWRw/OVbehCF2jHwELO+zVd
bTPK1FXrey2JcZ/fSadHwYyTLgZRuFa0CZqociw2WpJ7JCFFTm6Hli0RH8fIpQ3QINV56qckfxQD
za8gUz0cSo3CnBZENK7FrVvm2O6U1kTdv2hp3uFdkk7PA6ZVNw0N6ecEJ4feV23cQoJCieMudFEw
LN8wiUDXahOanRMtb67SbhItG3+aaAyFjabYaSCky7WtnbvhTusqoBytAMwKm46wbl/PW0f3UUL3
y8ZBo7accXcm6xGQm3Coxp11PSRbN1Y2aazBBuqXSXmZW9bAZA0a8IoZi2uQFgFoitlE549cHZRt
VkQ9S90Y7CvXWhYzKKQq9CCpLULlGno4dWF3KJsSZf5NO4BQ3Nlw4tvWYO/xtSRyrgfojJ3f11PV
UgEY8K4Uq8wf5oo8Hn/AY+IL10v3pp/b5g5SQoOnSVs3wJ16pV3PTYvjSadPghgvwxqHizaqO3s7
OorG3w+ZgEQftSbanjdnJxvPmtQfOh/bV5CeYdxYOohOsMS2OE2Fqg6rG4UpQu5H008azsOT4XX8
Ratnf4e1FeJspHjDcmdFsXpH41N/tMAFE58MXXLxZrmI+6roCDEBRB1MWMGRbYe6TEkqJ+sbF0Tg
kvS5x9fpLBuAuoluT5PryNSn/oz07PIsV5qu2nWc+q5fE0YhQpWcO3iDY5vRJo8hgbd0CeMLtzOn
W0JlncdlyK1rq3P65MTGpYdvNMqtsIxcHedkqpRLEx+CiaBkx/k1Si82WH/joJ4qiq0vPtzArAzd
GbESyWWJvYCLJ2btEynbyXCuDPO57bFouSaXPk6DOMmU8cRWZ831C2o6Eqt1IuVOE7xDfrR6U/0g
6cv4RiLYjB1eK4bcdzrLe3SzeKz9WY8aoIsmLqagLEfCp3tiR/sApDHmjOst7mREeu7GzBjv7SnX
Tzpi/pBxegYRssuZzIv05zRDJvO1vMgeElKbZz9pcsEGbFniJ2alzX0MVV4LetfuH7S+sLUTPCRJ
IGRjIJssl3nyFctY+6ueIXXf4t5PJtI8puX0A9TMmMJhMq18M6eJfjORXT3t+CgifnVqqPJXKtpC
x0AERrVfZmnnnKfxrPSnkYkJ+LYQIFNYokw0u70uwi9GnyNHCRoFgtJmjos83SKQqol46Cf1zOaW
Wvg28LkC7pyrj8Q2LxJXiLrU/KFQ+hSIiyrHz+xBnUMHY88inGRTaz7OxqgoKtXKbd9teudxmLr4
m2mtLkdLl0Tkvw0Sidk8qQQz55ldqKd1YsZx0GAlT1xy6eBHmtkZcXRjlssTjXTIb7oyEIvc1LYo
TztnkLgSQXfyfIhDEf8c4zXETY3K9Fy3J2WXJJ36ootVUGhOao6rqVWOwnczbtSB7Mwx+pr3Sldd
Gzp9kF1fLKSjOxBo+VM0ppnfDDTuwsLNxweJ+VDlz1aae4FmtJ12UjXI474aiGDL332ejWPYuFOK
ZN/umnNNeuMutlP7q9p6y4PJDdTYsIOai08wWvrdNrCrAKpDGnGV90iXSA8nfftnpHDq+BpxxS8w
Ejwao6oswGoNbVbxXmikFzhOojwNSueV4DBAE2GBjxD2KHqSPsL3m8iyzsb8lqU91iEe29pJpqXK
L2GaUp4aMqqfsNDR8gCl8VL5PaYf7B1eT9rzWSrx8PJxteo1Nl5vNLcjBB9rAwkTNgFagx5b8Nme
v6dlr31TjChqcIDJ2Scwx6if3NSLL8w0F7pf5SVHO54u5n1sRzgIdOZAyW5M1ANKNxhD0IOS9kEm
8uS7UTlaHNTY5nwtoRHpYVsP2ovSDv3zaCzzD/TSIx9ei/kHmc4OV4ZqdgZMVE2Hr0tRm/NFgCRv
q6ie4x055cWpZXX27E9VZV4DpBSPupPoV8Kq9Cmc57ruvxoiSy9JtiNtw6uX9qrjvxXh5N409kbV
k/xnYpAxFeDBgGnrPJOY5ttuNjzr2shhHauRfYFhd/MoayEVf1K1vN8Mc48A2a0n67yvvK4/TdOl
xfKryRU3wHhGh2ci4Stj7pSwf3oL3itbhDfmjUm+4B1uQrPYYS7pNlfDYo5uaI/AoFzjpOfQVWBd
+0hA6paTFFq7TxVUJeGMZCwKbGWYn/K+qhquNiUZSAPzcqlgQOf5To1mHKl5UQ9Bm01nkS7GYDTK
Z2NIpjRoCJO7LIwky8OFto012qibU5YQpw0Y0rBL+jo/L9ymdbeqN2Y/ar5HkuWkUmC2JRpijove
VB4IYecjtPqkexLzPBE7SwVvbWylcQmSN+reF4qKulKDPvdUTXhSGEWPhp3f65elru+yGhuan2SX
x+omLQtcPE2XlNYdtO5VkUqBQDhg20Uph7+znBkZnkdhhsXjuVBkcgV3rMpDtXfM2yLNfWDGBa8c
y+Spyzzjemy2OkfJqDcFisCh5viuo6Xu4cAq44ysuanajVHH07mbuWq0wwVG1zbOGGvSZ+ef8lBD
Q7Vpy5rIJztJ8eopJ/niqi03Isyiy0sPqY3lx2KAhl/Mma0ii3IVPC5TTxiB0BcRcSFCgE20LUCd
r7VWLAOkmjm+lDYbp+/RvEffjvVZhyE8U7MWWfox1Pq1LfC+kEAIQwOGf64g4j47tRSwOYs5Ucj7
qxIkQtQxjR+JujmfQZF8DECMM2OIMjolRv7Fdfrx2iKdO5ywEL9Lcd0+VTpnOfFk7NyWi2cBTKfR
eSUGy7eGwdiRs9TvsszUg7HCEhzPAcjrWKj4WY7Fnd+0Xz8vjQ7gN+hLETWjr1Exp9iXz7eYEY9R
r0bhytvfabY0T028noKmMa1L25M47mlRdsUFOzGxm1mMq07ayREu1EcAB/E8BT312Tq5+0CxM3mj
GKbCC0296IORcPdb9hqu49Xc/vPC/N1Qe3WoQsx5W2cgHV2lJCdJrnV3SlxowBul2BUzQomlae9N
rsffP5/pA7gDAp81w48AKMRFe2igXZpipO/tUVcIfVOQar5RsNo4UmYfnEnozFTYsB8/2JITNEV+
XJZ5IQqx8nuJWW7nuyjYdqBuR1U6hwejnIam7eB9sIffeJzopkjBb8xsqkNR0yTl5nnrzdRNn0/e
x/qdBQKY8T8j7U1eXeLa1ju8NRpi00lCZNyJO08L5EMH5m7cjAHGKsn954N+xFIBxVb2ABpSPvbX
9sYbFMWSY5Q0hfTCGfFfOOtOjl3UVdJcaFF0TIK1Lru9fYVDh2YrsD2JDvurQ1Rx3XdO6eE2qJvP
o9dZY2hYvXlXY18VFkNa3ScERT3gcq/tptrSv33+rAdWJ9ApTtSEKWHNuc+YHe2Ia7cObmzoo/Ot
LZA1OkY6/GnH/V+YFg3Popfi+b8IDu3+i6P891Of1tX/hwzRNb/r3/sXXT6J+tdb76LXvK+/zYs0
DIrA0cFh4YwD361d4z/5obBU/sKqeDW3xvwfNuxqdPG3eZFh/bUGGMB0RsPL0uEz/du8SFf/WqNI
WcX0A+hOcpztpYV+mh762j341yoFXIcuCEUWS17EeTBr9jZPd0GnWM3xkyA/ZTkvZ/qoV42ZzXlQ
VrJtT+O0IrqCC1dpNmE/Icm1/GYio0tBBO0SrJ7uilSv8FGQRlzJ+XqcetFEFzntutYL4KRiXmeC
fL2U07zkky8rkIz7bDQUnNcarkJmdIpd9YQjOyn1jiRRGrC4/R7rRKcZZhhpr5U1VuoT1FasfHGB
dUOd4lG69/jQ1cStJ16i9hWGJJPeD1u5WIW8E0kmi2tY49J6oMNW6JumBqK7tp2U9EGEHar3lJZe
mZ3h/oNva1HJie57OdUOxrlxXmyxoVXVs1jvFG4qQ6+2cLNpgESJ0okdXoWDuLNg2TS3nhzV/gsA
SvFDaWvFOXWAu8SJWg5qHVauHT9l5SjbIFqvW6v3LHWnE7vI9lBKi5z/v9BDs1faLrQ6rD1dmGiO
b0m3GrYV5k71F7SaauvnQ5M5W8+cc+WkF6VR3NSZUYnARfFHCLfgwr1LMRw66dA0ekFvtoBOSEVI
Ss6LXEnCybXyBzL95ksj0lSs2XoxvTR21MlfZizz6qrBz0Y719Iuvlc6w66D3DWiX0guu2xnEJo8
fm2o4r3Ix/xg7vJNqrpL+lQSeW2eGSXEtmfsAZLsAYnTIr44Tex15+rA37QhJw7X22RwBuOsnFvz
ZhihZ1PRi+lnqZcQ3/sqynsgWFO9VSBVJRtTg47qK0WvR9hKrSFJTZxMRMpb9BGDtEXpDf7hWo8o
3au7pexiIxRTPNz3fGr5tswGN6NOi51rR4+49LNLrtFCbg7bnD/CDzWuidccdBdjpRzc8y416rU3
4lQrlTlRxRfhjG6+kjaqkUxCJy+6pgXYK5ImiLBopODi6lHtqnTG1VJNC++s11uqlFxN9W7TdS3W
tn0FzrxZkOlq/jwpmrVJ0srLrzKJH+EWCtn8tZFqc5k4xKWfER8BAJnR1Y2/OF2qx2HsonDHlsXW
HknUwlN9UbXlRR0a19ipnckHo7aKYV8WWJSZ4dyrxW2JSbJ7OsJMsHZDofOm1RgBxc42U7FNixTX
KvR2xW3hjA5ypYiOnx+nQqm36MWWhVRzh1v73OdR4aveBO5hdb0Qu3q9+AaV1TjKDoisdk9k1Gg/
QOOagRdV4yQa6FbUGqedQHIcYnE68Np0LwK2kVJmEeziQRF+kRXr1Xoy2/R0BDrDiZUr8dfW1JNy
p2ChfZMkNW1Wd5naNmiZk8E38V/OfIwrqhjAbAVli7JQLjDZjmffddtJ+G2eOlmgVZib+Lk7dy6k
gwY4ra0d7Z7tNr4zX+0NI1cKd6NH0Wje50WtYtQlrbG4ShVVJmEc5SXI2hhJnfQLTe22mZJYycMw
TIPGAzR5ynok1TdcplJ7YpbH8XqqbfMm61djynHUFeXOwznjhAdXNrKq3CdtBAg9RQZnYraFzj6n
hWzmTkALpak2MfkXxnaoSMoEdq6o2LJGy2mcj91UiZN0qocOJ+9eK7Z631LU+81K5Q6X0tWbR72s
q3MiB03jWm9GAhk73Anx95oovP12UtInkGDrphwcdnJ9sqWzq5dmNHwzi9sXkCr9ZGCXb76XctTI
FcGf1cW6DF7KxVpF0yDAzjXGH0H3HuYoqu/xQ2K2slFppgvSsxe4TM4wOAGh8W62FZM1suBLAqeC
dMhoe/oerI/kahwaU7/EJNYhTK1rbP2bbBzYgmaXy+8dPoD9drUgaMIIWD4HtwVKXOtkIz0Z7VSz
Ts3JngYuh5ZSX1VTrd4hQGo736rAxs7Q7KpESqHm/TkkhhX7Xj469Qb749z4oiKD590B2HKrNfIy
Cc0ZDiXb0rLo+Oj28xx0+MsBoM6JWQL+l9oyiGDQ8himGIwjt5l9Ncnb+TrJTJk5AY3bVOaBvaSR
5PtcZmfSfT2Naqn7IpHKcOYWTpycAxOmKEGW3O4dmF+lIn7SLgF4pZEkRMGmUIjRCADS4+a33k9A
YTNeK+YvO6/Vrx2i2www1hqyaAq81cio2wyO3jpfRCxn86QeixKhXd5yqcSoZUhOsrnqYvSmbOh4
xGWlvB6o1We4AjPnI9SyQeKXV2h6VEGZ0bNhDnQj129Le807bvSRvLuJXsXqYztZy1W26udP6a3S
9qSRLWNKWs4zbpOGfmO6qTNiqVEabXyqxgp3WUtLQLOp+TvrwjDcRO4Io3bzhxwNs575WZylgx4U
uCJgpJLIBOfcwMvKpH9OV5fn8y6HLOls6qiZCvzNLMXtn9ylBCXBi70n21wbUhP8ESclvfqWFdlk
6GG5uHaCyzcvtzktoDerxaaJ5jEC3u/7ZL6spsghQCpJyuHc7GTnnnXKPNo7Uy9TXtySCNWcAwcU
Y9qYnHIdpqdR5Jobiug1dq5WtUZSLsDPqzAIMLTJkquznzbscP6fQNBzWajLKUs3Zm/SZ89JLovS
UOzHtrfm7nLQ1EZ+GSsx2q1vKGkkvgPvNtZFD61JJ/pPEGCXKBSU126f47XjtSNEVN8W9TJcNzAU
5vsWZvzwAwhKJWlREe3SB9yL5vQU+mYLFogzqYD9F0EO6/zKiY2XWphZhIPxqFQbE6Aj+hF5Vt1i
C+E691gseZdMnEPZhf/Yz8aRUUtEeTtlw+NodWBDVRLF87nX5LZ5lnIbyO/nRNBryYe+/NlWfdSc
AKUVw8Vk8xmfRmpG5nKFF8d4nZfNAPDFJdc+yWVdJQAqhlmeRYo7VogHq6V/KFnprEI1jcX3VTx7
J0pZ/bAR3epf7dXSCX3BLMxds6hNitGCNQ/Y/FZDy5aiF/ggDKOQp5o7psp9URT1eDt6JFkofL9t
Kk5cM4FeP+BMw4+iN3ibQK0d/xTo/xclUPNc3fXi+bmnBvp/UPis2bv/vu7ZwvR7qn4/vy191v/F
n8rH0P5ac4jWiGWU0vZrJMafwocSxlpZFBgsOTBU3tY9jvoXpn8q2gVdW4m0K7v778LH8v4CToIp
u2r3ERhQSP2Dwuc9zkEBBadz5VIhsVIRi+9T6gyEeolHgPzGnlKJsXHhjme9HSdf2ZX60zezcv2n
mHprxvqeJ7GO5az5YxR0a4ICIM57nkRm0Urq+zTdYCRr/pQS6RdXF9sMOWNw6beUqg4WQNyUg6w4
5rhzcHB4iujE167WPv9aNeM+q2JOdYDt9LwCXd0JrzVCc4g4CUuG7t2oPLPH7CgTf6Xd/Ku0/Pu5
OW4dk1YOv2AP4TG6QWmRYCUbiABzkCl8gzMxqkDbzXg1jQ1dC3syq/OO2L3dXMrVEtbRT3XsaJAG
jPMxufqecv7vH4RhFFU308Eve/8iFE2ouYaz/CarouGiMOvkbM0FOGFJImaiU/1SerqAl6XKDg+2
PN/qFraAWDtoR6jFe7YQrz/F0fgKXLjM8GdeKZ9vgKgl0gRmCDXmQ7OSXWZVZXNXgq11aquJLHyp
JOW1MnZuslXMtv5B+Mjy0htpbPtSxBTOjjqLCxvvfS/MvJzD8PMlu4ch//l9q1kZNRHevvDq308V
Fy+4F9jbblq21ltTHSYudMsc2MK1NqJKul2Bu/e5UYhq27VKGrY0M6+O/IiVsrm3gF4dO9gOXqXC
ez/CXW/dHMGEwZti+tKmjRkapI1cpbJTTuGCYKrBxcz251jkFzTeJIbkdjU8OTYKq89/y8f9ghYf
3C+ANIAXGL/v58Pj1Pe4Va2JDZn+WxTUl1Pm9Ls+FtHu86HeY5R/pv7NUPu+r03EidvSWt3oattB
sHQUedYqUfRolfN8LQvtnyVSvw6ISAxUCV8MIij3De9SzcuUoukIPkk8NeiMtjo3CX45sguuX/ve
y+RDwZKKayG48j6BDT9oXVF7lRU1NlGIWqxh0yNSwywc04e++IRn+zEbLu3Aa2NQ+GlYsLCS9zHQ
TJmVdIqnbAM2AzUaet511rEZUjj2j2Yrky2lZbXlA/AC6S7ka42U2/6Yqw7Xl1rfaT3uaL4uPQs6
8dTVR76zj7+PDYDuEzRXaHTg7e+XFftU0aIYL1BL9PquaqHK0FYad0ZrRkeG+rissDsHLnSR5Kyy
rfXP3+w4uK71UKPM9S1bA4liAB0kYqj3mG4P3P6c+B/pNNZVxXj4jxlg7TzjvjkIONoCM8bL6OX3
ybZaSXaRVKdTu1G9zedfzKFZxOoLej8ri4ncm0WZC3ZRAq1JdfCcjSmaIjQyNEbTOB1zQH5leL9f
xlB4UW+6XFDA9d29Qy03OydVk5avE49FWrCmMp/VwzhZvrea+WQ0qaXvEjN8pdVivpC52VzGSp+E
URd5L/A05Xdi3bzrNp3HBxK3m02t9ACPZimNIy24j18ca58cGXKrCUNj83r/xgEhUepEUb4Bo6m3
Yw+2oMm42LK9GaFq9+q2r/RjNm+HB2WCEAiqvPq9jXLJy0irqxlokPSO2DfK3L2x+KhOhLJUL83s
JFe5YSg///kKsFdR7Z9R9ynrrasvOOZgOJt4vXmeusNNgbfvibJQM34+0vuuyp9lbSMwY5VpyD68
vbXm2nOu0RJGUVtn2FcQ4HSZmYt7RNJyYOPi3b0ZZm8aR6tJBalh+SaP2uIsaZUWB/04PdFiVdu4
BhY3QevUMphdqXxvrAhBEmakJWYFZp6crTjFDVa1UViPsrmwxvmYa9mh3cRercD54mhw7fPzB+LP
5iGp883A5fbEkMj6GkhcdzLx6u8AYNHJ59N+4MLEhOCRRi8EY3gUxu8Xc602pAlUGpbCVuv87LGK
eJ4HB2e7AUqsTbqBNz70Q1JdV6Pl3ri9KadTqj6TzCYPqpAPPVx9GgdMoKFjmVZ35H5waD6gCcL6
XLcG7ivvf94Yeyy1ZCg3lkTVNy+joviU2co3Ntv8HNeg+h8fpy7XWHxC2VrX7IV1nb7ZznFlMABv
p3IDuzkrg1Lj/MDwMf/eO/xbj0uQAPypvCMCsHXd7W1/OKhBtceEANb3Puc7TzRtnMseMSWLzneV
Odq0k15vVUGXwsIthowy0utXUalfx452ZBkc2OkZnlridVsjDuT9U4OttyUJTuVGd2H7oBEUYdk0
eVCQgndEdXVoKN1kzSF0w495X1Vm1dyLix4CcecgQ+kAYM8z+rk+2Do5gp+v7gObJq19PHFY15ii
ensvE9TFrqWdE/cX4XXgVpq7zQvTChcqB4L0ognsdfxnytzXncz6b87ObEduXEnDTyRA+3KbKeVS
Lrt83F77Rmj7uLXv1Pr087F6gKlUaVKovnBf2EAzSZHBYMS/SNgCABrV5CZeDToYCHbhbgeAvu3j
Tx3VMR8mw/wObGN7uj8/+VlWu8am8c7z3TFB66/1KzPXitDSjaIg7FPjOmkmrlu53vtU4wRkNDf2
k0kU1yXO/n77wChdP+c9SMrJPu7LU8J2HUNCObQbO5qw4ooxpYz1+IypHrZzFLSD1HWzLzL73XtC
bUQEMgUEmKEGUntXV8ubm2ZrVkkdBYrpxU95E/29dIl96ueoxIPE+N8i1P9rmrA1nORM0U5WQf2s
FWd5ZvNGCTXFj3Ivfh9h4PQNWkz9FeJ3/gl0g76zspvjeVira4CNpEfF7co2ttIYujIqfj2J7rHk
sjp0JtllNCxxoBZi5y34egehaMvxUCUbjO8pf86LcJc6Fv4u/RAHSyjlWdVZPIisQx89V/uzErcf
adf9UcZWs5NaPtM4b7euFA+mOe4BpEAvfVW8SYqsnHpPjQOcavTBt4FRPGVTbU9nByjefyqglmUw
RZxqelBKQseUsnL2DvuWCcowKeCxs9T4na5OKAlhKdn+F/GStvJHI/XwgDW8pz5aaC3AOqRqPEc0
ImgqghU+TJmlfpzBjUxHE7wkVLjIUP/UcIlxj008w7ipPZRz7h+YjcQDipENYR/siu5gZ3+70K3Z
W3q5UMOlnwCroZ7qAAIswoLTlOLkCrpyABgclBjD+MOcGvydUhyUyqQzlTfaUcmKmSo2TkDoG7c7
MXmjgsNvY4+Dl0DE2VxzsPAIS5PRixMEJGK8SvHm+VRpPc1auGEXVYtt0MIwe0TuYZA3jrii9ZNy
LDPb2yFlvr4dJG7CopiEjL4HCvt2mQpDww4QInpga6MD7wjTFVEt0bWgxbVz5219Egre8slMwikV
cW7H6jyRC23QoqCbQTrjPGa0D4OB5FCSJZZ28HSRfrG6SaXX10TDL0WBEQVlXEJm7cV9sBvRHHPa
cacB9twpjYpqTw/k9f1FgZdqKmgVGM/a2kplWGo64iKKgzzls1SNnvlDnLSPWBDRZlWimP5Qu5cL
bA4qV4U0Ga17Y3UyI7hTKqj1KOgnziYlszq+ZCoItkO7lNn30eUwLoWz9+Vl3F4FBIq4/zfsKq7b
qMpMCsi0gE5Hes1dA+pWW86n++dwa3LokJHbAQxCbHJ1cUWw5+K6I+wklWFfrSVrj7CRhsDFUvDY
pqVFh06t9w6/3LXruRmI2XhAgaj7rQ+/vqBprVVmDEozr0DERNnRiPrcty1l+eQNCW9HmdpnUoQt
q6bqIN2T9ra7/G6vfwTlebCBJLbqKgJ5YFDArvMjqqQwnkzYAhcHq0csoIT4D592+ObgTPlgEWmu
IomKawVO/3HETewBaqj+3rLof+6szOu0l46VNLom4QbhtL5dNZsXZutQOCIRr4Nuast3iueMp2Ry
nUOd1uJRpEVxFsnoYhuB/ej93bCSXZC5GuOjoEvM4xKkdn0bAnoNWIsSMn5nNwg+8MA+FUjJPHrY
VULI0ad31TxO6jHS8vRn59rG+3LpoJMtYYzWvlIbO9fxVvij/U+eYSCCSkX99vdonmiGpm1jPECS
+aIN6AZPkfvVjfCEvD/1zZXHKOe5MolW9Go38MIrjFmdOAhZZl1oBZo/Bipp59qbu+kg0Lk4qv1o
XLRSiz9AANJ/3B9/I/GgS4TeKoJasOHXmoCakaBakJN45LgZw3YPf0MB7T/DYesvTh2nV91O0uPY
ttFf9wfeijPPXHEXgKDGk+d2iYsFbWG8tRlYrcdzWXo5fA8q4PdHkcu3Pmz04lxiN106+sy3o9gV
7SpX6+Kgr0uIBmo5HuPOkjQQJ/pstGWxU9jYimvoJ5AQIyCicZffjqcsnZYMSN4ES6LPD9bSqgbc
VMlcrPEr/EJuk5/UIs3fhjb+5wAhB42OKZBcys+r1ZwyaDNpjNeqVs3JedCdn5Ac1Sd7TP6mFa9d
GnuPf7+1cbglAGxTLmTcVQSPEVBwI1L+oKW77XtLI8hRZ6f3B7pB3zQbY6S+yL2PXdHuHpqt4wnW
lOmihoSCwupqTBy3zBwPmJILY8fvcQ32q6qNLygCmTuRYGsDvRxqdR2WJU59Q18kuGqhBuHaUE4H
BMfxW8GbENdEe2fDbm0gm6eMBNQ6tJfXHxJf6MTTcO0Ic/LgdnHd93WoG8d+goiSZGp4KOZ8PN8/
JVvryVD0Rkg92UKr8Gt2XTeG4ESCBX9ZaFoK3EpU8E680cedeLd17AmrxFQDhxbXWq1n1qeZR9pE
Y5ASG+pOdCZnwJbB/QmtbEv/OQ+OK2vDz6adazeOTIAXMlnCwCkSFAL0NjzRuaaBpiQNiA43esR3
t/2hOW79CUF67YR1vfhbNEt/1rumuZAEgmYfaiPIFI3+lB4mvmkUY4ByQr0Tgrc+OX1AOvUSsQ/C
+DZmOEuRZSJHDHlx1QSp1NLyUWAyghZdtuNQV8vZLGzjj50V2siFpMmEDXldozizfuBipVGVkPyS
oNC98hF97W+GSJavc4icljKzw7W+yS8t9PKju4jrYOvjTpN4Y960qgENoEiLndrzY+jFm1dBoS4S
UNkDvGv6wFQhR5hTm1w8QzF9uEzJGfvqaWext55YFGl0KmyAFQBey1/1YtTOqKwobnlt1AM22tB1
i8ofnNgB6FYKulNDdsLkqXivCTF8ULQSttjSJOkpoVW7pym5ce74LVLywsQd5tXLB4x1gYW6GQWl
jZiFSewGCQ3K1zDm/+Ux/L/1ExmOVxehlFalxOzRJsT04nbaUYQ6Wz5nUaCJTDMfilDEP4wCCFLQ
0GM5AynNfqeG053jyPMKqFxte72/47Y+NyVAPhwpHmDNdWQz60hMfQX+kurru7KvjOto98k1j7S/
GzTGMNId+tP9MTeiN1Uxps1DH5mzNURDA+ympGAtgwR9g7ORRsNVSXr3CjUov/R1Fn+9P97GpSi9
JpDslzcjUqG3q+xMZliXVimB43MbRFVSnmyhKcfY7371tTk9ZtCddm6MjU3EXcEBoixGEi2NoF9u
aGkOkAKipXOAn/mxMUfrnBtqcjImK9upjr9aTh4sEAixJWMp8e9bDdXQZ1t4xWcBokK9fKF1Z7Ui
WpamAtM3fKt+PGGcrcrFBDOM+i2Sh6v0TVNzvWiA9vux2eOUq41WAJg7Lw94+zV/JJk2XwUw3CCy
B+2U9WX1OcY2F9pmke+0ezemTiMb3VeDthANx9WLoButZoCDAYtSXeqjqXZl0OQnMLdu1Ran+7vo
1R0pZ40CD1ZishS0ljZKG6JWpDJWoYaDetDsYraPc10bexSuzUmBX3oeCE1g+e8vYmGEgCuPMoHc
F6RlinNhc1RKa6BxPniHeLaz4/2Jvb6WeeGwVdmkko9KufF2QDCmop/p2fpm39Z40bm1345t8h5k
XPy7wdLkkOqp+W5Sp+kHuDHxZCKi/6NQa+sUdYN+ckpvgpuRRJemcdF4KJ32MauU6vcwtHsWfK/O
svytJES0w+kE6et45SH54YU1/LIwmcoHXTHin8ug9j9ATEfLsbba9kc1lzUWBoWys06vjrQcGvFB
PLpRAEKp/XaZrKIZkHujYaEKMV+HtNE/d4pnnVov3bsPN/YaaEMyMnRTJeFqtQWmxcvs0VRkJ3WO
HnrAxkeq7MnX+x9+axS6Wc+9PPxxrNXts4RjBeIGOQA31Cu8gRoUtmsokG8ehSYTDRjIwRygtUFr
qoUwusUc+hPmAO+aBnaAPlh7BZyNueBbTdWKVzs2UutaBbIHLt9mhH4cCfdSNkp6coey3Xl3bGwB
nlZoqXmSRUpF7nYLKD0u76gXyZ5VUlyjGLMKUO6539a9tpOSvxqKcjj4RdnlgB/3SnHUrh0XbSaI
3RgJtcFkGsm3LF5KynBF9Ov+F3p1pmxqTJwnAO7oWEKhv53VaNZql0cjQ7UIkLeaGQZtZsUk5Jp9
7BCheppD63MxCt2/P/DGHGGq8sDhuc+hNlc3Vyt6/FSBRfpj5iZPeRlGvln3bpAuuruT52wMBWIe
sXWWlVLjGm5WR2rkRp0Ga1qdAMyIoappBM7Ou95Lszm4P6+NBaW/R+MP6J6LS+kqUgy23URWPHoo
M5WiRfHBnd61IRieg9IhVN2XXf3NQjwXjZM82nMj3JopZSMV/wGQNq+wIllolHWhZaHfCvfPJKRo
WUTFzBkHn/L2aaLeQGGPSxitSPlLXlxUi5GaIwEKMOik2z1KC9PsU6SLP5n9EqEVNMXmg1l45TdE
ltKdF8PWLHmRAwKhGMhjZTV2gk9x6g225+cFDwB0u5zAGITlIxmyh+d7FVpslSc/tVA6+/Tl1zae
IcBTo8xDmP6jp10ndRkeesXudib06taXLSZNPvq4+g20pG8X0520aCwAeyDbXJQPdj5Hx2nGTAW0
FpZtU7cnzb2xgEhSMTUpooeJ7uqKQc8MYF6ru36R1CB7Y5CYdMuVi1fVe3r1W1MDcQ9Kji7xa6Rc
NiZ6rCp4DSrUmh8wiSwuqNIJxD8QxoCDOoohudzfmivlQnJUlhO1VJqn1IlQpPBul7MvKY5JkKAP
fc2B/DZXsOtyPI8DBGqGT4Vmj9YhzefFnxvDbQ9hobgPiodgRWZkZuDZlRHYnZp8uf+7tlbdYwuh
HcZHJom5/VmwEA2saJHarsa4/FPlih/8KBrm8+xOy8c3jwUG4FkqAiQqY96OhUxZOE9l5NGxq8Ad
VAaGAWWBwo5R6Kf7Q20EvGfUHxkhqFJ4MrdDtQgpRIUI0XnvhuIUp+i1EMO16uiiI3GMjXb46vbL
fxBMqn7fH3ljQRmZWwvTsOdYeztyX+kpynRMcklRTGqGsLnUgH4PVjY0e3vqVXGGGpxKPs6n48Hs
rmeZwZ20kKbiiBaALBuz066tWYznbDS1q+02xWlGsuXcmIAxdSedT5Fnlm+/x5D9IBLx2qHQuwa4
pguSSDXcLTSUgD2huWI+5CWkOasczO/3l3browKfeVaSoB61flxFozfi2dtAezcd5WmAbYw4RmKd
QgicvpqmaPF2Og5XaZa9GaHMSlsgzZDalMdkTZRpdQHQzGtdPyzq38WCEFlkMDKNlmWn3LW1f8jl
qbICFAI6KoP/izusMb0GzqJA+7728sNi02hEqO+nPY7ezpd7HQVBAWiymku4BcC4SgpGgHkTjTL8
TQsAhFXilL41oozv5pX9KOZhTzn29cwYT2oLEWpIeNaotd6usrlG/U8quPxuQze/DH2CUqI5ne/v
k62BKKyAsgfDAa1kFWor3nuWqC3b10DCXDC+XBA1VlVUCPcuks2ReHs9H3Z0jVd3Vjl7xjTmmg0g
RoPEmVjWJWqKSdbFlH8xKe4snvyIvHqvvLRTrU5xjGsROEBZ+EqvIQPeOBTHRHj9zgNpa1YkpPJC
4D6miHO7BSFlybpobftGmMZ+1pkx2t5I8g2xbgdv/lSQCniN4QbEK2b9SqqVhrLzkqNJiiimgmB9
qF1qvaye+tkaf94fa2O/y6IbHX05LSBpt9NCBNDq4AjZfj0434HOTk8DOl4InA0lDW3D2onOr7M0
0KFg/ZiXbF1aq72RO2XUlNqIL6fThUGqDh6SvHny1oITgZ9P9Q8yi5O1mpTHE3amBG1TfqBpWXSh
xJzg6x6morpAg6CXcX8V5RPopkK8GnA1LSgxHd+RfaghNoqYhOIGFDmagyIW80MyGknQeWW9s5by
xK4HBQKBay7fjxO9yhyWKQyn1mMt+7Kw33secgICYcmLO8XJKaeYemyWybnCQjKvRTmPX+/PeWvn
SJcHndIHRbc1yphnYN9gg2P7Cm4jxxFBoWNligJtDXW4gPnV3gqrYo0NF74OhQNewfY6MlcDJ8+Y
OYBqa/1IQ6HYCPWO1oNbICO880HlDnm1tgjhSVd1juC6jNjwQM2MjslNJV6uyhhN19yp5gswyvSt
bW/mxZlw6KHZTG+tsoOszVjES2P7o5oI2EeGLhOGzldzt/3EBZ5+zJvqX1xzkn4jLx7uHcqlt8de
RMrQodJo+6gMZxd6RcL3JkSKgYZrx0Gk6tujJ68/qiSwtSjLrLNc0yU26wmTrEVRnwbbacA+msrV
U1GAvr8vX3ep5IJK4hQFYKoz6xhTGk1OXZSNYpuKNyHT0OfmsR2W8MEE0vzBcRrly9SSGKnANi6T
1oqgTWzzPPPC2Jn2Vrhj8/BzAL+5JBW3y8x7NQuHwWDa9YwXdITMV+XExk52tBV9cLt5xj3ybPFW
JwNtoBi0xGD5aEpgFWUb2SGLDVRRynk42aE1+F1SOjtX7+u8U2IcQYk/GzG8wjCYjdsC87d5y9dT
cTZTHYT6ONmnJaVnI+Z69KNsGK5ejLr5/Q+8FXjkS8IBaQcqcd3znVHfyNvGsHwLZ7enLC0bk5dj
Qt2GLjMC5TZVxmxnzK0PyROVpi9vNZsNdvshK3NWis6YkWM25uiE0qRydHKh7rCytqLOy1FW91YI
Mjtpk4USH2q2wYz+60EM3nJMomEP3LM1FOV5gAQkGq9d2kYDv5gF3RTK5Ci7LipCxzG9gaCsrT2D
yteEYdYLRjOvTuIb1BS5f19k78uU5+h6qZbf2nGv+hN60Mh1WKH7PTOQELumWayfi17z8mNoUg0O
7RHkxuhGk39/52x9RRph8O2lUAApwu0PSUqjrzSNEqplQJkYhHDex4W7fLs/yta9LFNEmqfApElN
b0dpizCMPJSp/UrUuok3tB2+g2Y3xodRjAra803c/0QlPUeCZQm7h8mrye3u/wY5xvr+Ii+QpH4o
9mhs3v4G7sW8zpCVwZBCKf1STMsJGZ6x9QFe1edO15K/Lbs0ip1jsnU0wQn9I2kAHnm1wAaq6yJy
KYdP06ISc/E00GIPRwSkvaZTrYc4y92f6NaIQNPAFavcn0BAbidaVvqE+x4SZ2Wl2h87VVEPY0Uc
j3B7D0QC9XNnwK09JGHF0nCY4PO82V9sZkUZwr5NhI28uJ4eZzOqPozeFP55f1pbx9OVkYZKBpSx
tUFtk0dINhvcl4AajWNuRm4w5EWBZnLmfb4/1NYKUrH0AK1DGSJxvl1BQ68KYxgJ5HYcwsi1FB0e
LrpMbg2Cv52KeedOfA1YJRy8HFC/HbDSY22GfWZhyJAN7zQXnU+jN4uj3bv5sWlQBjS9MTupWue+
b+rsT3ds7cD2wuhoiz4535/91q/hfqYQD5KGaqS9Oq12q7RI0vDYWpqy+RPPhBx30LZWxiOizMXv
CmHtPIht5GV8zMsKhV2cFI/IVigUIkpUri7zIro3o1to8IDuIauXOahmrteoM3rNncjtZ6iNwSSo
hYrWfpxRIAzuL8DGfr4ZaXWAGsSHQxvdIV9TtG816v/naVHsnafKxnZmEFIU2Q5mQnIPvjg02hwu
iFhPPMhaK7+Y7Uy6mYej36Est7O9NocC36hD9+UVrcv5vhhqscpq6NGN9ZcyFYeMLstDnTWfF2Oq
d9KujYNDgKe1grcrEWH9/hpTr4I5T0XAaU1xykfdOanA3i6uW6IMZaXpzngbMR04Di0O4hytdXP1
pfpUcWujIPKMDqQbLAuM46yV6iVOXRxN8irLvjhqDPL+/gbZnCbMMemiBOVgjcvRRk/gGEM6bVWL
i2iXPX+kPMHjMlvCDyZ2hzsncuP6pN1I615WdNCiXH3AFI3E0owWnl5aOlJjqZbAanuEeDgR5dEt
++LcRrP7fkzM7hijfrIz/uYyvxhfbrAXGygdelEvBEQfx9flomdKFnS57j4IBB9PBljyo4V82c4i
b2TTtHVhVZCd0HZY5wyo1U+lOeXYrFddjeKxox9ReANP0HjxpQu7/GpoiJ9XfanvnP+t6UpJcAnw
Rg1jbVs3p3WbO4QVH3J4fOYmCg9GnxjHZK7aD0vWN5e+aN6MuyK8kZ5QMKP/ycdehTcAHBmXNIc0
dSkM8ljAnScv00cC6Z6CyVY8oEQCYYQtjDXl6nPi8JEbw0zdc7EjGMiDJY4z+j2ngS7CzlJunZSX
Q62i3DzY2mDlDonfwlK6TapdUFNHxK82jQPKd97p/sl8zf6SMAAW6/k6pQq6yvJQEFQ6anc8L8NQ
+d2M6LB5WesFDu5C5NJLXOBq1XZOf0znYXhXGQq8r2xOIn9IkWFUErP9lkWWdTT6dPnDGBXn+/1f
uHG5sK1Ug1owBRt4irdnyTWwAER+wfGjIuwfyYx/4da3p/G+8YW5VrjCn6tQ1OxvBzHVBqnIscd3
dITfhyZgep4yREfrxNkjK7+WGqBQ+nKsVd0kmcXkoYPn+PbcOtXRaxdH8xW7nH/psdf9TppJaE+Q
BpwiAGOf/bDHzsSqJWoyBdVYG6SYQ3vBCZASdNFtVez2zTet1CGiAU6dmgtwHUgcD5nSEFSMb6eK
eBiVdjrmbaIF8di4O6/V1x+X1wU3EpQnqjrk/LfrrvT4xSCVa/kDfl8fxtRerrWHLun9LfQ6MlJl
JmuQr32ZqKzSU8UWRrwoqNICO7VP7lRXV7Ix6jpZPs3QHuvyczeOhq/TcXgrjojnEy840i9oPrQS
V8erFfBU6ORZfii4CTpNR+U6a6bTLPBnuz/L13uYoWiWEf55tfG4uF3LsAlzI8VGzXe8Mn+fxal6
WUKM03nBfP0XI/GikJQlPLfX1ROJx57QX+GreYoAPI2NJ2xp0tpJM3ZSsddXC/9/8iNyBjIWSkW3
k1KrChh5Hpq+E5bpJeqSH8QzccJiLiXjz8ZD3mR77IXXMfhmTHP1zZpZQdOjY8zRUgZfdbG6An7f
HJOpjk9JNhY7c9w6BC/muN6ey+SJkV4O46FnFyyIr56i2PB2TvXmrLilZaVd2sGv7suldRajDC2g
/cOYHUevcaFfD/ahypbpomCxt5MDbY5HrQZuG3ktDLvbLzeOuT0gy2T6sZoiEYBa8snV0TFqcBzz
I6vbqxtsHnLaktRkyDFBY9+O14siT6iTslMytzipVocAVTxPT3DM46Ou9+4Rk7P8rLdGer1/HLZm
Kumb5Fx0wF69TOy2S8cu9UzfykR0adOJd6giyks7qe1Vm5Uf94fbqIXBXaVlzpVNROExdDtTjNT0
Boi55euxEl6B21QPuLej6p2OKFMhTh+EaB4euLuVn65Rftcyda/0tzVlQKuSMGNL9bNV3OYmnVvN
mXh/104WNFbqoGLuKta1Q4DiOivZHsxnK7hR+yblo6POA2E15772xpiOtuX3HSd/ceF8C7uegxaL
rfvLuzk1FphqkJQfWj+Rmjyx+6amloGwWB2o+GgcBgehr96e8neVpkc7u2ej18BovNNdKpv4i6+z
Z0Nvp7FCRoW4LaFZ0aCeisJOqaWi9Kx7CXrDSmQftXk0nxA8684FdgRHw8YY5v7Mt2ItNxUdY7hQ
ALRknHrxatEBh2LXSek4BfvMEzTiP0LV/KGRAJ8GVvcF9o4idobd3s+yuOsC5CIZXW2mHGHjLNJ7
vm0rPArJbad/Gi0jvwrKJL+MXlH+a6Fsf0SX3PyoO2F/nkZl2CvKbe4w0A2SGofiwpqJayedMS1R
Td3RwwKvqLL4R4jPQ5Qv2un+Om+OJMsLQNdc2AyrSAVDlWpASDpSCNf4FM6999ibSnfFxdPYWdut
oUjq5Qml3Ei3/PaTNqqNI6HKUPpszpcEOYGj06ftaU7yvZt6cygZfQGJkqivefVRrZjdmBCVUl5h
xxhm9fcly1I/tIfk1/0FlBvxtjINhYF2NbkHwBekfm9nlefCbRdLM324Uu1fWGpyv2BXubN2G4EA
WR3QrsBBJUZptXbtogmtpyfvp2PcBnbfOj/cqR0epWGR6KN5Z1Ib64cclETyQkijYrsaTs9H5P8V
0/TzuYYQltmOzzF0/1KqHuWW+wu4ORYkEAC9DPlKEArC6WgWZcK2gAcCZ1l3HoRl/jRwAv5yf6SN
W5n7mOcbD3SJTFx9KuT9kVFzyKXyvjbMU28Z0X9sLcqAaPZLa6BR7CbAFj3lAW7vuPMFtyIL/tE8
bsG982edg3RWptfdTE4wqk56Qr6+fd8lwvQVVxGf8yxHUsFJO6yNiUsPZTrUAcT07Nv9JdhabHko
2EXoJiGycrtbpyqccSEhWxYKFgJHnGbqh9SFZAIKoe52YsvWppVaq/9U96iT3g5GY1ofMeXkqZN5
pFkpvYXDaI3i1PbDkPnW0ijzv9hML4eUW+DFtTHF8+CKubN8zxzEtdOKKRBa7D6FWrInj7m5m2D4
oV/r8DZd4zINPBnivOG5OFUlYqo8t5rzBE8psDLXUXAUsbMv4eS0XxV71HbSrq2xUTJwZYNIXtir
adLhGKuGgOFXRaI9eh5qKZGuFUfPbo2A2uYY9FHxVxLV+c4n3do/bB6uJvqsVNe81fouYhmoz5r4
Pzrq2UkwHxlwLjpXGB4Fb9+qEMuhhj1Tku1VDCpNVE8Wm3K0XYn/4ohjfSzsvDtDfLF2JrW1T/EN
U4Fsw7Yneb6dlEJtGwW8yvYLgqs/dIP5cZhaWIyzKhV3nJ/3J7aVZIGQodEPz5vW7brAMwEdTnOJ
kHGbMP4rJ+xd4ya13k2hXv70KNZ+xlDB8pUKwlmijLiZzLSOsyrpdrqqG+Uf2LeEQ1nyl5NfhYPE
G/TebskvXV4LmCwo82NdAV9fWu1HXS81pXk7edeYbXQtQ0CdnlqobDJ8cuc6QyEsymmIWsYeNnEj
+SNEwkaAhAS4bk1ECyvL6sOR6ztTUFvxoBD6qhoZhy4iZxjwn3hAgnJPgnvjIr8ZdBWtaqwdEAZk
ULg6w7Fy9O6Mt4S1cw1s7TWJ4sHUga9PRet2rxWhFybjmNh+UutfeyexzosAJ2CpKb58avmf+1tN
HsdVciJLTLISzoCUd25HmxV9hCKn2b4a4s2M8wR2LYU9fki0obhEaj0FUTqqByOm9jdiM/vx/vBb
0cKy2ABghuB6rMHAlpcODvgZUFkJEpZhh7dT3+rR0Uri8vxvhgIGAWScvGX9XlhQ+upMCdKtqxiL
RSsuA178zVOqmXvJ+eYnhFVCxcl75mXeLqoVZnWB5ii97DGhoVNG+lPTj5qPUB/yUXW1h9XZXMUX
4602JvKNdYc7MhjTWslPC+yTI0+4JfAU3DHvr+Lm1OicS9klOo7r14/rzsnUUdDzI0RA3lGnyKdD
2tQ5FjplM7y3zOTN0qNoHVBMg4lHGIIyIyf/4sK2Cwp2saDkD7cbU6U+0Q9NiNm7l4ZvplKvhpKT
fzFU03lJz5RAOiyjfUg0vGm7phx2qshbR44CE913qshURVYHvOsGrU05UD6mf52UmXf7QxZq3kOu
R+rZikkA89oL31XJUv+le1O37HzDzR8gwZCyzistQG+n2YXh3CFub/sIibgjzrsALoxh8H4Xlalg
B8F5t41BOSkYx/qam+wJA2xtVyw4aIZxlaLJs7pTKhNdZBI8GeH6cj54dV2MBzd2jT+mJUnD4/0d
uzlbytmkItA2KM/ezhbqaF5aIaPpnTYdnHDsnxakNf1YIFplJ0mBVKMSPTq1Zr9frGmvV7OViNEp
oNRN34qC0Gp42oFa2VuEc82LcWxTx/JHr6bKH5oVipM+8nGzoRbHtui6nYC3+Z6Qcv9Uvng8gT+/
nfnkdL3aTiCFPK1ffg04oJ0oxOMsWw3epUFF7dFRqvYgSx1gU6F8UE2p97oZW5emNDmQtqtY4KyJ
QYaCbxLOU4CYHeepyXGxP0Thvp3JVlyi5YnmqxS1gF56O9c8RSskVcGjW2r3t5l32imu6/Qw5aYI
qFTsce43Z/V8kQCPpFez3sJl7iahAB3ZmW16XCY6T/Yy75VetrauzACotUHsJhm8nZQSdV429Tx8
Gz2aMEUT7fy+zdG5PM2IoeGe3elRHXDQ0VvliaxFfu/k079AM3I9g3enSYME0CtPcESBsT3RqLSF
2hJ9V7lpDsM4lg9K5eT4hE8ORiN9fVLdChO9Iq8uRt2HO1j4re/78jesg6aaNknWgd5MZjrNCgZl
j1pX6Jes17KDCiD+cj9qbH1gIpQDpQ2e0iu2st1Ppu1ElIxxYx8vlSX0i4dJwR/3R9mKhJQa0PKF
ZsM4qxM6xlQtaTha/ojbxq9QNGZxcAvckA/eEA57uJatUOSashYPywZVo9Uaar0j5nIhf1WMtIVl
ann6Q52MeXx0YwMbJqEl0ApKW2CIJxCQ3qvYbs6WvAF5UoIBGoa329lsxyHHLZbSgjW6p7ro5ssC
Zgk6wzTuvFvkwq3TWralpBOhiwGi7HaobJztcqF34y+WWkQHLRPe0VHm0hdgOYMEZVY/m4s9DsXm
qM+dYZ3+yqtN05SIFhWyc5vZeXWt7OxzBevsrCLK8E4ZkQ/E7dfaucy3FpUiHIXgZ4DJuv1dmTxG
n4tjcTX179tIXb7gCCguME53PaO2DoVMaCm7G9g6r31/qG1OY4QfrJ+3aXWqkNV5P2pVtHP0trap
fLGBhQId5K5nNOSt2SMobPlxpRt/W2VXjn6L+Px5TkrTh1eYPAi014AL5eMOM2VzMVGBJzvmIqEI
fbttcHPUYwvimz/18XDt4lw/hKzGQ9RGe/Ij20NBYSADQmNrLTblaQ24vYgyMFpyRTA74q9uCocA
YQSxkwBtjMR7EtsotPu5iddBph0nzTMz8J5On5hHtGLCh2F0rfxg2r1xfnNAQ3ed7jdMYIqH6xDT
RdqArXRq+2KOEl+YmoJIqzu/jzNel/eH2rgRGAqME1uEPtuai2vj5CiMlBpJVPXK7xS3h4Oh6/Gf
fds4gGqLPYDqxmVMu0vGTzRvSavktn3xOHC0MUtUm5CiVW6pPI2Fon6uQ2TSDvnY1eNDmtS5e5rc
1oS1uGBVqUzj/P3+nDcO4LM1EpVw0CG8wG5/g5tHBskylZ/etNMvg9cvQQdN8/f9UbY2DIV96J0U
VmgprJKbduH1igYiyY0W4pInxuRX0yvVISQN2XkLbQ0FT4i6A29lYthqUTFJ7jAfnEzf9eL2YriN
/bGMyGxsdVfdbXMobgQX9Vy6WOtK1qxSXZ4giPnOUC9B5IXxNcP4mJQpSnaSlY3PJPsUHpLxHATQ
U7efybbbHjopvkKDkUynOMmdc+JQ1bj/mTYOAMkYoZ8OllT9WT3jzN4FUiJvG57IItD0vv7mDmPx
y1O6n66eiJ/3h9tYP6nJQdxHC59JrT5V6zp5WFFaRdmkq5/wSkKHF6/3QNfGvURla/2QHJGtLDyz
tDUMictHWNpCcylpde3iNkMfNFFm7qzf9igmzFyPnIT36O1XCptM1LRwTTKBqryQkuiPLsy5y79Y
Nm5GIB5QDngG3o6SeQK3tYZ+SoTL2klJhoXX/aC+H5z0r7ePBPGFIM/1jDj+aj6l2lYC1Rkq751p
flDLWb9Mc5wcM5sO5/2hNmKhjaAfugQoo/PoWg1VlCW9nI5MstSwbDai2jhooRJflNj5bih5jPVw
t6iXtp+QF7Y68tn742/tRdQFIVgSi2Vr+nZRybEgXpVk5/CA1TMUzi+VWVG6jI1l/np/qK1dwhhY
sEIUonq4KpCqYZkVBZIBvtm0nRSbn5GWaDw935nS1pK+HEe/nVKG03QDEY7TPHf9Dwd7y+syuw0M
xzQ/Nc4izkNRW0GsVOFhGrs9a4/NFZVvHRDK1J3XwUSktT2Kjpi/jGX+qONj8YejLnh9h9rn+wu6
NRIWmjKNhHvySq5uWha6JolOA67PsktZtd6nuOOVjmiuvbOmG/k488GYjlxSQv/kt31xZU/e5FZ5
R68PxYn8v15vqg+WULO/IgAND6ibFR+syRj+xYGnKUH/1qNBYa0bYB0wiTxFTtOf08w4xIKmyFCG
4uKBNPDvL6UMuatXjrxfZGUF4Ue26Gp+hla3iwFTshETj5ks7MU5qar8XWw44akVVv0RxXjlb0/N
9so6W5cPtxuNIUBVUI9XQ7e6Xg9KHNPbzHSojBUNn9LBhps7wgg6tWx3EsutqZLmUcuQJDTYxbdT
VRJbzDbJOaB93boOKPsc9Cls/dKIOtlb1A+VKNsgiUUf3F/krQAAuZEuyP9wdmY7UiPdFn4iS56H
WzudWRMFRTM03FhNQ3sewrP99OcLpP+IdFlpQavFDRI7IxyxYw9rrS112tDfvbY8wkcQK1fvhD0R
ePOclL7qVeLAe++ZIZaVtToKbq/UvETJSPmykX33vDT/qZmvcGkKbTmITPZuBCGD1GSlO8GKrhfT
JhBJ4gg9stUU7+oyty5NVyoXp1Eq0NpWE2SRUh9ciN2V8RxxThHreTVaq2+MTjdTVkZXsDhNOuzz
cfW+3/5KewvjMULvDY136nHbr1QriUcnCVUZXaXlUk+9j0hnFxCfd35alI0/1Olw4F92ViYfP4n2
hXj/SsAX4Wu1VhcF+oM1DKPvZGrz2M7pfIDK3jcj4cSE/CAKN2tLk5jR0QX1emYTKD+axSo+ao1z
1E3ftULXGNw37gTMwvXRSEqDpkQOc99pbOXOjpUl88UwmAcncOedQ8dbTuujqgacbLMYsxxrNRto
w1lOZj5XmvItQssX2XrjoQCR9bZvx6/qzHwHfXSP6jM7Tw+ajvSSpGw9UoSbJWoNoIgyiqX4Wuw9
Vp1AUdbM7dlvtdl0Dg7HrjHkeCWvizdo21kVqFW3ZirbPOXivVOj3gl1q6RdrA5NPYe3j/+uMXaT
rwdTlwjw+uONXRwvYCydUy2aHzhH8RezRxl2sKZH7KK9YwKblfUQ0AIU2lgyO6VCGiGin1GK9owm
ybT6CzO7jnqaO0p5Bp4Q5QxZ/IbJtPlYxaRSuxN8LLVFsbJZ9ORpbKouTBdnvCtq+HunYlqNk7BT
ZizOY6y/GxHoP6fU5uOgnQoBGdJGxft0e6t3DzBYYgopjHqhpHC91RqK/8o6wPDReVq/5m0yPJAi
N4Mv5iE6sx+uhzQNWnS+MNQ8Dey8bMRB/L33uSkxgrKRlVzo7te/oc4EdPe8BW5BIvAGav/wlLX2
fG4n/TDW3vGs4PDRTQGXSV1sG2trqRUNBgUNqraJe1/3tXJZrKENbI7cZ9QC50CP0+4PzjM5ugSh
Ecm/0tpQM7tzlBJQYd7Zyyd9YnKtpxXD15KE5g/uKfVoKnAus9uASl3vZQvIuUA9Gqego87tR3rk
/JfrRVldBtGq5vn26dm7Pgj0QmiVA3QAI1xbGxmZkcUxpycBnJ2/K9wGtWpTOMsf0DRIONFiAEDE
Adl6hAH5F4UMCo7Y2rx1Ws39VyDv89/t1chfuwlAmXIGTwntQVl/3qwm7m2vjSJ8nEot+BEpe+1d
BB0wSFJ9YHD4nB5lSXsH36SuKOsP1Gq2OlfMb449QIOIH3itfTZKYHRZ3g/noYqO5Md3TVHCIbCm
AUp94PpL0ZoeNSZpwOBWGDrW9UZ+145iDGs3OUIz7bkUGtT/b2pznY3WdOpWeIi6GfATeps+hT33
X3qmaaLoPHv+tGprmJht75eZ0xz0SvaOJGA9tNDAA+JwN8l03WeWbtHuOpmdab3kME7O5VT2B1Hg
3naSixEqUbrkE0o382suVpBDTxnYinyJ27slWhi7DkTxCTnx6Xz7VO4+HZCKJYnuZ0q7+XRZXIOZ
FzGoIqFF1n1bkMUGujq2nq8gyonsqojxz3NM+fjZXmMmpzBaoxa+vdjaFxD980WvxPR96k2lPvhx
e7sNpx0wALwmMqjNt+4gMRWaIev+Ztl8XGowHoB8/wA0wwAPSmhAnWR+aFzvdpw0kZtrMOeHVotC
x+z+qVWh3MXa+ifuU1IiCRxBIFEev7ZERD5bkw40Ev1hRlnYZYvAQaFqDCbNqSEdKALsniJKdZqG
sBZZmfz7X06RPlZzo+VSds4SyVePMuFdVqj6hzwq7IPS9N67J+VOqBwgQIC06rUpFV5F0pcSJQOT
NNTJeE+VO1Gf1pfYn5xpflDsRPl4++jKf3TrUKXMExNBuCsADK6NakuVmBBpuIttnzzNVuP4uNam
8oXXqaemG49QcbsGiUZInH5CRDYbGjFgwS3rGU07hqkjAKJ534QDsWfsjORzUhtHDaLdXf2pfMzJ
kHavF4hAjuItKh22mAGGz4XRWx81pRzO42oUaJ6IVA16RO+OosndW/eL2Y1HsGC29sxswsNOqh60
adHQCGuOSH37m8nbBNyFpsa27l8atqInUsihItEg47Q05tdaaEwHUFsYcUZuiP757ROzdyOkWrb2
M2fDo1xvaN7m3QjKh5ZlYtrP3VIaYTyZzpvcddODqHNvE8GCQgsgUKI3uzEVqwwYmWk/nawhzRO/
VMFx+WglHOZpe4eEuhZDl4hfIQNtDC10myqthN/ejTVTPmq7X8+RNokmnPWKQeuF54beIPq/b2/l
3jPsgIElpAEwRYZ6vZUDmJ44J7c6JVBZLpnb9/+sbQYWI0mNR8tQ7LMNbiJAU76F92p6Bw5nD/VN
1xnfBi+TesmrDLwutGkFgUOHUSBrB8GmfmcljOrzmbKutad2Haen3myYim4OE8DLCWj85DeDayIT
4or6qEe99x0AoeOOZJDHmLnrDUEpm49byGirLown8NzxmZQ5P3m9WmX+6gjthCpQfbAPu1bBbvAf
HhCQ6bVVWPbjNPQElZmhyopibfzI8jl7RMBxfa5Tym/QK4+kRXc3n3dFSt2pkti4+fh0opgqhabe
KQHxdUalrQu6qk3eof7iBAnY4S8eGL2niseOORCqTawQpZ/dDvmt26dw75ZJ+hEnAciVuQ0QdCex
R6bssOljEl3IFZCoU42jDHLfCtR7NIQpp26ZTspcAN0dSOPtac3uDX0qnuzMUg6ck3Sr2+dMCtpw
hmiYg+m4/pRzphhGK/MDbyo6qi62fcnmfL5Mmb7e94NT+3WE9L2dNerl9i7uqFzJFjkkKnITIHrb
tNUZNJRom9zFaj68011FDaKiXD6hBz8NoQLbe7jkuaE3/mi50xOTTXM03OQHL2frnSm07Ah2u7sZ
dDwQOVORxtQ3AUUdCWQdOschdomWb8as6ilgL5cJLXqDtO2DqcVo4LSG+YQk6ZHG0N7TRB5IaZQq
Nr39zVVmUrBmxKucdRCVQ/asNF1xSipdeRubuRi/qElsHq137x7LrEJXqeDIcZHXH5/YKrW6ifVO
UeRZb/TecV505hWqL/os9Hf50rdhZwnjIJ3ZWSkAfxwWoFtJ0JUn/5cQEfe4ZHDKUE53tOxtoXN9
tbUsv3et8nm1xurA3M6jwTQD0lHmY2hSGfja3JLXuaAAxTkbDPtdsbQMFIJY+tWOKmMJltEzH1Gs
0T54lZwRvypH+tJ7y6U085NowDHf6nQuRRsremG6shUbNb4yIlvg5xRQv67t4MmQyl2/H9wtGYVu
rjXZNxIXUt7MenW32nJBcKXtndPcNcmnToz6xZny+B3sG/t7mg+lv9h9U/uppXwzFqM/Ic2vH7jJ
ndvEbwCMg5gv6O5tt7uzM6YrzAsVT6daL63doC0AH+0uWp3St22od7DRnfKct2V24NV2Qi7SN3r6
8GZIsrYKGENp2QClMb2U6fJe9I37Ceaqe6+tnvvfwVbL0/pqq8FO09GQ/ZotQKY0KHkkiJucRq/J
ngkDvB8Os1fnwEt0RsxGmabXRAN5++xMsdL4i1qp+jmN+X1+pWZdHaY0lRBU7MoEV9fqzdGH2P+F
nARKBzyc286xrQxJOeQpMryRsxSMvOnLJ6rHxt3tndgzQ7lMIkL4n1kF1/dMWHWp1ilnTouSpD4t
aQ1aThRr8ddtO3v3id0G4QW6gDRzE31YQ531noEuGXCvPA60IRMf1E6P/J5kBV2X+P1te7vrgtqC
ggNjrfGX1+vSjLxaXJegOnWX6m/QBup3xx6OsC67q5LAJ8DGrGmrft01lakuDipO5bpOz2ad0fNA
gvskFKd/Qa7i6Irs+H60CUzuJWUOYBMb31+79PyybHZOzTQoRaCiuVGdDSvp4yBZhzK+1Brg9ZBh
0Mnn2/u5a5k6NfmsI//YPHR241qL15E7uEqefVjMKP7AW8HB1Bubd7/UqBjWynK6bXXvFaDPI6Vj
6AO+KhaOgiBcyQjam9EzBoBRa/emyfX4LQQ+WLdaZijinKZG8iNpUy8JaL0uf1CJYSYKsAMpwwu+
bbPn9qpVCH1TMzc7TdBsUqv4i1fl3uKbszhi1ewdKMpYQIBAyjJEYXNNOs8aCOIIr/oiyc/M28z9
yF7EUxVH31YS+oP93fuqqHtRaCZ0ovu0eWVdY5p0mrouHFfjaY2M9q4a1LfWUomLtwBabwdxhPfc
N0muixwA+cCWuBIVil1SIGR2EPJi4JsmARu+dxdUGlfva21n5SMTkqwDBPKeVakKBKSCbeWuXrsD
vXAZ+5aodJcMyhOlkiihYsX9fbxm3jebaSYBc6EORV32vuYvVrfBso2kMGJmdCWUpVPfeSiAnedS
Xb4uldmoAaHPpPvDoFPHsFP7WdEH8yzQbTxp/bTaCDOBcrQT1fjINnZ/xVm9PDNEoH93+47teUq0
teSkI8YB8uZfb42hLHFX04Q4JXO8Xmqvip67YW4ut63sPe7odsvL7PLUbBOjdonU3KIHdGICAgjm
sjIDNbfVEzFcf/59U7AxqDDSXqMuLr/KL5GqpjKlyeuJVDVvZJi0kpl+RgXsgvhUenB/9vYOiIJE
OiJo+mpyRmkTpFW5C6Q3K/Iz46iUc6E748Hh3ds7ScD6CdwEQSB/xS8LmrOcgdiGrLKVyw8AefGd
3q5fqQUfQUr2DJFOElXpcsTwdspeo2pDUwjQakpL4yzKjSkwK/Sc8pho/7c/EkOKYCPQsiNt2ra4
qjXPilFCHWtIoY8o4uehDu48gKrYHoS0O6sixiO8YQvJXLZ6Bqaem3DYAc+vaRqhSz/k55rS+rcV
/fg/MEVGDiaOJgRtgs2XikdUAyaIvEQ5TnOhsJ+EToqqQZdpRxXfvW4M+Z/k4UjsCkI416eCPCjR
8qxxTkWm1hdNF0qQMl4yXMZ48CtqzMGcOyLs3HHxoyWGTldq4pKsc+Un6rDcd5VVHCBqdvwdDS+m
mEoJcJq/m+dkcaui1SuWrw6pOPX2CAOr1oiPdTsNrGk4kpzdtYcGCD1SG3L0NnjlyWZAmgCekUyK
An5Us9ZwaWfj02JExl2UtPpBFLt3lDxqDCbTzGFpbwdkDJ2B7OFIFKRMzfQjy+r4fiISCKfSEweA
np8dnk2KQhHJlEVhTWbCm83MpyICtMeTpWj1aAd1z9Y+K1rbocJFb/2FcdH2f6netcNJwZ1G/kpk
jdoLmlUCvmA2j/5ikTCemJcC9XjqnOY9sbDmhMnalqrfWd76rpnAOAbNqo8fM1gQlb/GBQx3+DpJ
6xfE8klQmkr1nBVScURVh17345gxId9rbVYtn4n2g31OCOpjCLdipKYnRPtSrM3wQ5/bQvH7xkbG
bFkqVQRq29dLYCQif5nWemguSOkZapg1na6c7LZs/8oy3fp3FbX9Pilj732bRO166pAbO+opvI4s
ZQ9PI1cFD8GfMmD4xaeaA+IjljYCT3D15u9OLEzMSa3+IiyrungOupyNR3TbZ5HGc6h+uO39Xh9c
aZ3XiRBICq1snqiBkUdRk8u720XxG+Y29J1POmq9sa2xM4Mp0d3vf2ARZBFDwFAv5gW+Xm++cG40
B9Kyi0N+tkGBBItt1O80J2nCrundA0/4OuCizkqignosK6WocW2v9qxEX0bafD3z3dAwSfqzobt9
UDMbgAxaW84ZvKmDbX19PTFKhwiFcei9wDSujXp5FpcGXu9kd3bxqV9TnVrkaD1HIIcP3mTpya9v
J6bQ/6HwSDEZ5Oe1qTgblGmJyC8TLmNQpkr0Ns5U66Bmv3dOfrUif8UvpzRdjDmtbKrnzao4D4Wo
hicnN4ogGVUr8w30j/7ks9GDAs4H0YZn89pg5GqFMuHhyWD7Pqz1tQgAls+XImvBe8Jyvc+YRPnb
sQB7KUGYEvwme0TXRmFvGhaUHvpSfdK9t8008odoLN9N4pCcsndCkAKDY4EkKdWITTJXi6HvFItr
P5gVaiXmKAK0JG0fdZgjVeO9G8CkZCmMgpIST/X1qsgspPAFAK+4Z2ZyNVpeQFMu+ohEe/PGXifL
t93yiNq+d2B+ssqpmtId2IZV6SqMdtXZyhTw4HSZtbR9GQtXD9EKEH0gjAo9gtueZXedUkWEVxFF
LnfjSVX0PPrOBVAoRKrfMwF2PMFVFE/lAunHYADHBV2C+vInRknJJUGXWunm+pm9m6KBBOylK9Qa
8n7/dfCIuxNF6QNlyacgr7SjhW73FtazJMYQ2sH0xm1vzg4iMzAU83wNqcRWpy6PGV8eVUnQlM18
0ktvPSjNbZ+on/YIWqEC4D+JXa8PUJR3nrqM6RpOed++yJ7TJcun4WseLeIB7KB7abJYffFEHQW6
JtD4ub3He+tlybyOUnHnlTd1moFOhj2zXif56mTt/JJCK/dtc7ovjWT6cdva3mop8jAPE/8NmHiz
uw2p6ZrQXArjSGfW0SKSh6yp1OrcdIv4S1UauHja0n6Jhrl46mdX/3rb/u5q6RHDr4UaRwR/vduM
/lPGthvXkAKFi/SElZ/MpC/e2IOm+coyHFE0X8mIyM+LICB6ZBTyaMvLH/SLb58YszhGJpzJvK+0
u3Vane8yKbt0Q6+F5lJOJ6VR9HBYhPpoannyVwJm7SAq2LpDfgN3xwEQgMwtMNTNgznT1ej4yGto
Ft5ymoBRBJmVFUEGRym8vb+7pjhJ5AcgtKjbXy93neJSr2mahGijDM9mUqjnvlKbj+NcHfEcd0xx
Xbik5Jd0nLdoxrVPLbfrGPcBrNF+bxslqcGUZ49lrhzs39b3sX9UTFCk4i0BV+RtDu0YZwrwjVgN
9cJOToq6ov83L8q3mLD+OUNq0vArs+wOooK99dkk6YSm/Mezeb2VBhVQvWLcWOh0qhNEqND4EV3Q
e5Edzh3cO6UgirgXoCfgJG5XGPUs0dKUNRw9yfaYnXmhMJDZdyWNjy+LkRf/ru7iIMZr6WdtbVwV
MRwUGQ980c5GSz1UScsFI/OKq8Hkj8Fte0UN+3z6pMSm8mBRQ0OUtVrOyTrSoOnhbB0Y3dln4ldZ
REIIET6K/PtfbuhaWoWuFrEWkp5oFy2OlXNizen7mcz34D3b8X4kU/QRgAxQ+91S6sqKyrtm51oY
acINXf64uBqi02mpL6EwmuHJc5FIZBBHdaqHOT9I3F+vVAprwBpkorn0A5vLaSj1rCpWpYUts01O
cxknf8de0Z6WeF3vb/uB135Wsp1JuuRUCeoWG7eXlm3WMkNEC0vgSIFTFsPDoOrrQ9N4jW+0Xf/x
tr3XO6upDCgAE44/kByV64/oui1sQoTSwxkemN+q03jXOf2/xtDk7yytbh6VztMeVL60vzZVcbpt
fWdjpbwl0SZcfMrdGwehR0UU1+Y4hSjDV49KmvxXWiJ+53S5er5taWedRCeoUVHlYOTXVpVqsYfF
XVxc0dzqc1h7ev4e8f3lPrYqCt5L3z3WMZMtFT2rT2Y2eQflip/8jF8TIhpg+FrEWTipYFa3mJRB
0JnvqnEJ7VxPjIthR7nqk/HpiJbbcfKmoxjhBYzp0v91G62bzrIlmAWp2mcvBalT+bZlGmfmJ3rs
NUFvpczzkWyT5bEnVm8eB7vsqWEhVpXeF10Wtb4QLpWu3BmiS1FOVXPw6V67HJoTdIhpY7E2uhXX
B4fuuNDivub2R259MVt3DrVGlZtH3aSImxRvGNX2j9ufcd8qN1CXcoqvBhqVbYGmtYrVtBz0Cyy7
6dIvw/zsLVX/XzuTtpdjlfxz2+jOKQVr7ErNT5S0KUxcL9WelMpbmKYQWkXU+wzUMO4dq5rDuXPt
g2O6a8qhleYiO6hSubw2Bb7PaO3eUcO0a8xLAwI6wAcrATqS5cEHlE5reyKJnslJsAM2Z2MKoeWy
qpNcDUvbzQMjzZaLHbmpryqu/daLPCW00/aR+n0b/v52Es8R3YGzA12wiaompqgtDbi/UJ2hE9o6
X1NLHIa6aVZ8cO123mduGw+0fKLo32xnMDR4dMAzGREIpJp74HVfltVrz2VFryNXZ3HXt337MBug
4v2qzUQA3rI/WO+OS+fGk72DiScv2rrY1IltaJQtx0dlxnU2lMNDOmbJvy2QsKdaIO5y8DDvGJQq
KlLIF4AQIPnrQ2S4cawbQizhYM71h7jOqHDHcXWfMgkuVEhBD+y9vpSS2UhDiciFXul21kZuU4+j
866Grp3Gj0rlDsDZjAg5hsTuznUxjx+WztE/3D5Gr88vwY4clucQ99C5lB7/l/DDHHrDTWq2dQBw
FMjCFhPolepTUrXVI6SSb1UtgWeWctAQfH1F8QV0mdhcPifp57VdIyeoW1peTN3qvJe8z2nQ5mnx
kOZFcnBFdzb2ytTmisbzYGZ5jTfw3KwE0IZKZRFb7lu1NabzGjVNoBlrfxCB7K4PmJEKW1sKim2g
IWrNPNSk4WtqtZn9DfK6/O5YvCdTUnoHN+O1KfJJnJzUhYPLvI2ep8aOrb5b2nAg7gsWCkVvVj15
bzaO8tt+FXwExwVkN9cQZcPrj4aARmp37Qr0L2qLoESZ81x3ruk7qaK8v30uX0caEoqBr+HOS1mL
zWvRpEgiwlvDlKMP98009r7itOVZmzOKIZxHf6kYjodmDuT35fcHraI1pJpo1lL5AQYDG+96qdNQ
rjUjrbtQXVNx31ez/SkZHcOnWKQ913pfBQRJ3V1VNMMLj+h67iFSnkbgBkUQz3Q8DrzD3kcG267J
uFbCujfeyEXYuY1QSA/LZp0QbCnVjzRH6Hpp7tFQttf3xdV4N0lpcQqUTDdH12YCdGmsURXGllEF
CFl+n+zGe8jGvgvr0VjfJ0t/hFZ/7YakTSJLGb/K+PJ6u9XCiURBcBfmShTLMdC6byvj8mbJi+GU
ykmAYln0s9clRxNlX7t5dDCQ2edrQ22jgXtteQXjGJeVXod1kVhErpp232TufFEGZiGuBEovtw/2
3u6SXuLrCRkkzvXaXpFVUd1rZh1a5eSGqerkAVJgaeiunXmXtflnqplHLfe9NVJUhFwuJTFxvNc2
c4J2Qj61DqN61oPMEQk4o4TLpM5ZENeu/dvOj5vzi72Nn5gsp/PqVKvD2WxSXxeN86Ze+uqiuo19
EJvsLo0iFzMaeDjJDa6XVit510TdVIemMEcf0U+KCFWjvM0Ry0Cd2Pv9Ch5LI/1BlJdABLrQtb2l
7oqEHIWtnPP4zs3rH2NeM4W4RZqyHSzvYCf37sVPVAGjIIibtx630+3WyN2hChE6sz7FdPwDz0nT
U83sr1MnNOeN1bV5kGdGefCqyIVcB7Y06dDoZzEIvNFauF6oCc+5KKDshEmUdG/hpi9PdjnmB1Wm
VwAD/OwvZkCEXJuJm8ZYtMWqQtr6KWrOfXwyzLZ7cqP4JWI08UPilEmYAJIO2hheVpKx2+Y0TE/M
kesJ62fzgKa4d6LoDxH60XtDWn/zhVu3IdfuHRTm12UKRdaLcO0YZq6KdTq7SX9Us9y15xEiQIyW
pdLNCe4Gm1GmkHLCVnfz76U6On83uj6pwbh0Ze4naT3+e9sF7VskaeEFl4XFjQuys64nTefTzqIz
/ZbaXjikkThr5hIDRXeP6Ow7bxciQ5YsqyEbQpp7/Y37xQT/a5tVqJWufmIIshu4q1fdN43oD87T
nneVZVIeE5pF8K2uTblDPSNE4vLx3MR7Y07LdBJV7fwVdeX0hPwXPm8ZAL/d3tAdq+hu0ZZCWVWK
OW02dKQY6cyjUYeo5Hb39Twqd+UIXLYm4A+G2taCjG7VgVF5ATcXVOpYoFP4s0O1VXrMQOdmq1eI
sNeckYqGGb3JK/O7NRrDiTEq00Ni6fHPQTWP3aQVB7dkZ8kIOVFw4jUho9+qWXaoEa2TgZSZNkVD
UAl4A5MXI4iuj/kHx261IDX1o0GPr4hevNKoEFEEMqSG7auNrioqa7bRuCeAwo0d0klZkQUWo/WN
2Ni8j3sjWsKS0XFvyxnc8OOS9dHfXh2nzWm2FeXg7dnugfw10jsiLwUEkEFu14dtMWl3lrnuyhmT
y33WDUO4tiILrb7t6KehYhrV5REta+uXMUrszURUKjdAArbyIajBKlaSF9HJSZLqE7tdfV7aQ2b4
9nD9tAIACcQuJdRXID0t8qiBjWWEAE5pPOmKYn4pPa87RUY83M/tWJw7o7H8Pk3rx2p0DxzU1mFI
61Q0ZY3YlLoDcuN/SUqNYbAYDW96p3ho1qekMh6MWB0fmoli9e2bu2eJiIi6DUAESYi5tjS3tTEh
SgH2m6xn8q2KkpQPHVN8Uau1OoBz7BoDiyPJ0z9JThtjwrOmddWBt1tr3gVmZLfBRGc0Cwx9XT7c
XtneOZH02/8Z27zfnbcOizKAKG/7pgHy7LYXB5jM5Q+syGyQ5ghh0balUNmLoUWjRNzCrDnraWfd
JW7vvL9tZXfjAITQoead4Pxfb5wzNcxXBTd/QuawfImm+CN4uOG8MJH3YD2vSl3y6ElxTLA9JKCv
WlEoXTh61hgQWEGpUhA1iq/CrLyAR2R4bNpEC0SEajYytN3FaEf3HYHS76LXf/6Gn3gOsE3UTDcR
wdSIMnU78PnoRaYPs55rvqoJ+x5h6+Wkxcr6oPTmdPByboMCjBJ9QfgAwI5L3xKoezszEzXNcGZ2
M5xKte2mIKvwpFGktxeFlPbgo+4ZJISWzUUKp6g0XH9UaC1RmqP6RAc6gu8koJay3frJXW3lQcsO
Z47uHCKsAaNCCJRQayvPMMZFkw2mh2hwr9V3TlOOD4m52GeHqP1gL3dN8UJR/cG1MHnzemlVNBZe
NbnuKdKn6qQZjeoLytFnYcLy++2rQT1UCnZLnhlQzWtT3WyTBRQjq8rEdJ808bcGMsCL1pEI3ba0
8yRAbEbpBjUp1IK2QU6fKaPG7BcUBNrCfllGvf1MPziFzGZVH0hj7ccqWuNAjaeImvcUH5jf21NG
PPMeAWkEzb3xAVG7CGDbIFVLKmtnrWvFZXLz7tQu87fbC93xnBTTKMFSd0LDfgsSSZhN5MwzPs0r
4TcLU/G+6LnXHDwGe8cfKBp3DkqvRBddf7jGrmyrRZLl1LdT+Vfflsl9GmdjYHaDe6fRugtur2rv
84EClV0KeNWod1zbGxgw6qwWjdeiG4fL0sTK93KxixdVq8yMCT5Jd7FHt3oT2YP4XDldfDR25VWq
Jz2M1MeUfFcu4KtSczp5NoVe7wQFX43Pk9VGQSSG4hvQcvVjmzTVOdPiqTv1jW3ODLTp+pBhh95f
tHNLpv94qfMp9eLxDw6WQ2rN4ACZD70SSoho8PXV6qH5uhpn+DOL7xooDwk6ggeXdSdglKJeMOuk
7vcrsJMZq26GKoV3WgXaA3i6xntZksHVfCu2hucm64xwENbRgd7deeBO4Jxl6x9Ex/W3x88abgfp
+lTUSfoxE3pyh2hV81YksX0hM6on35h1OSu9UWM/Vq3qY9ozrR3U/7hS3lWH+ptqldERhmZnP7ho
FDXBB/H6bKsbRWwWwxAJ7+S2Wu337Nvd2mEwWSh0Nlpfp37LVNfz7Zuw40nwzUwYkQVOWcW53g2r
EXmc080/wapcyRaMPpwsa2SQ8LyebpvauXQUT0B32MyJ4fzLn/JLIDtZoNW1kjduSpU2ZMw2uAe7
ayBX533Qkybc20X10RRlEZYrWpa3re84Mo4ZNEr8GInptoNVx12f2V7inQAsGnctM9zJFafkwLHs
bSdDPBH7kOoy5AXXazRHezWinHcV6vw/lVXFH2PO4CNjUo+IUDsuE8CVhAlKDVwCtWtLIhXxXJXs
4QhyLagFCjY16qqBs3ZylrfI7m7v3549iPI84KSa0FE3b6uairJVjc4Dq9KXcNXzDx3T7i+KqKug
KYqjVvLPDt+vGT0HhHGvsgOITD+Fp836ujHO+UitdxqqpDqnSToiyex0gdD15mHplPUuEe7ot4yT
9OWYXz9FNPdNYXBsvamz7wbL/o7Anh7MNkV0Zu9NBxuy96lxHw53hy9AX+b6A+gD2FTPKzxolanB
cY7tl7Y0Cx/gYhTe3vsjU5u9KHg1u7LC1FSo5X2mOSVNOyN9ZyFFcXBJd64JsT4hL7RB+r1bL5TE
yZBNKH+chJnHF3OtaPmuSn1wTXYOEzkSypHID6DWtVXUiIH89g0DQlF5Vfiu1erGvhN3WtiYE7yl
3rX/u72D29KxdDfgH34W3FSgEJsEkM7rGtk2mlURk3Y/ai71KCcq3ihNuvy9UP57Rmyh96s1LQ5W
uvPpiNIo8/1E6EAr2pyS2i51b7JYqZxg4KJ14Hs005/NWJQHVajdNUq9JQzKAYFy03/xr8myUDrV
4+g0IrrzAwIGamuJolYCFWmR/b1Ysf7stEp034q+Pd/e391lMlBYUuNAmWzJLnK4jeGgEUKQn+mf
xALOaHGtqPC9ejwiEu3Zwu9J8AXax2B5r9dZZ46x2LONZ3BL3WcSqvuQ5fmDu0Jv+v1VUXiRmSA9
ZUK1a0sMZpjJNZsIGbRUKCHlHqCJw1jWQ5DkY7ocPFF7+TagBzknBMUfqeB0bU+1UgYRu0l0msaa
cqVXWv0XW88GJn65qq+sOZSeyP609qJgGEtpBlXVNQcHdscB8Bsk5AKKuizEX/+GJIpNiGAVa2Zm
zmeUn8VHQX5xsNSdYIfqPu1hinc/uX3XVng4ldquHQp3Y6lmoVsmNcw6GDZi0E4m4kLWWdE67Xfn
ouIGKJpwRilpEHFuVRdVvc7z1FSj06q11hdLnewP2RR/+O1Tc2Vk8xW9LKnWRsPIbHQRlBMum14n
8bkU0/TfbVN7wSy2JMcW5XaEDzfuJe/KKHeMIUKEfCkf8nj2Wn9w+uKjrufrP5pipw+LMucXMRnZ
p1jP5gCIXZM8dG5bl36vAoYfx6U+OkRyiZvHm0CB6gmFYDDh2yaHMiXGYK5adBoSLbtQwp3PDMmT
g5ci4RfiSFJl7zRJhTFyVNmp32Yt7qKNFiMGMKfHSZT7LZSjwadMto73dMzcd/NIteoZCEV3FKfs
OCMAfATu3BcqN6+6yZU5ezA1lJMbmQCTkL7/KxWFYGhWvpi/H3H87JMjIS5xJ9vKn6I4xTQZPdPa
C60OulyolINTEU5amd7fPlh7H1C25P9nauMFNMj1bt1NCtJapXEqZm84I086nj1l6IOKJO3A3t42
WiicgTNBHAP84bU/0DwRTcJaFORwBJ3ySDO/6+n8udQG+9Ptle1eGVlKR1SXZ/8Vxnx0krjXdL7Y
4tXLP6uBPqhvqO0/g0CaeNZt/S+ZtqPpWyQ+whnOPZonpi9U0LEdlSTqkKY43f5Ne7stAa/U4gxo
qtvh4UbUK4WjqMqpczwoXDAPx7eC6Wx+hb7DPbTd4Xdns0tH6EhMD9km+f4W6LEUjVDUpVYoiOc9
kbTTfTOHsQmZhvW8elb5By6RagcqRBRxqSZtPm86RDQUtIw9d6vyLisH5sm48F9SOf/69l7unSQH
lg93EhTxq6YnIXmeTxkeEdJ49LHI6r8BsHhnzYn/5MyCwYQcQReOeGvjezUvW8vUnpXTOuvO38uY
vLRmO53SVD8iL8t/aetOQVcApgcVBPZUrvmXyG5xkv/j7LqaI9XV7S+iiiDSKzQdnHpsT36hxhMk
QEIIBcKvv4t9X8Ztl11z6lTt/TBzthokPn1hhW5YcpyPbg71buiILmpvfu/NvXYK0QoGNQkvLnuh
H48Sc0WXB98gSZbxkOlp+gJ4YF143HR72oEw/fZOvfpU6AmDggHQcHpZkXt+apdpk2q0nfR3c9qq
e7u0AKS/vczLA4FCBmgCQJpA5nrRV/FXqBX2kDSqYpbIL3wEgLgc+kXed2wd9DvZ0yuLIWsCEQqX
Ef51eSZmE86w3ZS0WgOxlpHJ84Mf12np0nB6J93fks/nhwISZXBfADhj01u/BIsMkBsAA4Pgm5qi
9AnsNXroh8nXBXwj7YkBx3sMVGzjYo1JPhd1tEzvfNUvNxC/YCPPgMPyH6vt+bGE5UnIJpV7u2Ce
+PVsRHDV9hDNf3v/Xh7LbZWNYrtx21/w2iNnFt2OnAJ7QyFA5TXiG2RFeVsxNXgfvaBvwt3bK766
ichLIX+8YUIuG1X1MsCWqTMUbagxP7VrU0MLQpGKYcbxz1c6Hu6vpbaH/+vLtgudZE5GWo2y4zsT
9+ZmqFE2hTSpH95+qld3K4FkPQ5NiDziookAi4Ewa5mllZ4zGE8HWj/6NBf/wwNhsrTF+q0pcslr
sorkfcIg9SqbMT+wePhJBXX7JoUh9NvP89ouoYGMMeuW+74AXYx1tEbRXFPwNRt6SoLaf+iHRsjC
b9DC/fe1gPTfKLm4NXGHPd+mIGtafzaet1OJb3cMoLqjXvRcJUD2/fO4DMoqW9GJPYIcwKUcJBHR
wBbPsK0VIo4rjehxDBTspuL5PdDMaycCFzJAvf81KC4NYPxkooG0IatASTWV0XOwqdmp/b+/u03e
YOvzAzB9SUMltE9J3ShWTWOXgvafmCKBp8EpUvS96PtKqNhgpGgxo8e8MUWfb5ObczZhwt9UGPfT
GwNXnX3kTWmlhOAHoJKSD28/2isvEEQQdLIwBAQX4xKoCwB6FyQqZgC5kOkMGx16By/n6J0A+LK6
2bhJsLQAlW4Dcl00GonnURWNeVPJoI5KO0auTAAaBuG+9T6ELW2qBunzO7fLK6/y2aIX0YJ2QlHH
0qZKRikBLujdh27uxutUrNNTNszmHT7kK68S+srgXeA6wzj60rvDTqEOQ4qoLrSOSuxkfoK443uW
R690WDbVvc26A6p0OPYXJ6SVm+wENLir1V+9qs4zXc7pWFcS0aRMWi88ub6nBwN26BU2HK7ZYTdV
b5+aVwIXyN+oPVLorm7+ps9Paf7/9ni0q5Z4YDu+SnfIjFdj4tjnX/99KVTXiMW4nwFnuNhFrjF+
Az+grWpfjKdh9ppiDYa11GOWvXNKM/zqi3Rks+xCrxMsU0wOtz//6yYDqS8UknEYZ7hsucIxGe9h
RNIdDG7Ts/K31oOTvEGeJ6Ce8PZjvnJYsTbAQfgfjI8udxXiuWlAY9FVHvWSKlpnWUBWPigjhUs8
HKb3REFf28G/19u+2L+eVdFaLDHBeiAM6zJrJ1lmlIzXoY34O4XxKx8/ujsbDAXQRqRz4fOlskkY
n0d5W4Ur83/MAkP+mfD2XjUk7QuOTuB3VHfi8PYLffUBUSBiLIig84JEa/HNxy2kNyoVAzuJv8eP
AIwEV7my7J0HfG0phM9NswgTZ5RRzx/Q11sxonLs3dRMu5q2zefQA55hhPzyO0u99i6R+4B1jeY4
cFpbDPpr2+Qo+Kgxbaxg9NCDKavknvqwRGGLI+d16uQhAVnhnbTrtbP596Lb8/+1aGriyIMjCL6L
1B+uEkODcmi4vJLWNleZM/8qgoMvfcPzbPUUCPSg7j9fjzBI+nQ14xWIerdCTLjTLTsg/UoONTjK
pcyz9/KI194rrieM07crA9Xc8yVduPiJyqemWoA2hp0GqjEYucb1DjzsmBUSIejQjNm/z1oh1AwO
EIAUm2fP5VefdD718nBpKtNrW7kRpg5enpobY+Nf//45AIS5cQM3zeZLl2ivlcAl1n5TgTYfH1sI
WZfNHNlykJ7+H748qNsDCAZoyEsMZmjr0aVKNxUfG3qOac9PwJIvx8VF743+X165qB8BK0VOtmGY
kotts22GmfiathUAaf0HQF/lDTHqPWvfl+cfby1CVw9gOrLhLZ4fDuhLuNpuBKoInrcQA7D7JLOg
pUv/SS1NtHt7p7ZE/PkthIExlNRRgqD1DB3v56vpYO3zZgASO+2ZOKiVZ3uAe86x7VSRMjcddW44
NPRMfYjI/N4A5+WHAEQYmvBQCdxIlpfdeGYnYYMZzLCurmOI+bnlCl4U8pHk1kBVWGkgJ/Px/u1H
fhlAoUkZouUFfDKUry4H5VnXpqTPcl2hBHJl12l9gE2yV8JN7l8t4DFvAxkERRDWA77/UmBrrnPm
vNyJCqRI2MS2lkJOnOo+l0WYpO07iPKXGQVW+48LsikCIF5f7GWOQJaMHfQ160hdTYCd7VZoO5Rh
CtCQyPoHUUfRCUCV49sv9LV1AX7eXAFAgoM/1/N1+xFcThMChRK1Ir11Pm/PUwIvJDp5j0yE5tC3
kKoPFxzltxd+ZSeBvNq4LxDZwjDnYuHGhy8OXiyv6DhOp8B16ylMrQUgLeP+e+4srz5lhsYKiJTQ
a7+UgDPRrBKrZ15p8CYwrbCBLlIt/H1nl3OnJvWxz8VSdi55D/v22mNiUvL/Tiq4qC72lcwuRPvd
66oh9pEPChcdVL3Op370xTtH6NWlQMwAMQTxC5/I862EISCiaKO3N5pFmISBOxZ7Iz0TNfTvfIav
vU+Ai0AEBkwSOIPLyKPanLee5FWXgSsJGqE+DJ6TYAeHwWcXDeFhCWO7AyXkPZ/2rdrEczwPe7j0
N0IsOmXIpS71irWbNO3qGdYF8BZyUYHaI4C32wA3uUKzQECsrfZrVtbRvCAI4TSonaVKkp03t+GO
wgtrLiKzzkmhWk89BphH1NBwjpQspmkiJwH0vCp78FKHIgWT58/o4f6t+oXQpyUFx6hM8zkXhZa5
UqCswqOkGEhqYEMKR8upXJoFN0soWIN1GjZPR5AZ+gH5pYm+O94pcZpdnU270NjIlHbA38RCHTRm
mQBSuZjGoTv6cSd0KQYafm0g2z3ujGHLHTQlaHuw1Hrf4yXOj31CO10Ec9NkB4qnrkLbgDFn5GzD
Et0opiuyxZZdDsfN3eC1GuRIPQaADOEVnnwtqSigdAJRxCmHZkqhoRp2qxtG/rRQXR1L08K6AeQ7
Nygc2jBgRaY8ry1446/XrmFeBJWdtvVPHrA0wHs4VHzFItG6PNRLxh8dDaCC2FCaHjpi4PepsyH/
RUJP/wTIqtuagYZf2dak5HpQWcOKKUzcVNbEc6duiFRwly2Jf9Ml/hRds3mln1ENhPdubaYfvWj4
N0hWjz8ApRlc4enMzzFtibqbXGKmVdU6BmSrjr3kR5CiqCjHNJvo3h9RX+jAX864ZsbhgMu5ufc1
GMhlVzt1JNChgji1aRJeutAJtXMKStWFD0kEVqxi9H4qr29twcxQh8D4TetJDREfixzSBkPpWT/8
YCJgi47rWvOpNNxGaTVHaY8JAAw1YWdAZsD+NLSDsgJKOuZzwHR9FyydaXbjQMzXlnnzhn3tUlpm
s+O3CnXK77BFFlg0A1gCRwd455NvJ9aVSs5RdBta2sJ6i3IId8ZZ19td0EjxBQ6atSyXfHVXo6Zm
2EGTQJ5c1Cek8PwaRN1htf0n7iiEtbSqZ1PWRmEnKFdwKgNwgvxGZ4sDMwQu8Vgkls5fklp19ZXA
Yj/Bo4lECX8IAI1QKyMbAPJmeZog73Td9Sr5BXkt3GJdXq9DJQRUBqsOqkldFaVWftB55KWF9vPR
L2hi2F6jzZ0WbR3bPyG6nr+Yn09XU1x3/OB7a/jRpAKWS57sE413UvvITGGltschhrpMS2izlOnA
cwrte6/Re8rcPO4mIYJmv/iul5AcDjtRQuJMLvdr065JxSeaCMh9yeRm5JPNCvSh/B908nvM1wGv
PU1R2OEaHLrup1Pw6CwWIbxrFjn6BKWX5TE2IXoqpJ2XoORo7d9oDQhACQZvQ376aZOnH5YO6n8D
evBuR1JlQOUnw6zKtV6jtt/NnRzYfmmhjIzdQMld9tQBAmNtAq9oAGXyb2TwAnJfh3MEGxBtgBIs
TDpN/OTCYIB+n6cVMwXYKvEPYWHbtB/ShMs/gAwB2jtC6MKvBuT2Zxu01u9LwllNSvyIWl5RCD93
RZMaNt3RLlhdAVTMdJOOnUcgsSwBMZy8cWy/xh4BwGIO+n7Cp+SlJ+jqjK6wga91mfK61h/dTKLl
IEdqu2Ly1vg3/D7pLRT5EhZB3DlYPtAOKVCpJu3RIhummSJd5aL7kYNUNhbQk7bt2cAIIxsLqVIW
PHQZWgHlmrTNp8EGXl6kpHEdHP4CB+QDlIWgZzR4EwCSejZyxyiPoiJb2NIc8sjZL3FM66RIO5qF
x3n1kMHhzk/ZXizNHOzXFeoa+wV69+HNAh0f8dutAa0fo5H1+kHWkjyugKfD2CEnRt7FbRg2tyaD
VuYv7tVBfw2Bg5zdpf7Mw68QtAuz28wNXbBDh817GAY2cAQEShIAOzXUdaNkDqOSLF3bHLSfdL9z
ntqbeOomc1QBws0+HaAhe8xTqZDWN5YpSFUpuZZ90ibYxMbTcLZIJnOIWD21+7gboEAh6tT+ZkHj
R7dTIsSfuZHxCopNYhSCWm/D21as/NPgzaa+Sii4zrshabKH1PqBqDBLE+N+IVb+SWzaJwBgseWT
Z6zjpUUy2Nww08zJPsfviXarzeE/R5ZgoFd+UrusmLnymiP3COT2bQbFHkguaX0dkSamPxbjZLsb
+3hdd4TzYSh8o7vwQaumZx9wAFVXJibiniqFj+N2lyITg+h8k4Jqwhce5odk6BJVtCOJDHjLNE0f
gGvwfFUm2op6L03jzTsHJViIkOluXPSe42HU7aApELF+YzsjSuhYTFHRjDa5RrvUiWPu1jTfN75Y
EDa92aKLVsNhj1QZVY351UQr/WaiuNUl7VWWVtLG0See+tN409IwawD5g4HTIyDeSbvrSQKrGMgY
2wj8hSxkdp0hV5TrFdlJxnCb3rp0EB6oBvDczinE+Nic/wkizvwz54HvvgS1R1nV8hWc7Bnjxjja
J71Ys/2ok4lv4NRkrCDNCpEMbSjAFftJBIv66lMIfHoFAxSp23vac5D06gns5g+mbbuhIMDbt7+R
NEL7FPczutoKhnrqgGH0ZD4mnj8upR4UQ1SEZGiwm9JeAiXP1g53XrTYHJ98IKN9m9lUAao3jkMh
gceainRNB/973mStLDa9qgjq4vOQo08ImnmJ6NVPBc2ieShn+CGgAQ2/qbT0ww4RwPjw5NpaKGa5
AQ0GEj2Lq9nZukQsFbP1wm7DeZDXo8d5u2tGxW+CvPPEUUDb2y+DidMn12IPIfOWdRzYegCiyrZR
Idok3Ni8AAA0XnbMiny+MgRBrlhDOq3lzGf9dYGkydn1Sw7E9JjOdWn7xvpFDR7TaaZ0IhDhbQyC
mwvNF+tYbmEnktCoaGeznHtnYg/Fpx/SckFI/ZxPI/yZ4KvDz1A9R8gVwEexXYBQ0BWxJWHzofEN
SpuAdEIUHTVNvgNFwsYKMcyEpBxJuIq90b7sdsab+nC/1BzFdAcNMb6LomU567kfozJAO60pJEtm
ArFzw12JnnMS4jCujt5RUGXYLy1aM/NSuroDZh1dub6MeYaEOGihrVngg8jaPZdzvNwMWazJSRMW
hUfez818jHVghgP1aoPfDmiJWGCdMYo8+aiGJVEdUiCr6xwgdZXSgrRxn98qIrm5HVpGLH7bAHpr
EabrQrJiIamnviJdVcOXVA2yPtcip4iBPvL4iRZe3Nnh2k3hilZ2OBtzDOpE3FFAN+guVR0zJ1Jn
mo47/MNrfo+Mihid7167nYOkZF8lHhwYi7bNkJ0hOAhS0DHAAB2iILopllxAyW92NpNHNGYGbwft
/Wh6gIUy+RTgv7YeVmAzaDF74ThWAt/BsA/9Jfshk3WoCzhyy/SoNIVHAUrJRldRXtfueiK5/piu
aHNWJJ1SsGh6CueDNtZmPA+Ge34xJ+l/aH0DL5oUAYIVLY81IpEH1e7bGekzJAlxtbhdMNbNz3hO
swXfSxt/D6c6VuWU5vReIycJd0BhkKOX+FAjW3iOwRvKG2bgOhLUIWzOiL7B+au9Q9SCxVrkGFCc
dZTL+dBr/FmfMdLtOmCm/8AbBR6WA2alDw2Z5m9mEu2d4hHaxE0H7vxNN3CC/EPVNEY/c7LqyHxN
QSaRYKaGNavdLgm6iFVQJSO8ygcXfIo7lo6FIQsQbSCJ92dYdYBH6nEy5iUIDOEHNYPhUIBplZsD
SjD1a12NuM5tlg3HWfDpK1QC89t2yWGoYx0w7MgeAvw/Epcv+th06V53kXfuSW8RglmUnSz8SH91
cHTt77PJhmcczGhE4UC9R+AdUoYUj3dXgDzUn4jwhC46VBMPdVdTf0eaUX7EYxF2nbKeYpkm88+z
t+RB2XuBuc2T2Q+R8Oq1vk7kTL5oH1ksHqVezLFdEhntdBRDrAPV2/oFjhn44qPcLuSgR9hJnlSm
eFrMAvuzy2Q9nttFjWnR2ZZCNUE6vG0fd921P4X+z57QDvcs9Bif4MkV/vIkhSjkYvL2djYKN1tm
nd8U3CH8VPgUyNeWK9NXCuT4rBQmjnnZoOKJi6VpwfEjmVmLgDbBKRvDrYs0ZRSCZxHXZT77Liwj
YmxadZELbmSDMwrZ7bgWRav5Kko0Zev+mE+E9NAagHJ2FYetd4V6wqP7RI7JT2Y94HxWN4oG9fTK
O9wwA+6QNepzfYdMzPYF7XUc7DVuAHDsMYT4bRY5w2nQQQjp0MVd/WRW26JWsG0UV8DrJ0khQ0CV
ItS5FEwfFm7llJcsj5HOAuSbENu4HkKN/zZQbz6H9nHfJ2W3Lvyw2nqai74RUftgXeD/hCljYkuq
0q7fi3jG9z+ilG7x/ULIDPdCEvzs0pzTnYwDJPldnfQBCvoYaAqJvuVcmoSHfNfCUbsrApDnpoLN
vSMll8AZo3nk0GRNpgkAda8noOEonfxwzI5zhWubalzMXAVFkPuKHGQbh13Vz6p1lY1T6J800uSl
17t6wQajzXJkbSLbIhhHm5UJoWy8m2s+3AnoY5kCWjl5dluj2D06LqIvAGXVtpCTlhqOKnn02DKg
m9HtadYd49vdENkQPqa+PyKtD1v0xcrZpvYhITpkhU0Yaa96hQFjAfI3+QhXRr0c9dDmX0C0jW7a
kQbffc17frM2UB/DnbqqoZx6Ht2HPfzSP7R9Mvxoicf7/Yqs9ve84jIuOX7iHwlCDSLJsqa3k8DE
qUCWaJrjEkqL9xl5jSwAag4N1Dtkkxc626QKwoYgY+nX5PvQz45ecd3DxjGZMuJK8OxiDMtILFLo
Os0axxSm37jCEs3zO9tPS4p2DtotZ8i3drYA1UDfh1TU637yZ/lbdPPiyiyec2RTcx2jJxQQ9rRV
JLjcELGnPcpd9wsXQdBA8LBvIDHHLV5Iks3NPlYzHMXRD1h3gkovvyaGhWeAn4PHfsh9VvpusSdM
NBmqpjRt73sSL64YQsiYFQl0o0mRxVx/CmrSPIXRSH6b2eSYTdeDPMwGGmQlSjaU4gTVb4xPMFdX
XbY6XZg+g6JmIwdeI54Hy2/E/kzCbNhO3yPpexzv3lIMfU2XncWmLQkoFRM/JZnMdCAi12qHdwpH
lIQm4UO9yjAo5nmNROFJ6L4fIo5coMA7Hn8MftvbonWJnQvAMuTHNJPmJgZhQBY9TsJ5lC3/0kCK
7XfD4vqITNaboFArWuQeOjl106q+Tg5EkWJQOZoEfaQE+uVwQsXkNjWeQMLYBVem4U1ziERI0Vsb
0eIuYO44Q0Yrpwhz7TROzSmBe/lQYi4EHI00PioBX8jwzoh0geEPs27Eg5PgiJfRU9j3RGSo8N9w
j3CzwwiuFZHqdnSZJE59zsYZaYAZntBwSX3kInR+aJG897AVgjpR0U6J/yvGaJsWbGh5BsYS108C
jLCkGMYRNes8ztndOI4SWrKiDR4jzw++55xNQTmbMfxpeC7vWxz4tYxV6K6yhQ5p6RlkIKfEQpEY
vclYXsGjLs9KrzVkzxbUtTB99dOp6IJsTqp0qCcPCdokFgSnofkKBR/+ReVB91W3PloP2l9ovDf1
MD1px+RD3kr0L3We6HAXD3HyrWYzx0tDs2nFYDnynxrSRTcTYHBT6TMPNllr6uivbJLIBy1qJ8SB
MPa/JREb0NKijiJ1mpS+SSDf5qFQ79YbuDCvrHT5ClxWmMvkY6Bbcgo7133tY4hyVUzHyW+kWwu+
Rk8ljzqFMuGO+Uv3BS3c9ing8WLBBpPuRwCWa4i2woocKIEfPQMhwwLlBSdz+bQEQGgXxuTzZwA4
hSmhzZLglMJHKKzoIANkT7VA7Tbo2R1EDS9dqPbF5KjShvoF7+SCnkhmPbbr6nGL2PDSPSsezBS9
sjj7OTOlfzsww3TRZxl8XyKDZnmZQqnoASTWlJeLVuqnrxF1Kxyr+PeCsPwZMHH5uYl1iO5DEyOD
qD2JAMq5GsYybTpvqtYogHuUTFv86m7UfoYmBKZ10BPMnbeb80RtV2E2nAY3IRRMNmrOuUehZZmk
Ztp1DsqRpSMNLqEJBdHvwCCJAquzj0/CCvj+oswhn00L4M5d3KEwLHFhmxSfhxFQUDeMzxBvhULl
yW+aOfzQkxRnaHUwnCzZNMVnjD2hRRVZ1mTHEd1eVHcyIewqQpORV4a1/GqIZuf2wvdMXgTCj+fS
Jm4Iygy+GJhczCRxRaiT9AfAFyO2ZaltiJZNDxm8AC3mQ94GU1RSzDUgpNOx7prDIM27jVpU+TsX
5d5QZCZC3yanMQHaoYsCZOUuk+iJ61Y9Ts7vmp2VZDaFEbllZ/Tu6XcTQq0bDJrOfDAiDgClW/vk
LPqB0xPHLf8gJXNgKzAk/xWo7dIWGiw2DTb7jHS1DyQZS9gHBAejbcsrtTjxOJoUpaqdUyTzNbKO
EUidJL+VUMCGnqgx0x0IfegT5eAbr0VoE9xrMY9TheQ5WrtC6EkNRYBu42PYTx475rptvyEfQh3o
1UMKQfEcTRkwPIVGQMJM+p72kfzWZKT+ZJd5SrYuMoThDeYSWTm1qGjKVev4Ku27wZWCKgzFcihm
y2JGgiYOs4iz+STRqfsGnyRyT720a0qF2z4vKL59vvOnILDwk67tLY3mFOpXaL4EBTRH0GHrs9j7
NqO8OLM1Nh+VW7oPshuQXPWZzD7is8ImDVndXcupRnUPhlQWPvi55zUneOFGwOeaod/qisTh73ju
WlPMW5aAQ6pBG4KakKCIaB2yuCVGVbmrMwfEHlyCh7bEnCg+EOpCmDz1HZG4IhN5j+jRf5A9n1vc
CiBQ7cY6DqooVn2EPpYLbpG+OXxKIFTF2c04oEd6M6JmgyYgJL2O8TS7+3gKlu+2t6a5yo1GGKRW
h0ctEpaW02Z9Uso6zn57Kg7OFKEGn/BATVfxdM4/QWgnQB+26dNvS60AMpxyk+GA1TZ97PTYt3Ch
SMDQ68U4pEWTQ6+myLohZYdmCm2w9zP0A3C7KQrAZc9FjX5eTLsiGlOrtzQ2O3CJ9t1ublXw0RLC
P8XUkjvY0S5w1hp9dH4lnZcDcAkEc6iobweogXo5lLVyxr6Oxtb6CDwshStOzn8uDUgRhVpTFETg
Evhin40196ukz+Nzbyw+Dja3GOIklMxobCLX9HcuYcN9irHYHxIq10KBGIkQIjv6rEVGBYAJfKXx
EyemfYKRnaKwKGjtkcLDsbuRvUWlGeIKQOmSpPMVWm9Q2h5pqpv7PtoIbnE/yndApi8BFDmgihst
CkkvxuAXAKnaV6OCpDfG0ZYg9cqZvx98HcBcksUfW6rnT29PoV/BSGJBAgOHbJPZhPbY86Gp5gai
A7DhgJFmv9xFtZ7LTiN0Ug1XrTro0E5DUXESXE875rl8b0X7nrjyK+J2+BHARm6A9U147QKcgsNu
wO9nAujuerxecUYebW66X806pKaCrjoySUahkl24leH+Ad9L0V0MAb4rKKqgQ/v2S3mJlcGAFYAq
+JihIwh+7vN3YsJACqbg9Ql+dX+DEl5+VJFo3gHdvhzjYiwE2Hy2cUigK3355heiMRdZReVTSMlh
ajkhACTxNe1XdvjXBwLyByx/AnAOsuDLU8UwHFWc5n2Vc5cXlg3TNaYc/jvz91cAMRsrFfoEAOPA
enE723+B36Qwa5TNAg+kR8QAkfLfclXjx7hOwERd4Ws3emp+fPvRXnuLGHDEAUC+mxfB9ud/LYp+
9ATcVCaqlamplNkcHUku671msn8HUfjqtwK43UZEB3LjBQnBgyHaCgR9XxFGPw8WUN7IOV1iktff
wIijPoYQTNxD9FJ/ltE6lpyH8j1F0ZdnE4fyr99wcTZp6NFoMjmed4Z4ENIp3t8wj4f/DnDYvNih
1gygAURULuKQn8ISeUEvpMJaaEtov31Cnxims6sjTxjGIB1oO8e+AVPznoTyayEQL3hT8IPxM4Ro
n+8oSJEr4lHbVz0n9qZJFTCUCxuBKoCan/EwQH77BL26HmR4EuCmIa8SbliPv05QM4Cb7/ERKrQ+
Xyp06qcy9rpk72IM4+wmy/v2eq9wUrGF0KTZvFFThN5ti/9aEAxN6i8x76ta8IGdugUrlTKM65tl
Stq7cY7Mg9YYz/XwtoFv84SpcdR5a1KExGUVlSK+ErYLv7z9u149WVA3g6wnxMiTSxk828dRU0Nn
soLBcvfds6CUe5B6Lt5e5dW3DZNtoLcBnEFN/vzhmZ0NKsAQqLIVPYAm9+S5CyZMplHl3Y7IKt6J
5a8EJTi9INBC5AkN4ktQPEuUih1KggqmqPkptNbsMdaM0TUD5suvTXy/pqN0//qUm+8B1P2g1wMd
5fBSqnRVXUCQtfaV7of6dxq33WeQopa7IZjX00JAyH3nMV/Gpv9WBKcabkgABl6yRpmAGECzMFml
sWkhxBuTj4TnaJ1la1o2wHiXPcfxXhaDtl2QAkIhgId5e29foKK23wDF1AToWeAiLyHXZnSkbRcP
B9tPE0hZrdlVRzamm0O/vec03Gf+kJWt4vZfJeWwMhgaeOXQecAPuDhVGKNFpm41tMnhun20RtEK
QBRdDMsEbyhH3pMIf3GKt/VA2IItPeLUi6wJN+hCl1VIeN+E7Y+MJQPfpSijnlboraoyXMf3XDVe
nGOsuFGPN4sU4LkuRRZmkWMICJQ3aCwOfnRpos+OAZzSwIbnGtCG9A74ifSdkPDict0WBQw+hS4T
cLaXftyNdX0GMThZ2SHrizxfwY3E5BI4Qf5eivLa823XN1bZ8AovRde9kGBK0ldN6nNVxJ5Q4gjZ
sCArotU3BxQO3fceL/fw9pn978N4hqbDM0JSGBB6fKiQDbo4OtIBSAI40FB5oIw9GJSx6InlcATn
7RRBJA16tZ/R62srNdDsC/DIPaZNrqY3DFgsjCQA7KoY8ByPjAV1VvAQA8//IZqAKrXliBhDvCD/
IveMHEtqWWWD7I8emmkVcMfDIcvR+2Hr4s5vv5PXTjf6qcDaI53bruHnMZrmygiCKr8aJrWU8cLZ
fvYYuYZmXQftq/Y9Xux/h/dyD3AbboQ3EBrwr+cLDonAJFSYoaongrazX68fkFzQ+bqGgdU5XZLV
VOPCom/GC9O71u/FhyR0Y12IcSX3gwbo/d9fOZQ2Eb5xU+UQrtmO6193tDODcv9H3XksR45l2fZX
ynKObGjxrKsGgGunU6vgBEYyGNDAxb3QX/+WZ2V1VTDDMrrarAc9ybQwCqfDrzxn77VVHYs1KbjV
OlCN2FF3SdeAuYyNh9rhJ+v3D2aaAX6DkAoCgXA1fTpvUa2w6kQfeeS5le162b05s5usfYg5mz//
cP+wzXOcwxfPNQuwG1aAT6+02HFqJybdkpzDsgpdPbM+IOX9DHD4x73gPH6gcPGRnuXNn243yUhu
C9lf7bqohb5B4QNc2rK0g7+UIBcd9Blt7Fl7bgw/o1P98TZ5tokgzmUlwR4G9vP7z44E9KDxRqtd
W3QiuT4XaDI8L1118KyGtehtd981Y782U845dheIq7Tt1TM3pJ+F7v7xUyUc0ULQbjgGM+kzY7sY
uUbq6DEABPjxTpvG6VuAY+d67Jy2/8mI/eFrca7kEk/BH8Lj9++anqOP/pnX8lu9C8vJArpr5Es4
zXOx/vMh9KOXwlQZECZuIEH+zFere0c0i++0a31W9oohVu7NuHoojDb/yer8x8F6noVYL2EJA6z8
vBLRKrHQuQZ8lFOxqJCqMJLQVCUi+cnT+4OVhDEDU97g8ZEGxn7w/dPDLdaOdp+TJCXnR9W59xru
h9Uy5GrtuORPLxblJ++sPWi1tvjJlPzR8+QtUvo4M3jYcL9/cdXo1pwuvMtRK4ONpEOzR4yU7Qq5
iJ+81B+32d9SAUkuZ/5zlvj0PnEdGAJ1jFx7udNtSqG71zMnp7XuxQJdDXckh1ZbIH9S6/jhnPTo
m/3jdT/ZAEy3TfWCiFUUZKwJYzsk+6ryjY1ZC7WpSaNcATqU+yoPAnaYTt4ttvRfazKrf7ay/+Bh
c9GjQsSZkGLIZwfNYicAh4taEgHSuxGKdP3gVVhzWxn8zCr3g9HLkGX4wm12+Wg/PeyKcISU+7lc
zzRVV1SbumNDefvl356NZ/rC2TjKC1F3+X70wCA12B9buSazq96KYU7XJNeZ4VQb0092qT8eDDAX
c6Ph9oaDjCX2+5dqIOclfmsyS9pSrv2SjM5EWfXHxKQK/QlCzk+m5Q9fkAhonfdgYjj+tA2n/mSg
B/EkXSZwjiNu6lVZOF9RE+A+cIryJ7PjR2ODxROqGPgYZM2f9kbSmFMyYBoFIyGxoqx29BCsoR7N
PNSfzIgfjQ2HGFechuwOMIC/f5TIpb2pDEjLkDztG2MkAWwVuDmmrj8fHT96HU7V3BugtriwxL5/
HfLhRFoUCQjezvfXQdxdYgT5WW7aj57bbymZTCsPg+GnF+m50GpJPMr1mAbgYmkWbBKvX1ZOzTz/
8/fzgwWMKK9zZgVHC97Yp4VEGU43yEmQBmdb59hfUHtxptC4DNl0gj3vRn02/NtoSIY9viLqi+cK
rPc5uYyorVQM+ajWRsXNPZCj3GFTuRazMn6y4f3gSbIO6P45Spnz02dcgIGrsB6DWq39nNiPsSDi
Lsc2HI0+Tbc/f5I/GBk8RshA3plNgKHw+5GhzpZvzk9qXRLmck0Xygvtzhl+Ms5/MIPZ1gwOJlRN
A+dztqdbA/2aFptxXhbzOk+bdFfTeyNrgbYfpeT/wTEIQyjlYKiyLIafHahmrCyjnPtu3aQ4vnsi
YsO25hiYV+n096LDf7xP/y/5aK7/fkFRf/tP/v3eiJl+eNp9+uffTtm7bFTzrfvP84/917d9/0N/
uxIf9V0nPz6606v4/J3f/SC///fXX712r9/9Y113WTff9B9yvv1QFB5/exH+0vN3/ne/+JeP337L
/Sw+/vrLe9PX3fm30WCof/n9S/uvf/3lXO79j3/99b9/7fK14sdWTZVBGuw/Pv/Ix6vq/voL0rFf
uXCd7xjchmminGt848c/vkR+D4cczlhccrh1//KXupFd+tdfDOdXl2YIZlJuWySdnGe2avrfv2Tq
5w4R2MUzGcoNfvnHH/fdp/TPT+0vdV9dN1ndqb/+8luA5T9vm/DBOI3jbeWUhx6bYtWnTcXQR+Ri
mdFiP8MBueS+jh4aQxbihnLKInh1iAc9wDwK3uxc46dKSkW3KXZXbVF54qxT8D8AshzsYUayXwbi
2qgnc9srF6FAUJn1N7PRdJRYhSCoElGrRDca0PnuK08dM1eb2yjNE/tCotu8yP1hfsKZ0pgUEobq
0UWd8lC3Vb/tIdGDYci4CKMDb0OJIIfON9e69ZQuVBO79ndb6v/GoB4+6MLKj78wptVfNn399bVj
HP0fGN7k9fzZ+D69ltm/Du3fvv3vY9v+9Xzw0RnBdEVtMCQM0t+HtmGeRz3dQkYXjUzsxP81tE3n
VwqjVGU5ycC+4CLzz6Gt/8rh8Nwz43rIf4DU/htD22cm/Ks3lIkFYIyKBVVG/s+yfl6O/6Vu4Rta
h+9IbWw16c6OBHhVA/TUs+6ZPpmOQhmrBmXprAoWH8XsZIwrrUja9hgA+wy2jtuK4ZYeiOmd0M97
+V7HVDZ8S1uzUUdvjId1wAzo96o0C7WHVmzVm4R+9bS3fVCzobHoabxBk1H3j16BIwvDwzIau3aR
jQE6rk+DZzRLDZbKeM7q8c5vDadAlTW5tN/RbqTuivJOpb7mGEauKq7w6Kmacsy+TsokoV668oxp
m+3RvkozCf0pLQwEXXpuezdZukwpB98Fu4RyqMeRzjIGknnUT6ts1u67MXhH0Y0PJa5WlixucFle
SCuz4sjSyhyZjmN3/hb7mGEibOw6oU4+EI1HXZcvfSBQtE12bOmR6RaIxnTvwc7SJ7vtgsPSBqpe
Cwcl6ErLF7/aIkfxkQQLRMbrGtlAqKWsgI92Q4YwhD5tsrmAiS45jkHRHjysn+rR1nJt2boqPQuu
pmF8XLgEllj5ml7W+2JqrKtG8+KLnlAPCLSFNu0R5J41ioao9sokJzdKW2ncKwUHMEqhlxWRD5Ez
3i9oNxtiR2zj1qrsJoiMbGr8PELcO72BzcymTRPHk76dZttKrhetBUBF11i9mcqIkQbki3cjxwXz
QZTIEiVzMZtfzLafXwsIwzdjhoYzL9MTwn0X6wjRtSF9Z/c20IaHpe7M/ZwZ1kepjHTZ5ukyqjwU
k5vS55ogpb7bU+8kEUiTIt869jz1eCmmHLVVFwzPGe0dXFPkQm6LtJTlS55N7byNWyPuVnmHYXRN
NG8b32Ig9q+mztBzC+tJUngfWQ8u+KNYPHe6K2h/jHs6A4G8LKdKp5Y7iNJCuqQbGKQwlCGhbS0a
nsZSWDvlNblgLzDzQt8LfcrMd9dDI4TSaWYXWet9V6VPonMW74unz3p2XUkn7j8Ihc47l4IXUYEh
rJKmHrbKx4TauGHX+nazMksrOdHojD2JGfcckTHXYEfWRaNU84aAqk/2zjC13h30LZk9WIlSOtX+
PCtbHMgLuN6wM9tOXWMczcrLzi+9skV5qJfGLjakb6xBOzhW6GS9EQz4urw88bVoSM9owL3bjM2x
yF0fIfogt+ao6ku4PBWqOuuUOsOCxBz5y123JN6LKNrkGOeGyaHeGV4KfKcRTLvirRpRHWZtAc8f
LSNh4stCC16NwWYpUgrVRVFt8yCuS4TYHDTDuegxI+eaMKN4nJajOfglDt+5Lu4pfzd4Xuee4Vv0
/ePc9/LIGpfvXOR7hzrHEhQH47ccf+vlJOL7Uhr+Ldsj/rvS47k3SYu/oUfPEQ5nza4EFHBVicm6
R0zrVbjSpL3VWQkPo0+/PuzjfNzMBC1vEmNyH3RHLjcBB/pDqXUdWis5oIiUcCACX9t2mEOmiKPL
8GRXthjWQ2sFw7l7Kf3NuEh9i08YN6qy/KPu930aDu1cb/PCH3aLmJsvlDmKiC4YxrrBFhsvRXMc
2hlnDmHF/srocFt3Qq9C3VTa3iwz7dQP6troUp5Xr/QNbtQmWtrFifAzYRSYJP4xBB/TvecQWhbk
XX9Epxvg5C1GsF+VHrnnEOlJm96cQRt3KGbkLdS/bKfpmR9xANMjDVXaxrSLONLwhh3tzO8OMx66
52QmbVdrRm8V667ceFMf77OqveMmHm9cF4/16LvJdnEmiUe6zy+zymkuchyytxni3f2QufMXEkTw
I7uWpt2TB/9GZoLcZNPYPye+19+QSjAhPm8wcrZzyRMZt2aBGUWHtwEhXg+iWKuGvZuXr8kyZE1o
8M3nIW+ckgVRrO+bS+i4CqYETv9NJdQc2bKBLEUbZZea7rhH42ieplSzn4kpcI82ptT9IDNx6OLy
SIiXWmFd6s5blrNuZF/vbEXOI+3i8dTjMzlMgxOfkiaFHqM5GGdFI1/neJBrQ1nt3hV5vFJm1e+C
pXvz+AjXTmaat+2IkrQq04siyeudQUzg0V5i/0upY+EM9SrwNgRZZhUhiF0TESujX4u6zO9HvIlf
TCSsZVj6LVS6zKn3jddZ1+QyNYSRx76+9xOrx3udjPWjXTo3jUb0gtR081YDUbPSVNpuXF3MKw2i
yc3g6XeDdLydVeXui6TgEVXZaGH3VEU0E4x0GO3aegpmz1nlpsR35UzvWtmztGSWNPl9VAbjyA00
yw1xkw6RiHPrTodEAE9rmiX/1fvbjpm7TkcpQ5YusoprQnWxTrUMIKGdusTvw1bqC95nSAeXqXHe
xelO1Cla8LiUm3qxvJs2cdsLE1bftxEKprro9TQH3sUgsPrMGKBD9BnzcTOPwki7fjsi27WEHbo+
207yjOMWtfl1Jke41mGrVOxq1BE1Ws14JpyskGMeDSWSQbyofup5UIpCC0KqpZ8/cGgId3RfTaVP
+7FHBBkNhZ72l76rqeoDCJYbv5puPxc6ukGne+mU0exbdGoM3jrYTGWD9hnuRtniW/eCMd/lysmu
faWhcnbT8r5w6tLfYk+hKs/NCEBYMMhkg4s8BxxAyem20/gU6iI2TjnQzLWUjkB/X03zxunUsisW
zCMjdntaGWKOZg+7pz2oPo0635J7g1btXtPm7GJJneqx7mHHhaXwmvfRjDlYOU2aRhiim1Vc197G
asuHmn5omNmad7BgJETSKfKT5iX5K9JQ60HrxUhmUuf0G4kv+4CqvggiIRZgDbC8nxQx57uqKarN
NGJxz+fZjlwz07bJ4r2OseAUl3jGjU8c4MGv3A6XdcOywS9k2ORYcfbU8lItpDpRczwzbUzL7p1Q
JHU5eY5IDTy8/27iNQyDbvQeWqd6jnGe3WHmg2yQpbl3o8zB2rTnRUvXzHYMRR+Xm7Ibne6IY58w
oSmR5t1ox1XLplPW+RZ7lnXq2yV9mabgzjiHBQhOvxs3xStrzGl+DRAFE9k0qFggxBV0oi10oCtX
utXLhI7glOWuuVsaR5ysGSOb57TZtky9cocU20QUjgj/3s/c6SJLvC5KaWk7oaE5w97P+2ZVOa3L
hrG80V5A6ToYJiJSu37uPNRxXjwEIrQKxBvhYjZoyevMgAbWqTNorS0D68ZdfP25t1okAMoQPd7c
ZHCfKA7Z70ulqwd2xqGOumkpeYB9cZnWKWv4ZBn73M2N+3T2zZOjjckjWMb8DZt4MiEbbqaHwdTb
nTdV5628Gqkgz5p5mrn3njDZ6qfKqOJDwa8IIlsT+sVCZtd9zfXzaEMMwAWuCtteGQvnGOHM6QOk
J5AHKpuWzWJp3d1gjOa2cyQe02KZJuAHQRWrl8QdMnTlJoadj6mq/Vv+0ic8y00Iu3OkbydFZphv
fgtg7iRb2nlXc6xPyVNbaIZ5lffG4GO9d/1lCgPdGvt7o2oycdKIDyUsxvItBQyhV3iwMUU3Nobd
psiHQ4DFFY2/nDTnZAz6otZJZelFhB5rMg52gv174w1B4YcDyeSo/J2hXLuxWkLNKMtoUlkMp7fa
+1bLhsy9IMpV+8T7ol88ogiUghmVamyAIec1sa+ssb3QRm0+jr3zVsTFdJoXyr6qtfMjaAc84FVg
hN04CuAijodI3J6i0ig5UxgaSleRH1Nnxm2elmLXkQazd73E3TsOeOyivOnNAQ6PzaZPLM+Xs4Qh
EsxqoBqltrWdJMCHY6ZfmaDWXcLSDdllNPG9TumDAY3xAK4/3qK0c08spmffiWMsG83Ss1fltsC+
48F61YXtdZej3kzvk3K9ZWfDOEm5Kk2jsR9mroMro3Rlfskp3n2BMqkvh3EwKg0qCOTKK6PDgvBU
ZfP0kRhwJIDqnUmTleEO7T4tY/6yWnjmrh1G76VPsgqInA3AdWNXuNL3ulVOKSkOtrMfRcLzwEfH
FXapDCHX+jgPeVQWOSaaPnabdkcEobBonzdZz90rZQh7FSezs2W2sA9w20d1NfsEa76CBogpvJDG
947VD7rC1DbjHCqLrQc6h1f5F30NlP/VQxShneLU96obMht4dEQ7dVFQ9BbLOUb+6bAEAdYhBJVT
GjUiI0jTnoSFmsXqE+8GOohRRpSRRXJjODCXThjPhLOCOJQuEUbZ0VlrvKmPAZFJc+lz9XMjH+Gf
s+mHRcW7AnuWvVo0jU9b81L7Im14fKEBjo3LqjJbCT8jm7uw6ud+p+X9owMO6xCDuF4DMYg3WR7o
VyJtsk27xPbOjHP5ri9d+oLfOAVlULpPWpdDaVmMehvj5tjmAHJDDud+Gbamh68RoVn5BqYAK2lt
WeXO1kvz6E91sG5197mUzsDI173qkEqlHZLRnNZwnEhH1wqShWt+DJJE8zaYVUU4DMeC9yobIFuY
Zhmsq7kqYZM0pdxpjuy+okBtDjromzdoHQFroCMsODr6YoMrEUB+qKygUKm7JV3Wic0lMNctsdX0
Zd641EG0UE8aY2smZndTxUZ8nI1k2HqAJK9nUq7XY7Og5ki6R6+Z541XugaSQLjHQ4Nrvltq88Kf
C/OUQN3LQyWk/xxklVqjT+3erEbrjyUgpQ2BECwdhY9tWXTymFKjuU1m07BDvfXxVs5eXocGu03Y
O30JSCCtpwgRCPd3JvzGqVweyoLbozXjG2uW3KyhROCun+0V1+tijwcZoEZc2MFF1834S5zYuWvm
pHjosKnta8UDWVWcafZO3M4hzT9jP89tvir7KT6mhFyuTNModp2Rp+RtorMRQ9ad9NJHlRDHrfiS
Z4AOci4EdR9cnY2v3QEAukP+iekk00FzLOFdwccInG1hSDvgTlw2Qfd33dH/Ru1R/N8qqKMr+EnF
8XX8VHPkB/5ec7ScXwMCTF26kmcaKbaEf9QcLfNXYHdQBB1kUwYM2H+WHLXgVxSvVBQRYpoOyr1z
6Mvv5XTN8H41wA5CUeWHzl1j498pOqJC/L5rhdySPhx9v9+6SKiYPjddqjjP88U8b8KT72EdCpp2
uVCmrm+ADTSPaa2PiH50Z1xz8ZWcl31nT9aQus6C3l3VvlkdlSnLe7fL/M1UaPLQsn2s6kQYFyow
WEDdZIySRSFYsoe2OyQcuffUzuaVS4Z8PbZH6Y5Hx63MDzPg6jlIDAfxLVN4zR+HE6ohJ9odzTLU
J/Fodzp8FX9i1WntQ8mrC8g37L5Xlpyc1Szqdq8F9W/o0B5aogg2bDBHXdJ1dg3tG9bGJ0rzm2Tp
1xzxmWyGKsNpJI1D2Np60lxxEOMIHS3PmvUSyCQclL+aCxnft+3rPFthMWXOrjfzaYP9iddvjbuk
KjaB1VzCabE3i17dT265TUS9Qme4E3G7Qzi9CuS8awy3oOBZBGtIgAr7X3pV40WWnE9WKRiVPnNP
tlY8xNpaYRa3qzK44ijxhAIjaq0pGkvMo4V9jjt/id3zdtGduRyW+QHEKv2iJ2690jmo72bH0FaV
MJaIfr9FSDNdfrCgmIr9NdifajdXBTihOi1ua5ke7YZmmW5VRyJRtbXWKwAUrS1C2evvVmcjwHK+
psI9pLp2I6p7J09XTrUZiv4UAK2CgDG+Smfst1Tek1vfkJdtoQ6ie6qLQzwHxSpXWOKR8OehOTb7
sTOeGVE10YPD0Qy629qsL8RIoLrFQXxb9u41eZYf0gvylaXqfTBMw85pprdknHeEMbc4aovD2LP1
yqX6mmX9e4LYcHEZS9LH56i3Gb5/LY6qefyGmqSKcrvegwvdWBS+MCSTmdygGdpNZcl2DHcd/sgc
FgOa2lBgWrrK9YRCUzKU2PkxExONsK1HtO6jFd9Kt9wokAskN4K/AWS304W6VGOGj7Fs3+PeeK8h
NvbzvMfTf8g9tyZOgQMhODaqx53giJfk131RfEC5vjHk8g1iSo/tspvIDsg+bAlnyZxC9sIgckRA
0LzKHny7eyhydQn+6s4+k5gqvwq9bjbYIcidwD6z9uJ0j2/nkLr1m+qzZe0tCWgHW77Zw/AMs7Qo
oik3rnCqr+pA3geQQCw/45ZTctVJzSiPu69J14Fu1Zj07l0mp/q6TTJ8f1YN5EHvjR0G9PcC3s6B
U7K/qqeAWnDDrZF72qEtnFdztNaSY4Ok3LHM+2DBl5ldL8nRSbgoKbWqM7g6lDoLIEeB8dWdnYMZ
J1vRH/phsxhTOExOsuo102fyl9BNIJxUFQTHreVpHLbkqqGWNU/yxbAYM6NvwN5iLozlQJSfflGX
T5a6ayZvJSsDql4Vmhl/O1M+KtrXEcoJFwFPPA2++zUF6VWEDfUWvsnFRNhGBF7DoOkbT7zAIjAC
pmfdaAacjcXkjF/IPOH40zh9WoSzlc63vj5r82Gg2M8V0Joz591Btx5kG5tVh5tzrWGg3QfU59MX
UAXuWEU+VYD6RneVXV95lP/bL5w5K2OXZkRwHALZchkKFeImbxfP5jxHfUdc8XEpZ6z9auRUtNJ1
22xZUtOUP6pLrDcpKv9KD+isrAzOmTfQBmwtMh1b7Ke8oRdqLdXgAMWcUs6FXU64TNra1lNZlLjb
x1kXcqtay31P9ETH8FXDu1mrfBhYnfOl7azQlUkL+kPmNtjBugSTTK0tHzgFz1q17nraMBs88Abn
YhMWg0B2DWipRqcludGVzTU3ag+upfS3aWknXyqOajEElLL3Har4RPOGrj2Q5k7ENKjRlTN3xXO5
OOWrWozLOi+vbD/XTo2qrXuCIBLoiXHOZfGMWTGoKJHG131paJKtpjh+tCAeRBmkO3S73LzEVHGR
GZg6HWBER1ATnna1KQ9alQaHdqE+pbh+F8fOGU8w+sIAk33lisjtWUQHtRvyfJ0UAw++uR4tFQ5k
RhUWn7tmRJqIcUC25YwD9WCMNRRKSkQgAE5DMOWrQnT3WZadTZDxF2VliHmEdwFyIgt79bHY5c6j
bhqObrqrMm83SupuSK5x4GYdZv1i0+cZRlu7iUptJPibcslBS8tVLMet1Q/Oi0d1MYSumIWT43Zg
AY1pzyn60U2bSA5QxuzsoBaxGos2pkTClDTb9NbN4pMvoOsM5V0MTTQUnm/dJ3NaXUzzZEWmzo0o
mW5oU1V74HdHoKcdhSd4Y64TD1Tr4y2fJkWgXuDXUB9xWX6Dc22EljSyXTrMYgX1rNxZyVxGyvNQ
kjhTOIkZYz5zD/DK2o/T6hp0xMYYqm+y1y7spNvGrloVUr/00y+WDQ8vabJjpcQ1cR+RZaVRYfVn
WtC2T67q0qWm7wePIEcvKHLdwo2MQ84Xw0rKik3HHSjPF9tSLDtPl9/0ubsG+Vle1bwwEQ3LVtFy
gcGhXQyk2Xvy3KgsgtkBNdNk94E9vcbjVVzQM3RyLdgCrTtHukbBckFhidBrOF4cl9hK/eFr43SP
+GiyCC/9vO8mI11Dgeg26WRRJq/pMc7tQ4cheUmH5ZIq+c7VZXLhWpQKM/Ma2GQaQnMGBjtV15VT
FFtsOfdL+gqxbc1dejMs496LR2M1I1GIhTjEU/6lWpC5WfA5mprtpe2DvdHlR7+x5zW4Uf6W7FY5
Nevx1iXuI5z0aqf8Joky4QZH9FHfPMwSpa29lbLZ+ZT1TWGsx6lciWaOuqClwtgyALiYFtsimx+F
2W7mJlklurEDWPYlieVJIA5qEaMmOnAQrf7Iz+VO/KTlwFnM5lWzpniynG7nOszFuL4qSsU01BN/
A92m3lvOtAVivCOsaYMS7a3jymln1yq+SFEqiraF3HBuXbAYB/dqEhfLpHO+eRjsGMuSu+3Gp9ZS
O312y8de6OyCV8GiB9uqo9obazuTfs2kBZEFl9jx3Ce9fR0q7T0oUrb+iyYe9A8iqY5mYUY2YbDO
1K3KONj2mfZwLqCtE5iA2xqY56MYgycDhNMdc9IP0coZYZMMp8bRt0npfnNza03z+bYmaIHVFxIt
W+UU1Sn9lVS187m5jf1cPGmtLyMnNtb+PNZbp7FjztD1KpEshYDUOPHFodIuq9ziLb9gKDCLo8pu
qszBFUUxTmXwTZpsSa5H0Tw5fnbZ48NbOZ29Zah5YZKaepTF/XGgnQmX73WyxVF0/mVQGNq+zYQM
p1zuChKOlyjRHegzMysYeQZqU+VqeR6zoWanfYFH26ySlqiwYIQB5W0TxUY+6Jc2js7orBzexWYb
P+RjvAuyHRCk56Vyb0pDTecMzi9B+zbQ36SKtRuauYMS7914ggwRnZQ2mqNDqGNsCLuiV5vcpfAC
+iPKHHpCOeNnhvPUuJeI4bZJsKhV5ugtZ6JKPjR1TYcAmfDyLmj016xe83ABDiRf9S3VS7iE48ow
teJEEbFctcK+l5ItxhDOdVPN05fFVMu3DPxo1p9JwVZ6yhlDa9lfU7d+WGa6tXlw8JZ2X3I5D+mz
RNKg/dJmq5zYKqv0NoNwN7IeV07brR277CKt8rSbZSY7K6jS4bFMl/sK2Caj99h2qBDrWPYR8TtR
nBlPWuwepRfT5Bn2spOr0tcoIHjBhT+lFzmIjDTIL7Xaf+qr6V2onJrwTUAVMs6y8+by3E7GKq38
ddz369xnexpj6d4DBdN2i+sAE7XLvZZI+rDNET/BiQwqIEqwXCIZmzgL6/Xg6HeGa15VI9BOZKwL
sWAhvTf8quAMdsI3OIZwv4sSwCOj410LWqop9eJg7t6HqnF33B7SSHXge9xkp1QeCbsZI4jbaagc
twkhAc87OEEP1rnN3FQ+pZWuuAeLdUqrYivNeE/x94GD4KFvqmYTK5tw6XY+ZCO9Z+OpPYdQ6Klj
XtE+eHcy7TCyfsV19RbUXrruy3iLPX2NGZRt5d7hh6TdA2m2TGCr0oYS7QwhTI3+IKb+CWVD5Gb9
JbnPeeRI49sos49k0jfQpx/7oL/oU71GkJE9o8I52fPA3A52Mx8LFvGunDlxvMTeJpPcCWyOt03u
sr/qIDtNI8q53K3Lsn5qmz54pCHeXeD22NmVh4e+7Df0ba8gjlE+9Sj1iJw7IYbwJ1dYL/iljZUX
ZJdlp722S7aWdfWQttMc5dVZ7WF87YGulVbrHdRw1ZpzhPpg18pWj3StXY3Cvvbha9y1wKTJYKSN
bHI6FZ64Kdtzm9ujGZKN35JF8hZjs2GJgAdDS7YN9YAVK+iHNZDDV0pofVjN1tc4dSEYO6kTyalC
DjDVG9pMKxJwobriuUUOWIWWN1RHY1KcEu1XYo5YRwJaOokz3/mL9UbT8J7rPXZaLfKGidrCpuv7
DXC5Ao0JvdQmuR17qmixeQtLZj2Y3tpBmtH01tdayR3Kojs3Fs8Qvs8FdY5K3JFQJLT+MSjtjSQ9
O24ualXdIGFtb2PHW2VA+6VNIZgui0jf+qUEevJEgdijB9HStlnc/KVAmru2jZj0KS1tb+lk9NwU
rnsvSN+TNNMHlu0y/aBfu5xyO4fzpTe1sWdEac26y3s+YA4kYdqM1j4d4mA9Z755rwxTXOt0pC+K
grFHgDbAPeC9T/jO+ogcEn1feu68kjOX53hZTm3FEdcW5HACem82nOdTbtQM4MxMjJXrjWq7LBBZ
HExYY6C/xXYKq0rXycctKro5rdNOZ4hUuZVD/ELEZ/1gaMQlW35ivpVAjZ9AWnnbFDPXJki8bIsn
Djq47av/z96Z7MiNZNv2X96cCWNjbKZ0ehvu0UshaUKEFBL71tj/0cX7jPtjbzEzq1IRqkpBeLiD
C9QoE5AUHqSTZsfO2Xvto4Wa45YjrH6Hlmmkj2jLQ9gMMfe+aMxdDIX+HUxNOW60WIBM1eiJ3kto
bCB1RcUxR6PR9AigPj7VpeP5K0cQpnVksMznoN39MJMzm4adVWe2lqzZO+nCEHRtcyjyTi5wu/Sb
0g7HE6OjpNiJMZtfMNg5m5bG/pEVqDpGKp6PQxVpp6UrOXt0FgKVNqJhkECXFV6/FWSKPGVwOI4y
M6YPqnZgZi0rr7nn17y3p2n8FlJPBYknnX1pDuFBJON0A/ptfsmkx6FXgOudofnUG1VGrrdxUk5B
IAXRRGQpPGO9qpd9h59x47QRY2Ceh2emUvbek3P2mYX8xBAn3jbLIA5I/LopYKeavlrSrT90wyC9
DaZbE4VAN4MxLK0zUZgCAHFowaFzq+QAY9EICo7qZKeuxojBzDYELnD+bYpHl/2w8OMkDXeIXuSl
KFUJeVarN73eC5pIziAZQ9IqrFlKbPOBJgwxBdkir22jcz5PRpE+iiLjftmmke49UWu72hDh4zDG
1RUKKfNMDz8LCl1coWyACwlwi+mNZvFjGBh1d44FIzmScf8xxgfFmtp1y51DqgMcHjiRn6OEqbQ/
KSKqDarbg9N0oAnT2TyAVuIQW8hEvpQiH7CtN+ZItAVg3mMDoOGqzVR2klqVnlPKow9dNs5HVImS
+RDpDb5DBKWGadkITyaf6i8u2a5gf1tJuV415hPnp8qvNTYZTOvHBPxBFy5HjJqMaHgGyta7n/rq
2QjbfdOGKPLbaI+GAbKhqzvQupC+Fccu7GCgzaqnA1A5FXF7eSHnqzoh8cEPB3Z/fzLjdNnEpbd3
k3EIOMgPcKfB2rbwRuBpcq4vA7hmkrNHGe68ThMbi+M04zuE1AEEovC+Gst4L7grM4BFkqHRQWR4
VnIylXsOO1DKw73G5+xat9aDQsW5YnYzPrtd9TQMnn6ricmiDijhk42XWsOTaWR5RzCBl94h3nIu
muXcV1axI3Dnbp7UsO/A5veHqsGwtUdc4Vwmp4Pq1OaqX+d1iMH09U0dQRQXSargyhkzwCitbpMr
mMwSwFrGkpq7S7uHo/aZsB3GmDrN10skS28CNFnYZypkJJIEobJvmAYkuGTompO+Sp77ivQmu/Wm
bGMy8XnJjYWeJ2K+iG90EkxxS6SHglLbMDhLUYz0w8e4LubSRzIB2HhBhQmMbmrCINGFhYiqbN8h
TF39fPzcUxi16TbRHFCfjjUcUiM6dkRX+qBl+8to1O7W1Afj0bSWtfRY3OE4Wjr6UtMJ51NHo4Lt
NUMmOoWW2vW6Jc8GkRiAtgfd25kjJ0TerUWnqdJ1R5oyaG85Bpa92A5RL/atM/Sf9aZPAoW6lhQW
u0YiWG2JSdhpsbnvm/HMQGe8R6zO6b43xfSF2QvGpJw6hANzJhfO1+StpWziR45XzVemfvFucVWa
81sQYZInMr5MqwFisRXtEsOIiSQBYBOd7Lm6la4kRbUrovYOjYHxKeIM5vlN35QlZ0iLty2NrnBV
1H6atcON4URwAZt3SBVpLHbMMge9gxlsII9fiHyAoran3WFxe1NgsnrL020+dMZ+acPxowdB8Jyb
dNoQLDKIhTppGsknU4ckN+btR7tIb0nVehxC/dvK7Ru5lZSlnMO166FFfF/MFd0aawzAbn6gBcZf
mcMPHaPVrZ2748ZIU56lCnp7ZaNrKzmG9U8yj4AmjGFxbpyPCAEe6CTp+7BtLN/LzdtxAoghxmpf
SGejsko7MIt9r5o8DqLF6u7oM90m5bRL6K2m4tFcdOdcyezzxPqn5y39Xk1aDXNirbnTNJrpCjjd
dkFsimSN4oSYnr2rab7u0K+L53EXG6HxKZyr2GczsDfjMjjvktbeohjaZL14nOnP+5OLklVROUiv
+IJB4VpYFRh5ogwCSN4bS6a4m6WovkielZpVOSBO6kZkg9rGTYiIzoRjPz7kttXtF1HW90Mv3C2a
wXMDPAbZ1ReMrs9d+k7BMhbgBZKFdKbceaqIMdgxOqTn1BX5JgK9FujyefFsbmLivBuFh7IQ+D2Y
ZvbaYUMXcfEbodNMATBZg3VEILORUXU70OUbFIDrGsBCau0ANXPUnrcEXe44N78nzZN9vUBbFjYp
OoQSpWY6QWCwrHunKUPapu3j2Pc3IVREnwP0eVzMfSI4LyS5IbbJnH+N1dDSi3TuB9Gkh4w67Uy/
4VAR6nPJoPTtAK0RDVyGt1i1YQx77VciKIhbrqrylgbx/UTVD2abs3I4ygdswqe5prndJI637QRY
5GQEPF5bH0A+cSqo3xPlseNcBA7JLb6OSToiAaq7gJ0pFTdJWmrvTMMtj6MHxn0PLvgjnYOrnswD
X3fH967RbxZnmg5iUHfNXL3U4OzJQRkp0arim4pS2lviG/7NJ+gbaVCZsFktK0VwGslkT7ZitqOj
8m5M6JqLqLmLRJ2daD8vFy0hOIFweAwAeVFvMHD3AZLeM3jQT3aeH71I587RDfPHonqkG6/5qhCn
0E66fTtZ1oaga4ZHDDOOci42laXgtBqhrC5Vb5uBl9nBoty9MEMRCL3hzkEEGSCycZ8lvZzpAwTE
KCgH75yhbr5ogKMY/bvj3URuCYEHnGJjb97NS2VtORnM/tR3GVe4uOy5y7lu8jvyeNztFBmPEPlc
X09T41Mv4/EgRmFfQ0mIEkgkc3pDgG/qDyZiRIb0LSjaF7dV8rhomXqYlyH7yEY+XYHI/LxoYfLR
WiL3OkRFUfY8LpFmczxp1vFIGm2iujlxKloTfbZJ6CYEDKC5NzOTd8JV89kmdWGH85bwjuoc9ijW
QDLprvc8NTTsaHtotKQYjHnmfOmk7o/T+NVgXW7y7EPMHAbJPjqhKTssdHFY0cINZDCxjeNeXgyb
9xTZ0VZZ2YuRooafuWrKPB+7xS43s3dN29nHXK83lk6jGvA8PnGNL8mgpuYcF5rv0JsjpsW9Rj+6
+4YW6QNqvfjsOWkwI8MDk8GmQoXhm9GS7o0EqdHvAGxxxE9JV5slGtG3nxB880k2iLiGEBFoWLrv
ltH8MjjJFULTk546hzTP9l5GXUXoll2pQ0zkFSjz5pyQW406SA83JHswzDFYqj1AHgEjjdmHMF9t
ROKxqKVcJL2rqj43PZF3yiWULu3lQffOgKOLg1XDrM9CcrD92pIbRLOPc1g8aeb0jSkWl7vc2AYh
Rpq1VgjxB48GU9/nU2AWLaX+KB4Qyb+bWnK56jI+Wg3AJVQQYalfZGvvU4ZYPlO/q8QaT2yMqNIT
PSWoYD1YInOAeM5RxGG6kWYmHUfhXeU6FFZjkU9qIeIsGsfV6yz1E+MQMAFkGfS12oAFAEGMPAdr
iXXJuJJdZdfapl7VHa6kbjPfV+lHNX5rSG1gasxN0ReEIXB1v3YoptoOgq9jHarCJJJHL2n4Wqb3
Ds52cZI1L6wRXQNDeKyS5LkS7UcxMVZAorjtUT6P0XUz5HytjQ37No+tHWp/NyCw3vd0DaB1j7uN
8oyyIdK3FR9LwsXd0GCvgPRyShNkKiDiaVFtGiGuusgqDnXH6rC4tBqyCmU6OmrfKsUWpv1IOpxK
l4NXZKssphIofrBhcOy/Lib4urnUmXQl04lMLmsfF5b7zsnoL4+LHmM3ctSNZZtfeqYdg9L264hz
0MjwsolWCJpYLwNVL59kClQ6PY/ZtC3SWgRLbnGAyVcU47Ccl0xnAdftRz3j95vBNMQkcwUZHNCZ
G81zJwfxzRZf0qEdP3fMD3fSyfjwW2GvaVtEg187jnuHInGTOeZNCtqUkUjxPjNC00fgQsU9PGjU
GocFzB4+1eeW54vYN298T6adnxKH48+dfUf+yWHpHMxA1Z6eKkON2GJCztY+sY4L/V7YyQaBBpkh
bfquWVCxI8L+Zi+7UnHFvtVgbSjj6IPRprsRgddeGdEdbKnUnxAjNtFyH1KCWCJm7syIJCq+relC
dLQT4C3LuJc9ZStbzU3DIu/U5R7fR9AAAIDiH23KNLyKxuIKGjnHz8XuAycrDmlpHr2avTpD7POF
DSWCco0xodTUvkrorquKwD3PaOjPMMYTYVHe8GplMIqXe85CqJoZyoUVuqOuxc5S5TmEZGd8pANM
u6uvDyH6Vl1/ofA/FLF2KWvO9qmTv0RqvNh5+2R5Ia+e6eFIwTSDOYInGYDIhPXGhF3enEuKwuKJ
MLKjHjJIMV16atDE3xd6vjMXAhKSTg/vYdJ+Gc38Xo28ZcIWR8vuaD4mV16NYECPPmQOE/xar7+R
V77hiLHGvUfRRhfJOiqbafrLCMzrkFyKWP/cZ3Z1MXrIQrqyrkTU90FuomUYYojE4/zJFkX7lCzd
sCebI4Vb34doep1DN4MYhtVXQpLZWdD60YEQ2AB+BZbeySpe8jS87sph480xu+P0CIMncMX4UOnE
hRjdN3qdzDMFdGsVzu9GN03Q5JW3M4fVkdQMgeckGzSOQ25z5XbdlVH3t+XyMRLLpnYLtANELeTO
HW27vRlbWM+S7aqMMXgWQ7MlvYjmXeXMrM7K3Zn5eMw71iRzJjZrSK47AqwKUJYErXbXChldVeEo
c6wbxgNHosB3+M6+wD1h9Wu7SzmIMyGMvtdotNPuBkNRZyLpKKP+xiyJCjTfF33kRwz+POuhdKpT
N4tTHK+lgDUC+8ZOoMeCMCF2RFf7oDUFc2UdrrIzov6Z97o5USmpMyLgHbts4A69OhKUiT7tINyC
IpJnL3H33Rx/mclz7CqsYWjbSeOhFAWHHjmPil5+VoX5vrfkzqrZ0r3s3kClG+O97YhdjFPUvTJu
AjbI+BspBCcZmdVmsrMjZ3zSMuztsiBpItTv2NrzRelg+12Ia00WPQltOGU6rZXijnJzxF2OrC/N
Nb9In2UL8NzCa4hSUAzRtg4Z7S6rMpGzRaszNjCu+tY61lA7EHOadHGLjja73BVGCz1BEakgh+RQ
LigBCDhy1bLXQ3UiZHITAoEM8+JZ5tbT4Mw39NzyYKK3b5dXQ9scSJDxF9nEdxrwKvKwxDxtMabR
p0/r+asRcnQKZ+sbCkTQx9woWQO6zh4WefLKLphz4yEph+uRoQkLe8uJCtDC5CXdNs0yZBFkpiN4
5HSucY52ebJn9sdt2WTXZt4s7xTlKQtkTMOVdgrC2pOcy63b4xVc9OULwSUkg2cPXr48uGo8JL3L
nLwg82Zxm3Mj8BEhSVpuqmG6moyFUid8+U5V96cV/Hvrt74yDb6zfq9CNeLg1z6p6Rk41Fdq1Xf2
2Bp2HnFQPBph5cibmdSTZk+eTvZSOm3+1EwjjVQ4yM55GuqBCjCGgr8dc0a925/8Jiun4vvfhBRz
aXouPTyBrx2A7evfJMHNYhedXvrI99Szl4d807BObNw/RZndN4WmvdC2dx/zvlIP0OPHHYNL1QVw
QDOc+dj3/6O7/D86X/C/Bxn4z+3n5xdu1h9QhJV8sP6DPzEG0vvNMgQsVGjGSErclVr3p9ebP4Js
4ELk0yXSTCQh//R66+ZvpgnmwoPSS8uUv/JP3SV/hEwTvCHsIfLCXTDXv+D1NlZCzHdPEAweFJwQ
qwywicL5gZhYpviNDfaZTSr1s/DQ9VK7RrQdMiyorP6FBRIoNLSFEKFkSTZKEce4iS2E1T7YyvYU
d7P6JpeBoFzagOPXQVuGDT5ti8VROg3VpKmPL0ANoZ6r2qYULdMLujUO4P9jz9//XubAipn494/i
UbXP//1/81eP4vov/ikBJut9VfPCdwWrsbIx/ngUzZVI4FiAA2A0ow9en5I/gRqm+ZsB1xLsj2kY
MJvWkOo/FcAGj7bH2NA1dbxrzirY/YUn8Y+Q9L8eRSa5rGC0xNcfxa8i7TcoGStGhOU4qIyqaUrT
ALHV8qENi/bOZR3/EFZ9SAMmHNTX2THr96Wh4fjEGjAyw4/jtqFnaKNymTN07wFjf+wJhLlyIAgL
ea2TFRQgdi0eSVZm6hEpyeF7AhD9XmTt3hnJvwu6gRcukFZIKtZgdsrYhpUG/6XQ3Mb2LWfux6Az
q0mco9QkICaCappij6HvvEsIXL+y9Aq5mJMal6VcraCyEKkWjFZBTgkhVbTTWq1qvloKJb4vi6ku
rzrLIkOGPdvy9niGKyNAcGdVD4aJAec4VsSeEhDnobPv47A6hlQk+kE3ur6lldAzyiGnEBdiVOpu
t+kYxSNco2YKSYSw9f5gaqDSjlOfco4rxrT5PNmccv1kKhFZyIpoFwSgbknKgcxtvFlwTI8ExWUE
JlkipClCJip2/8LtC7BFEqGuWefDHeNeosGjKRn3KSqnOVhKWmuMlXqF3DUVOaP1kbNyE6ryvWIw
V+zr2Zs/CSY040aZE97IZBEkg7iFPJvdNJY7T4xmdQnN/jmNnY5OTZjGKMQK2dJ5x+EXByTXYpJS
oqQmTVuTY+MINTC560ojf/E0Z7kvzHxJyapJw0MUNZjm4GC650qv83RrVWhrNv1EMqpvzqFLqdOR
0ErH2qDTECZey7ERtYmv4Tvm3FOxAJIdMhRLYKC1ZRTL7s72KlpEkGnLpaLP7SuNxS7xvi6VS1t1
biMDE04aVS/DUDEd6uZM++ToxmqjwB6yR9QVc/xz3OxSYASPN2apo/3pYgVbS/WiPXgsuZzeFul+
qHF5n8Z0oGdHuzcimhEPSHnbY1y6Js9o5Mnsk26FTqRl44sQUTkOyurcI/ea91YTY6zveoDKBDbh
NG8J5I7y4VC4GDlvcuZW+NYWQBZXBTNMG6Ng2M7lh0w0vUu1bDbhCVsXwESMRJ7Y14sT2giPRigY
qR0T02HoS90TtbJMp0EmIr1PzanqKennUuOlIYDuRERyHiN54tSg/Ki2yvSga5mJsG10cQ1OpMdJ
tp7Eu2faWxYH4jrp6m3o+tXlmdznSL0gkUYi3KF0x31XPksyfImi7TAhBjaK92WDyq95rHgIrstk
Ss4NACSkTs7Y7rMe0f3SmMbGG7ziJ3zbtbZ6vVwhWLV14Gveur+/JV8VFfu6NqCErzxFfTsSJK28
efF5+fT/MKKAUK2Vkvu3jpb9c/E5eVVZrX//z8qKQshhG1sBXRRXDEr5o39QdOzfXJ2tDIYceEEM
JX9ZWvhXrmG54M1hyvLdrSj3P/eztbJybIHJhbIaQwyAtl/Zz37n1f31gMDNcdZ9E1uco9MswUfz
ujivFW8hqv47/Mc4MjXykD4RhCPvYGegwG9kGpb1jaUnnffoDJ4KcYQ23qNgcP6y1IRYcvZ109PC
yXz0Ve4iJZ+Fi5CNgMFjrirzCXmDQfxcIxBBxclyT84qieyitsb41LTEfjGnYgc6jPD73vWdaD61
+ugOe/rHY7eTWD2aS4KsgsR4EuiJx6bcJJ1eDHd2FvZGMDWNu4YSVyWy+WhkT3Bqs/NdBhiI2YcF
M4OVjMgYaT4zjzUwkuDMJQ+duhGq1sZtNWJ2535IUn92OZ1gCSzbbsePxEBfNybNmBaQie9WIvyi
FjKFaFCyJPhLSjjGlk2tCgk77Im8ml3SkrzJYiJrzw06EmUDYEDbPJKTKzPFKFKjFKg3SB1IfUAm
NDzWorOuu95hitg0C4bYqkcMv1ksL0Y9INlB/IJmEWMp0kHTo4mqZauheOwIQvSKpwx00RSMhdU8
jXVGVKxOr4KOyERI3qZu00TfLrWRw+Q0B9zxjts614m2rFFPyFtoJoy4jA/49lByzmMs003kttl0
0PIqRjU1eAaJZYvxInX6ODsaZ+hco6Rl0W7MiunuADcGOS0WevCxeUbTAGW2E22arE9Wk4W2POLj
m4X+njjKxMQ2BO6abBuZEf3brsO01h5QQI9On5/zkbzlHcAimnS9cGr0jEUz3Q+JiE6FFHoeEL06
kb0Yw3TaqorUsHVhjXtm5zSN/f+xWv1/m0fP+tvD4jn5PL9a0CAn/mNFA/C1YjxNZDkEl/yxNP2x
oGHD83RIcyxm9u+ZJn+tZ9Tn8PxBf7GeCaB37FL/WM7W8hwYGOuY/ONPf2U5YzF9tdsxatRNGxai
IADD5v9eL2ZqRq4MhyhDz4bllqiwqd+62EluHT1qH5zWnm6/O7nc/rFOft9l+WF7XTfV1V3IJdBr
Mdc//67JIlUpKUdjMqip0oNWtzSsHNrnocRw8/efZKw2yu8vjoEtqG/sj47JxXlkAL3+LGG5eUo/
NMF0M6N42+a1HQLzqD2TxlqxMZuhLDeIjgxd30ZE/6ZLHPAukieu74rWxrRACEncZYm+CfU0OiC6
RQTv6KN6MRUe/KrQluiAWlE459w262vaydCLQCgg2EAC8NBDFdd2OcYpWjOE5Zlnb8Lzj6PdQ4UX
63XvbXE+6NWXSW+REEioOtEe/zwrPvrYCa96mSiJ0SPFRBgUGYoerPzu3G8U3izrOnR6jJKVbSfG
ttPQe1zSOpq+9JT3V+0akPVcpFNlXViYnVsacOGlnp3kC9q9IdmUUmcLkoaq5ykIHW9BbIAkTZGz
uuCpqG7yVISXaiFoDxgIQz0i59BmMe+3w5bJk0/GXOWeZeGwHWiKxnGgxwgc0IauwLbD+nh/iaJB
zz+WWtwBbBi1Im2uprlnOj4JBGMwbsK50K9cpq2M2SXMMSV8KyMPE4OlYSsC6kUaWviEFt0tLXLy
KuZKDCwTN0tSJhl1NX6gvh+bi4y0snwkwnOGpVhWUgIKSRuS8t4745QxB6sNc1L4spIQ9OnWHeW4
sGkJWWnYvyaNLcyf8fXH5k5VzeiZW+YfRAic0kKLcTh3zM8KdZcQPuHgXJBS9Jg/kI24gjmZNdcd
smvpLLeIoEhNZgSRmk5xs/ROL+45MDXFU5R6KTyJuSa6MagXbVTPecnRkY2wc+f5jgswPD1g9tJL
8hYLS3H+lXjy0Xc2SJRp4BpAP5p7x+wV/g3yPW5IqdHUjgb08LvZpEU6OvMQNYOai13dwpoM+B5x
bZpJT4BemrSwy+2E2XGwdHZaHIasnd0NQwAMRSMRll+WtFbLtqv7lJpC1Gb0vm8LRHE+P00wIJ2H
DluMBi6LwRBsd4RA3GuwZSUqO79x3H4dBXkMFexy7Crf0tA97kNIOwdzVEsRiCaif1oWrnnjIEjh
2zRTbliJbtp8GXU5cjxSQKOudUQ75jkHdZZfJTN4MpKDscIhSLGWeHpIOcwrZKXN+leB2uP95K0w
rgm8FymB9fFoyy1FY2gEmZ1lgmTyemDCFjl2/VVUuZXh+ezn6ApkBRZiZegtpkaIcH4mk+mYdLUl
TrWWMH6iG24InFct+ZMdxl6Uha3uu6G34CgMp06zGelKrFGMD4ZiwKbqOlHQhXGt75USlDdIfcpp
bRrXB4P2ruXPTK+LIEzkjMzJiCVbcq2VlS9ko7JdgR5nM7apLIkRdW0gX12J9AVXgydQT3aZd5t5
tacOdV+Mj5keGdEl5EV298Ts9vpDxMRJqO2aC5O+54g82QfO4/XE0dQqZZN+nEpNyxlBe/rQXWy3
DJGLTIuWYJBJpRb0lsGYh/GksDdmGmv1uaQBEB+RxOSElI5h/FJCmES1uMgCBwVuunWSGUfXM/w/
M5gqsTwkej7EOxj5OJAbt2yu4Lu4FIPLKLFUFb0cAoMNoWA0m/TTA08lVLE5Zkj6bkSVR2i53uVR
QoD65LFYfzQct14l/bVnpcvHmRRd/T5kUo5JVIM5VX2KS2AjxkddKyOP53JMeZtVhI0HwhvCMF0Y
lU1q8uL240uEhE0RMorBJ6zU56GRYYLjz5wZYIwvkxGronn3n/rojwOf7lE5/PsO5u1zXfXPKvmq
XVOMf83zr4zuk/K//+vrq6bm+kP+OAbqa4OdxqFuuJa+sngpjf4omtjUf/McvIIWhzp6mjqU0z+b
mpr4DdyBpLQgZZB/5TorXfjPuknT9d/WtCIOlig5BTOeXwIbrIXRX6dAl/w7qgrUt/zHo/3/NhNi
RF6qTYAOz8o1nJQVrNO+kZxuHL67Tf+iXHqDbF0/hqWCRCda+MKWb+NKiGmvtFzV7lnr6hyHS7oE
VttV121dlk+RpltPVacZRxOm31MT2/bp7z/+x6v0IMyTOiEsKkXPYV7xfbWmVUDoZSmjSwkJZq/j
TguKabz/9Q8B2m7xnTGwNd8mhgCE6fJKj+ILWApog3ODKBW9w+bvP+V14bl+YfSgmcfQjCZzAVTr
m0tBFRAy64gvYl1X2GlJSXTZjDQqvuDvP+pf3TXqfLiV1J7QrN90vLO+4bFue9xec9p/8SpX2yEN
4AD56x/DwMiz0Q3T3jDefDld7MrZ67kiavcOyB4K4JxD4k8Y7W/SOX6/cWt2mrl+O65NNMjrG5cM
KO/hYMWXyKvqizKrxa9MkcODNb6OisNtq2x00H2PDYiMuWCYFmQLhe39+rNIx2XNfGSERgoSK8L3
zyISdYvS2o0vsXL6U0yHOegXJ/9JYMbrM8MfV7t2lmzGFYyC3yZ+0eMsQKIZ8aXJxMvIdMT37PpO
1mgTZ2Oyf/1JcUy5HlAcTnmM6l5fEyweFNCeHV+S3oLonWL6LtT0sxizf/Hok8fBWcji0edNfnPn
whaIklG06cVcpnA/eVTfsAi/jiIcf/KS/fDk495jhAnEygEuw0e9vp4ia8F81Wlx6aAVDj4fTH3m
Kf0nK8YPX5LFg4Dy3AUFyVv2Nh8jRFmbuU7NikGqSGADR3mxoxqeaF+4d9UCMOAX3zQ+z5XO+gUx
0yWE6/VlzbqpxlbFySVckiyI06rzNZPor1/9FGM98vOdmw73cd27vn/AMfCNjQtM4jIZUj8uKcHb
VY2g8+8/5cf3meQ2sECCRK11CP12HsfBSLfwhBaX2kYAj7BXAPhsppekrLxd3EXGDQLZO9Nt1Ld6
aKub0IAaWC3VvPv7X+THZ4UGBm+zIWxnXb3ePCuJzOdKh0F4sWJ85HGvvYRaMv3yN8cFAl6n6cDu
xazz9T3NlVH1TcILRrhJTwBkmwSzYzf/n5/y5lIqFYUK20J86QxAmGB2UAaNbvuTT/nhNWZLWV8u
6g5LkJL65lM8ivtc6FVxKYhDxPqG5CyPNfo1wnR/qUvDKvj7R3m8Wi4EeudtNpmo3NGtHFFcOJzb
DwARhtA3mrF7nzHntX6yj63Lz6tSirEw275j0dtHAfE2QGVpVTTDQqkuRZvfTpLM4Gay0CIxBdWx
SuYNA0W3HIeflFY/Pn+r2oL76Ih1FVmx/9+/bmY2T0MXTdWFFjQsmoJ8eDWjZPr7p/zHL41PocXn
UMjybr8t4NyY7HoNt9ilgeNVc17W+uKqAdgXbWZaUz9LwPkX95IgDF7htbW2qpleX5STmosalqy+
OESd4NtulhyLuA3er3AX9zpyFvdlphV1mTjXqp98kT8uyxQj1NyCebpnsE2//vAIhXIFpb+5VB3i
pSCbcifyibhKP8Zxbn6Kc5Hqm1+8vVQ+FsIHtjVEC/LtMMbgQKmaqFCXaEKtnYscNr2HFg7sgfzJ
YPCH54WPogBZm4qkQP0gyoKMDWeprroLnQDjmzUm+nUtlJ7+5Cb+8MCQiiI5iLprN5Yw7ze7AEOd
GYF3PlwWAKZXVgFFt+hVdIy0MPzw9zfvh++LyoPTyZr2xmzMfftsVmj1LVCK/aV1CxXkfEmncWqY
fLtad7D0zv1JBfcvLg28C6cvClY8/+Z6h7/r/UZVV8vYU/1FM7ggVXsdFspy3NCWcH7ycv/wHqyX
ZlpcFxI5FrM3H8Wj104CVvyFakh/BqYBvzAaoM5IZ7wu0TElKKAHewu+RP4k6Z5kPq7j1YK2fjhN
et4/dIQc215fp6w1K2fAadw0Axa5u8mZNGuraDi6d5FXttNuPZ2SwdYgfDxHXmtYpwICFL69tPam
Ypc2dTFsoIKocbuEpAZ3PgA8pmmrpB8hpOpNKlHTGoV2dGy4pIFsCU/CHhmBAsLjGL7X7FKjPp5N
yD9ZHdZYSQetUvuCtj4Cx6ZuVNBPiT4FlhjxtMAmTeUnNMkwqiENLU95aSTZLSMpTmNGUiv7qgxV
gmkwmrK6eqBf4wEsr5HW7Fo6OekzuV5MH83BsMLbmOQe7yZLJRIy+mToHLxci88Y72rraJRe393h
oakbxEAR8laLjBBAHQTuIMu2evUhKhbHQW8s3OgMhjL3ULvDKfdtZcaYDXLbHc70luqzEFP+vuto
QG9TjgbJI6iv5KhXLFHPk4lk9TrOVJ3cxCqf5m1SLu4nRT3/pBmcHPZ0uTu8WvZYgavPAKRBqgIe
fEabnzrHyQ0j7PjzDJn1LqUt2fjAJRz3ZrEGbdwRU+w8ww7SXQgZpZsdq5K2MTzlHlV749Tj6vBJ
0DQkKdgBf6g8qzsC20kKvwQ47u5Q300P2jAxo6vxpn1oO5IGwYI5JEcrqwbhb/amVRAyECbPdSz6
AhfdSkZnCOEdiXLJ0kCnt4heZSpwOxVZqD6Ho2Hfw+7lRMb7OyRnZqVVvK1ry/s6dAjuN2Ss0vtP
OpbofRjTfQd0r9XWRSsHOe5Iwhh1fgvFi7mFx2c5xKxodoeFJe+dzzHa4hTooQPNgtBu2bjb2llM
EuqJD/lsYyv9bLcVEQ40KFcehRqj7C5rE4Oo+LgQxqeJc1D8dQGDbhy0RLrVPkeWhc5ioMVOlhKw
7d1C61LusJnl4hgatAx2pPmNOvalzEHexCkpWyh6GBmcoFsq+5h1poTHK3O3t/zEG7AYlh1j6KDL
hJYHalmTiqECZN2VnTte5wN7b/tP86w3aueNo5nskswkLsY0zHo8KU8DEo+2BmzQlStHmMeNJnnc
00EVyVWryjy7SFvr9JeVN1CSlgssvr70Uw7PoFIuuu5CNaFx7CQN1D2KgFp7toGZrAQZD4ZcZYgq
3w8q8f4fZ+e1JLeRresnQgS8uS3b3WSBpkWKrRuERAOf8Pbp95fUibO7UNiFaM0NY6QZZmUizTK/
afdgd6CT52oESzcm01YRAqlC69H2aBIgO4uxwHnu0PR7jGmhZzvwBnF2nGtq8HvIlJH6hKWVaR9s
JHAQ2OGZCo5Dp5Yfgb7RCAECZzkfmrpGk6ztS939FmZZigAU9Z5afJ213g5+zBq8B9h5mj6g2ZOF
Y3kQqppH3WM5Iy5AuYQWVvM3iudW+znltE/vlZJn5Zw6GMW/b4EPtMEuicagrA8zmrI/+imt2n/U
MAJkiFz2iMm8yl4cLAv+dpequa+ovYE0VmRYCD8HI7qB1sAB6NGsRCY9996NYwPhdGK9gNhD7EV0
12iH4hlTnIr6dNKiMDHgCTojm5Ka2SfTrhFDUKpYU544Wl73ZGchUPka+W6YN3XkFh+KKRjE93EW
8/hxqgWq+qpSY3UMPxq/oZ9TPRX9LxSo9P6zlxZh6yeJOZMpE8kY57JWIv1nrqPo0HL1WfP8xyTm
ACEQVUFkSMqSuvX3DCBh/VEtcgEykU2QHJuyQ+g+nzpklAGeZ5/plcXOGdV8AzpD0uX5g4aBSnfp
CeusU9tkYfErr/IA3dGI6zkB4zcRyXZ7cxiN90HomN+12Ym9v9HnAo9rN0C7jrZIwG4VwtVgu9Rp
3BoP9J+QA8GLTBJuSxRuUCcPnB7pHXe0v/WZ0g3vufCcANcDHJXQ8w1Tv2hGTzrA0lM9OE3vfc0R
AOKOVprih+dhzwebVoE76eUNfIOxsOkhIkfv4jqGhpf5EGm9p+5wvSmhPEa5w2fTVUBUqVDNX6IN
ML0ZULrXYKuj5Qx+HjYLr4BRw6OyKrEvlS5CH1pFLSGtjDg+6JOb5adqyNSP8EEhBcF7hS9UdIVi
/mG2UfS9yod03qs9F9H7SvMEN6fL3X5wh7ZT/RZ7hWzvilg0B9alUA+Ti1IVQpFh+QPFpEDD0w7O
5m4MJ2pY0szc/kivZQa0F8P/E/sRdkt7CjLIqec6mCFP1mOkDuGuqDVjfA+eJCSBLZzcPoD4RPvK
HcnO9mptGM1e9HYNvautstbc5dmIiwgBqhbCyawglu3s3LIAXo6Saap14nPpSQplnqrp9CHCbm48
FJXVmJ87gY3Fx7rKEo5YDO4XBM0w0duu26bwvdIYOOD14KFqho9A9RBrUrd9cIB5PDn0/JRPuQEU
ZZdXavkXD4n9Mcqoie6EPjQ0SsOxi48ZodtfWC6r+VOVDXDdGt1I2h9IFlXvzTHsaenFESILZ+4X
cC8tAqM9Pa007pAjnANLnMdKb21Yv6CFzmlP1LIHMAkFnju7A0BDD1fyVpogelDcBHlsk266DYay
z2gdNih7qO8oYw3TzlMoY5xqx01+Tb2exFgk1PFzaDbt16YuxxptwFE+P1E94p7jlilMLnMsRlp9
scWuscw6Vz4Lo6q8I1J5pfVchUGfubtGa7gmGjsqm3cjsiw/UGlRose+FyheYDuBjis7oYSmpXNM
h3NVaBB3NYwFihM4J+6sgEprd9bzPuFYiKTNQYYSph/qgY7eI+Ic0deYPqq5M4rCeRYzljq7CpWM
4ozXloeYrAYytamlKdDcBpSF63IO/wbXW4mHiTBQnDKwRQ183Dap355dEOhTKoWhYBl4HFyHplhc
lPhKcdcM7m/9OyS+EoyXlWAKN8o7q8G+q1uuBtyDOpPsbLwK9m19DgFbO+j3lvm8L7BR2zVWbuyZ
51YlaXUoUmxbJV+C0y3pNK+Gwv1o7CfX7i7z0BdEf6r6DZDz/BQjfurfT5kkr2MZ21NPkYwKl74r
2eD1WJio4SAV6/3FxQIt3hGmJf6s2OkTMJvwonajLh7G0oHrlMZeYO7KENlpp6rFh6pOtU81EZS+
kQOvJKYuKZyB5zpHk8f++ieV6lip1DL6yzQUtZQKMJ/MPg4e7898bRSASKrMFF2QlIvvOcez0sJt
JC/ts2CnVN14SqkkHu+PspKS0pqhz0WHjlqCuyiIx9HYdpNuDRd9oFoSU8U4q3VSPTpaVn3rUH97
c0pKmA6mUwX8RJzkLlK1YfKiRmnV+TIkFuLEfCjeBWw7Z7S2Dm+dGpsG1Cj1Xcq7/HH9mabGEQU8
ZfWSqDWZZ940urYrUfOF9lwNDrR/tC3Sjb1xmweTaLrUgsDR6qb1G8z66mggnhlUuhZ6F7MbvemS
aFYTQ0gQWf04Gy602qaHefoRaZe0uGT0zpyNHyCraNe5MIV6GCa8HDwchkTzvj6bHRqRlYaEDxCD
Gk8pp9Q+TDlE4rxBjnWXNCTIaHcHsbkx7u12JQGnC+HQKoYBZS+qe+jKBVRXiuAys8uOIq2bXY2x
5EaZ4XYUqjWyKaV5Nm3S5W2g6sE02oUbXIK0Rd/X1KMj/pVb/cSb+w0ymWnrFLooC3i2JPi8XkPw
L+Woer1z6Qr8xgNaV3tCnWrHZ9Q3zt/NhBZDyevv1X6B8N275TQ5F2fo4Hmowv1AmUhsvEK3o6Dn
z3agwU9Pirr89SiYgeboCA4eJo6K81h1oIEgarQbN9btslHwpxLp0cfTsb1dbIEeCT/EmOrQL/to
2E9Qa8kFzQo1jKzykq/3T/fKlAyLdNijSwTAYLnPnR7FDbKW0FeyUK0/CLr2+YVCq7nxrN6MI2tL
3FjwQjVNbr7rpZtnPUXKQ+MBJ6A+oa6t/SUM7H7vz+b21F6PstgGdhVXYecRJhi5+tKZYkQZKPYe
cqyT/kiSbOCVQdfmjWPSkHq9govPBeYx9yKksv1Wh3HeC+WoNT8VvN3QabPmU+Mi23x/xLUNQguK
yrxHpZCDdb2W6di6sUwgfHcyQdjp6ZA/GXST4ocBn6rv9we7+XCUI2n7c36p7OI9Ln/Mq5M16UOC
ma4aYYfoaL6joT9MlD+Wv+4Pc/Pl5DD002wue/p71uIBbaIxdsECRr6I7NBPihLzhEkTH7oZjWGU
oqdpZ3aDsXGgV1ZSwnQIvkwai1TjrydHoS+ti6mLfEcE4rG2RHzEg9U5VBJbeX+C8sG4elDkBF2D
TorJR6O4ez0UHQxNK/H08T2yoh3+hullck3irXwGfAveMf6XpXNl5P4asbz24Qh7DJ2EgwhB4o1e
fzgn1IimCz3yx9xw8Ke0tJfUM4vj/WmtjkLbHKIKsGgN+u/VKGo1dviROpGvzXrV4HAEVvkDvCOU
Pd4+kKzBY8hCbZje1PVAPfr3NWrxsV9ZGFXqmE8cjSmp3360uHrIL7jfVQv36utRyraJ0EdpYh8A
UfiAvQY6dGMiLtgobYU4axuC7WBxfRBq0Ai6HiqrJwp4OGf4llp/bjOPPFCkKZoJ3Qu99m/3V29t
o8u2AthkzhYZ1PVgSRFh4mdNsS+azPyghkP1fW7GGtSgvtUtWdsRxG3c95r8XEvcjcD/oDDajPRC
M5C1gu8XNF8Vz4n6P+7PaXUg0idasFwb9Euu55SZCFtiwRL7QSBayo+KY3811MFr/8MWl8ANHmMS
QleC/V4fpIy03xRoRflYQ3Z/OpONLmMBJUq8NShzwawRj3GM+AM84PU4aDgG+tyxIZzI6g4hgpyn
yXGj57eumqQ0O5x9QCh8pcUoDTRIyiWoW7j1OL7PKnRPcjvNNtBXt/uN8BQ0koEbk625kvX9es1o
36heTfHEb8IseZnjHqmirgCMlEk+/v0ZbY0lc4lXL1Tiog6OVHvq97E+fwKOaEq9kQHB6TTcuB5u
t5zNXrNYQBpkMNYXQ3X0K4JwHBGXyY3gawa18kRLznlrcucyikSJUrhmtGXyg7WGYdZxnvjYYDTO
UbMHr/uMUlOC1E46u8ZGvLk6KT4VqFA0rHjkr9cPom7oWJ3BnTcMFKipX+9brbM33j95c16/f2CE
uBA4RxIspC52hC7zCwunOD/ooXvvR1AHeATFFrLUqgtJ2B1Qu1UixTfNYmxOo5a7wcZPWNkoLosK
ihIuJDH84utZTVJh/VAlvtPQ9KOCOAfxHgvX4k8thHRzuL8t5d92M2GP5STL4jlR9etlRSmmHDAC
SnyzwxWPohxFFRuyhWmmyZOddO27UDT6Q+1RYbo/8soHdbEOJIXkPZb/uR457uPYy/Io8ZMJFycP
+8RjN+jTxi5dG0VT6RTbwF/gicnVfnXsLHekHVK1+GQDl/vTVhNcQ/iHkCvuz+b2nYRMS51DLiMl
luXGCai8B9bIOiqIHDzbrVk+J06I0UpAjFjSwfI2BlzbJlz3nD2PyAmUxvXEcmfCrnlQYr+EzEHR
XelPWaN4Ty31yef7c5NfYrlHQM2RU5LueTcxmhBzUiUYG/lp2HQnzkQI7PBSYlyLrp7TH5K53yow
rM5OfjDeAPQ3ls/zQD8RJ/Y48a1eM085ce+To4zKrjacZuO2XDsBVE8IN2xuXUdqdbzeIXXckoyN
3GPIAmTPdgQbpmqV/GlopcKDZiGaXgel99SkTn+8v7CrswSCLidKdd5ZpJsjjT3T8oLEHzW7+cvw
2gSwOVKHJe3RoN2qxq1uURdOpMX2tLjhricaRXk1IVKZ+G7nwrkrUVzERQDltF4T79CzM1/uz251
27wabxGl5mVNn4U2jI9nm0n1L/sZdgrsYXRKnmi95++1NMs3Uuu1FZUuiYglUzGCznU9RwPhhMFT
ZKMNy+p3iGHgONNHnUAgEuL7xt250LQioOOReD3aYuvQBaE/n+iJr9VNaR5GUWEh1yvBx6RLxrMk
bIGKoC85tW6H8qFjiD9hHGxFFpp8+pbnU4csIQvnAO6WWamHh603xA4v8TBQHsNWRfyo0oj2RotV
EguAwU22FzawB5rwxYD0oh587OIyfMhLI3kca3U+4jlnlRtX/NoO0A2iEFoiGrICizvKRWrMDhI1
8Seti45pgQHvSWgp/UrqprgRDcL5h8e+3MgpVzeBSQTF/1d2YhYbj1JogKUKUJ7Oavy5EMbXOQnU
Y5XZysbdsfa6kCkTZUlkNqC86+1WuUoduC13hzHO+a4PBH7lU6+e7h+ktRuKVBzgye/QZAmzbYsm
FU03JX5Bod5XI7t5zmjlY2Ey5J9np/XeGehUPmhVEG6g8lZXEo0ivh0iSFB/rueHAZ5a4jOR+KmX
WkevmatjqPfGEzXuamOvyL9quYkpYCNKgTibJBZfD8UD1sWE4ak/j/XP3GOrtk01/2wqQ3+hUjGd
cbWYXhCMyX+C2mg2YGWrZ8gg/IF1BAbY0uVWfhUnwOOv+DdB6tfkBGdFyVtYEHPiRXt9LOvntIzb
P50cdaVdNWg/ENh5mURvnkq3M55rVQG/EsF4fXn7h4fAgL6TTl/IXkL60mmq6WQSIqmFQamn1vAG
D8q5/VvHFJXCQib+osndfFbwod5YkLU9BwsE4roqRT2W0dlgpJBOVdpvDnbwzj5CRYeOfAJsA68V
ZIoOChBqGIRq6qD+mKPSunG01u4Ow0NSxJDccpLN6w+iGFjYGAjp+zqCsx8qwGFfoKYkF5zewgNC
jdbZi3pj2t9f8bU3Evg3tAcKHvJMX4/qVclIrQCpoEyYJfLvhVlILEWkfOip6z1K4aGNw712xLBU
5DFhtYk+Fq8ybn1jCsAi8WtDq6TpGuTeQzYqVrDDGybbinbWlhWpMpI2iZkm8rieICKMau5m+FJp
Ee6f2ThU/+DtCvIQMZToNAyD9ysi0/r6H5b1t7qMbCHb+qKCCdGis2P4dX7Xj8B75jDLu50OBOgs
uXXdyei05sv9IdfWlcxUlTUrQtbluo5tUkwJ5EG/Gw1MOrGAmQ5lHaIeRe8q/fQfBrMgNckCLeCZ
xbaJQ3duJ9GS3Ft19tXq6EaeCsQI/qmdFBea+4PddskJOxhMtem7ePT/Fqs5ejBrkaUDqlqQxyhJ
is8PfXO8Cs15b2vwxrGj+hSrjTggqxYdptmhWB02DoZJY7RVMpZzW17cdEx4IcB9UmxY7CjZdegc
nDWAAnXpS5C3rZ8WEV004h3XN9Kx+tB1yH3u8GMq31soxf8/YZT/s4Z8S7qRC8JdBRiYl4o7/HpT
VzBPKkvhJ0AcN/ee1qjj+7lH3SCp4vlD6XoKIv/R8LHVWvO9EjvaTo20Dhz7MGzlgWv3JogMqtak
ZHQU5QXz6h3pwySqjLBOfcR43BN9CLSP0b+v3nWlO526LvK+46uTYbgIV3pjX8jvvvwSklBq0Mg0
AIUs9kVTw7bPlDTzRU43HDa8Yn5r3aT7prRWgnD01DRno+8idzcPJZZvmahGC7ABJNyNS23tliGb
oooBeYCNutgTCc5CaTp3qa91EwDlGEELjHnjBkTUjMFGd0IGOPgFRV6dN2K/tZGhIaMqwrN5WwZt
mZdQuM/8mf8JLoqlUHGZU1rzc9aBlNvV4Cf3ndVOW73dtfsGMqps0MCedk0ZKr768HDoi8kcFF4O
FALfa2M17E1VVJ97PXY28o61OUL/Y4sRmDHVRdqh2HMUgyykOAqYRuojiL0UqXwEZ6C8a/Loa4JO
9Ma6rk/vf8dchGeN5QJsLkXqq1TG3g1TiOn3IN4FRZk/3t/G8oQsdzFVSzpsDh0HeJvXC1kAUq5U
wG9+UFT/altN87kSXYe7l47QNRYCSr0R7ayOCY/No4ADgGR5gQSeAaNlKlN/EKDDdmY7o9rPCYds
gzzLEYOPrWd/7Z4goJTBFXK01rJGOypxV2FymPq40avHIC9NBB4EVvO6ntrvBgdlHPTL8u6gePVW
q2B1/xBRUVaR0bYh//2rrRr1jhr2OvsHc8knVMR8OxkBkdndJ0xMmsOUb9U5VhNlpAb+/4iLC1p4
Tqa5Y5L6QocBIAWTMBpA2RMAS/3kNJj9zo54yfXRO+ttP5/jqNM3rqS1VM0Fp0B0jzwid/P1pKnZ
ag1Y4dTXc2GdYw89U9cO+o1y4+pnxeiOMOdf8uX1KNkcGXOVNylWn9g+I0CG0Wtqu4cQHfv3PRCZ
U48IoxS2gz1w/9ysntBXQy++qh25JFCBRjODXhb673YWfancGOiv6kgaxP3RVpdTEtbloaHdufii
YYzzj4kRuz8pc+Ds3L4nsiqrYdyqbqxNC9w2cDWPniqOh9crqrcU5LVYJmZuiZtpYuPteyK8zSko
1CqsnvvzWh2OaFzyw1CSXgIJSr2cYww82Kk2HQdsofFhBMbf/FLsoMv+w54kt5ONNNmpMRZhYzYi
/SJmhauuy0pcyFTYYcUYbezJ1Sm53G7setonS3413KYGF9Q4w2sgHrG2i1D9PBsiap+HxnGb/5BB
EQpCogYziSbEIghRGnp6XldnflcY6XNrttNLbXjRNxQ9TBcl7Ln6D1UmEjZkBTSAhuSqi2ADexmB
KMKc+ZajOMT4eXnuvRZofAa5BtWoyfyIpO708OaNgsQzsm6yAO/ycFzvy9YKUE8SBFvIZwWoDCKq
S/MQuPTOVRp9I79Yi3DhRP5Oxl0efXOxU7ixA7vWqf7UmYB51tvNU4yj+2M1ielsh7V+atGKwrah
YnmtWq0Oitk43zBxFhu7aeWp9GjbsJOk5jV5yPW87SZQkMm3Mj/pzbF8xLADgHuQq1AX0EQz/mhF
3fx1f6lX3iukamR5HhQp20pu8FfvVS2gXOGcTkxHnfUfrQhh3dWxeswhuXwAYhqcoPA4/cZNsHLD
UbaUFEfOpgpg9nrUJiq9ohtVPrCYJ+VQo68MyHrQ3fR4f3prtSduOOivFHmkQssitgL07Ejv99wf
6wknE632aMDZepF9mVsctyUpKXlIEOtMeis5Ejbkh6gKIeQi2HEJsqZCJW9UPt7/VWvfWXbN8LgE
jgHj4Xr6c+0FFRl07gPV0I5t1ccZtrFFdYYKqD4Cfi9f7g+4FiSgKSWLf7iccZoXL7QeDC260dxT
REABstw4Js+lPj2yLwbJC1P3KQ3gDhIfJA2VFftDVVKxMe21vcZVSehJP4ZHYPGu0V8CzIA+n09Z
df4jrua/MfWeHhSzd55LK7ZPbLctir7cSYuI1zMM2a13mIsuLQ1e7+8xzbCsoevs4xs4fe5C1Z7f
lZTv671HTeGAts2f8L0U3FZEh2MOwkjG/PX+4q99bcJBStngmGnqL+5Q5FLJp0ZONfK7tb0rBwzB
cEUfrZ9OLfr2HUpsVrHxUqwttUlljzwN9O2N/FFdG5GdmnbmN0rWf9GTWXlEeNe8YANfHtpMVR4i
4Men+xNdHZRyPaVmGs9I7yzWerQmo27D3Hf0vjhCQVWwdY3hNWRqhUT82L4MqdJubKrfW3f5hcFp
UcykHAJEfbG1lQzZ3Vaxct9I4uJPir0YO9XO8LWeiwF7MmSE3Xg6wiRDSN0MwoONGNCelk75qM1t
dHRxhjgXJfTj+4uxevNYSHuyY4BewvG/Xg2U+mPubPiCApuTh15pvQMgoiHeu2AC9ooGczUw4Dn2
Ma5Ppt7QBBXTDsQ53oPVVFP+jZKNd3VtJ5KWkEkTQqBhsvhJaPOWgx5VuU+b2RlQTgX6zup0kkYd
q+jM1f0ktI2FWDuBsu0gs2n+XNYrtLaIAtvT4U1OpXay6krHL7aIH8HlVqfRAjPguYq97/MRT1DY
x9PWBlnblhjkUAUmGEStZXEFZPEQCUHX2bdN9AkOQ0efbtcbBqw26FXzGfMq68Lm2ldw1JE/ofBt
Qx/fcanU+1pJq6ekqadf0QgGdjfWbvEDd2JsylR9yH7c3zRyr17vZU6dzHBktxGTlcVrjKZMjak6
gLauVAeUM9NW+2JktTlvnNTbsBVmgexncjNS5Fx2INJkRIJD9tbaiqrdxH+1eASxzn3CbgvC9Ztn
BdcZNLvcdgy22HbV3Hmw52ygh5lph5gaFNV8xtOlGt4cVrBuoClUbgGCxyVuAyfl3BT4b/tIrFY7
IyjyA2SuLfUy+UwtPhIGOqB66BoSVNyUiHSjYbaUF2iAFzHwL7d0D8BI4m4nYiP6misizw4w/iWR
Hh+q/u/7y3l7oHjNbKo3EiqoQ6C6vlhc4gqgYXHqg7RyPnoQaeej0Hs1/FYqdUktEvGE743ixDwt
LTqj+GoW05vZMYhuUIOURAhcgfBHuf4RVURHIlaG1Hfwqj1mqd2iCQ/CK+XEaBOIp8rlsFSZ/nJ/
8rdXGA8a4AMJ+eSMLEMnJ4zDglCFtK4e9WCPlNYcHkfcyqezlTP8IcKjYou6cHuDMCiUDJOci8++
RD4IlARLfeSL12Y2/6AcOO+d3urPZmZUmLsO8bcKP4eNz7wyU6C6NOhotEhRo0XYgFOojYMuRU/b
HDzqvITvcBAzMeEqh3kZzNxMdTfChpV7QcajRIoYMAH5X2ytJMqiHIMNGsUqghKHLu+d9CGrjMpA
6l3p/njzt5RNDYmm5MLDNWGxh6gGFIGbk1zag4HYgVD13YyM/Be3aQefanurbFwQK/OjA4k8nmlx
vQLuuh6xAEphl16Q+Zreqvbj3KrVcGxpv5Rf4ZfVb35uHRIqSE0QAym3Ljv8s5l01qQbAhu5uTig
4Br4fV7DlqaUdTbpUnx583qCTUaSHSUrGjVLnBwqW6nA9Uf4AR44uHcaxi739OmnsJtm3Lf1tCnk
uHIwwE0AIpboLmyZFhGfkkVaEs+dwMNb1RX8foMPAURBjLim7MHqO++dl2naFjxv5ZWkPMAFTEUC
nNCyF0OtIgI8OwvMDQb9iwJ/+58Kb5nH+6u5OgrKSWhHQvm6EeLR6tDsEnhkfjEWxRE13n7vKsNW
mLhyylk7iAasn4TjLXYkgp+iMquxAJpBPnwyY/BGuyG2Ev00626knxp90tKNY3A7KPhXCOoe3RTm
tuynGFFYxx3GTX6Ei81nJ5rNZwPZlJ9zFFjPGZ7Y1uGtawmfgowPkKhkLS1JFYmQEqaqUfidbSvH
rjS7U9C3ykYfZW1aUmAXkhI66CQD16dbhLiJR7bLKLkDUV7P0IjPMexwGpwvm1k3Tv9hVhLGAQRE
BhyLb5dMgdO66Jwg2z0YlwjN7AejmDaegdsjxt9vyteHvAro+eKSbBWFLlud4kKdieRJBDNO82Hf
887mOnDbJh6/BaEbaBtb5PamlMNSOkEkGArnstda4iKOLrmHM8CIG7cVJhpems2IkpF0DX/79gBm
BC/dAA0DMGSxkDHK5JiLRZVf2/33rsy78xS+nVeL+CA7T540D8L0cndUKJVMXj/UftJVwthR+q6+
IWdebzUrV3YhoTUGF3DO2RVLVs8UCDPMKGj5ug75pS+d8Elz9V96Vgp/VMotqPftcL/dnnjLJL/y
RnVtKkxkg9J58KMifMG43dkravPJtnp332bTFmXpNvb9fd//jsGoCy9JnHlbCRV1ntHXCsUGrxao
5T5QkzY98nxjdd5j14JyQJVXx0F4w1Yb/vYwcFlCKaa3x8NKRef6hLsCaL9Iq4kTjmawcOs/W23+
GoKn2lfW8EGUanW6f8ZvlpdHDaijxLlQYCAxux6xswzoFpWnXKLaQYVlNI+KHiNJI1zet1l7a8Tw
ezQ8NslgNNZ3cYNpagNZutSUS5zp6gMJWgtXOm7nBx58u9xhdWFvjHhzzik4E/D9TgTxcllWYuOx
U4usIuNEOmK2Eb9XlHYXBrrzo1aj0TreX82bN5XReLdl0sTkiKWvV5MmrAGKQrJn+gl7hbFTPpnd
tAU4XJsTsQEamRwsDr3cxK9q2uNQhwa3QOwP4zwcUnfSMEdxlSclE8NbgwQmJGlhnHeppb68VDJM
lATyuolfFWP5BJIHc0Rt0Dda6HJbX2WcjII2o8znCHxuCHXc9kFvoSbnd5RX/igAjCL7GScUEzEL
DMQ/g4hTLCIbJdTCd50RjMXOSWvd21LSWFtY4liaXSwfsiCLhY0UNQjTEUw9JcegOHZ6VTQHVIes
/pJ4dvcfNgvwTOJZ7lHKivLXvPqMXtNbnWP1ZPMCoLWuqkV8aAvRthuvz9qseBE436TVOKQtDt1Q
T/kEzgZADU6ZCLZ2sfsjdrFN1AJsSv7TYGBHKMCR2i3x00EbaDA6GAwQKG4mmpeER7jN9ec5z3FY
e+tx4xLBUBe4tolSyA3iEgOtHF/EzO8n3M9jtKUQwZ+9t3atfq8dTzdwQPkmLCKUIQ691h4UeqB5
5cHosmqMi8AWJ98h0sYfdDtP3nzq+Fo8d/TJqIBgN3W9M/ISBS/qY7lPt0LygAYHf8c2L1AxvL+A
t7f/v06ykEi4WiHLXA+EcVsQWTW1yzpr+wrpNC1XdgjPYTDq9GUc7ioc6aKNr3bzyLGenDG+F4kq
01ycMnsmS42rPPTDwlT8WFXUk4JKILo8df4wl82LjvbcRpS5MlF6TRgQIpy80iZLaJEkMchf30zG
+NjWpflSeNXwmZcjOSgBSjMbk7w9dOxIaUNBwxUE9FKtvnQLbxwHGhTpSO3j4BVO811Rw+mPWsGX
9fzWz0gvhA4MDovEtOSM15+xKlQzssHN+fmoKMVe12u1PAzlpFRIwjn4n8ZWXm3ZNtx+RsjWIGIk
zJs8a0n3Tzwzs/FCz3xvtoIn5H4ROcwms/2sEz7u2mQMkXPsYm3jrZBb8vqtMJHZ4LzT6CNCWoKf
0GHsEEmk7eANM5hULwGeOTr16c0rCiIUHCQhIF27pRqXLYDjzQ4dzNSZf7ZGFP/KhOi+uqbAmNig
hf58f7zFdqFHTEpn0FQCBYw0yvLEz6Ah8fkuxgt3arDXZP/ORejvELXOljDzYgHlUOxInfYVsFc8
MxfPgQp4Si1de7oIBL2f67iwqajO8UbctTYKjRjsV/jFlNsWh7ydkS0U7TReVLOhXsL7c0xMI9vY
+EtBXzkZeaCpEoNNgQy6eEOtYBhrvL2mi+TzpHtDSyr9KLwaMdq44qwcvL5xxr1TOdOvsNVxIgbq
Yr8PSQ4Nf0BZ9kULC+dzobbVeGxEbui72MgCFApjHEAPzEFVdiGIsH6Hr1vSPQ4qipdPZpEo7aXp
OSH7Ysir7ET32RzO+mQU0UnNgtzGhsuY7IOHT9djiNV2dKyCgdRvN2EKHL5PbKeJLmnpNuLolVM9
7EO1xhgU80thPKjAbqZH4VX5lzSNnHkX1KUxvm2P/147oPxE/VS4OFKLTzTrWolmoKteqk40j0FW
ekctz5ITMt3Vsc4r/W2EIDkeRXPgPbRkyPWXVRktTxVTyQftYgyVudeM0jpKcOOum41ka19cXxL/
DqUT7vBq0yRehjx0Jnp7CmbtoqZtu+tCUA9zE269nnKBXl1Fv0cBNE63kS2ImNViAU0nypCvGo0L
rhcKGrH1GJwGp8GyUEuVvT51v9pEs4vT1EOhu39frBwvFlIGWA7gpZu2v6EMfR6P2XipLJEfBK5a
n1Q9czZ2yOKKZ4KUNcFcUbijGUIp8vpd4SCo9ohMw8Uzhz/sGE3HEUu9SkQ/Q0Qw8OTbymxup2Xi
DGbQIpQAClq41wMqohvsWijaJbFF+dAk4stklluUuNVBfitPUSSRYd31IF7RdG1iV/olbIHwd6EW
nbgv5sP9L3R7o1Mbl6bGVJhwTF7q5bVZ2RoKvfMLIIigOPXl3ODxJ3rq4+hpb7IJVz4VRTRI8aid
AcxdTsrB2jCYgt68jJGnvXQI6T4a0OKfQCyElwpq/mlMp2TjLV6ZI3hYhoW6AshqKS6kWFozoRtr
XkiKlR+mWwdf5iGG4IXlRvW2KJy9CKib02ZKoxc6VYt2kTVMWlwnrnlB0ggtRcVKD2YZwS5DkfYQ
0JTbOGGLiPHf8WQDTmopUBeRu+hVdpbm9hAGFGQuSZAOhzGw8r0zNkgaF323Q+l4/HR/v9x+QBkR
/7aIoPVI4/F6vLiIIQ6ilXEhFnb6fTAZZfvoKK6oHzWvcap3DTwdwPpZnlobsertPWYh9swzQBAJ
hH0Ju2yx7jaHWbMucTUV+2BUg38AQgOWAid1Hutw+mzCZtyPGpaB9ye9ssgSVQo0lwoALFHjetIJ
He1wchG1o5864K4ZtOgbT8EOtKm7E2K03/xRqZpwU2MOzo3GDXM9HoTsqoQIS7XLCcUOCnl6TucY
58U4S/td1U/9r/sTvL1rGA+NRRJhALSkAtcDTt4cmVncKhdW39y1Lba2o1tttR+WEE82K8NAoZIT
o+9xI6g3zmbqpLZysRTLF2Y6H5q+/Huw1F9Wa4Q7N26f48htDo46fRg068FNxnFjEy1qOP/+BKgr
HFJmy713PVNw4wA+iWz8zrS76GCPgT08pwXJAErGntsmuxJdgfyMO0EU/Ow0DRFjR0Xbd+PevT1H
gCBpxJBz4XZFF/36d8ymXkVpnIa+VwXebqq7UqNP35R/2yUE3DKBuWhGY7VVZLmdvjTJI/miUklS
tFS06R1vpFGax35hT/YD5IBmOpplXqq7JtLtCbFl1f7b0CcLs9bZaL8IrTJ/vnWv0cqgsGrIRhSP
9aJO4Ti16sQD8LQILbhLk2rJ0RLVsLGjb48stSRZ+seZhw23xFgloxOkGXhhXyi6io/n8ETvyN15
vfIEjmCrVnB7fhiN+hhwCDxXiBqvvyaXVVslYZv7uK+Il9QQ5tH1kuHh/sr9zkauIzk5DIuHpBdy
lMu6e4QbAsbwSuHHiTvb+g6fV5qSdU1h9Nx1WvyzEKY6HzwxlKhhK9g6DE8hihjDwRVo69ml2jt7
O8dk5xlRKu9HSJdE22ke8ON90qhVcZg0LzQeuXGcZIO7sbZEVJt5fWkbyNbB9RLlSecUovNyP9E6
G9dmrGOdAsH5+0t0+9QDcJLmexCOwBvfFCtHZCcnLxA4aesmVpCufRiCzN6XwKBP94e6mRBFPdBb
UjeZ7XXDyOyC2S6FExR+q3nxfugjZe+iW77RTL25JxiFs8KeIgei/7e4r4og6YSWDSUHNo9PVW0Q
StSTreyCAAXNHWD4/tTZ+ht1aaVAlNSzIF6Crs00FxvaMIbMRsmk8lu7nfeN0sG6NbXx+OYlJL8i
H8ZSlarlsmSZ5WOcTti4+EOg9fu2aUPSzjLeuGpv9gRzkbcsnUDeU3Sar3ce/hRWXMUDc0GR/mGe
7OSSEdocqPxsNR1vh0Ig6XesCU8X2tti2cYZ6enem0t/Hhr73HSmc+hDG9qiEr35ASEAgnoCPYPq
nUTAXc+KSkxqIDZf+Z026n/+D2dn1uO2EW3rX0SA8/BKUVJ32xa77dhO/ELEicN5nvnr71d9Ls6J
SEGEggCJgSDZqmINu9Zeey2+TYoKCm51x6Sep9itxz5A9mZRH81vRVgsn7AAfGcSrkYod0mhRlVT
XxJVo6Gum5PjMAbLH0Ea5Scnz6QHu5VYiQSEtEAqzVtrA57HXS2QiKK+yHZWPdmwtM9RmnbHPrUe
LPu9h2IyBfeTijGo4fWUTobS61mjECpWqic5QViwjfX+mIINfUgQnnx7dPmjqUIyBHLHCw+56et4
ulUljhRo9QV6Mq7SuVGcckV6kGT6P6MCIWQLQPkHQrmOYtS9HmeDU18QTJS90FZyNxvN5WSoc7WT
t26PRAYEDEmZDOdTmtmuQ1lKao54Y9eXxVCCP2Faja9tNy87Z/z2SLyOsvpMlLzCQEJ66UKbiHGI
TaubcBhXG5x94LX+LRnjX705JF//w8fCJEWcVXyy9cOutgpDobG7uSyhHb6MwgBEw5Ln8RlkuUNi
4R2JxsLa+dfQu0CKGrO59AiRspUTDKGieH74RCQjEdRmIT1G2+HqLg7whqkbm4XeBkl60BG7vNh1
OL1YSq+93p+2Gyci5tMU0ETfMVfEao1DXAxpXFvqSzg44ZesWeTnWYk+hHM87GRHNyOBKUCHFdzb
NZQbA9sZRWfViDHLvWe3duwqUWIf5pj6wv1B3VjnQoOfcxe2jKBvX69z0phOG/KkuXRTKB3ySi1O
aqh9/g9BQCIFmkD1dZ3B5rLZm21UNBdFvOy7fBndblb2NtMmT35fCaS+olsEEHJ1njcDti9VP7Dg
2KnPdYXtTD1jwkSyVj+HebFnWHzrK6lQadHWp5SMtOb11FkxqJbTz4wqDqaEPHDupVMhxZ3fD0bZ
76yJWx8K5iBsNCEiAmB3HU2j1TTI56Wh/VurznEo41dr4F52/0vdHtP/RllzwwKH1jQ0VptLG8eN
B8xfHOoEd60yCn/dj3RrPFQQSGJIzDQ4ANfjoQexWwAmm0sjxcNzMi76IWyn4PgfovBC5COx/DaU
51AtSoQIneZSIW3nNcr8l5JjcvQfgvACxQSFDpgNfT5u6lEKx7S9BGqEGe3YjedoNh5P0kmeufn4
ODAEN9xflAdtp7fL9gJhwv6haIPhPOt4O6rn/zAaGmBFjxt3+fpRi5leZy5B3qIU2yyL66STbLpN
UdR70qk3VwC02veeMoohYi3+C+/rHKOjoStm2vJ59ngaWC4Wiw+/ZzmzBWUBkj3iWNx511Gy3pji
QUdaDrc+7RhULfZ3FlSMhyeNN5oQ1UGKij4GdRVlgBttNCYCdtmgHJIkljyt6h8/4UhG4JMINw/x
z1WUcEhMLIsMugZwRnpV41j+i0447S1cuvR54hD68/6oRD519UgHVmI81PmAu0DVV5erXQylNdmQ
sRerkvunMupq6csYzf3yKRjnsv5UTEFgnmILg+cnCtFd+HCKDnIIEoy2GU8QqNPX0zrmTPmkD9Ul
bVog2igMlV9VhovNge4w6XcEhvq9E3B7i/DqIaLQS2bNrBMK3Ulw+5t1thkZTH8oCknPT/AYljPu
fLQtW2qe78HB25hC90qQtkFuyJRWO0HuaRRNoMldwlkeI8+Rs9r8ni3aEH6V9EbS/qzSJNwBMcT/
8/rbXscUv+lfuy9sx2EC8+0uXS+rH1PAMc+M8u73OSUHvb+MthtdHCcc9VTchZvv6iva9tLqEhqP
Fzq2JG9qYFFndVjtXJC3JpGliukIWBmYz2pA8aB0g9zW/WXW0m+53vbukiQf+0V97pNyL7m9NXvC
XYsaN+3HyHlez15ZKksKpNtfsMpsXxAU+wmzeT7bC17W9ydvE0mcXqxoehAoa3HFXEeSNJC/qpu6
i11WkpegFkpDkta68TI3O6E234lzixsZtrROOrPpvcjnuoxNrIEvQYHqV5o4vZd01d4GuzEgskAI
4NCsBHt6dSC39TQosVoMKJ/EteqGXfz3lAY5HtkGjtUPTx7ouAlhgb1MoXO1JnRMluvRVgdISGZJ
l3pFryqOfI5SHWq8d/eGtjkv3xn1sON4jYjzY7UqyJuMps318aLaI9dAD9WwOKDtbzZPmGMalI3n
FltHSnXDt5onX7+TiGynlkRUqHFyDwF2bbijM14DfGL5YmZZfByAWg6tEvTncTH29BY2L1cQYhYm
jXrsbequq2QbctMS1WOuwfLFJlkhz+J1YicnrOD0i5o11s9MC+JHq58UzDibuZOE9DNP5+u9YIdT
TSW3sS69TW/EmQpQaJzRZFewDRukeU95absfQF2RX2btUC2jBnodbhr7IQ270qa5eZAPXaSYrqzu
no7bjyYsGijC0yPH3ls/WyQNfTNHS5ZLFtFa7jV2x+q0utYu8K5FOGxnk4vtdXXuIwxL3YpiHC0F
oln3elCVkgi/nVm7YH2oe1EJ5cmc7eakGpOMi12tHto+pp4MCPzU1ureXbBZN/TnvetnUwzklFnL
25gRHI68t5YLIm9NeLLHhhCt1nbZB8pcjYE1Mp66GOfijnG6fxhsdiehIY3ATQF75hmlXY9cVyIc
goNSQaXcrqpTMmiRcnKqKFKP7NRh8rh2DftgRFO2HCup1R8U2xGMKZh0zD68a2Fhtnow1iZZVKkM
+iVZMEM1Usd+VSJyqWhslS+4Se8VWTafGtqZQnOUTdZLnXB90nZ97sTLYhr0SEnNkyoFqflslEZG
mZI78pgWMT6yY21BjdA7FSNOnZeydrw/65tNJH6EMDEU3VoWqfH1rEuwJPI5Sw0ABoR3OJKyl6Uw
1J3awmYT0QKAfDTvFTBWFVrmdZS8rRZ7sBFHGyOlfBlnK/UqcH+vN3ZtL2+GEuVWqPMcss5qA1Ep
4dGi2MHFcDp9PnWYneWHECfc5aD36MG6j84fksKg1PxFGgyEfD0yS6utfBo66zI5VeiaIVLLdRxX
O4++TfIkxO147MEsBUXZSGNXqkOxKbWtywBO51t2o/5lQWR5rka8EJ28kH/cH9V2ElkUvJbhXTKR
fLjrUWWDpC1dbzuXaLZT2lCQQzhQ0M3eTGTXHj3xuJ0A3UW1XvTyr71IGtXIcJ1ugwu99AUq69Lc
eFLVVEe51Q3cqzEphyop2bl6VKTIzBC/15ed+b0xXopPVDyF7Lso3lyPN6kMm3oKi6ZE8/2pVPre
i/PSPg5WP7/dn9r33vGrE14j+wWz5nam7Awn+jqWqWWi22JM/SZQ6s6NcHCvzgkfXvNTue6boxlz
4Hq4++KZ0pApdCe5aRr9XA3zLD1xIma8BYywpRNjFHbViRYl81c0XormJCXxGLhq0Znph2bRmgHe
pmP807S1UbqlMSjzSBt5PgyuWVeIUEepo/XfmjnWiYIgeuMlfdZ33pwlJQJNM7tJd9Owoa2SLq8i
+C3V9WB8ktPSDt2GA0VyR8VszzMAdXBAVkjXzqneTb6Sd+b4FjhmEDwnPXS5j8oo1c0nJaybxmud
Cj2NqYh17blQjTLB9Frvcgh0mZ5/p79tXk6N3gTTYU6WKf+tt2jOPTehHIbHRO3axZMN3kWunZnT
n+i7FMlB1tgQxzjPEQisEhp3j3YeTrY72otWv6WtOmBU35iG9ISqcDAc2GdjeGJeZf24pMj1vPUF
pbvWVeZ5dE4yhq7N9wj/dztxM15jGhIidd3pfiONNUaDsjJ8TYbGzn9Mat/nr1LcgAOHVZgGv001
fk7DAa/4KHixtbjoX4NJlefPjla2M5yUWAmfl7FRKrdCnqo6Q3AyyH/JPM03iLN2+XR/0W1P+f9v
xEhiBjq59rMarJgDptQqP0IU/thieuVWatgeH41Cpz3demABaAqQml2v7Nxo8yrrs9HnId6/Vbk+
HJNI3asybVMUqku8uTRaZIUmxCpKoOntPEjigDcz1cPKqPytkVHfPRa9hK+O3haOAaicDL8/Ojqw
ceYOSS3WhrZunEMDIm4wOkp8qU7G6ZDMo+5Gdm0WO6+E7VlPZQG5ViTqqdRR4r2exbpMdbnn1vLH
tGOTDaWa/ZPREPyN1Q+PqMkUo9r5cOJ/eX0kEZIRMTygS9jp1yG1SMVqtNZSX0qXUj2pbR1kx4KW
4OEjuhCL/fBq5JmDJCSL5J2vu7pd4hKQxpYRR8iRrz5mw6ycgvzRnnfSOer8sGRESskfnFXOUUxj
uNDtGFxSTe/OFdzIz2W/DE8ymndH/KDh8z26QAjIBxOKIaISsMofVT3RE1xhggttc+rZSfCvwA3q
Qcs4MSzaKWFpcFu9S29df6scCKowzTjxnVHXfW2JzIMlhdbOJ9ouQopBgP80esBk4PFzHQWyeosR
Yp76vE+1H2NdL98iDVcWrbLzkyRXxc7T0d6sQOAuKuKsC4q5iAZfxysmZUG5baj8csyMDwop/uAF
+CF8p1oVvTBS+ROHwvCrnZRpB2m7FVqUIFgrgrO+RnDSLMynZtBrv6Abd3iqigxBXQRJFgyLZs0q
zzOiJd3LqNBId16olO10AWzPZuqiSDLhCAX1gHbP66FnobqAGpijr6vF/ILWdeDmADM7H/RWFMTt
xfNKBFlTWoMUEN80ssl/p3fWuRT/mqpq2ZNK2p4kYA4cJaSMbAHkyq8HU0AZoyNomPykKT5EgWQd
0i5MsM6hqeb+bnu3Kb4+tAS1mxc5TxfYwWs0Z4n1Wmu0ZPbxnFwKmPhh9Lk25747WNmiFt6gjov9
WrVhIx/JP4z6dUrNTnFHWlXGP8NcAj+rx6UI3cToJftoBNb40RhDyfjbiTCDefiMRZmPrh5TGCjw
e1eHnmRloULWM/skQAKJzOSnSel637bIZu5PzXbzov9HfsleYlVTiLj+CKEmD/1CW51PRjs0bkvf
8FMRjcPfJeXX3yRzbNrT/Yg3PjvbD8Y7/deCtb16BWlB2oypkSz+kPbDC+2K+WEGX/TsxVJ25vHG
QnZ4RYrefGR2YNBcDy5oUinUuzT35VlWnrpwiQ40vKY7U7hNMkgwOGJRvgcJ5el1HcWKZW2RaKb1
+3ron9REr77RMWkcJXBB10HN0sv6ft4pp9waGhRsIZmOXNHm6SoU4cPJ6Qha0YhfxUV+UMFI9zbO
jY/FiQOihXAKd/06kQmboU+kpCj8uAJOcChknOEiFYdR1tJXfV6qHz1CALlL09h4DprxZZL18Yee
hNlLhk/jB6rnzTEsobmZer6nbrGZA8BKIa4sOCM0472LLP677uHEszpbveIPeQFIYNitK0uW+nx/
vW6jCAgdaigcIjDL9Q6hKkeDWYhjfDTD2V3iVDna8O53lupaqZKtB4ROlir6kQQTdbWKEt68Zap2
/SVT89l0HZ3E9RcSD337MVyMWv5U9DxpnyhJz7TkLZZdnTPJXuyXOixC9RD0SdId8Y1eJncyxwH4
ZJnzPWG3zXIQqkpco6xyQEfYn9dL3VQoEvZN019USa3dJNbg2SHq40pqqu4sve20izYDIDa4/2DF
a7AEFgEPMPq4L1RSmsNgReVZS1LHe/Tjii1LBBFEiNlcDyhDbBiX5Xq4THoLx8RRozPoaf5otic6
jAUvB6YxcOH79fSvhSrraavApZcvi2QqL+WQ5p7cz9LOEtoc5e9R6AYBJ8Sdcs1lrulpgyffEIU3
jtsnxs9eW57KGuMZMwj3DFu3SwEQi4VAfUIU6dYwnTEmPD4zTQHrdoLY1VLaQYy2DkG6M+37/a90
M5aolQtfKmxNVnujDFpaOJG7vEhFgrp4E+mHUuLecEwA3/uhtsuOYQlLHVTLoLGuW8/xy8t6RBiU
y9iF5kGRw8CLl3qvSry5MvhUcH9pIEaBhEN8desuaTZ26sLk4SlXemNfzOAzvfSl02jdabSyOilm
vNcEdnNoILeyeChuH8OTaUct0KFyWea5PWkFmGCU9nsQ3c0opBT0kMBv5p6/3lFK34VtVOrKJdLM
/NC3Rf1B68M9Y4vbUaDQIE4umjZWlUezm+aphs+Jr1VnHIIkqZ8lqd3rsLoZhT5vTiEaKDbsytSI
kOicbdZdY6Hfn3Au1520RwW5uRjo3xKtL7yo12TEfE4Lc+CxccFFajmoeeybcvAbLum/JWX1aSiC
x6w6uWlYfP8Xbw3jR3Ji4I/DF0qq7kcRYnXSO2HlGUW/xwbfVC1EJHgC1Lx5GG6seVrkk3t9lpSL
NmLGOaj2UxwWT1aEEIhWL1/rpfwR9MEbfg8PKki8j5HZpBMW+ICqpviy/zpx26wxuiRmfSCEEJzV
fpjhGDvFU8aT8dF8lkEKehXkGp4XAODXodKOZbEsLJKod9QDRtm2WzoaaOTY7b1jbq1HDlyI4Fwj
ZCSrc1AGcG4p16rYejq4Ejq59GLSRX2+fwTeOm1NXtaCBsdrfk1Niie9N2aUmC9NYNlHbHh+BdAj
PDtM94rsa0M1PhOMIIBt6rpQSihaXM8dzRxtFfTlcim0NEK/dIJ7NFfqISut4jxiZ+H3SzR96gdl
OFVKF5zAO6unogtHYFBrT0lpO72QxMkjkeMgG6NJ6/rX5IU2G/qiL5fJCOdDkTmIbS+F9nBiw0MU
Dpbg7FC/XStOU/tpQmRG1UvBtHphN/wwpnpPnmA7FI5F1iOiOxQQNiqYlHxTQBltvoRSJZ2UcMAH
ze70nZWyyTiQLoGLQblbNJxzOV9PWBBEvRI5kXWJa/PjbBufBlo53Qj5LsrPe4tlMySDaguy1HRI
wgmCknEdzJmQEx2S1rggqaV7Y65je5Nre5Kbt6LQVikohlR3+EbXUSD+DokzDcbFaIzaNdXBOelp
v9cffTMKoC19q9ARYHhcR7HtBjIOfQIX2txjmoYlDYf7MPhyfyPfiCK0KcQliSwABbPrKBW0C32h
SfQSauXiYQSvHIdOmrz7UTbHBSU5emGQ6RV87U0KPc1O105SYqOQ1XZf6oyqUayl3V/oovQ7W+dW
KLSdaNDk8wiK5vWA7BhB54Yfcsn7oXDLRR3Olk6RMXaS5tEqNKOC0CQcUMmJeP1ehwI2zVCSyqk0
Smnk4b+K9oiMPnmbL3u0sBufCcMj0RVKfZ1ltwoVl2WXSy1FzVDG8LUPlP6TYnfzo7e+GBDdQ/QF
8NChUns9oCYC74u1mAE5+h8xttDPWu8gO2BPj6KHQrgBZhIWcuSaCBxcByo6dFziMA99DbWho12p
f5WI0j36oiKh4P7j+hCiVJunf1+HMbiFAuY8Fp8xUoy+Sojafb6/sjcfhg0CPqXwdrOoUK2rzVR2
+nhIl8IfZIo4TYuIsaVK486ipqeQGblCJ3nUUHPgGQo0uW0mkwvSQtXs7cvYNHPpVaodvtZY7k2H
nrKfDmNbLS2fCakzL5rTMfwWz+Vkv1nYXaovIfpZ4/csltPiOBc1OnEmmXB1oF6qXqomHYLvyjhW
ixtpHbXcUpEGw1WTwdSeK0OyGxfPA7pu3M5sJ7yfkU8uzni4pq2XO/OcuaUth5KnYvczHVKT5P4U
dFlruoqajPqxlKdRO+XO2NUnR2nH/Bxi9Di99INt1mfHCvJTjDKaNbtUiib185yXy/g7vD1qxWY9
2S9hGun1E3qyTvQ8Omn5T8Zx8otcXFNOy5jY4UeniPT4JLTy+86d9EWOvbGCmvN5mniCvAWpHkXn
eVQa4CYpnpuP6mgbODcAMON4qxTZ5Gpt4Pwo8569S67tyKgXYGbhxmWRfzEjuKyHqdLV1C3RPS4+
kpVMzanWk+WznLXWH6kyZiW/Nqsib1ok/Yetg4Mc7blY1C/moBndU4y3r3qgi01SXYQuanSaraAy
1aMJGaP6u8379A3Si6KgaEIWeSo6A9ffvMEMzE8UJNte5qYax/PU4hx1ShM63J8CHrpoWaDxNryN
sTL8IQFYQ/vhWjeygxNJgf4LJDWUD+YyZfM/eM5Z6iHBVaU7FFNetYfMTALr80K26JzqQa+GQ5EP
y3A2lMJInjrTmlAWyMt5lD5xu9OaqTd6+FoyRfFPxxqD9CgDAEan2k613yOj0LUDfYpZdXTGNLfe
5HTOaFwfguhzOEpOdqjMtpJQkJLr2husZJRZGP2geuMURdii0oauf0jTIVVe8jGYY968s5O8djRc
z096U6SLy8eQYBS0Vm0fcrQK5gO8hST6Z5nDzj44YZP/FYRt8dkMMVBzDdLG9lCFY/K5n7VJ/i1b
eu3TLE8ZJs6sNMVBWs2Uk8NcGFLp4QxbLs9dJ+cdDgxgPW/GomeJ10W6FPuKnknJOeGZHJ4hvJjR
cZFKWz3OUddDMBGf4XtdKa16AutQjYOcJGN1msqkks/QXXr1oKRWVLvU7p3pTHkomd0ozpYf6BGa
g3AvYT+5eh3omRcjmfNjUDBe8lroHZWL/sCkerZWK4ZX4W5vHJuulc1filLn8iHSGjWFauKor7Um
x+arIpdtmbo0l7W/p+xb5WAaaahChMuU7lS2uvzX/aNwc/OaIEpCFZ9WZbiia8BCGeVxzKSy8UMg
rFPnVPGTEUvqt6ZD0vd+qBunrmAwwQtFMx6n7FWeh/OIEalt2/hG1ZlP0TDmB21QNO9+lE3qKlIi
UeOiz5tjd11JKzrKXhhgN37NO+gFRntDxyGvHKjnJ4TP/74fbTsmSEtgmMwc+TgZ3/WdWEtOIGdj
0vtOOc7okZmlK4dyfbwfZYshC3QHjU26DYXgw5qVSBOZ1Yd8Kn+W8mJ0FanANKiuQpprg0RReze1
NTs6tmne538rziy0K1MpgEaUjmX7scjScjplNc2yn1IrM3oXF+vg4coFtA+q0nST8mgW7NXruUBw
IaAQM3R+6gy24eXjKH8wJmd60HCd3i160KkPcIdTnwasvo6jtto0V3TYIc9JE2mVRkPuQg1NvlLB
0Y8TPKhTaPZFuLOwNiViVEeh9msQNYWJ0rrPJYujKehG3kS1NQTPlvUzUUa828KW1uO0gCoRdaar
Nr30cHcUzEya4GEVIBGNCtJqvKGMWNVSmealqJTprAuzOhSfvtxfYtvRkQ8DCbw/jgz4mdeT2miL
lguttItmB9LJlHTtQ0IV1DMqWz9lqfohi5HMcdpRezirJBPnUY7eJ/kMGeZ1YK2vuQi1zrmMNfMX
wnX70GJFt5P1b04FdOiAPngrCfO9jccir7+6Hk3JuTR9kLw5qZWcFL2SvncRBCjUGZav96dze6yy
YYHRuU4Ec2Ldo6lUbLIocEaf01fmqm8SLyF/dKN+2vONvRGKBx7VJbJ/zqF12TUMmbdokns/N+bB
Q5cu/YpqpvahKqV+pzZ5MxQIM6xFKoa0+l9/KymqZ2eM9N5v4nCyDmw3IB0jDHsSLLmpzdP9SVyb
qXFTgKNTnBNGMTw+dPF7/gX2zVXWyepsjX7HiZb7tG5K2GMtmYEipI2126Ht+c+eC6OxVLfUBrn+
aut49sJurBIL+W8lDp9wRKdiMipRvIfFbNJ7fh6kbU4jjmRhN3v98+xR6jp4+YNvSUp80MaEZI8y
2sdYdSg5GTXtmZO0V2G4ceMASNIFRMs5wJoqftS/5iTSUPmYKbz6HFN95OJ4Y7wGzMnO3G8/tbjX
WFGijXH7Ip8zdDfTfJl8tackfNCkcvGxYXVir58XPdxJDW5E+5+uF0vQjTdw4ZzHiwJ2tvg0SM5P
cdxDYg3i+CO9QD/vr6ntNxOdksCs4rWMKNXqnHNKjG3zOZh8bm7pDa3G0HgGM1e9Ire1/IQcTD0f
snRsosPDgSm2gyJzjb/r2V5/t8wKoZzAVPWBHyoPSF1yI0UavV52Sl+p6+xpFEnw/aCbYw8JcNIh
VCq5QPi7+Pf/WizWgih3OYSzX2Sz8zkelvBDIRkOcn3x8LHNUxTl7we88SEBJ3nVckTg87pWT1X0
vuU5VRCQyf8UWgmaJmiCfw2CLj7fD7XdCFwb4JR8SLB+Z12nNItA0RYrn/1WtqMPapKiQpjHe04J
t2aQe4l+YdRMt1BbqWuhwpNm9vUgmr9ZRtx6oWJkZ7lPAq9HIXuHCHZjArGPRENMZSewUlfXYbeY
LTIShewrmWPiyVr1ZK2Y2SXNtGecc2MCCYXMjdBTF4zC68WBFc9Qxm0t+1o4BkckzfUnXUseRkRB
P9htQJXUDDkrVwPS8iyLCgSvfWPs9Od0dOZPACB7Og83xoLGH3grBzHMoHV1dyzalvJ0o/itBVsi
zbqJztIp9+4vuXcntCtAh8EIdBcBWA5+iofXUzZacSjZViD7AzVDzQsqDfJcCVqBiGA5yT+lyYbS
3kFKfpubqHZOUP/bMARqqSTnaW5kNT2ogTN9m61pXv5UxyKzjoVs9cYBe9DR9hu1kLODbEKZfkmD
pvnLCmKzeynreLC/AphVMtpiMZVKzYii5DRHg/SgPTyXLtULYdMMm47pXDMnOtTZsqGoFV/PY+vC
2wZd/7SKBStRUb7fn9Abu0s0O7KFeRcCha0Wx9TkHCKJrPhZKdO3rRiQZl1667RXgOKmPTZZopo7
qeB2qXAnUlgGQhIedOsqqd0hXzZNBb4xUqqeVTuGx7To7c5SEb/8eqWAZtNGzTSKdl11NbJUVYYi
RaTBd8xy+JkZ7XBi4WqfiwUwaJ4a87uOr/ezMsv6DpV1e4LwPoJIykMbHQrOkes12gcalKGINYqI
RvUxa2blW59C2B1nkL/7n+/GVBKKOjBAKu1PazojF04ntSWhAi0bP2kslZdY7a3n+1G2VzYZgeBN
knDyuFzrVlkdmtXYwGs+aGnjFcZonPKpsD9NahN+SWMz+9vBO/50P+h2aChyo6oGh5XOT1oZrmcR
peWsKQtV86nCOAezSeNvthMZDyfUggnFV0ISnjL62iFtrhJ9LrGO8jF1jD/izMtWt0fzk1lbe9zf
7bIAdoF0yiFJUs2frweUT5ZTSRRBfUeOfjaL0z3LfTWfxqjdq+fdOCVRo6MBhPoUcoUcmNehIhNU
Vq81w4e9nkp4GtPglxzTBOGnZ0XH79GL9bGi+whTJeXFjJal9WqzLn3Zqe3mqMZTNX+P48lBqXTQ
RYVr0uXkKbSG+LWe03D25kaq/8bzOYzfLHgi4ZOKxEZ+NAs5jmhRsjF8Vvo8dlw4K3VA+1PWznup
jpiw6x3OBqcPD4041gBg0/Uo0WcvgtEuNb9p43/KrtYOlt4/VwENQGrc/jkP0fOcNniaSTsp7I2l
KUj5PGVJSQQh7DqwmbXLCFSs+ppTmh8XXZL+zIxG2dkA7zy81fiotHMJoMlCnDVcN6DI0ix2Y/i0
RNkHQHPjktlm74VJ170pVtv6Miq+59noy8M0j9UrtgOxV5rdnk/cduUK22LudJJKypGKOB/+lcTy
iOtjZAhs38J2wgWtlA7NVJdA3kt6fHTXi84/sRm5AIXa1nWozizDPKCW5uuSHR81zC0oJVBPuB/l
xoCgFPNmBMDCsGPNvZ2XtKokOzNIiQCOcyMOz4O64IgdsXbuh9peQ5ao4pO4ClxuU49G3C11+qo1
fCW0JG8O++6rqaTDIWxsUEDFjugInJQ58SYtq3baObbrlNhU8ji4Wa3AsteTOWZyFcsqsZM4drwF
BwkeO2rs3R/hzcnEz4DGW+p2aFVfR7GGDMeadjD8eKn6c4hp78eIh9gJM/q9t8B2xzMgSxDBhVUD
zLHrUHUjTViqyoY/Q8lEO5Q74rMT5+33iGXrpZqW/501Sf97ANIWumFoOnsKprcGKwx6WTXURjf3
hR7r0cDaMfyKTocvkxQNn9BaDL+bubGHmN3Y/1y5iPWxQGFib7xKykZHqiJQTR9Bn8F6CpZBsty0
Nh26I60ksQ6lE43fyjZucpLXKRvOstPG9SezUXCcqiFkFTsvvlvzT8LMLcYLXoBD1/Ovp7OFAmhj
+nrYzuDsWU6tcv6tauujXpqG2wbKz9YJT0qZPSz0C1eeNihoIwowFMz869ALliejcKjxSZ3twxDL
AYz0sDnHTdfvjPLWNxa6K9yhTD9dANehWgongJSR5Q/FpLpwmjBN6Uw0StJA/3x/72xpWgwL4RoW
FBkIaM8qVjfiyV6Ho8V66gbJozNu/JVkNSqNuZQvb6PSzrNrLX3mz2MaTx5dtkF66squ/9wmuTmd
tVSN9pASEfT64hFPehIvUAQgxDWPaijCrq3LyPZHudEv5ZAPnybYZL/dH/uNKLxxEHBED1VYRK2+
qBmHFT0kveNbYz/BOSna8sdgmPPOAXzja4o+BhqheGXzsVa0I7OMrH6RcpsbJU+hHc3z59FQxpMS
mfrOiETCsZo3jkExZeTICCmv7kkr0RerH2Tbz+xu+DoYUfABeh01TyuTXVkP+m8PzyBCNtCBaR+B
kqGvTt5CKmsVTMv2TSvI3KrLaNSzuz1D9FsT+F7MA0oX9/JqAvuh1ULHTh0/zYv+GNh9f1BKK0eQ
V96zt7qxJN471iAFCWmxteaqYYRWaNWZ47dTPXtjV1UHFO/2ZAZuRRFuC/D4mDW0sK73d9Q009SD
/vhGh/dJh7ielwDzPD38cah3IHctOLLUIVZn5aREBZXLNHzlVjTORTn2rqwFe80tN8YCmYpVwHrj
/FinZiZ6wshsIAlVjVp26GMrfU45IfcwsU0Wwz59F/mlbExytjZItZNRsXIsdV/13O4Xb+bQWr4q
aVuAi3WTZGMlhfeZR792pRzqVpXp7TU7mN3ZZOvtGyrm6vQZ00wYCwADTXYgOcd9W8hMSIlrcMz9
EcuIrrg1HraOh92Tw5/TvpCesgCw6pNtjyUsCNkqqKvEhpF/bRAyee04W2IMd81Odp1+RIYLdYU5
+1ni2Nl8Ki0kFVwlDLPPyxQbeAVJQ1clLnWoAOelGoGZD1UTQKTRQilGYQE/T8dNVSP5a0zxF/0c
J0ZXPjVqqRpHHWWj8cOEppXlygpI8R9jI8cLmlXKbH6Q9Fix/NjJyvo5xkghoA1lRFmqUGeH0t3S
LrOLG8ZQuRISpWnjhfAF9Z9KhxfPrwcXHqkRDYeUSCki0gmxehYNWgMTm/eZr6p5d+pami3yENb0
g1EsCMzvMD5H61bFayDRQJNktv2eNMMztTz0uhyx+vtRNieqiEL7EH14Ig1aJ3ytJCkqjVe2b5d9
8mpiiuTmQ6h/yLRpOgZj1v5+P95mOwllf4M6L/ANk7i+LBy9dkr+reInfVyeahVh3KjRjYdHJboa
SWVBNwDQzdUBZNAaIiNvofpNaDVeaSXVib436YNRTdKzodZ7Wg3bWeSlKjQh4GArXO1id//7/ZbI
Um82rebj8qS/4rLnRG4EI/xbGGhS6Mo9ttH351GM4OomBHSDGi20EwTddw2Bza3TVak2kCg2eW55
hlXVv/RxjqqzWXDIn2tDmowT1g6TuQPovIsKrkLT/ANvFva0APBXlyJEP+F85zj/j7ovW64bx7b8
lYx8Z17OBDtuVUSTPKMk68iSLdkvDNmWwAkAAXAA8En9G/1jvY4rq8qSs+12R9yH+2hroHgIAnuv
vYZrps1s34wmHz73Ge8fVLb2dJv14fwRoUaYFw69oQY+kjk8XOa8np/GiWnvkA8IqCqidPDyCmuS
gNIXge/xrkmJDndoS5Wr2jbOINWUZho/RBmjsKubO5uUY6/mdiOAKalqbhMx3eZ1mj7X4ZLdQ8Ia
LUVr4YNY+CAJPi4aA+Ltjz/4r6fxq9sHXRFzNahC0PS99lsOvMDOKaxHruEbMBYSU73rLl+TuOhs
nnyKFvuek6WycO//rMSiP8QqHX92Wrx++GeYEJUjUCXQyVE/vlxuqgHXCvYO+bXX9e1unVSgMJ0O
aV/aqe9/ArZ+dzIR1FtAB88m9Ge99avHXa/RxLXS+XVOwTJc0ZoV0Mh+TA2LC+7JHefhDSU4an78
OX+3URDAIeACAQ9Fc59+d48qY37St91pbcX8sHpiKOBmHL7/8VW+K73OV4FmIgD1CBv5a3g3kQ6x
Xj3vTnrx+l3GAv+SG9dvAXH9rL/6bo9A444LASoAZAA47fUeka+awWYNwMuQI00iNR9MT7OyhiR/
mpfmJ/vD9zcGlesZ3MIJEsJ04dXVaMONoONIT2pdxhIIAibNwxi9Cdj8y5GEgD/AzwZAjpsCqhS+
XI3MGLjkIcPi1BmBIY9UbLsMMI358ZP6fj3gLmCiCHACaCS6xpdX8QDWiZBLnFGqHkrUHc1BdDTf
/fgqf/GxnTsmHB6YYwOufgU8yiYTWb82PT62PqLVKPLxI3GQ8xad5o1f/fhq323iGJrgDMQdZfAI
xkTj5T0ldbumbMW56yfUFQmDs1ouvc9qXC68bhE70DB/5rv4FzeIMwpUbdjSnM/GV5ecsVekrp/6
E2ju46FOJoy+7OQNeLumevnw4/v7i2eWn6cnOIjPSsSv5PFvjsUmMzT26QjTKKHpVQ5z6rsuZmLz
61fB8DXE+Xt2cXn9KQIjabzJy9jJBQ40OeZ5G7hziJ88q7+6l/P4Fb6VeK2ASb98Vg3tAg7jAnYK
Z1JvoU9JH2mTdB9/9V7gDRODJnU2IgcU/OoqXj72tEtqfGJjDC4xDPEKusifBWF+v6XjKgkeCsRi
sLN8/ca6zHeh0JyfxBC5HYOqa5Pb3m1hODUdYi80hYR/+MUkWfozGsz3Sz46+xFgQ0JHchZ0vPwY
6zUYQTpu2EkE2bK+DRVLuzfQxoTmpNBK8jsbjvOndKyT7peN3r8mMkRwUcHUEAjX+U/7ZjXqcdBB
t2pxGpp0JaUYcwTRIWT3118xTM8xFELRgicIA6OX1xlaW2eOUHGqF/i1gGLPyoTB/Cwf0uyXN8Wz
5QLOL5xc8G19XQVGHROgbU/ixEc3b4GOpCfRTeInFd/3OOnZ2QESKVjdoK4Az+blHbW6i2bPG8Rp
6fp1n/Zxv20yr96hF2s34TqmFWPgpQIfJ6VB8NRmIWv8hmPP+8n2/P0ZCtU+XnXMtc8TjNerx8Kf
FThlJk4jonZ2q+RpwdaGbyJP1VXQY472y68jvLvwCIFGQ6r9Gt9nNE7MqLrxJNUiKpAPbziyL/4/
bgo9Lc7rsyPId3NYHg7xQNg8nqCIoaWL8q7keQ1JaViPG+Z8vf/xTf3FKwiVIHjF6B/AcXzdrKCn
cMqqbDzhTYlKnE7RpsV0e5sPIDkSB2QBPFX6+OOLfr99wj4C5Q96JJAvAOK9XELYtmuYLJ7Nieow
L2uYYSZliNKS/OSJ/cUKAbIFBBsiLiQ0vaZbBKANm8T68iQm7j+3KRdvWZ/y9xoBf5twbH+Zmgql
GCROOEpBaIJv3quyhIRqTaKVjCfQ1aPj2VJ7O6yGVH76Myzyu9EAroRtBXAkdi8UrK/qcKUkeJ8U
dwYUJtpoOsilRBsCdZIMe/iYtAPz36UWwu18aaYDVq14+PEz/IuFAzAZIi9Q0bCBvob19BzKxblO
n7DFiWiD7VqFmyhYZ3bMRTDKA6wNvLdc+In4ST//Vb78ouk6U2cwIMXZca4AXzuoN03bgRM0J6dB
Ikcjw/mUjDBRhfnBSI/w/5TtIR9BjLpsYHCunsfMuGznr6zTtzxzkJ0VvUhd+hykWsgLJLTndjeZ
UOqzpsfnhx9/UK8XIaQBWAp4Rmd+xbl3ernY5xXSg8UFw2nJuK4W1x+pV594TO8xO/5VnOh8MRBw
AOKc27TvfFbDQMxB5jp+aoQOkPg6LMhg9X+1e8FVYN2MTepMZUKr9OqW9DCGE+OTOiG9MC2TxMt3
WGrvknwUJZgS00+OnNeL/Xw5MPbQYKOxwIzu/Al/c1aPMZibhFh9akcv200xjpghX4INFFVLuRIz
7LRdyUaplJahlc1PdpHXuxUuDz0baiRURzjGX5veLIsMeqfH6dQsdQ24FYIHVfvL9sfL5Pur4D3+
6vSAXRFb8qu9I9Ww/40cnU9wqSFXEmIxtjdMrj8rkL+ORb59e0JI3REQgcyL80g1fV0mpHrweD7P
6wm4DVJ0wqgzZKdz5x/hN+v4diCu+xAnngxuGgXDCVdBvgT7WDADJnglEX/WEtBCCInvMNL2rlsi
3+2ga+tMSZYVFjN2gdsMJJZ51xVznxK3ozVLP/WZz+7aGqBBwVTTIWmZ0PzBwgsWMh/fexelOu1+
sSbCzQI1QNsLwtY5d/DVNCXqIfUzkpuTyL2P4RI3u0Z06U/e8O/kSuerEOyCsBDApfCav1ygkaQh
Ye1oAZkuQbBRJpniQoL0Zivncbg+5cYArvLMlMOtlxrKT0OEt3/XJZToLXKuOxiyKKB8hYG3jVdh
0BStv9gZnbMXsJLx2mKwCxDlVbM3SrICjXPjackJam0WZG88NmNw/3Ud/8dn8z/ok0ATALI913//
T/z7sxgtlA/N9Oqff79qgWZp8Tz95/nH/vVtL3/o79fjE7+d1NPTdPU4vv7OFz+I3//n9avH6fHF
PzZ8aid7Mz8p+/ZJz8P09SL4S8/f+f/6xd+evv6WOzs+/e33z2LG1oXfRqGa/f3PLx2+/O334Nwf
/8e3v//PL755ZPi5K8En/aTU4/TdDz096ulvv3tp+AcGVNBIwzIJZwImVb//tj7980sYyeIkRauY
n+dX2AO5gOgQl03/wKGB4RUm1gkouNgYtJj//ApgKtS++M/zfA0ipn/+dS+e07+f228cpsyixR+K
3/vyREd05Vn9gDWMaQZgiO/CvFCm69SEvamAaGrYPI/uQ9ObHUI7fV4iQSQ4rt4a3TCZiifjTHoC
L9ccedR5RyhX5w8phWwKodvzBYpYerBtOLzFiHP4853+r1hhyxP4COrpNyww/dt25l8ewf/n/w3W
Gh7//32l/U9OxYCS+x+r9rw08e3/WGNh/Ad0ZThG0M1DsIRj859LLAj+wEENVBP94VcLwH+vMC/+
AxsCcCAYrmHxYZnhQP9zjXkB+QMLAmFbZ8ry+UvRryyyr7vMN6fP2QMeFLvwrEpDqYKe+OVWKRp/
Qm2RbSHInPydGhxCbQs2zu087EiE7AdWL8mtRYWeVJ1x0wFJeYlXhjK3X6iXZki/agh7lBYc/GLW
vXlQroFONFm8j1Mbh6IK12a9V10m41JP3fomhlyMXMDfHbydOF/SuAiY8j4vMchiRe7BJKWYGYeZ
uvQguyhUZ4cRw4o5v+0SMyuEaxEfJ1ss7LmVxexsBxokze/91uMZZPlzfCeS83A+RqT9M+19yqoe
9rp2Ewzzmpe+Htr31nZSbFqvxRWyduzusoTjAM29JBGVGAYwFgy0u121KN+AnZb0JC7R+wpZklGi
zGl5ML2PVxweR+QfcLbROgMqLalA5EORmXWlV16vhl3mIyHNVKslIwCw1Qu7dsPGqOPP3yy5P7eP
b7eLV/UK6n4MPXDrcAZHGwC7j5cPcoWPbmiRvdz6PIOHf7be1zUsgX5S658PpW+XC7jCgMjPfreo
wVDaYtF+W/rlAwccHgbX6wK6WQUkT7K9ErNu9guMrtvTj+8JBsgvrwd30HOJB6QG1JWza8qrvupM
sazrFpjTeWxewR18eOB5xh7bPNdi71pPNGhveCg3mU5DXobp2QMM2ga1woy3HS8ENREv3NSsHzpF
4qaCq24r9dMwzSQQD5RauFKMQ0BhzDuLGYTdifg7uKTU5CKywbQWqdbWFGEKf8qCmlxFsBiLBlu0
4FEcI2UQKV+zoekKzuh4lQfAO0/RFIh7EltYwZNlitbKoWDZOEfjoBw8aXJQnVa4m1LYL5A7THHG
DO6DMSjELkPDtPUJRq9nJaErzDipcT8omBwcszZdRuRSMFhYJJ2Yv/isyR4s1lZfJop0ruA2XhrE
OPvpHu67dtzLFlYcuwQd/dMEtuVxTUakx639DE+ErkesZj5tpMbxYatQjmZc5lKEFpFUXRMk1yqz
XlsoFxpdjL1jn3rpXFxA8tmyAq4e3lLF0WiyXe6z5GQ41/mxTdsIIS4OH0HRIbv600QXyrfpkoLG
68Ks9yvMEmpZJrFgsqhRKT4GDbVrOcMfGoYDnmrjQsOFgm0HWNiFb52Ds0VJhiZb8XGI+Y2OmE4u
04ktuvSRx33USU3hDwWMJL9Q4UDC0uXxfN9EOUhPZziFl5DAmOwYQzHTlQne/ku3NgM7dMqb79QA
DmzhUXQ7Wzf00b1bQk0gp589W4YdSadNw3Qmyj5m8JvoGtIruHHIdTpOmIiyIk1yczvSOmyRPwjj
TwyVJz8ubMSJ2ZkgbpNiXbpal5IgEAtLx9LsGPE+uxTTgFizJoow+26mvmsqaK0R3dJJOFaUGcYa
bdmt0uebOej8rkD8WvC+B+z8tFLbPzUxCCnF4qE+wdvoUomjX7GDCtGOlz3RaM2w9UGZhm7qkuTt
guQNmHiW2iVvwi7k/DhCGxxsCSxQj06C515q65L7iDjzbvXIeGT+Om1GM61PJgvn+xafYlhlMRCM
EoPBViDLFCS8YnCQ/pcjsCW9GcIFrSjpLSnXwXFkVHHbgUo4k6WpJlh+Xk+Biz+n+IzvwaamyQUZ
cwSthSroEWBsYVC7c1Q1XpHI+ezC2FI8jSFsSVb5rVBjAZnSemvhWTdvx4iwpgA3s51LmADyqgb1
RJUDsS2YgmtGDlDByOcBGwwvOsHXoJJTot454plgw6NQ3QUoq56SGQTLYkXTAyOUwKM7WF2qpLQ4
D5/wFPusqi1dNbJOvWaERcsi4kratL4RyOTq9p0bl6bImfN0KexgXEHTdlLVEgryiYTzcOVZa4KL
2Y3k2cDCE+xCOj41TgDf9yBW4JUP7bmHd0tBQ3Bmr7oSo7D+XeNmdZWNzjwjq0mDLu2x+mFkCOEp
sDxaAj3giG3KBWt4m8d6fGtHi2/DSwTBfDjDy7iy7ZhdUx8IZjXQVWXbYco8viV2pJ85jcf7qOlt
U0wZMkJL5YUD6NIkmtYyWWqsP4dmaq8jtwRb4Yv8bU24zwoOf2p8YIuBCniwsS8rXkMAXeN47Auv
j+un1CVoIAHFhymcC2F3XMbDQi6nMBJk/swNBEolvKw7mEhgueJ7MIQll02YihtfGwjZQJKSap8D
O5sj8JldDKtewdE0XdShg21LM09CFHCu95ajnANwyQfYB3sVXBsS6LjYkmVFzPLsoh+s8woXq/EG
2PQKvgK2AcTS8LC9dlmyjmUqPHplupZmmxES4Y899RnZe3bgT21Ko2Sb0sa+U9KrYVBEMFEtG6La
PabvmoMtAWOdStAuJGrHdTS+ye0C08tU8xaOucraYDf0mLWBMyHS8YgUA9Dt66YXtFrr1tFiboj/
ftVT8KRqSb4k7KytnixtrtEaeA9m6UIs8tprnztqI1fU6SDnI8xy8qTMtIyBMxLN8AqROZlLJpr5
mQOUQtKw185iS1jsqyK2mAYXQx0auRliqWcAUq3kxeJqp4sVZoFdEQyYTRZLnda2WPIcu39rHb9r
RorRZ5fHHzAonK5d2mT3Qin/M6/rWhbwcBpR9USOWLynhLcVxjnrVAbKX+A7A2DUFgSfuy4zVXf3
XeZ5cZnmNGmreFlWUUZ+V/tFKFgiNy2A1k9NysKwSEK7ooSzwDmk50/XNbZfXtJhQo0VI5wIBh9M
JAglmdrbCetdlbVN+htg9dj3x8Gvr9HiD2uVT7B7LLzWeEHVwCP3w0gXWB3NnmtEZdfaNVUMV7Zj
YvB2AbhsYlrhEOxPa6dnHDo2x/C87ZvphExP1JMghQ2fWcRHiItQJj2D3MIf+oXWX0gPZ6ci7Sh5
IMuMhx9wz0+rpmawIg2RQPBlaBIANgQao7iI8omHGzBx0junhvRxojP9wCa8dAXXUw9yUq/ltE38
zm+KEO4mpmw9z4+KFj4oTbUsfHlgvE4f0EA7MIqQpJRBnDn00gwXPcy5VlG0LRUoDxZfPLPAZgEO
MR2+MXjLPooxiz4n2TrBwwvnLYJrU9fQqmOR7MFC7LPlckQYm8KZvjbqpEnePSCRY+IFTAa7PQuc
Hap4lbM8ZEvD+9LIZdDbrJ77YZP3ZIFDQg320aapwZYra/iMzQVwfhdcJtEZBM6mwZsucqB5472l
UR2Xxmu95S1ICzlEIuvKbxMvgqXlCucsuVeeA1+14DDUUeg2hKtjUy5JPAVLOaYqCT7xWiIBuQDd
xia8BA3WR2GWStg0zbseBqdWFvPZpXHEn+FTd9/DUXA4ymSEJh8nOqxIm4LTNVnRvC5oFwqGgOv2
Uwu1a7y3FMS7Uoi6Ti6HEQzoFTVfmCHBCiXOeSycQoYEY6kzIFwiYStpeDEMfd+tJUPV6kVlOrSh
d7Judv0lmcFepaXxtWu+hCoZvC3jcZedetUk6RdgIrgfUnOQrTaDxc548Mni57wIGtP7c+lWDltY
aIhEux3rUI2VkAZ3kbTEopXp28VmO53Nsn0HNLFJhqqTpJvfO9BXxbt2bli4HXQPR+C5YzDpL/rI
tekWpUio9jTXnZzBelAkvGnhuBxmUF0kKn0LemeS0xJuNKi9i7XLcIrCDghHneld34DhWadCv7MA
AnJZ6iZFCD34pS7bwPM61ldeIxp+yTGzW690JrMJmV4egSFKARORiBzqWEESPss4gQgAbgbrzTgu
dXgb6pGkV0xR2KHZyC7vc89hTwugSkiLHo70lyDJOlYGdRdH92tj7LMOlGal36uFoMmT4bDnNFof
dDDCkQzOQMuFTBFIWui+XlGewObmM+dEe3ceamtT8M53KaZvrAtQ4E0hvezSTPvYKK3zoT7p1x0D
7B+VI1nDh8aFI5I59RwHewlhmtsQ4ZLxkCdNHh6DVTZ+KZtWiU0W4cPH+qpT7FFTptG0IvCgLRwz
Yr6W0xA1m6nuln4Ds9zRIATOi8djB45pu+kQ8PcMvy6cvA3heXfWDai3fgIDi73VCeLp4tpHaW+D
YToZCErWUFx0C2alOLqzGjcCrg7ahDVGGSzrhkUVBlrD2zVI5s9hl0dfHPpe+uD5sn0YYCh7A/Sx
7gsKItZUAIdSpnSLWb+E/hJ2p1rE2LCTsMlkgSU+W9y6mDcsDXB6cyztJ4Ul0cAwyrR7gqj4peih
/EIz4dsBnTdJlDkskCi8M3E0vU9wCnaFdZLDjH1pMZGHQcB6Q4TQCJ404H/sGh0NpPTQ7bbF6nMI
y7qsx0Qvp/TOVyn74FAuIeUAJwRipLsRo1PZeA1eoYa6Ty6D718xmmaQsOSrgSMsvmnjAzjP5LOs
M3pTp62pq250vS2gumXoy6CexaHUsazGKxKY6R+Dhv8K+Gz87wXQgsP0Tb9/BoBfALTv2//9v6bf
ANZ+i5x9/Zl/YGeQKP4BGOwMaUAgc+az/gs788/ILUjecI2DlzRse/+FzobRH8iFgOIF03qM9yCx
+Rd0Rv4AQIJEE/D7oIpHwGv+K8gZJgln8OHfYAhUhQDtgdIGGJzDugr8wZdgSDazRtcdfKNHLC4z
loFEafpOANwZr/Rik/V6NglX79dRm+gNUrn4EBfh1Dc+SgrAUAqv40SzYBfhHckvmmRWX2B35djN
AiJFc0Q2wWQ/woFh9N5gRiAzlBGqQxuTh3Til8sKPmhwjisUn/wWSdwbaVvjQ54w+RQ6dR9ihHpU
hm38DpnjR0L4eEIYD7vOYdC07tpZqwAehYP5JPES3SbYDNfStYu3Ps8ttKObLAdhawPKCWXX05T4
4DvRNK6LaMatPgQoH5Z36Hb9doeSj2kN44twJscwG/IMI28UeahaAsv0nT9LMR4URKKmSFIm30tM
DZO9iFqHWCC21ONlqjPdHxrkFrDdtKzNrRQerw8Lap92l60helHwM6QrzTCR+qKrlz4eCvh8h2JX
Ix7XfJohMl0Kn0kHDx+Ty6x03tDnGxwlsQdDxcyc4gUenpeeFxE4/E7KFxsUCCnaPGxWQ1nTXiCb
yfoufruE6RhsdLNm9zH4k+4iRkIkKuYhRs2DVDAgAwksn8aKNaqh5dwgUeUQdLFq9glHp13wWiNS
HhrtHB/yMqIhGeHq01xO2Emaknso9Urh166HKbn1YCDaqcUTR5YOM2pjAVnYRpBszVFrAZ4pbItw
cDRQYDiXhOVAYYjfR9iZc8jh7tH7j09+Urv2YDqNiTqfQxAW3TgJb9cByNIov0Dd+YIxtA/vsaDP
6wqcTusKjU6220o0hubg8D3no7G1rKw1KvYSajj0A0NOJYqYoGse6YKovCJfQ/doGhbb0o2IM3gv
jGpDSPVMAw9ZmSFsAmauALLS2rELcIPVJXxC++SD7lYL3Ude9wcWUR0XomFd8xFhSj1Wa5dN7M0c
aIRxEAf/9q0yqbhtdIP+Gd6Qhn+RMQ30U8cFEwfEMlO3DcA+FkfkLfrxkaBLAMs1S+Tt0rhzxa2g
3N+1MvamDaKqyOdkcIJfhDIwWVKCftv1yGDw4xVYbgzIL2F60Afgnu6xjhZntmMom2BnfFJHFxE3
U7Od0PpLrG5IXi6B6K0WugLlW8BMUskTgzEK1L9w/oDiv0rOxNibZZhC9PE5Q2Z22Mbg23e9H7h9
FEJm4xdxojKXFKnDCQqL/4x2sShQJaXDG7jEK3sZ6TVE2ZsueLw4FxHWWhA9MHGX2VUALND4k4Zi
aJEKzoqpjw07cjXDolQKDXQxTmg7FUGLDNMNOP96PmgD/mEVDUAyShj70qVaW1WLiyhuyW3fzbAc
tb2ENoK5ETFLsVFBeDtHNn7kblC6QvbpslbR5M/JrRwnn7+3MF24CrM2cQdAION6QJUx7uHSKyWg
IT3Xu9mH+9RmqKlZS50vLYk2QzAn6kubmG4oUgNeENraNUchqUdGy1jNU1CBDsvqSxi1UIfGMO3Z
UQ7Eg0P70Eiw+sHfw9h7EonC7UTU39YiFAg9HZaug/AwsMHG+UYgnssfVL7rnPDSuxllnyrcvExs
201QnsOpzY/u3FJDmxABlYyPIXyDViQ7jDZF97XGbQG8RTUPilh5fhKhP+yzsBH9Pmrz6EmOKSK5
rBPTRe37GKh3oIa10EnUk96hfqDjNmMriAqpx+BP7GIYORYsQL4f2Ng2by7SAQS3giYzCLhe4KLH
JpV4RLHKLZwdMddbAcuC7hxZ3SCOmDv+mCtuwbXJqOluUNLzZdNbMCiLADX1u2GUNa/G2N4FWX2V
5HYqgI+jiQSat59JF7dgsOXv2NrDPyim+WZubVTASeLNMC1v52Y80GGlRwDEx3SVpJgUEIIexSt4
UN1WSb5xrXwf+LN3Sbz6EHGGxn9JvwTU0usw4V4ENLa+Iv7gPUiDpG1kAnvYiL0W/Xc/7pMEAbxC
tO87D4K3zqXcbWoMffAJzXX/3MmOVhFNP8IJ+SEi0z5LMtYV7TIPt8gGRq9whsO9WAybPkgLyJlu
Ws4/sEE+DkMHrC1xS1+hdfzSd3H6TP3syjb+Wzqk82U8T/klPNhMicW5FJ5iV7XBA0aJ+tBLCO8i
eCSWXpPQHc+S20yupOBttouXaGd6giIw1/cyXd7QbN7MOkqrDOi9l9RmP8EaetMIpGbBdL/CQd4f
0bjvNIqDvaMtMhV55BfoLkquCEdQ93oK22wofH++jMJ1gUZu4s+z4PiGWO1Q2qabhof+R4E48Scm
47XwsCxKx2vAMuFnugYXS6fC0zJLHVTac8D9WB8UUW0PHhuTMza2cZNxm2BG4FBOdHaQNU4N2cDE
OWEXgdBrBZ457AKGiJdI1REHlwfsghLfGyuID0fYvWpY5YY2hjGmgOQxXjVGLPAXLCOOh+2Hc7nI
uFIhPU4slockhRP0ULNjlKyVQu1TYYPaRUZ7VwZcqP1i+0ovuNp5Po0GghwYgJi3smu7YlEAyQMr
Nqab9XamKcYMOr4A5GXej8ybttACg4xvsTdxWk8HUjODaj3q4CIBn7kiUf0zOGbthmDDh5p+/RCv
mbikGGK+q3NdH+AY/tkufQqIHsDEU7qw6AyOmPHBwE/hS8pN0iH+iSwbDx7ceeCm3eIDrIrbhd/j
A24/IUaeVQkMD/0Is4lkXeO7ga0oFTJ1wTzJQHr1cCB7IT6z2cqDsWpr6NQfoSu/sODGgTRO+4M/
NnNl2BI81qtwGf6GHjcrpR898R6oni8CXrBZDheALeFyKVR3EVjweAXRZZuQZivSIIExYtZulUNw
LXf6qfdZWgwBnDCxDeVQelp91SHnZyAzB0K42i0SnExBbXvlq+hDO2e0HI0fnonB2SGW2NHOWiVz
I0FVwnJszVTwxh3sMpoYG3nMN50MMJ3RK4K2a/c4QZX0cbDBvWeULBwJcRBlZpQAy9LD5OfvyRIf
AIx+wvwBXVqd8Uoqc60bXxxnlR9MMwXFbCJkVfXxCTDLNVyPxgoguMjBwMnf+efOcaW+3hhfqnKG
GBuHX/q8DHDqLqJG3hia0oMa5HUOPdqGDHreRLG9xKu8iXq3oUR94CSA/NiqGMgoHzcJaoOCxsYA
bTLPI0mO2AuPOJ1pIaFnqnQMEl2WYB5CbxcX1XsqAkCuotvVtTpC6/smaVP1cXVe/KWx3uPqW7cz
eXtFhmifp62Dqg4G9rNNPo7wfS/AUCplmtrHPjRxUMQDtVsvq6GsWwKJPxARd0R1G+wX9cFZeE9O
mNyUKI2hl+t7fwMzOMzBo+iK93WEqc6cFwOPq5z5j5MEWiGoh8wF+TgzoI4hMPYLOMyfeswMLxOa
3GibohBDdZrlPN2vGTbZsMv0DoM3SPbyHINxOhJ9FTOXXM5zBhNMDcu1kFFWgCmb3Ig0Q/25tAhH
C0c4zWWS4ZVuCwkJ/h0VfiRL7msKVNS/xpyC7lKf9XucAn01yXofjOO2p3VSIuHK3rOIXIFyBpC6
X9QdnWj0xa+HuepH7i60ROx6QXCbH+op2beT/gCV64XHvBGffWuOsBGINnW9mI0bqP/EwgWjT0As
696bTd2CFhDSe+A573CevkVUti0mN3Swh21SgxIP3poTOGjYraFBBid1APKciKTCIXkQmj1gfyJH
OzJo/DFvEYm/D2aMHmqZ6lsYKUV3Q9AHh7RdcPekDVO3nX0CXoSW74SUWdGlHbkGgS+/Iog7eGxb
iPmpadsbL0Z2QqEmBPhslsXzTpi0eW8Wrx4q0DNOJNAKu1rs34Dt9YAEZ1Lg1jbp1NFtSFDvhdqr
97bGhFspcoES7xOMAqNy0J4N97SLwDt21xhO3PV5/B6j8lvEWNT3YTrA7S1flfmM7esN8z25hbWf
vbB13KlSYd+5QhUzFGZpdwLg+Pu+pf+HvTPbjVvZ0vSrNPqeB2RwviVzljI12pZ0Q3gSyQjOM/lC
hXqOerH+0l0Hx0q5LJy+bmzAF3tjm0wyGLHWv/6B+obS+RH2bvTKXjDeYNCu/5yr4WGI0s04C3dr
x63kM+wtv9gMSg9qafwoBnPnmN2Lm7vms0eKJzhz7wbC7gGRE50VVSR1fcMgwqDi8OY1fh5OEtRV
/1IvFbEDJYJTnmayjycv/t5BQQxlMcfMsUes+a38qo6cHGUqNeNLb1Bc61b3kORUfjBQ+lAVxf3s
VHeSLEs6KSb5I3MVuzX3owEMX9QjxtntY1F312Y83MgE4HGxqvZTCsfmRhnYE5Wx+ZAjdIHHMsBw
4Zjmx+lb5aePZ8BfBpXhHTJiztatLNIqLBXc2O0ZIN4C+m9kL58pfj1KbVFvnXqI2MfOn/rUfetU
+ohXv7YeOvdoC+phfIeTn80ABpgSFh8uTP0eZkcRcuOm0fQdfqK7Zion6O8xMwvEmGbfSHusntTU
0pXluhHm+fgtJo7xSpKHa4ZxrWdbKLHuNnPwKw6jIeZ5QV+56Tsge5psAnScrjx2Fohe13bPE6XQ
NnXNJxKIN2nvDEDIrr4aCyNZz62zyYTxwgS9WtVehmo51za09gG173MUQUFjlQ64WavUvU0L5rcR
4wE7G47K1CEhFyvZ5I9QqvurhjgGbCppbt2CEXYx1Ie5Y+M/j/e3pa6mQ2pMKgropB/GejA7ynXy
Q7Q+ruINY6LSvipH+jU11mOATe+VLrQ5GNXkh2VW3MS2vs8cY29ntd2tiqndzyKp15HjfRuKNn9I
a5/bZnZ/x4ZyZWjNanEVlCS1rv3kcyL0V1x7KGmiYk+ZpB8cO87ZnmKeGbqycGrJwIWqtz1jlAzj
c/ZqN8WEPSj5niGWlu18BF3dg1+3z+iuI/IniL2Luttz8ip5KWpnzfV4r7V21pEuRM2NvUK61RJv
CLy6cMO6S5bXyGzJoI/cg99IJ1QEHgUplJ6wNidajkzPrlt7zJ+svNvm3ciWijvg7Gi73FmqACR/
K3iIG/gsVUDnRC1hDHjjOKk+HedmSk51A9RgF8YubqBDWMNzmy7NwcykbgdZxQQVcHpV+U7lrozJ
icpAyfy7qeJDnyTfSak4TgPs2NCdmgTGA6KRq6gy8JfgPEldIwoXo6SQmOpupSPTXKl2tm9UV1ff
fYhQm7hLx6+llrdXKLeH0OJdRwGmxGYZAq/lG7JBkj7UHbu/ymdOYk7605xgxBNYXkasQeOrLfCW
3OdTO+4LK8HRMivjtQWVKygr2v46GdVV3Yvyu7BKsPqZ1h7e56pKBV7ycbeKgK1OeUzXhMNfy+5i
zt+imWJ/Ye0/pZSqcei6RA3jWXxdG/OxkU324rDtBHNdnGJjXjajr+nfe9btjj3o8xBn7U9hzdFa
Y0YNfYyhfANr8ykz522ZTe4+B+3+bDs1bf486tjopm3Y+fgugwJu61nHEiDR3TuRUjg5xGeuDE/l
12CH+Wke+SMTWUE2ijYEZme/8KGDysevlSyfI46+lDo8nx6LRrFN6dZGefo9dLb5QGvLjhh/c+dM
wMsx1Jpwkj1yOjrTfM1pkoZ5E72m+bhvjI6hVRFny82Yl+V1M7jxdTdJRmWJQvna5cLcQdK2HkHy
/NXQRtcWgSebVpN9qNl1fagx6gsyp/rUIKzb9lD1sEKJ4oemWXQ6VFMxde4tYQeDiLSVOWoOLSyC
CHdVpGUE+9wW8dVIbikE9rL8YjaDuC1BOdbZsFwbAETXXrK0B1uRG8MwullnGI1s5BQ1BOp1hBZa
TbR2C2wdZitmj1Pt09TMLgFG7k9GsHLT13RoYlDbzHNZidF8l+Fy+RD5kbcaG9QLzXhsli7mFUtH
4OniW1koAaYxgJTMU1N3pgRvB8aUuDvG1n7CO/U+8cbsntFHBEu8NxubKVRlbkpTk5tqrrohXLDb
7nYIyydefrqzKtnZnOugj5ydotwXXtoeJ5UwFo+bUttYsbfSLG2WGxlH3ouKyhrTSZs6/Kzr7xyl
h64nv8zO+L1bNP2xsEbVBuA6/g+oIYa9dnIlT7ZYXhKF1EfN1lOuygTBbfzJEbW2tmlCb2NmS8Ek
vG3k9PmqWwYrVNVLFzcVqVBOGwjl1Aym0+3g9nsLQwl8daDcaJ09rgXFZxTqc81PiBfGLH39alJA
3GhK9SdqWutWK5Lm0avyn+lipUBj7mSTMxXl+zotllPJoKkItcyio1mcPZYS/X3Zwb8YY8cD8vFn
KlL7tSuznWwTmpqp+OYM1r1fyuzUdepUNsm0p0mL156y2eRQtf+MrXHZobnCAMHXr1KNSFD8TTbZ
ohkUucWeAVdYl0W8hogtH3tMwZugmBkKrSCIHLpC2RDT/Cm9dZ2Gg9KsdW1ntsyM4R9Z/Q/XaSOS
IxfLwaYL2MARLMm920t1N3iT/hPMUGphlho+w2FCzeHizCXT4MjSCcvqC/Gazr35zGGRmStLwIOd
vHzY20ULVYOveLO4ZeYysktfclHba9vEPboUOBX29jkjbvZih8/KzGLMeEqDraSO+BYC1dKKhIIB
XGxWSbYqKmlMIcyRyuPoHKu7yWrKq6QAQVX41u1SQvvACjOSlJop5WBSVU5lGkmEjTCvRGCVzXAa
oIolgXLn3F4bde885jBWzTBx5hpmbHpmkA3KnsYghqBAqEsv49uhaz9XXlZfpab23csn/DZmS2nh
0GgsaSoq7dYcJssKk2oyH4hw0z/XDEF/CsNIh0BETBWhcwwZIWKt3Twxmi+KwM6gsEWWWM7Vu8Eq
ZdOTj6q0HZgNlUb5oS93+J4xzvQZuNYwp1hMbiSiJ0efT5qwuqBx0mrTeVq/Yq7CmVT60rtXKcFf
gcceuy5A3MqgHVt0Wa1I9H1dlpSSutuSZpefCU3V0yCgkq0ioYOApVmsihXYfeYF8yTvVdSDZQ3o
CotEXlmimV5oN3yysfX8ZEfJyeP0WPtDJa6akpWoK/0xr71jl6WYCDRbVuKZ/FTfW27UrvnCo11R
WNanZS5m/si7neZOV1hgWHAmy3ZTgSbHTq/9kHr5Rdqtv7Y1wFfq5+/nUmlaBiYLlX6F1uVMlG7h
xA0K1yA1dGu86RcRxvNkJeuE1menoC3VQaFXOwGTMxSgNGRJld51bQq5V6aIrQAmAk/J9/faqFFX
eLHnf4F7+9xM8aGumnrXOebIF+EQIJeJbtX0IIK9N5tbrS9AIBzabEVlQMxq7g3lhmS905K3a6xR
DqIwhxUKiwReeDcEVkf9KbFnd6CBOFH10C65eUYt4Y5Ch93B2XyAIvCE+qxcDwbFPdR05teWld7F
+fiIa2Bzj8VH+py4KTCGs2Rrtj83QLYf8ZSLKL7V9Mw3IGcWzWPULW4LwO3nSVhLD6pGJRft3hrs
8XrMRlIMm7G7sxo10Q9kzsD6qmaNA085RFwnBxdq8h6tk1o3tt4F6djOsAya3t3VXtVGWybwoMlz
OY4/lO4kFOL5XOGCdYZ8AsufXbghRoFpi1ENprtm/2mHYEaa/yJIhfiiya7Nt046e0dr6M6DpNhp
r7WG0SZzbzvdAPlxEbfxN0y6JFFtCIoV/TrHgFtlYmUny0hLL4orcsEKsD9H8BtsIN5izfJw2ce6
Ih42tmKaFiwpLGjP7U41UrWXHl944uYYj31OyAJ5qpDrHMXAUbrSgV93LdyOIugKQ64NErs+tbGZ
e6FsJ/2r3Y7fe+0sNPMbDjhgNY1WMG/z7hukek4eZzStZcvR53WhSVF340nPXda1SJf1XHlQ2Nj4
KbpN2apgGBvjNlNtlOxFB2OhxRgjTL1yz5Nr7xp9nL5INDQxdW2bfsW4naSypqJmrEtjvnKED1Bq
anbxjRi1/pa7TEeAWLZ62IukiixCqceMoSGkGmsxQ2DAVS+c8WpuATkhYSZmiCeWv6sMKaCOw30B
Hm7ksoMSCMOsl0u6nmr8rAfn0Dsq3fVZi75W0SnAggD9xo6ndMXBoTtdaUIvA6NLxA7/0PIGVyK5
NzKQpDCZxkUPBnivT5ERqePcDfbrJF336Kup3lASip89x/EVyyNUZmJAy+o9iCuaPHUNBGClj/2j
q1l6QIJUFcSGAh2EuEcCrNV+AlDOcY/zhX7FBhwuxNQFdudEX/p+YaS5dG73oGl19AOKaOauuibT
zp/z2JSB2+n8ff3i48+l9YamQupI75ve8y4PhIZFWr6WFDsVHKAMNvbErHU5QBAZbhviCtPAb6g5
dZlN65QosDsLNONbopp97OU8ZbCvwE4G+z6OCvuYOOke4oh717oE2KDUlmufUZEB+gGdhSPc5l4m
TbegOtvrRHP8sJnt+UfhG7ONai+briXT92235MkYJkXqfMqKHAK6xewHonoJ1d2xP2VARTyn8kGH
bnLou2UbuS6hlDgVlighDY3h1WC2954NDUVnIH0CMZdBK9qvlSa/tCT2baDZQ4HVqyY7Sr7xdYK6
KkCY4IcuxcGaBvqpqCb/lLjmsFcJxtSJnqcoUHJxzQdPaoNWNxAFy8L7pKrxXhWzeOmcJj2pQr+W
Ul/ZcjHXTmvvPQMOwDDdKg3TuWCJvdtoar94rtSPmJ/CsCusHzojuiBvZ/fnWIpnbyo6DqTmqz+P
j7lePxmIBdZJz1jBaEsQXy03qnWEdxkHWm1to0nXgwpCUqBzVK0z2t91BSU+tEapAYbYdqDBMwsn
dv4HySpdL7Va6HRUp64ZhT8bFj0VkY+fyxzYf+kWcTKHIlk1dWuh6aG1pyAwulqFLtC3pD6ytGrd
LCXseLxJU4A+Wd8MfvOMkY+9h+ABc1DZVQQGXPUuaUs1Z1AI9gv6V04GQGEn9ZaixDE/aUtxVWJl
WMaLfsJQ0aJqBE+7pzFk7DkWvfmpb4hZBYJ6LThEzSMeYYDVmq5r/M2mlC8YiTK/HeY+gB5krprF
otyWUeQcunpm/s8ntoMSXhQhFCrG6iUcOVpbO/5hjsbiBpiuqSl0aVI4dfnaqC6pMJpmfJCG7jH2
6qAMJEn0gKMKHWLSs9Aigjbg17ndZ+jEKDeGFm9HXKHKvab1pyhT2VGMDf7fI6UNh4n51JHMt6pm
QA/UhzOlkfbUGIb/OYFdR34mmJcTlmneBigAR2j0AJiNY69VDAWSrSxmikTIe7iUMd8ptdYyVBLH
B7zhIFatY2SuA3t86MjB3lC8u3z3nL0M6W/stIowg3OaVRrhYdmYUx+6afriKTltRB/bmyj32Af8
hj3JtqIvnDL2TZ4vdWg5UfxsEpXwZDpg567mBL949bRV+lEIJe7HOPePMYN78Ei3uG+FTdBkXBn7
pbGjp37Sp0M54C7Z8vzySLyKiWhWzdr17gCoFIn8lWEe+oCxb8fr1C/jO4d+l+GUVbLeMyLgo/G6
qaJolfpetnf59lgF8X2nq37mQfT9ZjkHZUzeINNVPaiaT0mPyk+WMNNw1JRzM/T950xY6kHH8hE3
t2mAaj3SUBLEmViRdVf3VXMdTT29mjcaTBULCMDmxra7wV21pQNZITVqslZmmquMgWHdI2HLnIS+
QjWwblB6dw894IkRpPWkTra+1BE0PTnHQVuWA+O1AS7nVWt32HQQTBaLa3IbOuuRVq+KAaQml2wX
W/YFobSu0DgECjN/rKPZgJySdR0boDPMzXbKTG1bEtGawn3zPMkNV+MITA7zFgKGMeC1zxf2zbQ7
oyEAVmdeXSzQd0AO2tEOsdhT2RVzzwXCbNE5+JEaMqfXFSNzl8UmrXfi81unjZNZ4TK52qmChARP
OEeCGPKl4oRXxyr/NEPxz1ZoAczTYMfmd23WARNH/Ao2kZk0n6VXABCPVq5WZy3etRM3UATKcTaf
K6cq8ms/jvR9606RtSrRRcOLglfxhbF+a229qJ9/wvY0b+ooxhtW5Sm1RWX1S307ZLq1rxbbgBI+
66TOSgc69rVudDD6TUiQdLu9Vn8rIKBNyMgsPmY8E+EWeRWsEMgvWWHiWYFl87rRDQ64hmL+W+pC
WwryjtSywMz1al8BPpiUwP0A84BB2JlGGQOc07gS59oOEywpr3L9J2O0WwCHkdn3isFp+dQ2qr/u
PDXilUiiK1wBDohoo4kSSnIxuPWzqgXfGpnNP7iLGnySPeY8SfOLOowjzdA2Xo8KmF25tOqVYUUU
3UaDjnPduQk5xY5HD3nGRI0fBoSN+tB4Szlwg7zqoLKnodiIGAO07ay8Kb5iVdNso6Gm20qM2jtV
eVLLXYNdPRuJ52nOQddhEK1rKLFomOTox+sK+1f7TpI2TDcHTPC6aP70GPem/4TIbYSzXY51fZxF
CTW3qsf0vjdRTO0WT2/pRhvRzOjIpu47O1x3HQsJF8DVMd/JYc1VjMdzfJ8t/Lqonew6fq1NXVhf
dR9PeDbjyRk39UhzFmbINqs9HDh/XGUoLRDsZdjp9nIin9mfaGAnevMn340RWSxDPjrB6OZIQJex
myoeUm/WgYPkjEhgHT1q4Bq9TWAkRLtrOHWlv+PZQx5a6jRtt8xXyjYUyFUSZoC9yL6CdSWKKSiS
0ft5tDp/TaM+MEAt8yR5iIwpLTbL0OT290Kx7d6349niFyZPUjVfa1+kAgAy0hKmBNZS3GXtwA4t
Eir1TWcU/by2m35G+mCPTNxsvHgplEWnpx8YW77Vo7s8RhN3Crww8HE7e1xeeDdYCe5wXVzOe/sq
PbD5R6tf7M//T4T93+dsuP9ZPn4W9xb/9Z9t+vN/vTZfi//6j69p+/N3Tuz5f/9vywLyLP6B8+FZ
NX6WiOM98k9OrAb/9B+ufhblYn+BxYaN60Xxfy0LNPcf5OFQz6HeZSSFJAVnt38KyoX7j3Oegcvo
ESYSJH7v36LFvl0lZ5MsXE/hnRKoiucko+m3pNhOTkaXQvI7jmkfbepKtVfdOaDYG2C8KL76Y4+Y
cG0YHe0yiqEDZWmxFnQeQLFeHUgbyruZtRSjVqJvNDSG9B8ZvC+H3X9K0v4xzR1tJYvlczP1n+C8
fh3l1D9Gqre2us1BpYFBfqB7vjCW5Wc5rm3TSiLm5+kRxPD2Z4117EN3LaZjVi3enjG1/lLRT4/N
om1/3ajujmHcpsmtReN1oAf9yErI5K3/RjfmFrgDy0UHjWkjxtaXpqtOioGLWRn6kZDjzZMHnfi2
QLJV7gZFNrrXTBtjinQ2X2bgT8ggIPcNXtR90RnM3MmxKCtAkRkOUVf6yw7jLXREfPXFU19i+Y3r
YX4jTYWqzGyZgRa6LfeTiTBCSxa5d+zWum4a8LEgK322547tsw3qlrGoITLfprPVJLITQI/fPobz
2kdB8Luw/cLN5dfvxg0fby0CbVkR/oUGvKmTfjZgjRxzBOL3WdzVCzuwr/XMkdv61UhRDAZDlo0b
jHxgHE9jZB0m27hJcCkIjHFpCWSdc/ns6pLT+4O748u5eCt8T3yOKApN7Asvnb8AsjBrHw1xlLbp
fy2yBLdOiMzR1q5n69lUo82ouzHxIY6r6UBaikZRLLQJXXk1laHmeRlwxaiifyv95vzUXOxvWCV4
4UCrti926zZtfUc1LYONVL50ivYJsPojN8ULff6vqzg6OApelQIGz2Wc6RDZcYM10XLUC8QUdDwd
y0/j27WTB1XX3cHD0O6nkQhtnSy6MwR5pjWbHKvpx5zpXQrRGft6ngWirUWfIwBBC0wsyilSTWYT
j51Z1DHjCFeeHGjBK9OYu7WbFN5dziC3YHbof53t0o/ZGqgfg9ZIrQcLgB0iQvOS2kSOrpM0R7wS
tYj8mNusxiyl9IGaKcWqdUcuTFH+g4WnoBScx20frJC3zgznZ8S2wdbL4UlOAa5vb7eOZkGDI0Eu
j2Zfdk+CsYwH14PQYG7WBFFE47KJnGFjtbJyQtJO3AcnqXMVti4RYqvxEblqI7MfH9zWW/XCr9uy
XVYHMSe41ohfTuK/uXi1Lfj9WIG3FhXAjRYt4qhmB1mqMPt9PupLqGnjuKcqHD8vS1lvZmm7uzlT
+QfOdb+MGv+lo/h1JxwbgMR4nhBWfekRixY8lkWl6UdtKutVFwFAQJ40eUmytfqVD8eSiVgpU5I3
9PkFY6WGuGUmBYGa7LIia4FvKejnD1M9zz5Rv9+YYGnDLDVcAiYsG93I2zfXmRnRpzjv3rmq+FoJ
HpNnJyrUmS6B8Yn939/I5Trhar/MeH22Eepm/+y98dsLwRJ+aqzR0e9Qi9TP1pQlm1w2xe7vV3l3
kuE8TYlAZiK2U+f8r4vlCDERB/46Nu7Qz5vADpm2bus8uVoiqEzzIFuQavOlcuGItKjyX2Q+fhSk
ZLy1EUGmgT89X4SgOMerBCXP25+6+JwKLZXrHQ3LtHXbotqMFhw/V7AKE9c7Db57hOYnd8xzkAH7
Q3R0PQWDyUUxEPnIzXTo+WAgUfXRhn55zArdO/v7wr/hdRC9eHlvkrGcyKLszi8MRhudxaaTk+md
MKAj1LUGIYFYvyaxyL5PW0xsYroBlC8RbBg5d6u/v65zufR2CXI3rAePss1HZnSxKKy4YGKgm9md
kRsZxCtAI5i0xspbnbrYch7sHAmsbUb69u/XvRA3nV/R2wufv43fVqMlAM6IRs3uJggvgVm1OgxM
eLZ1XiDyr0fIKQX0j9mt9XWPiUSYmjgKSD/+aL2++wiRZbBO3bPhliucS5+0SRnWVBA1dudWTRKg
ZnBXCEG6XdSb5V2BEoTM+VYhqIGSVPTPpd09AyJucHvrPo3t4t4SZmEenWWCvJFkzQfv5/3nxO0Z
58WMjxMH4K/n+Ntz6jWfuBNXpndm3CcAFW5zN5rLzp6c+ApHYzb5Ru9PEk7BlTP09gauZfzBPZxX
5Js1wi0gdcP4kfgVn8r77avyUnjzZjmmd7AjT/Vs6/dWDIWaHM5o33ZIxEryvE5e7VYf+fP88cIu
bD7Xxqnq17P57bcL/nWcLxEXru12Y/YsjyRX9NSam2ycLM4+WAt4W/3hlzLD47wXjo9L9dtfOmcy
77AekXe2n8GCi+S4rx2ItDFm2PsUsDaoWmxPsdGPIT9PXdgsHhkM6CUCAB3tMOnjSy1lv0GsU6zt
AScIy4hrplq4eYxVNL+0Se6s7Kn77DSVsYkdWEh//7D+tJyx2OXmqUbPER1vf8KQpgZcvz69Ez1Z
GRqi61WaySeIZhpGWMzI/365y3YMpzq2Dg+nMSJCOWEunhj8hKjXmEnf4Z7/GLVq2FY53HF9Sb6V
Eh2Eb04fbaDvNnfBp0qGFUkKvCekmG9/IbkQCyRJP72TNnN97Cae9Abm/YhSqcYhjFmj220aVd77
3sm3y1M6ph0+OP22EcJZC6ZaPPm/P4X3D93ip59z+7Cn5Zi9+EIKRnyJVrKHGO0EzaR0Pwsx3OEK
hcAoKpuPnsCfLkc+qmOR5nm2AbyovQHWVdfPXXqHcgebiWZEks7kOBZ60ExL88MqjFsMLDeLhmWY
zERTBGmiwa3T22TZDilWFxBnsdSa7U/gdCBI+CnPH6yMX3fxdtvgSyIPh2aSbDjUb2/f09l5qE7H
Rd4Jyu2bAdD301l3uU/wmobRjVNSDlcdF/qg9zJK62lM1Rp5Guxvw5HmA9haf8JPMPvuxTX6gtEY
oI23Tm+tBMOMYwFUfR072nxXZLZ4+vsbtd4d04INj4xp7Bktn4SGi1fqehFSRij7dxmu3zC0Pehi
IiOQyoflkPaGuaKUF2Hep2IVK7WN5tFk4jjPT05kkIU+CgsHCbVr8JgJBInVK/BfdGU6KYMJQ3YB
+noQ2lgjEujCtjWWMGU/9ScGCVbjMHrAeCKk9f0ZF6N2sJt7zynUQ4TpLpQEXBvrTHuYFPS0pEA0
Dwmu2o117m3wRScArPPFXmSy23oYEn+w/s4V3MWL5cMDowCFMYRun//7b9uyNuN5h8cyRhNVjN9G
3laogZf0AxfgX8fKu8uwvNH90prT2ry9jB+3RmlMecy4lrg6y67cvSjKjCDSEt1PbyC0V3W3btGz
PUiworCt0/6mrMbHJCoWhj9eeYDJtzB7r74KN/+Ee5e74px9dObpORrzZL0widTx2drWoou2kTiz
QbG0DYkxqT84RP/w0Ni2zr0yXo2ueZau//7QsNGdG1YUTKVWYRWEi9gtrhny+9+X7R/KBfYhROu2
Z6Ns0i83x0irQJl0J79FG4CwYHApauOJ7tgsbqy2u5Ekb27GCA0MmsSj3dj5B+fPpa0o3qXcAT+Q
/NizAeWlhZ/eobWHXZ7f1oP7iNOYa580zH7cb5A613XnImRSV8ay9lELNfN0bdb+dpz6Y5W8xvib
TdL/AKn49ZvfLiTuCHNM07OopJDtv330S51FWqxPZITEnbkzI9Ang3n6ZpEQ987mild4nOiPQ13n
bDptsWXstIR6hOu/jlPf2pwUCtZykT+0to0OM9mhCNXtfl1BTqbgwh/i72/x/Vo5HyY0L3gT6mCc
FzsnHGELD2orvx2Eaa/nsR3D1FcfHSPvz1HeD+bQZ3tOsPxL9/pMT/Ruts381kuGdqv6EZqLYbb4
kPXeBzvG+wOLyM5zeY0pAgmEl2siwWtDL0df3i4pSXYC8/AAi2iM6lwhIZzoH73xP/y0f13PpVp4
+8aFJZFoOKm6lZm3T/EJwn2lu2qVv0ssY12ZyRHq0CEzq1BD0JZqu3ootqM546ZYH+Jp8/fX+a7H
wgkek1P/DKdj6qCfj5rf9ss477oGlV52C1GM+HYIqoYlk+1YYqUooO4g/vM6+NdImKQ2Reu/X/0P
y5+QY7Zpmn7QOrrht5e3m6FAuDDJ29SCGeW4TfMQIaE/uuZ4SDTcD2BfmMfR0nqGYkbv78x5POWQ
EK+LocXrRUuL+TCrBmK/3vr4Dohpp1UzmT6dTK8746Pk2vftBnnoWP4bGHPg9XMJHJWVE5kmINot
qY4m5YuXh86APWxBQA/eXAVRNa52U3q4Tn3wpM7L4u1GAXRhnv/Bv8NiFvL2SblZMbI+ogShoJo3
Y57eD9hlfBoG8UP3cHPqYKPBz4LZJX3UtgBJ+Qe38H7hcgfnlYJ2HBrKZdUh6olEDtw5bknNu8f+
S9w2rahgmRTF4wc/9vza3/1YnjBfJGe5cXYO/n1VzlKOkF9KLjWVO+nixYBNknnsiWu6cvP2VBW+
c0oGqK14A/QQNOLGz0IA+1M/lx8lUf7hncNUoXqmqKD3EhefCObyztKbc3prLr4WRJ1qobYq+054
C8KJdtc4Rf6gE1z6b0UunfNWKGKAPs6FHnaSl1EDjmkgqxOtvDUi295qjmmHkIP8D/bz99sfb/MM
L4CK2SYUybePumwtbDggdd7KZhr2voxxPkxUtV4c66E15g8y+/6whjiCcXxH88pW611czaodNXZF
KW+12n/M0G5sZgzQAoCEcf/3NfS++aNN9s5JiDbzQAq1t7+rEfU4tSqTt8OI80c3m2sC1cm99LLv
2dzpPwjtctd/v+SffhwXJZ6BuTvzqosyisyhXMAaS28NaWrXGEZ9jn00Spmj//z7hf7wzkDUGWji
s0YDc5kCkUDCWVrO5ps6FcOmyjpnh3XTz16M1dWsQ1T8++X+0C2dwWnWBiUKT9S9+ByNKovAmoRx
syTFWcJnNBsPQuiJ6RKAB0aGmKsNO/KPlmumZN6hZlb05PfVqklrd4/YSeyaGAEG+5Mbf0eRh5N7
Nb2ayaTuZY0cCT7xvzex//X1sFWdFxklhM9befv+EcF5kWOV5k3TuNaqgu91h2XzdedSbBaN1q4m
uBL/Lw8KW3OG1MCVZwf9txedsSvCJLoWNzbivlnHFKB9VP2rqYmfFFS7LhnQ/UX4cmLNhvtwIOM0
cMuDFW3R2cGNGT558ETYY5zQioydHPsP9pT3XwWbCYiIzczBhXB68VTyyMPDguPzVpT6bd/79+2o
m6daeNeYZOb3Y1EnH5RX7+vFc5/K53BuLgBzL9ZOVbULPqfwzwHSEKv5hbfOMD/Z/n2Jvodssf/+
7TKXsENBxT+i1Y5vnXojmm6l/Oww2CRWMYJ5crLlafGQDsbadWNN38jRcz7YRj+8gYsna89pbOIo
Hd+yOjZkE8D1S+Ea0RRueqjZg6+OWuY/5dEhcuI1Jkb9B4vv/aZAWcJqxx+fvUu/fLVjVCtsOkp2
nxoP6lFyrbl/NWICB/P2y98f9y+w8e0BzfEExAOSh6nYuwFa1pkyTcn6vjVrea8bFGFZZcfBjCck
shyz3FizbF7pXOKrMxj9bOi1d9WhItpZLVuxMhIMg4XlX7dzrL/KrnLQhWYalrmVV/9EQwDGDl3t
M/gCZHRtjreaqyIcbTH4udL8JFGrKHOrlQv8TIqJIOh6yuYjWgZ/I2zUj8LLqg0aCeebqdVZ2FVz
9NTNRnTt8ZI+IAf96d3zRZFpwiAPs7bLciUy695XFRbwPW4FBydffnoMhg+R0DbmIPqD7Q4A8AuU
XIHqc83g2PhUmdUHCPH7OoVpJm01LbZ/Ht1dnK0dEicvbYzk1mYZhqNUrz6srO1AYug1XQ5MuK7/
P5yd127bSruGr4gAezlVlyybsuPUEyLxStj7sF79fuh9ElGGiPxAkKwFBxkOOeUrb/kvTYT85/5i
+GBcAgiwNzhoaxPk7PrQU41+9LO69S9+YQ6riED/OUcD5sUb1ItMEHfsU7M+ZJGwHu4PfNtKU2nj
6TIrEKvcqYd6PXIuNU1Z0lO4yBAnVoZt/xEoVm5STcU2ofRDxEETFNKdQvoi98J5HtRB3SscRm4k
gmALbwIcTqG7sDCeFx7tNoKlrsj5SikUCwmcbq8fDT+GaqoROVgwqz8LaiHr4itkr+CbSaWeBmr8
yQRA3phkm52anhor/l3HCoDA2Df//QSeKi6UOlXa8fhxXD9KXtU+WOjIcUMIPT8dONgrGeuxhVVw
G/zQN+RqIfih9q3Me0E51msiHD3bTRHybJOgP6OTUO27Fh7awoQ+uMQMZ5IgpITLQWdM7/6vnFXN
Ri1EgNZzU8pt29hpox1iA4i8WLCoSg0NLEzBlIVBP6gdscF5e9p7pIyM7fWoGSwds4oCx0XgAziR
XmEOD7wZhp4efo8R2kdlwAz2STNw/EaZ6m260XtGFjo4OHqJRJaoLAe6VyGdFBnvELuwId83+peF
lTddNLOjGYgctRl2okKJcnbhjp2EGR5EFXeCsB5ytYRPP8AfEpXafOUA+ZkpWnHuxSCfeCr7aJdy
tY6a4G3hOaZxrp8DdUh2J9AfU6cVMN1Xf30ltOIlaA9ecWnGrPhqGklyJIGMCMWqbjPQ292YJGsH
zCU+S/DDty1x/KaFY1pIfbZJi2Gr9pFx7uAEg9BOwl1foNCTDb30kCSB9K+3J9UHokWVqE2bHG5n
17diUDVHxoSjpATgL/cVlX8RfXbG0Vn3I5KG99/OzRJmOI30FtPtKWOY59IxqYLXeZpPCt1EwAXH
dNdLdrmxqyzZmbCiN1y6ycJ5eROKTYOa0znNpY3pxmyOFUvYwhTHv0Ciw5BGUpBnF+mwcA29t+Wv
PrwmT7tyKhTglAdi9vrDk7eaOUJwjhvX0Z4yCWVtyMNQX5rm6ITWZqKZpP6+a36j1pNLRxSd3bb9
rOY5fZYCD8R4gxjRWx92+7yMdkaBelW8QoSKP/WFh70B2BG6sKeJejm8zMnB6vphK7hwY5nmkito
HGyttH2xxiraT3nQK3i1+JCEjbQZKufFQmP41KaTgEXi0buSezmj1C9bB7gV5vH++rg9bTS+BHUx
4Co8FSWy6+ciI4/RWh78S0M3fedXXnjwSZKOVVsBizdR1SjoBpMy+E/oBkd7R2FX6V3QwADLQY0J
224goPHSxBD+9ulGPgO7Gvf3H3P6lFefWud+48ifAIp0QuZ4Gt0vKqEEivoy0JpHwvuXL55hR0Dv
DLt0KcK+uVLJqQg02KA0v3RqUdevREdim2iRPA7NbBOtLN21QrjYZdQSNvqFdQrMWn2Y4l09t6MH
Ey3KFY2EX1qDS4lEv3F3f/K3abFB8jD1mbiIgKbOIQD22CDcQ8h3afQahZQGMfMNSR9FSrBDL83Y
hY9V63y3AZbvO9uuthZkK4QxDY1vWPbpvjRCb1KGr19tEEFvRSlRDZY9UZVbDc261eDYf0AHK2Lh
9Ln5bDw4JUR6METxyk2aqscFtjIyggXYVW3HPrTWsCueadBxXdAAuv+aPhpssvNW3l29GfD6swHH
8uEgGvoljePhbBowybyMbqMw2Tq1E6gL492cckyO4ouOuyC7lLVyPR6uFDRvu4bJZchFFqoD56iV
l065D0dhFcLzZCWCj7seJU3NorQrU7/gcIiSdlECwHEQA7v/7t6rVFcbjBOACiDXqGxMJbrZMQAu
OcIYpbcuUEvasyyJ5nMe+92mqTvjxdbg0a21lAwjsvD4qOu4WwuwjdYW+xq4zo3SKOgWQ3665AQn
aOIGg/fHEoP1DQtT71PXVE0IWUpGlGQKWNcIi+aw+zO5wxmjrzAmtnL/yYrTGEbYhPEJ+7rG/oeU
HkeA3qBUqKLtJQ953K6ISiZPIRuNPYn/XwOZLH46QXsoZMq4a8eD1LIe4ZkUKyQkFWkdtXC1aZB4
XIBgHePCZIcoiBcWEM93ULcBmePq2fur1komYSHZ8Bf28M3i5KZSOcEmkCo34jw2JmsZg6Zw5Ise
ZuG2BnC7EkWt81RJDPQNXMr9D/rusX71QQGwqwDqCY0Ilu35HSxSI24FFjmu0son2/qutNoP7LjO
YZCAB8ZlKzqV9o88GF46ND0UANVllBwmFSTPWVMw3aqaOKgd6jPW77r5k+i/aQrTK1bpC4erokx2
OJED8JU2ifqs0aPAVumhoJGUUbRLpc92O4g17ZjnBvY8MotbVEo3olvoj98kA9Ms6f/ZYMIpHM6J
EA3Beyd3xeg2AzpMK7Wqz71fJv8h6/d6/4V+OBKchP9vjNDavd6Hna8FrR3oo9tG1vCVJvcDKzs7
YtSSbO+PdJttMikKyiS5sDygQswOMhCBimc65ejmRg/6UX+rk+TZNgEC5m19QOxYW+mD+IOa8D5A
5h8t1kvHpQwDeoPO4h5bgYXF9B5CzxcTuPMpjsQznZToevIxOinyIAejG9SWWMeNit6kihWThcqZ
j5ULTOcKfYt9mij2GScEejXmqU6hB2i9lG0shWpJaxb2k6UV6ibvkmqh4X5zSk5kKQuYq0xVdOr7
Xz9gjitBaOWW4kqjEx0NGyFGJ64vCx9mmub1awCFx0bmy9AnQS//epS2cwRsB1V2Y/K+naJ2HXrE
TmIcO2LRlcCA5XuTOxctd9QDLiSI3+Ilv+pggiAyESDhJSBaP7aB918XTIioENMPXLXQFW0lPV1Y
Ru8IlNnT0jmEasSVCBzZnoUxiPIWih5IjWuZ3IKtE6HwjknaDkcZtSTzqJMTLpPDY4i+1gq/aXlP
Bh8gZFUFX6BzVpfE0eV9qqHdJMtg6RS8pHwI1w6GIHDh0JmpneOo4EjW0mCHvGn5ewyZJBRD/Ywp
5TplMxmGX4PaMwLN487J0votVmudNSM33rHEUW6TiUHsM0wP6bt28G6GSWvVNNQj6xzOv4jQqh7U
8ETz8XeKAdm+LTTxKcT8eieFwbM9KGhSWQXCPl0vO65A3WpHQ7/fIkf7xK19rmGb7hsp7RZ2hfrB
ooP9gT/Be/JJhHa9HApIxajDi941c5XrzTEETh4CgSTfG0HYlzIi28OXWom8J7rvlhvq+vAAfDC8
VGOJhGVB1tmkVrgvg77ej5qTP4gmgDuBlvFTAb4ECcnY+q0rCLBQ8EeSSCrqg0P1dWFh32TQ2DhP
wT+/QP5Q7rieSGv2sTEEOIpWBhq7QUciwvJt91WmyL9ZXW+lwKFlhQK62MV9pSwhFaZ9M1upuoUO
ER7dxKTk8NfjpyU9jlpOW1eNIuuLItXgnq3ePvUdESkByAANNSw/N0hi/qglspSmrza1gtSi39jh
5v4uf2+tz54GBhSQK4sDT+PqvH4aLJLUtimE5UKXi44yXHKW64i1H/LpL6PdyCjGWiLcxFGrUWqP
6p8pppZvSpMMLzQc6lcNZy80D8b0Mapk57kEyY64cob1dJ2mbqA78Q4qFhZYhZyimGFGO2RXECLt
fVIbZ0BPsqgDuuqpXhlHNRQodFtl8CkrisJZWMM3YcmE1gSFTnROLe2m9Zuj9oBkgN24mlJUO8jn
kQvmJkL7EBPNquyqhcrAbRrsTD1mypAgZsHdTBzJv4s1iAxj6qRmtqt4EiZW6NH+IIHwH0OEYt0m
rmQELRUMBy2l3es92gZVorf/NYGV/wSFV205UfFjQop94UXc7GUKCDTA6UuDA7rNVIZWi/QM3rhb
lDQ52zg3j4WKxcP9tTVdQ1dLi67JlGzTKyZNQdvgevaagt0RGjyO66jisc1V6YtQuxOkQeXX/zIQ
maJOggIfdbajohQrqjYwHTfFNO3RtMocVY2g3he1Gi2k5rfZKZMCzDd129+L5NOr/av+ZkLHGmz8
QF2pHdL/0JfXnslB5e9mldauE43BORnCb5qUlJseZz4CxNT55MuDsXJQqfohSRKi80FhHoZ0SLla
pOgbRoHtoSMJR5GRkuIqlQzn9/03dHOXvzNxaW2rDgufA/D6qYcmsaO8FbYrZ0W26mUFQ7kQ/jwI
3LY7x/bgIHA/CYSVcbBwM9/U5Bh6gmxPFCZYvM5sFbQ5blWGFjsutqLRVu5e0JVAEBaFqArbZhQO
vaXq00eTtdjqU5HHNpnt9WQrzCm0OJZsl90Zb8ZWMjdtkflPfNaGElgaB2eb3hLmUzD6j/df9G1q
yXSpoUNVBmUj8xTXg/c4GmLCWGNIGg7KJzmrupWGqeRmrOz8MW4bZRfWnrND9EMgqGHb48ZIFMT5
EbHYhX1J2OCX7bkzELhdIeb5Y4wmmgxCa0i2jA36uEOJymk1Qj1sYiGfR0NC5zkK2o2CzsMq8AbE
aA1E1nCpMIKDEIH1zkjwtywCxGuCIdm1dTW4kujXPsWceo3WIGJpeVFl2xZjMNxhMCtBCzcLD5Uc
hqdgHHFmxQgg0W3v6GWT8oHfisfIib11Xna6hrYgHI3U7oe12cja6/13qtx+UMjnE1KIrB8+ijGr
CuCSoYQY8WpuLmnY3oYtpMEyrR/DdLQ0dKeQKRG82gdi+s+YnSnrSJjhZpKcOBIrfgqFGm0DBTsL
jE/BCXhpVz8iLBluZUVdAivcHno8KxgFsI8U1hR99qxKi5ZejZWLG+FX+RNf0602Qp7Gyvrl/lu5
vcxoQihUCaf2EP85W+X9GBbgfoTmKuOFYBWQamdZB6EWr4OpLIRMt/cFA0zAUe5MwGrzA9ZCaDnQ
EkNzQcu1T0qNg27a9tLmn2fE5cxHopQOBGcO9DF7VaeLIKGvMiBPIdpG3iZp8CvQ22JleSAP7g/3
waTAstPa5ygHgeOo1zu1VNKmtHX6lKOEJycqSxi1rbyuWfhOt/hsirTMy6EBwuWE6dj1OENedehg
U1eVff8HJqwA6AcP4l8tC2wlzeIhRPdxN/ZJtY3qVH9Wg/jT/Zm+xxnXNzE9vQkmQgQPrkmeLcqk
F2OnlKPmijGOt5MRzWHMQvsiDO8ZOMXwHUYeV4JR5ckXpTDLtUnVvnegWDfRoD1WavA1NIbuEQZD
81AOXb+ThGzvNTvOd07h1RdfyX003vX26CGytm7b+mHAmQwJWAjRtVqs7TZ9iGKoOQmAbQwLwdGs
KqjCm8oPg1OUKflS7DUdtLM5azr6Pyb3NNnyPEmuggGzB6fR3TBtzNVoWf05yQmxcOdUXd+yy6+V
5FyoSHHi0SkA1qBY7ff7L34KPObPAH+PUIskGnLq7L0bgU9ROtU014acdGyMSZ0VeuVDntrNJs3E
T2EIZNLt1jVLBC7vD/7BSaQZtPK5AIER0DO/Xne5gspqZxWaiz3sWW2Fii9Ppjw2SBv/MxqJg8hg
fYHRov8FmPN6KMUKhwEPGttFSin85TvZj7IN5IVV/NFG4jMSR04efSzi6UT8K/SSzEKWJMSdXG0w
IdgknQTCkduPjujUQqqjM6LWKA7VGX4CqfcbRTl1ff+dfnATURSCT4FGJaGmMYs040jS7EZLHbfz
rbOqD0/qkKbPJlXrNWK26EdFXIlp0S7EUB8cVZAYpnoP8fSkxHI981HUoU610XFzrHh2heMrW7/A
sOb+5D4cxVBAWpKvOGCEr0dJlbQNqsZzXAni6SUJ5bOm9Mnz/UE+yImgh7G/Jx781C+ZvUKjwQi2
6U3bLRLtQpfQX+H6150wLCzOhamXL1quD4+61X6J/F5+NvBj2HkY+e0SPeuOseWLU2OIhQvudqOq
lFRhAqM5YVjWHK5bKgM9I3BZbqsPP6S2Fg9RCX3Qc/I2WkcyHuaa2cEOj9j+J2SY7YW76HZdcbs6
DK/Bnuf9z5Z2ZcsIbCLv6uqeGE5d1uWbWmCbocXPZb2pcMPdUEZdgjZNH/T6eIIjQGA19VtQI5jf
TEkQypiPIYRnjfm3JG6BmyEckXfRC63bn5rUtgtH0nsxdzaiQi5M49WB2swqu15icRsrfo3nskts
1uyHygj3mC9gQTd41aNi+jvLrhS8ZsJ8A1ch3eI9rmw6cAxrGvfNUiXmg/lDTyFP4NyCcjbPimRc
5UhQOZ6bIjOwtOSSwoMlSn/EdFYe6mwoXIHw439YwUrIFzTrYYw3DpJ62M73mfZFl9GyUbEj3Ja6
HFwKTaOUpHGv//PGVCGr83wEKhx8c4JvFKaVjNew7ip6aF5MJ3tEYjBY2ALvBbzZtyGQ5AAnhTXA
P8++DaDjJlLolrl+nqJoGOCRuI5C0e/SQTwEcZptDDEO26yR1Z2jNYgpFw2VVM/5s3BCfPBZuC5l
4Hb0jggHZxmjJw0NYaykuN2gxEcfh71joRskQJSQIrTypEL/4QVDuzGzBgH+2houoVYeG+iD32u/
sB9xNNaRnqSLjv5xVqZHX03Tk9MsZdW3pwahBQ7SFHaAwuMMe72aTRq+6OUqpjuq0vjbrxEqQlcS
jW+0STXrEPQRpkH1+CNHY2phSbwXT66/FmNTP6TPNjWc58gaqRm1qHN603WwbKYmchalhrCcg3SV
dBrHtyr9r2z7tzyyVwDUjpnZnGwKEpOn14pjaO3Yxz56tES9au2HyERUQAQobba/Jcc43v+gt4EI
axexBSC0iF1RN7l+TUGQgw30A/0psPU/WRsWT2niFxtHb4OFkW5zoil7gAE/hTvwLmdxiOxHNR51
nfZU4Gu2K7VU23WJlW9rABfbKXFfCAdum1eMhYQU2BuiTIzJZhczMt00RLDXfqo6xDpsOdX3UhLC
6Q0T803FQfRklkg9dlO8b8Q2v3nBlpKI/opSp/TDtyNrV7VliMq/uRQ03Kh7UeuBKE4tggUyQYam
7/J3vMTpng+aMF3fewIUUFTFNh+Ct0D/hlov0qU0gGPzoc2yc24kOJcZ+LOov4SBBr5fP9TSwcT7
K36VpE++VPQrR36q1MfQfjZbELdYPHUhwrbIKk9ySz0o3L4+iHzfYh+3sNg/iPyYCVE0NssqIcN7
b+KvmZDcj5nJLwpsuOtUBuaPI3L0ImqKZ3wtMP9Dq+NbYyr1GgWoYl8X0gLD5vZMIpNAj4qGwXuu
OFtZqG2pjo+Th2t2mLQWifScalhcdvqj0pag/cLu8/1N854bzDc4qwrgM2A/9AVmIYGvCBNjCp9s
2EhPGLpuWxoVgZHjgoMrcvOCAd1el4Cky+EOcX/sgoFGmvkxLfMvvozHz/jS28VaNk6Bd86xWI6k
wh36LRqQa1uoh0RbwyVfK5l4uf/kH1wkvCt4UxwjcK1IsK/XXSkjuhsg9u+SVvdPQZrHL36LZ5RV
1Mqau4wLHtHmraFL8r6udWPrhThT1CNA9PtPon9wQFPgYRuwQcl951dar4aZ3Qapjm7bCO5Af4hs
aV2k6iUOu60TvyjRc9pEGxuDr3IQRzYRSIFhiwXNlprRxQnQxJQubfGll04gJw0UZKV9ZaANZ2Nf
9GSgX1dctDh/Nf3yUDoZVnjqlzA7mrLEX/FdK8KXQH5qKqpzGY0VH5FWLEfePNXYl+r4DKf+U5Kh
DmwI+iCjZH3JGudxUg4gdVni8E9CjrNwTyMPftd0ocIC2fj6u5g59z5K4bJboc2kSxz7CO6aMUaL
3boh9MF0a4heKfjVNBszeaVhtqKcg/7PqH3tNWWNxxnVtL4LdoUPax4mdZ7Jx8bWfqCFh2Vqljyj
5+Bi/CXE5xxZIdk43P+gHyQPiEvAjCDF5GhDmvV6CujGoN5WNaOrB8Z4DiQVyQOyxUtaeCkK02qy
j+q8e2xyL9rLEh4+Rh3jIwufutlIhpw8WG3SHAO/tZfICrfJEwAGIklOWoTrzLmUadfG2lCACHZ7
EZ6iycswNDvjoNj4eoyaJVHcTcUPAtFhRxDXvolsDHfGGMkrx8lfc0xHv7VVvXCIfHRw0vSFWwuK
gcbF+wb56+DsehVbvgRKG7GQcqp19TvhbXCM6NI/tymGYaZZSVutUsGoUWk+WYG2JGd4e/tT+kA6
cGIi82rM2e3fSk6Eqzn4Dl+LDwoyAWAEYGw9jEGwFGjc8p6nMgtFPXIaG3LAnDFieMj2tcIb3Noe
2hNqW+dRL5OTAW3t0ccMdVMi9bytMjn4jskkcXoZpSxYzDsfuIVxZ4mwJV8VWtg8Oq2q/HQk3zqo
lW8+48dpPWqhJy/cK7dtdUoJLGmwSxzzKqJ51yu6UeLQLkundxs5PUGr6N1Q0PheBbJKPTDER40T
Gi9rS3+u5SF4kNEjf/AcjCsFPiwnhAjDlWoHw1Ndpb2rpJH91OHz1xSWOFcxnnVkUHvfr9EvyMr4
0gjpl28izLJw1H4UeenAEZETI8gDMHI9jbTBmqmvG+0Jh74NIgneBhiPi9UpFmaFvjDY7V4j6iJP
po8F5MmaBzZA9+zAKEvtqcdAYo1zlLUp6+r3/bPmdt3C+qFdzJlC1sOFdj2jOBqiAihq4np6kLml
Xb8MoWM8jnHxz7n/NBAtUupaBpfmrE4H891rdbVOXMuXsoNTtv9ViXOKOjSXOyU+Z8T++CKk/yzj
BFzdoBkIeQWoLKvven5t7sVOJKe5G1qO/0Ubje/qELzqRQyYxbGbQxzk3u7+K739btOQ8AA0WDPk
A7MLyIOVjceNyF08nMwzsj/qWRhL4KjbSG1CAJK/km3AF7XU63nJndamqHwQ6wD92EZisKm55sjZ
mykGNKrar6SkjRe28W2gMQlYo5ADXY1kcA54tGyso8PRKtxsMLo9V7D0Uhd681RFNq7q+pn2uEIN
WhvOuUeJY2E/3HID+JZ/Dz893l/HfGjhfRDFdeGOcrVq02cPv3JQWV2LYXHXbCgqvnppe9CBu+fN
r9zG51BHO6jKPpWRoFH2uSR2j8V+LM+tJa0oq/+wi+ri+GG+bpSXwFmSa/xoJZBvoeZG0x4C1fTz
vx7YwY2rsIewpGCMVLPwHHVrO3m88F4+Wgp0XMh/uAI5XGc7S5ahSBuBXCCDE/vHJAx4OTHmVnaa
4cLXVBdr1JfigA/GRLoI9jjHuc3kZp9CLQezHk0jdaf2vgn6VTfqF0NKN6E24HTtrStElJv2F+IS
T1HxKXXsl7yV1lzeJ7VLL7oW7LNuaU/cns7gEia0EUsTIN+8stuP+dAUsZK5Ud59FaaVUxGRzeOo
p6hqlMViWnz7EkDgcToTDtGD4WC7/ryFWpUhc27cpNWzr3GS+LuqtMcvOMwDuVJDuOmJHnVPca16
R6E7L/gimJ+zsCQastAZrDwwZisHS6SXVGThMSqs8WeKKfPr/QPpg1RlAtBz8BIfIZ5kzg6LHHvw
oKsKtMQJXg61pXpn0WlmvdbN+FvviIuX1bsqp8S3UiQz+1ziRoHhhKwt3AG3H4jElpuTiBZMGrXI
6xcW2Yrf4bzcuHKFOKmGNdquqZ1ynxcG3UIlX1Jqu603Mx5Bx3RU0qOeN6ZAHOJFDCXLDXHPQc+r
xMJc2NFjWumY2/XKOZ+sjpuwjzYLb3yKZ67TWjAoNETB4E0dFH22J1Vr1CQb4yk3DmUD+8Ra3beD
IZ28GoYHJrTSc+D3UIYKgUQalN7vIT8FI4H7y+hhFd6lzpJczgerlfwQIBSgKBbBe97012EUa1Uv
pzRt3FSo5oFI1jsZRplt6NLl3wHbOlt8oL7ffw+3ByB3BZiYqfBsIJk1u33F4HdlHvYthXBSUluJ
LSzt0Dy7P8ptDANS6Z0kgtwp/cfp53/NLCoNXESSqnQRy6jBD6b13lYK+XkMnHCh3/rRhCb+EOxc
AAJ84+uhCpGUg217hYvVrbfzwLRQE6rGhXv2vSVxvXwm6i/wCg5X3ttcwQo+KOlMJntPUU0X2hyS
7EgAdc5Sw1xjTlhui9z4VQx6/9CiI/fbEVDaNYsMO6limBt0EbZSktZr0xh/9kRGu071whUUeg0t
gQQ56MJMt4PU6m//+iVYV6QlEIbBflIzvH49lSmsAQCF94QlMXWaGN5ebmb1vqso394f6oOkjyBk
Cihlvj1H/uxT1NgZK8BhSheqx09Blodtfettu9j3d3jWOKuEk/ugyRLNe3uctBhFvbDwpiH+/kya
MvXRMGxAO4Giwny6OHRbVWYIMTlWSrvODnFKdQb7S2sn4aGL8/DQGnXttoF2ztvEXxIfu+H5aSg5
TScM+sbsLX2OwgqHEM9iu7OeGiSfHzpbLY9hiZulN0m94baeRezqAHMhcvP4O17N3lHCOP0gyDde
CqnFyTQpg90QqN+ws+oOeag02/ufaX7qIGYKGo6221TN4FKeNtRfe9PxfTgjgx5eWqf8L+g6g5qL
XR1lI85drQIwq4VZ8+3+mDf9t2lQCqnEqASc/DEb1MdEKodTHl1STfc/db4Dv8iIUJBJaHnaWO2t
kVMNDpKmCkzKpeyMVjm2z9iBGxh3FksJwfzae38cdYLKTdEJ2db1O2iAEgDJs8NLJzm/IlV8SzVj
n9jsyKzM24U1Oc3tak1Oc/9rsNkWJGcOKddb4UVvQvvBi4UHUgCt3Puv+HZKEBenVi7BLUH5zc2q
tL469G14UYWTvtqJRw7CV15XfW8eFDLKhd0+P+IpcygAFwlj2Gko88yOeJV6TuhlzKrzjV+jocdH
7DeLdTBIS9fkhyNN/RtSVG6u+Qmf6xL5W4OnMS4dtrHC6py+bd9qI45KRrS+/xpvDvr3eRH1guqd
rhR5Nq8uhsnJEQ97QBHrQot2mj11r0IkBLu+H9ej17wUMagjyuEwcayt4Q8HOR13RYrb5TjAr6Ao
npDAENiskFXZ+Zp/Rk3mFPrxQtA/j6amZ50I5/oEyOM+nz0rMnqWF5lOeAmKQYUAktkvo1CzbdGi
Q5HLIS7Bg+Ft9aJfyjs/+iY0ugykHMlm6QNeb6Astqsq6xg5THFIVppIewgTz1v5sp79I+lomiSd
4WmeIFG44q+HkkZzMKoQGa4gtNJ1hzXCWnK6buG7327SaZcCyWOZESXO25oe3nMiav3oUsBrpFmA
N3IOk3B3f3V9tEm5GkjPWFoImEw//+vsNRE5hKLYhRf82p8S32vdiprsqZS6/ilER+34vwwHdInC
MMChOXwS4A7uIgV7FJoHQqTmH0LMcutI9i81Ufvt/cFu7xXeIPVx+mQ4DhCJXc8NuVW1iHqZY65v
jVUfBb9LuUSqq4m6fZLal0it3+6PeLsINaQWeJHvFWZQr9cjtqNaBI3e0QbXTXDFSV/tkP5sVq1W
dgun602lgwBNgbhDsYMDdoJZX48VtwaEqkw1gGxoO7X2dj1V0E1v19CRO3GSOiFt7MD+ZeSfVF89
9OFjol/y/nOQXuoKyKF+UsAwqwHl0GTchVKvrisr+6xMvHClEzs70VCSyhce+ybP5LGp71GrnGT6
APhMy/6vBdcVodk7pJdujCMNtodat0GnnNg1iOxNXBrF1wjFwJUphPmkyG17ahVUXiIL48J//lYk
OdByST0MQoHZtzIqUZlRjDi3CIXyMLXmD7g0wmkFvL0w6WlO1/etNTkIAFPgcCINmVX7kPE3SieV
ejfDbG+HBnKy6+Uq+3p/Qrdb+XqU2YSw9SzMyvMHypg22HRNxcDBVvaxRlPL84v9/dHeO4bzSU1+
Z1DTLcQS3mPvvz6kIiG8Y1f14GK9t5Nq77WwVW8d15AKAzwBTmX3XYr8c6Ocs+hidqeofAmjL0Pk
Gt5Z7d982zWiixpnq3RYNyV+heYFmJybFD/r+FddndLuP1/4GCojwLNT1f/s8dfYIGWPx4CzpeSy
arzvHfLig3NybPRcBOLf30Rx8XuMSn91joZJQQXj+hBJ0dpRPmnGszS+yvKWzFbqnoWDXli0N8o/
TnvslC/I5reUIzHfWFnBH8lZ57gEttHBnHSGfmX+V8xKcR59o58eB1BY6p9W+DvL/qQw5G1M1QNk
YuuTon4tnCe7AQGlbjKkhCXw21ZyxPZkdf/93+Q2BMugxiYVY+rylA9m+x8xhLAPyKVAD+IGjyW4
8gUZfuNNOFhKlmrgIw+fKkfoEvo5B9a3QncX29n7T/EeJs9WAWnFhBYkckfhe3bhp3FvQ+byOldU
BeYD8ikqDoMhfmIhQaEoSH7TBEw2Y2K8KXa0lpWf0UClL1s1AHFKPOu0UxuO56T+Zvf/jcpvRzkk
NnwO6anRf0ogK/KxeIzzh17sotz6qufqs5H+tHq6xyhjYNmYLpwKtwEMEGFyU5odXLk3VF8DS2qr
MxPNVUP411rwKlE5XYeQdHZ6ZmQPaPavNKc0Foa9aedq72068KCTCxsgh1lIrpQZEmdGP7iNzkeK
rLrc9yPil4nhib0egchDe7hVvoWatxdplnyKG814DPOkuMQ42D6KpvHWJtDYf76wKcvgy4feKJjm
G2BkHsdGkES+7NYI0uaIV+/0NsPFNsJXbQKi3V9OtwclJi+cJZT9NGdCgF5fDrKd+vIQ5oyG5O1u
wDYbAmy/BIa4aY7ysrmlOfonCU0Ej2dbx4KeqyqFCq09lY4eJ7I4AmVeJcmnNk1Zg21AK83Ae0jy
15EPOnNUfkVe9mbmhbbKqvoTWqP7Kk7WbQ/nXhutaiFyuT3KJ2Ydtzp1CxKneTYYRvxYDMgbFIXR
IfGlSa+GM1kI42X0iRaL9uf+e7+NW/gHefVImYJEBtZ9/d4R3ihNSuOyq0ows4UT1LvWz/utZi7F
zh/sL1j6XFQGjcSJ3nI90pjqYyD5wBYs5M42fgisEdpvs/KC8ewHe4pq3ltnNJ/vz++2CsIXJ+YA
RQTYGgDY9ML/uqy0NAdbFCSj28EO/5ICUnyg9ZUjuK8MbkZB2w2yssP0hhxfl6S3XEhoV4VDsRaa
D5SCPG/fwkg9mjDgV3JStdhFdfGP+495G7Da3KecBNRCJlz/LE4IcfeIhhq7bEXzcohdtfKclbX5
VOgjltihEW21tlnqfn7w7SmCgEAGd002M0cKZEi5VR5O665Fxjz2ik21Gz8IoADtwiq7wQiy72Ca
g4CEekP6NBdyHCSs6TvbAbOiRuZGaWXzklTj56SIcWGuHaH/Hmo0upwieaYDsDLxpfxeOEa/19FV
/F718avmt9WuFZr2zxEavBScg8AWT9WKOYVMTdIqqPuicmlt+GgjGdKq6It04Xj7aBlOnb73u2X6
zrNlmJQFwBmjrNywHkEVJcHwYCPgt1KgDj4KTdJ3UV9uZVWEOwIRcxNaHVLgWeWiFaFtAWVlu7yR
v0M7G9fJ5MAyxH2/9JC3h/CkgEUbAI4FO3SOBbeEijS3URVuAA3ss250xdNoR9/SPnS+GVUQP0am
9VNxUvGCa7f+VFthA8Czbp8Rp/4ahRU9ilJOlq4GZboBryMNHouSAk1MPhDlwustbIsGaLjZ5K5o
voXokJ1Ur6pOemJ037IMJE/mO3AzvcE4j3gEXQSmMFs5LYJvjdydunTJefKjt8RygZsHvg9O2exx
GoH5TVPTUU38oHgN6zzYtVk8bu+fCB+NQu5K3QcqBtxh9XrSDRhuUQKzdy07Dc7NGKL6aw5LlhvT
spu/WoxWAQpQAUA6ZHbuJAkoB7nMS4j45EOQKcttaRvjxpQCQPb9/1F3Xs1xI1m+/yob845eeHNj
Zx6AsnRFiqQMXxCURMEjE958+vsDp3dXVdXBuv14J6JjQq0mE0hk5jl5zt+kf7NBYixANJJFEOMc
yABZj19qsFw5j1IXB9zF2mu1U0kAB+dCH/H8WOOcoclL3rJYsZxuNb1VI27etkSkI4ogljcPYtTy
Hx4KjB9/or9amJSdlhYW+2WRPTt+HV2bYydXvOZAIEPEo9PCne6kWzttpq1AE+KnrPVd0rbTSz9O
SQDMtQs63chQijaeUqe8pE92hpdlfpczFpIw8wyP4SS9kS0YjBQD10MTD7vOtHw3lch0YeobQmYu
MjUQxWA8xuyYlfDUtdoO3mpWu+4LvosL89P0BM16MfhejG6Nh/ruDT/r+lnR9ut0QBCX2Gj1L26R
dj7SktNT33rqvhE4Fap5W2NjbyTA5/LC+P7xZJ91U+jmkJ4scG56pnzc47mW3Tij9jmpB7UBvmLG
c4IUoPCuOg2dkKJwk30PGvNJaDLZJ6oyBx8Pf/6tOReRS6NRbi7Et9OinJvHtTenuXbIxyJ7Cl1v
J9N53IW5sQFpCdq9b8Itcl8vpUyzwBK9vXKwc9Bn7PKmeSgvNAHPFjmPszCWaLNjRXDmYhNpdktz
qdAONO/zq1yP4psJ+t9rVYSX7ptnJ9EyFP1GSHesL+Rvjmc+7OJ2sjyhUV0Q871iOU0w6vTIP57g
s/SQUVxtKXJjBMJxdLKXoBbkMfL26mEhBwe53hY7Q2gDemPTeGBr1Y+VZfXrCsH1C2HvjCNAyKOo
yw2Wuho0gdPSNWDxqne9tjlgnYytXJE1XxVcQlZjMejXVatNOye2vpQqQMRURGAnsfo7TF3sPk4O
lrI0k3usQ6LwMUdsfCd7fHVFXb2AWb/nlq76Wua1V5M3FgclbojjlGV+mfnCN0EgUd9JZLM2xogr
6yCVjQQhscpLS/lG20TfTL13yXTkLNfkdanCQlblH5olJ4l4LhKvx12azmNVI4tK/WrlzPh9ppOG
UYDhdehaOdmlotFytB9FmmXUpUUDlBBXoDM3TWd2s6I3mwMqf1tQHU7z2aICqMgeiPS6I7euzCzQ
xbaon9DF8YfhqoWMoZRfoxRsePEQNc1qOWalaVLrfAgHBCN0ueif7ZQULyvvVQ76JmvTVS7u2ljB
AWGDfHPc0f3Qip0MDawsEdpJ2sA1s3WkM/0xuoe3cM6jzAqUVqziftikTrqBibdz8mEND3eFGl4B
PCGukfws491olusmzVdLopgjipjzYyFGteOuNSMAn8BVwBe7a8OqN6WL8TT/Hw0qdsvuxsyTVajs
QW9vc0cLsui7ytOM5rbT9W0TTtuCGgkCUnUfpwRGqPEf77Hz6y8FDvpjDvfKpW582pIu7UalV1Wr
h7CbfanMvZ9hMoh2m3ejGFN0mJit7QiaaaXbeQ33pZkRoMyqq8l2filGJfa5VTqrkBZFgDF0tFZg
HKya2jVuub5dEhU+07wATY7sF6Uu1gxH/6nRhpe5oabkOiUmqxW7UibVDSqtGkXDQbk250i7i9U8
8WMg3drgmmu1bsN1kxvaNR7T34A4HEqHFvkiJlMFc5YOm9DwynujmC9F3vMzEowBLX7KvHQd6EMe
n5H2bLZGM4GVklQLVlMxRptJd6qHj7/fX42ykBZo1pB40ro+HsWTqtVDDOyg+rlYiQmEcG0VhbaP
R/mLUEc2A2INaaSlJHaaFNZdGYeq0XT32CA5V3TCvul4Ifh1ob+NKnw+wyzwfey31OWCrG4QsHHS
2fOLKEuumV9tdeF5lsk7PjqAg9Em55IGShfphuPXFkVt1ZGSyfvaK43AENlwcEtUu8sksjZJFb/i
UdyvBwB+QSlIvTCwd4Ikax8/fo7z2V9gHMwHItfQz0+nxUqiMcX3pbyfPefVM1Mc1SJVXAiDZ4OY
QOFxv0DGiR7zWZOk9JoIs49UOcyIbt7AR6T614ziwml8lkwtoyBryOKHoMQF4HhG04RlamiTclBM
Ma/bvJfrzhb9zpPgIFw3TjddMth7ZXKdLfhA5UKG/q6FcPRF8SwDGLrIk1Oeoe55PL6hz6WRWoN1
Zw0JYuzYs/raiFtNJeJoxRXPhKFFndD3Eir47oR6WlL8nLze8JMsvzcapMoaPZsCBHG+pH0PkChS
euwVa0e/H73U2bm0na+zph/8CcP39ccL4SyAcvuD04WwF54ziw7w8dOLsSjatrWyQ1ZU2orqUwmf
KqVgNLTbWkv2dtKpl/bkWfhEcIZYvWjJ8sn4csdj1uZYM420eApclIIWO5P7IUU6xBmF+cNJjGQ/
CmrT2jxbt/hh4HMZ2nLfzIm7nZB3DD6egbPsk9okm2DRLEVtjNrO8dN4aOyHMpklXAsXtxUrMb5U
CAr/UibFvLD7zzcEjTMdG10adWAlT3ddPFpmmCnAFSqlzDaUHYArIaN4YZSz7JNZA6ULC2X5qrRV
jl+og98wUbtID6HTlZs0xgc1Q75sg8x59LkqhuRLJsJ4U9P2ujDyeVsUQTCMQ3Hdgue43CKPh87G
ITQ7u5WHbmit1Rir3S0ODCn+g+lGmGO2ieB1+nUei72Dx0GPWGOQlmb//eNPen4kLOJGBFwANBTh
T9FioTOY9Gqa4mBZ4ESQFGm3reUEWjoNDzKdJmTQafAIc0BiOWz0C7NwvqW4VCGRD3jyXeTjJCcd
dFwiZnUoDlBrYr+EMLU1O6tfsQM/pX3mrkstveSpdl6TA/zA+eOq3GqosZxWpJFDnRH5cvU7Ape5
JkGVazI9WazazIy+RYpa7GJ1huAvkDz1KfvEvhg75NgjO7stZaYHop0lzUdDfbFkx6bPZGZcG7nq
/d39tjCrkcSAXU3DFVj58RpJ57J35Tiqd6aiP9Ml76k4mWj3hP2F8HP2HcBncAkC3kKZFk73sht/
q5YrBXgJKRhoVg5OUXxzsJ0sBdITdZ19DovwUi95+X1HgWAZj87DUoB6rz0ejzfXZlnT6lfvoJ62
fuyMSWBHeX7hrc6Oq2UUJKO561B+pvp6PEqZ5SFicYN6pygFOth4w+11TmyfMvt8ocJ1njwxlgmV
5Z3LxkFycjTKMdGKYm7Uu9jWH40FWIu5SxaYIKLezG7st32j3oZSf0zsxtfB2Vd+VkfeNirolpaj
+/Pjbf2uUn06wyY4B1IKmgukjsfvbnRunYxepd65kZxWpR2Ha6RA0itNGJ2fq6G3TdU4282hmv6S
Ns6YPpzk+MXTZwPl9rbw1hhqNds6clof6/FyE9Kq2NpuXu1Qmvw52nm8Az6pbNXMeguzTK6qWp84
phTj2hqy4i6ZRfxa2eH0tUa7fZcL3bruEtM+VGWrBZzn2K+afXVDIPOetLK76K6znN3HM0ATE3AO
+QYMNvzjj2fAcUSadrqEXah19soeoI4PvfaQpXrgicGClcy/boYa3T7DjYKqVqoLCcN5r5yyAl5N
ZF0gg5Zy6/EjhLaT6lEJF0QvlSvDUm46I2rWVe2M1wVafVdNnL8Oc59elyoaghhMSngHqYHXRlYk
N3nOhBrRrG1xpu1/2W1ursKmxqA5h36fymhXk+RsU0L2uiL7WQ/aqN40biGvqsRoA1VBej+YJxiV
82TYt2WYmL4rCuVGM7QKv8WSs95Bsykp7z9efX9xxCIMQp180fNBtP30PKlGRaZdlcGwmQxlY6JE
H9pGg9BGolUcl0nb3RSKV6/qbN7lw/zYVvkqN7C+VfvG2hcpPViSwDZ8pP/prShqHDp3MC6crueH
Hg8JB4RrFTkGgeD467gROKrabRSw4mZ11Uwxkok5zKXUBaOS1OnoN72hXoh45ycflVqaTpS8PALf
qfJeihWRXPgYhyqK5kc0w+pbNU4vtfiWtX209hfykQEmc9EDQQDtJK6i31zxEggoqKx/fTKHtRiH
bN0OaQWg9KIHwfnpR1GB5hFpFPV9IA3LW/8WP1ybk9bKJ+2QZhJ9b9nY1ES6sfkqBlNZV2GNM4GR
3E2Npu9TI7aCTKAbrytjs9LTfHwE9nYptTv7ussjIeZFbsHBRkPl+JHKRklUZ0JJB/m5r/xTBHkh
ix+FAKYSmWryPIWXhNjPvu37kCDaEe/hnvOun/vbLGAQPdqTCLXDlFhR0CJ7ukpHMfzdEjAqSPQs
F5FXmkQUxY9fTFWRrc5oiB7MWos27py7Xzuk23eFIozHj/fxWXJIZsYwdKKYQJhiJzsklUOK7DAy
emqddXdJdt15NUaAnqfkAeJChhrQYl/rqL1fQRK+MPg5QgaTr3fxSKpBtFtOMRFzhp9ZYrfFYUD+
bov0YrjLLKemIKFpEDext1LXQ6U+qW4s132Ta7gUiH5dUBT35WCFQRTZ04Uj/TxtXx4K2DHzslAK
TznrbtYrBPa4OCSG2ewpaqsrIYS3zaLa8jOaRvte1T/F1hhkaopqU5LtQj2/VFY9x4LxGFRHFnkb
rhFcJI4XgQGkEoOfIT+UlXY7qUl0i9amsSbLBsikVWKVw+lYeZ2arcYSc+88Ky8kV+f7i6yCqwOX
B6oJZzYZxRxlhJYejnhnPpqmEu3bFNUsJZbtCi2vdW5Ul7b0X7w1OC0A0nB0VExyzCXh+22D5ch1
tk0h8sMkyxoZVum91LGCG12bUbocXBV4B5WDlIoZi7Sp1s3oUST4eFOc7/LjhzjJKwpqRFldd/lB
yRJlU9lKus5FGj3/7VEg99PjoUELCf8UHla0nqZkRRof9CEGY6dqymooITF9PMo7G/U4UFCGoWUI
bRsRQGquxzOaTKpZtVMZHyJvWBHM/SL7nBvJCq7SZrS+evp9al21xmdzKAMnNX1AtL6Xd6tJwWq4
u3PCCT3mBJ9C1W+TV33O7ozyyjLfusjEMP5Rj5/DEVeJDOhlNwRuA9Skyndk5hu3HJ4hQt24Uf9Z
1i8Cj7R1Lb+jdvz3vxcEQGIgIAICwSkrGdJPF3WJHh3wVLl2C0XHK6K5mPGcFSsBKbiACJESXEgC
p/k2GrMjGUoVHzKE63fSmpwghKG3mzyxiRUnWmPRUQeDm3qBA5ZuV+a65gNwaC580b9YnQvrC3wz
2FkucyfRoUHUw+vQFzkMfWrQ3MBsUF0qpB+vm/PND7eMdbOcAMjVnp6CsvP6KHHK6FDO9dOgzt5j
1Tjtk8JBhQtK4nDFYQF/+tuDkk4DByGvB7x1mtDHDSCq2EVaaFabfD9jFHENsBz/lXDc5JnSr8hE
Lzmdnr8oV2ImkqsqdtqQ24/3R2OOMV3htkRVBXygZafWZ9Wd25VbjtqKZRRdJ1WRbz9+0XcbjuNd
yaiAkwCagMdBpeJ4VK+gj1ZNdXlovcMswkCL8Te0chTHCl/AMJiHTQdHu3waweCqw1OucJsz1+Gw
l+FOUquys7u22yPc4jvuQ5+8mJUX2NO0y6adZuBOA/0LblYhNsYQ+6nxqBW3RnzneJSBI6t5sGdt
M6lg1pscjcfGTwirXlJswrbYNkhl9lq7apHLdJrstQD4vJ5yMLNuDWAxbnELGuph9/GULDel32eE
kgQVOtxmnQV5A0DyeEacmb2tDsnwqSQ47CoVX7QKM8idIlSD3hwaCq3TO+uiMy8dke9Z29HQaN0i
tELSvvg5UEo4Htr1ingmKOWfEMrU/RYB2scut+5rvY32+LfQQouY69AtwrWRsr3tbjB3aQuSvLAn
5LL6QseV106u0P8xAw6haVNxZDqYtz7OBbZbY/j548k66/chLcHN311kB1lFZ1aP4xhlsVnbygNX
7x0iKvJKOEpykHHerBVp1Tula1a5pcqVMpDATKPqrkNT0e5TN/F2Y4vDcUdJ3Z507MZ7zXic3L5e
tSLK7gs91S8s97NEb0HsQMjHnIQTlObHySYTild1Tl8bD6EWcVHQzWYDkUB8BWH+ooQdKmSIGASq
HorbaHYtv7K9LsiSvlu5jZNtsFTqA9zD078ZgoHt0dlbrrELg4NK8fGHz8SsCE+M+kMoonid2kqz
6qI4vFA5Oj2w30eBIoO9GRx8urTHo4wyj8thXqw0pkRusN9j21VVu/94SbyrsPy+igH4AbwC2g3C
j5T+NC70hZZrba5YD6nmVRu7NqdAovQKH1p9RRngasiMbJ25+ZO9aHRMTbcu+1SupxHRX89t67Uo
xmznlZ52hdjKlxoXH7+LH+M4iZFKdp9TSx1XvVGKK+rsNqcDNyCUVapAj7R4XZpOdeOFhbWLY1kG
2qxkG4qzVmCqhYNyZ4vqGz7VQVmZ5pOb2XlgZk6FfpybX4hcZ9uZiWAW6ChwuJKHvi/G33LIRA6z
12IT+ECus7Y26L0HU9DvkzVl/usxELfxCorfQb60b8ljeCGELUvm5Css6HqAO0s5klvi8cdGaLnV
47rVHwB87mBxmrWzss2txnXh4+99RhZ7f01QFwhSQUQH6X08EtaLbsHu1x/kjbu1t9nduJF7bQPT
2o/Wmq9uisDYys/92nmwts6Vuiq30Sr2lc3Hz3EaP08fQz9+jNHuuqRXK/0BlWDfQgout14Mua11
G/jmhTV+upPIlcG1LLkXmQlSIievbBpLNSVGbW3USuvWcaPPTel5F27ffz0I2GnKegTmU91bEqqq
DvMC8HSCm6JI0mSNgVxy4VWWAH+0TtAlAQJBr3+RriP8HE+bNcRIuc6yPNhdhHszXGvkoEW0MPPD
FWIZL7QGivsKzFygZPOlxXP+jguW8N/VHMrap4w9isMTPFRGr9TMhj05ieWGdcm48mQUwF4LygD/
3aW9TgnPOH7HIqfyUyA8caCCW3T+DOx4l3Ohfvh4BZ6CI/89DjVwNECohbHnj8dBYyRkN5jFYVTT
cR+X40CnVgRCZA7hXGsxF21lHdShVa/cDE1XwPDzU2Op4Vbr8aRri174rASx1oy6v57iKfbnDOp3
VXf2NpLjvot3WZ98H/D6C1qtvnZl9ggtPN0KXf6Y7DC70Ec/SYb+/Ub0hehhLQjoU/mECdZ42JZG
cai86GEyKffWfCcLIqiPik/imxEalVJT3b+3md/HNekQcYKTUdGePZ7JCSCkg4Y5BZlGs57zIk+u
ZMeVrjWLyM8r50sjL9lB/8UiAZECQpmCGq97iljITALJUCX5oXXMeBdOsxvkBtSo9zXynz/G/xO9
ift/76zmX//Fn38IOdG8jduTP/7rIN/Kx7Z+e2tvX+V/LT/6P//pv47/yE/++ZtXr+3r0R/WJdzR
6aF7q6dPbw2mQu9j8gzLf/n/+pf/8fb+W54m+fbPf/wQXdkuvw29sfIff/7V/uc//0EE+W0jLL//
z7+8ey34uScRibP//O21af/5D+0PyleU85DgALNEHYvTZ3hb/kZR/6AQjofP8j8qS5xBHKKlqNuY
H9P+QM2KrboAckDBL7IFjeiWv7L/0IhoS6kQa2H2GLai//3iR5P/vx/jP8quuBdJ2Ta8yTug6X+P
PwR0uEbz+7leUiHn9y3H428xWqrzZDnpLyfJTBtJsFy5cWh9T7ddJ9Cnqh2vnl+lIyaKDYWHTGsz
pjl0GS++U3St+OXE+phBtrDD+6ggu045hF7iIZPPPFEMH1SnDwP8sDJKP45U1ApspDNfhaJXho/+
lA3hBzpl5Xt0K7DpsvruIFslnAPMpVsniF2nhDhqmuLeyM262+lVrZIrKZUBIK0xpx9lONXaFzQJ
wnhbN70Xb6M0icdb28Vw3ZurAhcwxNOr51KTgoqqArD32VB0HGqkpoAYnDKAqH0uoDT0TmtXKRAn
qVHgG+Tk+Y7A7XNvT1ovt2kFRncz2nTKPzWmrM2gjcbYJ2027Rtsd4pbOvgZln+OaM0VRgdAyMa4
qb8rKa57G9dGSdqPMpFhQmsa2wF2B7osUEfjKMCrp87XXjsCndsMKOlMh7qjUeKDwrfroK3mHhx5
FyeLNVcGzZcUtgwDs3K6p1yz6Gl5OAB6m7ma1Kb0dVH0zU/0XmHZwcCSz1YzWogOjElnbZo4oSc6
G5hCPwC7136iwBf2gUrl6ZfZctHuC2h8flrTzKhaSWIIcHQQG9lr8HbhEf40QwKXbzvo3q69nhK/
ry42tZuJChDuX+jePLoZsjkQubwe951KhIbfJ1mYYVbuzfHeC61Z3U5pWt20cxH3fgQIEqFUFUxI
YE1h9KtDqoseXdayCmouvXVgW0o/+nbqYaMkqrn62fRuE28HGjMpuvIpLTdHjR3im9qkpd9Ujfec
5jVMYzElCkD9gkv6nEZwfyJZhV+bXPZQBvLUfAUWdJ14YynJD2mVQgftsseqR1TDbzIzq4LByHEm
oyae33mWon7RXdGI6yzvqcNSWstHXzcG59k2uiFDtcLRGz9snXgKjDoqftqV3VAzmfVpXjVeOMpA
d+soX7e2tO/mpEreQBGlTtCUiXjQ0Vo11qKZxffcjYbrKI69bB16SlwgLm21zXqq8vLraOnt9zTK
zDkQceG86X2SNPsJq16ccdL4fsrKIgkgOaUK93ejo7wQK4ru99Keat/pOxDAqTQTTKZjO9qjb5Bg
3aOWaXo94KELptqqZ0C5WanQU7Ww+PbGdJhWqdEO+3TWEXeM6lj4Baze1u+UcRxA/k4GTa8WXeq2
a/iqVWvnL4anZN+UthUAcZNMb7GyNevv+YRStm8WbrtKkfLW/ckpnHDn4oFcrL1oLO3ATXRPIQdL
edRW0e1H/CRDNbBn2X6vZ9er1o7Zp9pmxp186409zS7ewbG27oDAXTBhntYEYdjGkT+2rfLcVmGl
BEOfhG85et7VZjLSqIbSpJo5DopGK32vHIuHuVPiW7Q9cVlO5zx9G2Mze45zD8SzZN2jCC+L4lM0
NQC5GznZ2znVewirtZq/4phRvbBiRqgfWeZSE+BE8XjlUF45DdUm3wDc8qx7aTX4s3DRNzGt0tb9
QitB3Pah9UbtxWh8LertG2AxSeWbOdbIftJAKlnT86ubnTPTf/GF0/cdB2pt4vUb52B5+jHe5lZu
Z3tbGM6fxqZ/K3bfJj9qlvav9jhQHwf8//8iPFn/f/53HD0L8HSgi9cyeTsK8vzEnzFeJVqD9V5Y
3H9G5D9jvKf/AewMmWhgdWjAUBL/nwivu38sWFtSPO6N5FsqKfmfEd77A60YqsoLGwRINjIQfyfC
n9iML/AY5HdJIjEVoJd2RliKrQ6EtilsilOwqdlNAWdhFq90DsrfJuXP5OIkmTjOIal5LHbhCwd5
4T1QJzy5ANC/opvqljoArhl/yYYjb94oeg8JuZjr4oA5iqFtOtAWNgopWhutc0XBd9iN5+F6wBDd
DJwoHFofn2v90xQ79RdTrcopSKEW/1AHs/46ToPMn2d3SkHL1Dj7BnEpm8ave/KbDYgqjJ0rufAA
5r6baFSahIRA15qx97UE98ltN+kWOUsmY21V2XH0NRZOxZAcA8vu7AUwqcLUtoWAqzBVk5n5NTbU
0h/DTC93OZIj2EaXwqOgIEkl/Qz00w0wK++1gJtV+Eote3hgw6S88cSDEuhDXkFdKYe3RCICuHDG
3P0Uo3q2ZVTtZswNu96Ekxm9UjkaN+Bx7WIztlZrbJsZysBq9vTU8UXcJ6M/ZrEKXCx3inQlQD39
kH3sfat0a4HHmYNeB7lqzDYtj8g61KM09e1MB8PxC755HbhSRt/iiNKNH+uKqQdmVKfEuTTBIDSt
yv6LTMKqhvoR20+1Sn91UfJD/zsJo/q5UfXmsz5l1a8YK8GElpTh4HaXjyXnkWrxSLGpzZ/isLdl
UCaypy7ujBb6SuAjviNhNTV+YQCN9mGNmzmUPrShRTLUuq85Nfr+Zq/VGew23KgC0M3ZNf43meaP
VqYs9ugqhjMGUF32rDNrvuo28quN5uyTJaqOWDa6VRTYbpreoiSVRIfeqbvUJzuE8+xGqvVzQme1
RpfX6b43daV+pTRb3U9YLuFxUcoxDhBZqTqqomP3C7EdS0PCZ/DmVd5MyT6vzWa4cvFwtPZTaCjj
m1VpcYndjav/GolFyP8iZLBrdC1XAtCdbbeqB316m4cp7/0eoA6NvXa0w6uir+3r0OhngToLzoTU
/7Du3fGaSzPb7SaQ2D3WGoScVIQ+KZu6n+jJ/mg0yDG+rYUkJ0Xoxd6mjZumDQSxUPpKJNH5NePR
JacqMDOtIq1KV1JRu0+226VUelO9uKpVJf1ijza4z7BPTOxNi8bVA0fGaerLuEhp6ScAcn1k/nIQ
CGHWxVsdMId9n9l9hrnPILkIcKnp5O3sFKPYWZHab0qz6m0/aV1rAHskx09TU0nu9JqTSQT+ivIB
qRObzeblzg8npZ62dnrKqJtOVfDqjXN1xutd9KjFYIqeqoFMQWv7dTNXOmMKr1ynI2zpVWsUw3ej
z6dv1Yj6D+GzjXH3nmqkr5B1QReKMJo4/lKp+CnwIKZK1YyvU16MJkbsgmRRUxzZo/sV2dY6J8Vc
vGe0mS4PXSjlTrGb7s6OnbgNZlft5aoJBQ40g21ybEjN8vqgmMtwi7HU9C2qxeQs93LSVFNRm8rP
vQFRNrsQL2Ejhr1oTCv3J7Rhr8G7ul+yQtJ9LZ3GJV2uLe0mUkzzSipG+0RLqnVXBhCyOQjNSklX
Cly153bIBoDBEclQMFaqu+Q0c3+nuiO4kKnVm5904KXcTxxvWP5m6vwVrGDK9pvKpCR5G5TnKrfH
cOtRGB43ka0DWqc6KOYNJ+fY7mpW5Liyk7z/wrDMqYInFn0LQB/bjo85bbhCJthx6J2O/JU71A8R
x43y3MeiW1LyiAKF1JoSQ7Uhdw5citM5qEnVkRuAPzoEsRN2D1ZZTFVgyhkRu4lWrbsqwqToKXGj
b4e9B+KC/qT2ZUMPsHPKlTpJ21t5mZU8u6JzFik+8j8vRlTeVyUwfc7bxnTAf8oG0YnGkrfozMjv
qpmxrklAXRx5C6HlQVE1KjrHg6dXyDA0hJkolVq+t+OUQzrWe+tlzkKkFFujQ6TYGdmDNKrSbTpI
U91UCSU0YK227AOwbvMPt2/EfTkVjlwrMV7cnMkFUJCeM23euIbEaA52RWxv0rrPqIFHIm722Zx3
jm9HHmI3TaUjemK0yfyQ2vmQ72D5j1/MGY96FIVsD3AwZb1VmhoWd3GVteAb4cjBjQeYZfo1mcfo
az0rw49FL8oVc1p8cu1CRquCY1f34yYVuS8jLbV9fbTil4w+7tekKMcyaGP0mX1DIA8cTYujZKaG
+uucREXMiW+19tZr6X37KbbPv8ClNHQb3dHqcWXtij3dMETMEnyQvOuSbwfdedQa6vz5GN20wkg1
9l7Uzr4tPTPxRzznnQ3oo9KEVsXdB8AYx9UMX2D23c7l0mXOjalvwtmWTmArMhRBKIzWWTXKbJIr
p0X+GGZ4NK8RZPWMABS1NV/RYuDJ505XPwkla1lpIiLIlaOa3YySk5Oi6sjlpwqnMA1QaepQyG9L
+8EQXJiDxhyKb5FjUpIoK72/Loeo6WCJVm5HnpRXqCuOEceaMsg2YPOoydoVIv2MvpqKFhcyS2g/
jXYEstGIh+lKJDbMKD0PqU+S8+OCMZZ0XGjzFZTTBm4LayQnRLcmNNTrqdbd75Dsqmw9KyBDLDIj
dW84ZaL6uZ7U9trRO5uZadLwF31NQ4cJMg87M4OnhSFWVz3a5Rz1Qe41iMlWikfC07iJ1V4NQ9Ul
21kMfUPaFwl4LPPQ1r7R6BBBo3HKiTKkcusm0t1+4eC633saHMRlL0cTrjGKq5Be0lVuwDlDW4Rr
pDakEEWbap7elFKfnkXGcawK+d1uzetYqW/bRrcmv7crtQ4m4dbfykIq35pWG9ZwV9YJymOxWQyB
xEl8n+WqGnQJHM7JGDemwM9rKMetC+4NclG+z1wTD04b9pmvdjN/24IHerNsPfLD5bTFuqQB2BxG
graWoDMAKCHKfs2WnIMur6rVADg60OdcgewbWtm6Q7si93tCM9tI6awbdFKtfBfXgqBsp6qqBHM7
OwBjJRWiydkVnXef9SP5FKa9604VxsqooBhLRw20qOUCbBv3hWo1Ck9ICuR3ZTfNZB9xtJE1fXM3
bhW/oKjkodEPu6SIx5CLpsY5V5W6/cmcteyzdLLJJ1nhxqrZgxXIuoZ9j8CLj6f8vObSzRoGaRzo
XqJ9x4bMwh9UjsZ6DrHqnN41BekDfsNugENdWYfFwiDRZVn5QkwbFleFrgU0Kt0ozc00Vw7m5o5W
rYwxjoPI07/gxu5umjKDfZ3MavgVrkiyHh1n34VqP+4KlQSR2odqvnnzWNxVZpTskKjrncCp3z8t
8XZVjGN46wxZHRhdPAA/NrXeDxXsNOc4QrXAA+HwakeR99JO7VXlKIaf9gTUOkzuqpC6vxujkmnN
bhioRYuGJNTHMEUVzdf7rNshkaBsMQupV94APASO8QwmQpYPc9YqO+zYNk2d3yvF/AI2tHr8v9Sd
yXLkypWm36X3kGEetgBi5pBkct7AkskkBsfsABzwp68vpDZr6aqsZLXsjRayvCQjAuF+zj8Oc46E
cnEyHv5aJmU5PFZ6ckYmQbG8yy0Q6dhhQx7HekgLyuaPQ9Dzu3oK6F+7q2I+EkPaDS1YGu5x+0WO
ZK0yE83T7RyWxq0pBvFEeNTN0M+afxg053k22AXMDPZiHl4yVZ/mpQRNYNuL9mNLadpmouLvXYSC
Wa7TuTPG1JkMiqw9f7dJfTe5LQ+UZjZZFw5eR8v+SBhEF+vG+65mc4nHedoe4QQ+GOBLgFXL3o7s
JstBGpm/V3nLWw8ePKWeXsyUcXt+XoHmHvqoY7oTRJzOTpUdJ4NDYLaG/tubDGpwRzvfd2a2pFLN
ZDWaDSPEOpJz4A8hlXAoKfZT3hDeY7RPJkewSDLK1zCsmqRgdA30cdh8jq3kfMmNACOTczC1VzCk
M4yaksm90uV0GFqOh6ogL8P2/LQq9H04l6QIi8C9wM09ltH4YFU4BJrJcWPptNadvzXGYcmsAwf3
qxOV5zYfv2i+32llwoRsbb8rLXhdAyO6u831GdLoiUSfl3U05MUiPCQ2kaY2TvUeDfapc/QvNIef
myX9LiYGtmfW4EvpDBZLQegXadQHDCqD9+0oFSbbGq67xttkMvEE3m4Gvzl0ldrbmZ891tt1+QhI
Zcx6a9XxFOo+7QK1xgu5JaQIqTqKF2Mm4gPpyAnkrUUf2lm4UtBSuM1LU/fqtKBxjet5MynTo71j
HKdbCzl83OZAjs2EOzIugcwO5eKviWHoT4pqX0unGGOOjvGeI+mjCJYnf4ZgS/KiwsW/lS3ek8zL
8tuoFSuZ9d58bhhHaaWpe9IyQA3NQD0NrfhJh9OPqSQNa1x5r1hT5G4m4+KuDPwfQ1gbezrqGLU4
C3jeHPuP9ijU3U1wGoeACm7ZyEtgSt5rGg5wEpiv2LTXHZVgOglWt74Ylpo+AEK+aAAaD5h0upqV
3fzF6HDDdyeLFfULoWEcgYp/dH4ISSinm5adT3pw6HW3XEbbgwVQ9XUZW/LXwJ31TzfI3yLA9AQo
1zmGNtbz0jKiX7MjkJ2bJYYUUM6lPtHcytLcWDavQfgBr6udXhsZ3dDnzgrsQAEs4o/mMimSoLgq
ujrjNPfumcTZIYnIsmXgy9M2gLjsuzkJAjIOGis48M2kNNlxb/0I6BrHx6nuO+OM5/hPGfQVRlr+
L6/xzR39PLSNzN2bFg3zKu+AqeLFy6x32yqCZ3SpJHp2pxWof1cDpTI7MCddREc0I5bBKKW8qd4Z
FETv8gWRmNfWiQwy/zCNfOQenIcq/LdSEioTDJe29y9d1Lxn67rc5IH/ezKM82CqLwIvt8vQT/eh
rZY2JpkmutBq/pD7urodNpL5/Hndsy/sRzc8Wl1TgKeK4KZpt/LOzp3DOEROPGgoyBF14D3ztmS7
Z7StJuPNbnlRviLrISx1wTBZP25B7nIVCffNYThj2KvhFc2nMCgf9NadR1RscdMNpM1k44BgC5Cc
OvnvXKsbYfX5wTZpWeMq64vUUxvreL4ey61WcQ1ilzS+u6Kxa+ZUuhUmZrtXN6tTO2mrrddtmosd
8xoqycrI0O5FTS2PDc8pyfeWpA4vUh924PaJ9GczXXP2Ha+bl1PhVDIDy82vwjG2lhQOKbpvqIO4
aQrVvGEGyj/yAlajsSWh/gHx+bMMhthYyx+kByZzKxs2iyYC2Ufu4vZW6sqcIAgNBHa3VRvRJ2az
7Lepqx4Eu0vBwTOYD3WxfFmNlzaRScGvcCb6aRjyfVWkg5OjpJ0+e+3PB2UZt307TaltINzqC+9h
Vo544QG+qcPOeIpaP6fifA2SLhL6jRhL/QerGY+EVKxdWfXgAmRHZCnESxsMXUIIxFYQjuaYf8Ts
uydVW3x9p3tnZQ0NtUqL2QrftSmCI4HQ5A9VEbB6MOytUk9v0VqvHluEP5y7qH/3rO4QTn51IVn/
ZqmnW6Hzn1NV8fKz5kPNPX5xfzzIvPnMxvbHuuibSsyvbmt1P1xXem/+6pJRajavVj08OSb5uuug
EQqxg5DaVt56BUhZZqt49uErmnL+Q5QCkczgLZZhY37qz8py3wj4Piy2CwPlbMAkHVVAlsfTKnGn
bNLud5VYBak3ofEMH3VnNI2PJMHg37J87QeFYz5epnBLwqZzHlukaysPycTNZTTnxTOh1Rz2jMIW
TVqU2TsztyDVpXxw1EDVzVy8mtZcM9aaYTxO4nYIt/NI35lh9XXMptqThwirUVTTXTarj2Yw/oDS
zrEpR6gqxbjWZkWZGs1Cr6QfltxyS/uZFwOKslnckm6XGhEEBYZR0AZDtdPOJUDpSYaKVvfJV1Va
sknFSxZ+w90lOmplRiBJWZy9oCn4aqot7kBngPCsaL9FPUxcSVvJyP09S+OD+65NPMmv5tW4Nvwm
ubBR2we7zjLvJ9cjy6qlzhP4oXQwjAPqhFl010bDdvBmfdFRY7GlI6PlK4+arev2WWFfj4MxLy4K
1jwuDbkj7D1lwHoSiHyiVOVUtl5UpfVjXjuQUkWxxBiCy8Rz1j+BP6i9EfLSQj+6y8bOSCd3Otne
+mRlU2ZfgdcgtbwlEU13bDTvmsZX8gi61x6WltC1YGTpL4vhh4KXpjx1jIp4DAbjGBhuQF1HnWFm
iByRVq6w99C43LFTfv3zW70rOmfX5LabLlbmPfWaA4qQYCtxo9I5Fr3UKQUkGJPlprtbsy9vBm/5
KTaVLut6gMlJO8ff/kQsKQmpE4j6qhH4LQfqxmezmtcXxZ/vgS/HK7TCjgNhbzi5x4RF2xxQKfA6
cGC7AX8tS1d9bIPVtmQlaa6rleesUuOA3tRnQbKRBrs2daSD6eESaxvz7Dv5uc8D1vJCf5vtdrJo
3+hm90CoyqsEprv1RG48a6WPlhpfFnf53ZndLso4Sa9rI6fS1gDr2dYMlMpnstMEU49e+Ai7EYp9
Zg0rwN6S57EbqTEu+vljCTdQNUOAQUCiAb3n0SVUEavSdA37zboAsLaakf9IdhPTyBJigZe0tP1f
0RrqS9eq706g1ewgod1u3ahfD3Hc1NMf6HxSspR4irr6sKzdq46Kz3WhclJN/TFjZfy12YxTTXW9
ty3xMAcjYleCX8+hGTw3Q3Uaq+1MuTph1j1xj4u0aMwBrDQKjJNhXrZPyiPasGYedHsXZF68cTiA
1+XWG58kqRqBRZnTmtQbi+bq5G3c9QbwdqjcK618sCd5WWeAg6GqehmTX9MleU1EXNjphcWs1ZfI
LpyzmBsGgHb8zqLJI5jLtN/q/O+HXr6MN+XiAoZu5QdbmrlbNnuJy227aZR8y6+21Wgpsjqui/Ch
Eb26pVfgYVQqiAeAmWhjeeDVF3uNyoyxk/R8YIOf3bhdZgzNdzIjEZrMtfk+65ufzpDxLR66Limt
Is5n7vI22h5NzlRCbH8AExKuWbAllmt7wAjuvWSB+T1X7bFCVrkRHbcR5hFvun8ZOttMOIDtxJvn
V6ePKlbN5jWglOs0LhRqcIQSrE0aVTXKaqci8ba5nDUTG1OkinK35NMp9/k4HCzEz8HSA1VBv6EH
89s4x4ywcT/4Q40YviBoysDD8xiRm4BHzRvSttfW0YKipRHOeRgWN7yEsyLqsbfO81DVz43ndl9y
dBr8E001xFRJ78to6NgNhQdE6v/iem6pag2ZZcxua/ZdTyzbIKt7lxiJfTeYTjqR5BA3fTcRlEeS
+ASK7g33xPz6em+L6Cs064Ut1ThSv5XfQUpbwKZRtGvgTxI0XdU+snR3oDba2g1IWNiXc2tHdeV0
DggrPQBOvgRZo0jeGTRR/lGZRqH62jqk8P5qzx6QZl4kaz19NP3Qq4Q8kWY/TvNyEDJbDsAEfSy3
7BwE9R/Hr1/aTR2jaPxcBTg3ogT5MigzQJQRssXsvN5eqGWU4aBRQDjmrhgcERtMHVnCAymauJjE
9soKsVDo0/CODTmzpmeshAEagRE2CX69PgWJZNfjSv/cTNOpiXTbfmLO1Imah+2nmietE8vz3AsA
C9BcVPftm+uzc2e9OfzWvsqfK9tkNgQ6N3ebw/inWK3iSGt1Gll2eYq2fp8Zpr5O+gLabsqUeuT+
m5NejeJAQsDPLmwjYjyKX5sgeCs1g5W0L9ddVZ8igneIQUBK4ePWuyXXhT7eoedmHouIRHUzpyZb
tPrG5dZMNzpvk9Eb629bh2+VZTkJchb6lmf9NS0lX6uVzKRCikRjoXyyF5bAxpTlsUDDt8u1nM5u
EeXpEmzTV6Mr7zAWwHx40qbHvMfhottW3a2u4RKlE867dWrEEgcZbYZe3r62bCHSKj+jPMTFbcpD
blk7pHdQuKvh33nVaB2HmYd2QX15Ii4G7UCoWdG21pIgrH7h7Re/y372QrrvqIz+FKr8tbX5g5it
aDeVoyQACYe7ma1JA0WKCsG2LmtQfpMoPad9pn77WfdpUgK0N/Pwp4NYP+2DtXnKZZZ/ZBZ9rk15
7+XVQ13V/rPQ25zWQk87rxpeIAn5IA19ajvnfllrzgEc0wjfM/u1a51XgDdS56rst6Z4j49YHvyB
tTEuh/BXcTWnDz4QJkAixNk6VDE5n9yPxCEArBESYilYP6vQoDjD/OG3RPzSGvbZCGv+Y/Y9qWQz
Jd6nVlm/wjITfHk7holy45+r/uD7LatTVNzkoSPOsqnK186DvquqxxEWMB0LEkTb3DYOmqmB8dc1
E/SoaC/8bCZvdPKNu3aZdnVgtpctc/d4//ZiBgltzL07ix/zNjk/gnUGTCw14Tqrczb9ud6t5OYa
A/id5D06MfidFkleQzOKZBqNaYivtX0vappLpNwqQt/hTbtmsEnkCwcw2s3Fijn2Jod7Huy9bLwM
ju/HTuV808XyaFg2ZMBA5HHpMrXl4SObPFmlOGS4yv1iv/KcXKzOOKyRc+qC+TKIHPeTkSFxjSSO
/GTul6dZ1ICvU3nKi3kWcVNrCPvVfShpdg8Kfaz6ajiGtCsmnnbW86oaZwevE+zELMC5Mri8iN7k
x4FCmjZelNo+agjpO7ec+LFKxF4+OnfOKj4bRmrYBfUi4FPodSmdL4WRMmehlRPftD48m8HgnCTh
coVHVHhkVOfK7yhOq60qzVqzTQV2MYag3kT8NUYACigvxr0I/OLdyfviFhgRU1M/sv1lzGiAubbt
HVq+3o/8rfMXjiTrXIxkPDlFYBMSge33M5xKgwxp5zrI+HCFLbGGJRR7uE0Ra0rPWDIECm4g24Yl
3mqd0RKtzfEP1tWW0PPxusOXBvhkITKY9D5k8W7t8cA3dD1vW1cjpISt5jYGlpMuXs7OlUlQtoCJ
Wkr32+s5vQAdftnsbmlJI+ydFtLI014YwdM09KitgsxyDmLNg4eVoFjuEV+6n85Yujn0X9D8jiTR
Y9BsIDgNX8DWRds5Y1RKhjAP0q51b3p3NS5T2f6etJco6SxJiQKU1YNA4Tgsm+GntqtXpHaQ8HVQ
4ET3jhCB3J4Owkd+bPNzbiLB+LpWcV2x/GdV2z/nYPvvhjSaN/K13jUJSGBZTUmi1Wx757bRDHGF
u3L2L9WGhADXX3E76r7rmbuQHcQuFkCYKTzW5h5tV/berXJ5kZshTmsWjW8DeTroBru+hHYx8gHK
w3UfcWMA0tgQ00EaFctSQOlU4UcgygYit+71E+8Kxw21Pl6yFSNjLam2WuEZ89v3YXCBDRfKtthT
0fD5bjf+Dq6Hz6zXQ1l5diwpjfgwB3cnNHwhCtbuqNcc5NHl+UnZNYw6Neuo/CrMFclmpP0gybP1
zpOzsZvwyiSNI/uzLTL3Fc6JJjq5vaLsau41YRX8jarkRHScm6XKazMxupBPqZ6c2J5q780jxMTb
WVLCuKz6qUeFuh8Cc0inwoP5zrjJ3qNSyIesmvMfsz++ZFnLUTJCApMR4YvyllS6CXmuUN7RtIqZ
JhvaiqehbRPfXiwCTDDfxWqTK52Wm1mcTA59JvlOH1ZfZRcHBW7SKD2mJIV3t4PSe6ovWWwIgjq5
IU9fZZVgGZsQN8aEv6hxRPaEjMR9LMRW6FPlD8OthTjl7AvYH+lGx3JhjuKwLo+20Dy5uTU/BzVh
lBp4JPW43Xadb3xWs3Uclfld5Rmd00b+UCzmCKC3zlBCRbikm2f0H+M6M6pv/hWbaAJ2zXrOf4aS
bxATSh0TImP+FFaUqdgwFvkujG6L61ZekDDad7hQ7T/kieVvzPqhONV2K3kHiuZgStu4ke2yHHKF
54KBr5TmIfNV9+zDRKStIYoTETQnUCojzW2J9mHCUTfaDRy83vK7kZCZxoYw86bmxjCgxVzOYoXp
RHd/nGk2Eij05TgMdR9bBLXsMffPF9bzJbHqCM1ABtftT8X+Gs/3LKwaQJGDdUyztd7SXpdqP9pu
cR8Gofpd2dBYXgEzNEa4FbL2Wtpm9PPn4GJM1YWjXsPKd76NQa5JZnfFW77U6yuofPU126Y331RD
gBa7sNYn1DHemfpvZBqzroqXjPPsuAaV4Nu3hoeZB+Q5LF1dpd4ojQT9juC1R+aQ8AdgilVZKVAj
ABf8mBGVgqwKmOmKdRHMwUih5T9YkMeNI24zH9fBEugSyu9WuHxebVD4u8ohY9txRitxVhOou1zJ
SDWc+rvtrfnXspGTJJj1YnRqzl2lrApfOOolF7d0MwW3AVkeuwU0Ig3KipmCUtI+Q66EWZQhORQo
LKdqpy1vjmL+l5oc1AlPEcqdZ8MtIVyNbUVp7LUrd4G20C1l7nS3zivC3J5x5qXIygoJlm1KF9LK
FveGVWJOZ5WbLww3tC2tE4nHSYniFOSmazM2zsJQZ5TX3ruvoytdNRJ3bYtCnNeMYgqU7GWYGOSo
YW8tlsiI/U3DDwq7Li5TM/U/R9mxcoVr5Gv6+KrAhTmmncwnVyyd8oFCeGstgUcJhCz2Hnu67xvD
GW1CaSaOdJhefflZ96u6LzprJaqFr0Q75de4Wurs/QrdlHBU+NsiBfJCCI5eYzXXUKyqWa+5sB9R
bwNEDy1YsZ2/mmqbbscMNCKfwx9oKNDIumBorKHGZgnKA1uX16OjXW6u/Q2VViQAIcaAeqAqOql8
u0M9gnHI7nJ5shv5xsqG4pb1Iabgkqt79LHCuNCHYJHnatyoUhCPVUmErg0yhGSMsMiwcckgCNNt
JLs1zAwfOT5ano3nqHvEWpEjLRMZi6y/DswYOlRHEpw27h9J+RXYnxNnC+uUBZabjO0c7TwPSb8D
xkHsRv0he5QmEeJGvExG/gIFIQ+ZqcNvUssxOLkd4rw4NFoTc1Al8l8kCkJjO2HtEhpVPFXu5Mdt
BKOSiAwZwxXvobmRSkXAvi2CH1l67wLN2hxnILMKXUewpmUxm3tmT2ZAZCYxuG7ZJB7S+tc1wocX
q9URrMso0J6MTK7nqhmRDkxXpdBQlT9I78Ehsc3NL2wM5avvD8arhULCTfxIR+/wvdUdrvzyelaY
0QsYLuuQPS53xZRbYBZ1xiZsTa5VgJGh6ygz5ZxlWFuvxWoXj17bubHhmqpPLPDDLyDO8ZJbwifO
PfpqTflcEkTqW4X1R7SojRQquHRY2jqezNGPK0u+EH6+cyHKUh9VWb+3YLSQfTjiU0FjDpBNYL7O
I/voZZqrmw3Rx4vsWnJzo02yqPrNdnVmfeVu9LMHNj/pJmIAK4s7FQAlBfnX6GTLxzzLL8eaoh/l
1HO7lWioUxPtHiRZuyMWeudm1XbAKvTGcBY86mUwPqLCmrn4mnQZ22MTBtuNQbfLPqxoZmvFsHPt
LD+2UrOjODLc9fNScaBJHlKH7rAtEW4g4sqrPkVm1me1GO+6cb4bLq6TUGYfI666jnxPG9ng972o
ugupOudwRfSWBdZJycaKS9spEMpe/SZXJ8c2vAabdzEcZsJ5PXfLBoiBpj72nQKRHLJjOqt0D5c8
QkayB9q9fcMyikJ/FBuICVAyQMDqLmdPWfCeHFtHL4KYiHpxs1V0Faxr87itxc+20Gs6kbxD/wBG
4lzCr+LJQaaeMCa0v1ZX6R+inO9CU9xzp7dfQlrZOwcL+hlJnvGjAjI9VXnfP3jkN/ItbSzaD0Mx
tkkULpxBiO8BkoRTBj9QdFTNAUzdvlADxbUDrmYofRZtZrKC8K2IiXFtX2aPwDZSO43imWmhPmfd
+C07r9j7uF7M2Ddxr8WdZwPxDoF9be7rZNqBX70h2sHuuRaWG5tqHMPdDPypyYOzO25Bg6WXL7np
3U5DNO5sJr075bTiiVIlyXjke5y/zdAgEx5WB9NQRQwPa85wKQuZkqI7GN2b04fXEq/e2BUrm0nP
DlFpilN6dUdP4U4PcyL7GUlg76zbbW823jlXwdjfIm5eu3SIrFEl9toVABGqdOQ+D6/3WWFk2wQA
QNEsGHIdrAcOVeirvM6W39RMsnCFHaEynz34vOb2WHpOeF3DO373Rl02p5Ltgp1u0ebywyuCaUxF
5vTPQzSsDxWH59Uz3HQ/I1VOz9PalzLNl0I7+0YQrxcvWxCGu9BaxmGnurp9kIs7G6nVZ237FVEC
Xl+PXL+84ETGqWuL0sTvLdBB7M3J0tmplbT07KJuY6tgB1s2JFnrNt3osVusmCC4INptfT8Ru422
s90bpW87+7yOou62la41pnISvn2idn2ckkIvbXvrrC0gWL1MYJbraBXhC8Iw/wus3+CqH9yOj2QY
tyckg1AaxaT9JokKIac/JP023JcGtBtwmCmKgPhbTQ2D9O1mT8CYHaZjuWAO8hpVYdlewmD50PQL
tbe9oNJsssP5ZylGaP5w5JrlroHkT122buvi1zQr7JC3285TMa7eNWHQCDV8lpiiZMthjI500FrR
AxDFxE4BSu+nTjEhnQs7DFGQ9VPrpTgLO2/f2qSzH8swF/ZX6RjeC1LMmkuwvWokRWaZXRJk6DtJ
Lgkb3DuZ2DZIPZetxcF45yVrPkfvPtKe8lbkrDT8xW7zRSrJcBtIqzARuxouaSd5B/A+F0yFdYUu
ElVFKH7ghIoGvqba8Y9CTSWPHEGHGiFs2ZNaMI5/RwwESoqt3zw2XjGzbG4eMrH9VqJROpZmn08x
EU69eWyKMdj2IWDSmKyWMIf7dWisV89sS1jitQrloesaBAZIWQhcwYqz1QkPESX2nBTUhdXm1AQJ
8xuiUqekHiJt1GZLI8VAhdwhmpsZRVLp53iqlZ7K734cgYiCyUG21RRS+U9VVw3ApJZD+mM/23T/
8BjY9Kz0jhfDNGn04A5xTaj7dTNfSu0SvNmzufn3LQSCcV+XepPHyK51v1PwpT2HTTeEB+qmhHdE
8LrWbTIUDtEpioiCjKMBBTFgHykYcTUM0evkLMFwl5Ob3JFtkw/czKgP3V3X4g24IBxVQ8xC5TN2
M/C+bXDdIHSVFaAOhNeyQQRq4R6cshynUyR8Lz+4QYusVhNij6uvIbhkZv0ZK/e2kmM+vjokYG7v
U28uGcqjMb/JRL6WJ+SNmmTAgO4NTGFZOBPQWy4Nk1uAHjzF0e17B4nSbd0b3Jk2dW0U/d75TjXz
8BrW5J+WjIDlmy7Yws9ezZa1nxA7uSlORqNPRYck7hXJa5Pf0hbkoCduEaIlTKdYQMg+HusUmDp/
LyKUzAggYcWfeczUQ5bVfZ0uPS1miV2g672rqsrdbnwWVMVxKvIPgJN2jvF24jR3pi74XkJrdV+p
rA56hqyh7h6KARvbSZgjDaXFgCTzvsCGwfZG/p9zi2YWNR+0YE5ge3wttK1PXeUO7k8kipNx8GTg
kHs/9CR1eJ1J3zcWEYLv8D26+Q4+rynu64KzAZC48+ZXLFqOpFsxt9fzWPv19tg7KPm4YWEfGQ7p
u8OHKKEh3jZ/W7LnHumbOlYrwXq3buuiVvG21Sv3MypMj88A/ethbYgUi9FYR2Fihbn88jDSrqk0
BxhyQxWLoIU8lM4pH3tXpcDV6gFx9DruqqKM7pbclesdIPWcoximewePI0qrP4vK1+5iGZV8QsoN
ecZ7yQBjEFbIhIAtNHpQi17rQ6A91Ja+xyiSLGUxFgfgJLHtJrOgHHNzBlYpJPjTr3UOWRE8/ypC
LXtuisOMfio8j3mGqCwaJu+lZ0jKj6tpTD5AeWBGO0yygbtbcGwsR6/vucZ8aXFJ22j4Kditu5kH
hCvXT6pp3N4LNK7UTRSmcDChVst0QIy8znuvGwv3XK1kEOyXbKqZPgxay6iFChFOCMjiP+ynqKDa
eaW9fop6q9k5Zq5pn4S54J4m7zV1pzV8joxovu1sCyllXQ/WcLfNhCadeI5FuZ9k5/9yvcapd1ZV
y4lZr7YW6op85zdv0zrAj4rwk0TW8rcbqA65sGt4WKxM4l9ALUt9H5UUyqtIOWpXEwde35eUum47
oO95vkXkVAeIBFd2ENSStvPIRM6p+n+uJrb/lZ3v/zcrPumYf3+R/4gb+Den3gPe/PGfbXp///f/
8Ol59t9cCqZI1Pe8kFhyl5/0Dy++Z/4t8DDno17hA7gWAPw/nx5+e+JFI6ZfvveY8fmP/q9Pz3b/
RqoMxnlcIcQ0kG37v/Hp/cU5Rx0rrj9iP73QIYmQv+RfffiB2xiKMQoqhO/vrYW361ya9n8I6Pi3
X0LFn0f80zVei4vy3xrvuk0YYCMUqRFPdPZGywNn2rLTP73l/40P8F+TdwKH95KDk8AM8iotG9fh
v74Ubm8DiYhNnMeQmZfVL58K2kX25WLUiEwN6z/klV1/3D8lGPzj16E25K37u5XyL78uQ7qFsA0T
YTaJXzM5aWk+Rn2KQ9CCyvdUQg1p+R9iQa6pCP/+O10X96bnkZH3l6CybspwpTgmv7NeajCyPDpN
YkQRwJWeasQZseE5R6zk26ny5H+KBLy6KP/62wN+dRRRv+fa3l/iXBZwlAxBGlLowSEEUC3spb0J
kB5O+X94of/+qywiJlybxtSA5uC/FneVYKwIQsM5zQeiaTozJ4w/kmPiTduW/s+PzT8yuv/1dZEl
5Fv0lRBGS4XtX97VKyAmZUnfOHCUq5Khm5tzaQf5T9QIfru7hst8MDQqCTnoWGWyhWqmLmluPsjq
cQ6LV6gqrurKu4oZsxeCd4ouHTdRfod16MRr2wZvDN9d6iKX2Wd2mFQ2ctNydLDc9YQlFAl8hHzb
dJ2/YsVePgyrKJ/IFnewmwg9W1c3+WSmdi3ZriV6Jm8Hfkg0QojEHfLUNW8KusOvm3c2IdHI0Cq4
84CAw6oM/cLMZv3O9MiMtzC+Q9RW9opYuLCj75XSMCPxB7lV6TBIBpKi9bNLwLiX9KSy3Uaklf/K
5hFoRtrZd8CGwFAMd/6Fqm4AJKikZ6XTVDfPJW28dQrnxhI/zvq5RIP+tHmb+4zZAUK+zVDZJVNg
gyrmlmu802W//ba3xSoJP1SVdeycprorfXUVxMFi48iaCq7T3KdfGJBlQQSCpwK9jwOkmbQQVUjO
Jz8AcPIZbVgwzfKXDDS7aeYXJg4E5RsXxDvNiDZj2n73dMH+YYweoOWqYT6Y41C8mV5VPpE9KNG+
j57/hGJfzelcBfVXCNqApIma1lsSDYY7u9qo1QlMuKf8is3qaxDnCNx8bnrbZXI1jGvL8BiubYxl
mfFI+drwYxx2ao8fOcPU2Fke5VsgzkAJxpFwSf+O7UKy3UdVxPhcy4fSNMv+YNoFYFhXj8OtUWh2
8rzW7YwbVVcv2Yx9c8dryqKdqiiC+S/uziS5biTd0lt5G0AYAAfgwPS2JC9JsRUpTWAkRaJv3B39
jt46amP1gRGZpdDLl1ExKLOqGmQMMjN0dRt4859zvkOSts5eOLES9K3U5J+wcur44MzwAUA5r5Rw
M0izB/xR7cEJu8tZynVsl8RK7pAh+uKsG6flx1zlNea3eenQ6qClYxMdg4nTrW6+lmM+vxjme0+W
rXGJY09DlGJNhgI3OW3wjAfGJYnDrZoqEzm4TxiSy63AUFIdsmY9r7c6PCZpNrz2YSfutN0yu8CW
9NF1hhP/6Bhvp7Bp37o93qy/IHt9Qkv//KSTRGfBxuXhE0n/lYWL7ZtklzfjrVDLNjfRRs0hp6FH
pHaUwWmfY6Y0Ph9HT4y5vm/V2yhOpqy2Krr2o8sJLlKudrO4CuOHbt6XrrUCNI9//3z0/yfugM/+
p7X5v5yibv7HfxJB+9Mxav0Xfj9GWUH4G0I4eAIWcFJ/UBv/cY6yQuc3brLgjgKf3X/d/P95kIJ3
ZNPPsPKO4C9CzOdq9c+jlOWEvwlOYECROZ1w2AKz+Q8awx8Hjt8ZUv+aavTnY04gqG+CYu+xQa7H
OioH/nwASYk9WESWkr1Cs2Nhp1CeIHl89dNn8ser/ow7+DMa7I9XIT4crcW01ISuf4ufyEm6Hd0G
10RCiq+9s/Lw2EbZSzpJpNU02mXFcIOC8vHvX3M9y/yv5+b314Ri+XnkYEN2f6E11WFbs8Iw5xhR
tvb4Ja27hDT6pW9w7g6DuJpq1/0LvuGfjwC/vyZsQb5tuhIwN/3ymmNXJDPOfIsMefbkQGW6KLGz
E0QUf1Ui868+UY6/AQFrIlGAs/78iTLlymQSIl7Nkxm/NrVtMTGzy+sxYTY4o5adCRvr3VzV5V8c
Wf/Le+T1MIO7wPgELsZfMXzQ1oSPjUwxzA3JTTVe59xXDQxEJmtu2v/FJ/pffp88O75DltIXkN3s
XyGsvlE6MY6nCUUyTmfGOhzIk6Rn//638i9fhVeS9CMQHLF/AWB2s5zLtQJ135ck86jzS3dWivH9
770Kx19SEhCqUcw9ykd/eRVRt8J4Waz3jCrnm2hgJQYZ8FeF4L9+P+urhDxrVNy77BjBL6+CgdUz
dUmhC95BsWkqZ7xvRIwQqJz491X/9wvjv3isf/3YeCnJy3BUgwUpuC7++UdYCL/zraqGsjRHwTZK
REOt8yD/gpXyL14ldFdyOJ9byEjplzek6czrw6w1+3Z02ObslZo14676218OLXI2oF+xFu+uK+7P
S1SJNly4raKNxwJFhr1NbKqeKNLfexUWBtZ6lsCIhZ1ekl8WiNlnVsaMcdoz08zP8ridnGPcWbjP
/v3r/PleyQ2EQSiEfhYHbpaAR9l3fn43fAl66OlZ2hM3I5RnT+bMteziW+KFeBvCwqtv/v0LOuuf
+PNyG9Ap4XPDZ2fiNxeFv24k3Ej6YcB1nRGj35SKipoen/EhQBS68IL2JfGq6Lh0KfSO1DcnF+zM
pRyT+S/eOT7m9Qfx818FzjS/lxXdDCbUg1X65zcP4GAZ5FBRwkkCgWgPhi5Mz8Mi6/M2rzht7vyW
agOkh5wQPTHcqPoat2US3nZxn8xHqxyTdyoITHnhlmoyV8wNx+XZd1nrbhr20grfH40SCMgV2adN
j4U82+ajq++sqciznavx5W4rsrH6rASIcGOcYiQZP7b60m4oxt5MAuoIof+WYCzPF9VugZHuMUtw
MW5pZ8dpPjDF7Djd9YHc2S2tV3vFVN/B7jTOP0ys82U/gAT1nsnEm6ndpEGVnWxcDMXdSJ/yfDLM
q0997o8RIiC4ULxs6ah3Kbb++doplqawTtS/d+GlBOzn75LE6i8bDrZUCUdYJ7fGt7GphIzftplt
2n1U+3G/z708O+X1rPNdkRTFA+SQEFtNnMyXcSfs9kcdVpVkqrc+stinZI7eRNUO4AGnMQe/xP3L
/aCrcCJPgeXuubfA6JTaa3eu2yExMoq1vU0DXj7c+OScbgqvDJBstOWdPHa6Fc7UF/nOxmdwaCwD
EpBSIZfgU6QQ3kQG3mdjPKvxd7XjLtPeNZO8A+lcdxtMWvwpNuwbvbd43x/WQrBlhwJXyw2l6eYt
73BobbFt9skeenTyPXVMdBeKVny30lHWXERnPN2TV5T9JvdGe6RszHUQpnNnnG5N247fwPFNH4tX
szODfn9eb7UvXI8gLFTZGCMFA14wXIqn4NnLZ1wHKo68dNt6Rl4GOopIRVmh9YVBTvtWoEumZzlD
gOXQ4fkBKtIGuMRwQpoLsHKJ2nRyNf/H2HEBuhSpOYiZntTt4K6V1Ym0r7XC12ZqgFRHMQQJA22d
UUZCg2x0HNqU8b6NY1LtgEjg9Ggn8IO7AUjM0Spy+b0DXPFsVXPwNAqmvtVNOASkNG8jOzbLFaJ9
0/fcL936mMXZCDSLO/odXxnxH+GPVrYvOBbhlImm6GtQ9O24rywD7ChDCspPoQX3+qhlsNSHgkKf
TyQOFhm38El2xb2pw+2Y+PKLhwFQbMAKAeXy5tldLpMUSfBq0E7Rxd8KjNxfkmTC1Dd5SfBjccv2
oe0AeWzM0k3EVKKR1O5K3flujRRmcxF15O3c5AsmUC1R//Gx1Pfp2Khyk8Zx+6XBGsmhuHOI8+Jb
rHNcLunwIPtV8deUZjwUKUlbwqh9cZ3qCuA7RAGhDmVZq+IKK5D3jVprFW+cbnLsE1zCKd9aGp12
H1tdHmz7BQ7xLq1T/8qtKuddZu0S7npPxhdj4Lol4qtEm/Qd3UHjI74TQFbWgUmuFOZ6C+wfznoE
TEcSs24QzqzMzVaCQg2+oUtpeN9SFC9OsmC92huoZ2oPmw+pLrdCvFwV4SZs37XVfYzeFDInYpHJ
93YNs+ci9SW5RPTr+YKpb8OPcrTQ8xtSadTfhmrUe0fb3hUqRPrasJXhGerCdELLnPz33huqr0KT
5zxqnDnf5tADqeLb2dfF6cS3cpmUPMYJMiH6LlHfXZsm030ZDc64UblVYiI0jXMEXsbZws5Q0Pf+
nFj+ZpbS+1aOYn4dZ9XchWmB7ibsuFObZpwYqyTp4mfET4bS24vGjR/oIszcS4D+87Bt0yLClce4
+g15X6l9n5BK2ZQ8FeMmTnyonQGa9gcXtNLf1npQBHG9mWxd5SdSnUNdFWdDKTnmDFWqnohMo3ZL
icVrO7de866z3jotRQlcScyR881f5PKMWX0iYcEJo90UFs1L2z7Jxob1Y+ZplKLw0nNagr0jv2Xp
bQcsBi+LPRqHiFNXk2Kee2piemHPd2FdhB8REpvHUswpYFum2YJ/Ep3x1WcN+GHlBckq4VnBrYuE
lGwRWZkHJfRjEQlgD9oD8UWfoz4jvYkcV9ebeJKLJkjbgF8cB5G+ri6zbEvIKMIJqft+3Fs5Pos9
NWLFPbgGn9xc7lrDMdNlAnpUMH88YQGkhXhwM//YiYCSP6RZ/PsxPvEPhoOMe30vaQ6yk1kMsipT
7g1JIP9W+Fg9ytqu3rppaG9yS2MwlO0cwvqYtX4Zaxt62tjn1gPDnvl5SvuOoFjs8tOHviB+JOxB
83lpz3aNJFu1w6adq9k/AKF24NsIG9HT6SmCuigSgEFYLdP8Zihr4mVV3ju3YKZw/aCHWIpUgtuN
FMHl7V0zpQrTNlg3bxvXU/kRqQWUa4mLEG9EaM2XpkeWPrhc+kDnD3g03TjCWZGOwYys7aXtU5iR
5lmtFjgAldVlX8umdottJBsJsXcW84dHssrfgUNpNGC8KnbPrKAkY9MutLDsAm1nBIgaWaiT4eZy
FxJ1hI6lA3nhkGlpcYki/hG4wxBczeArItH7wZYiR7oVVYk+vIkXG0bZ1DnDmiKyOr6XNL6d2OJQ
crvevtJS4u9RRWweWXMQCtnYI1yhHL1AHwzBu7Ld8Vi22rwHYolWm3OJ74sURH8/YHAEMFN2aXEl
o3QCbqXjJtrMZrS+45pYnntbLnAUvN7cxSLzvnhqwpG9TJqdJUzLc6wt7FM1w25yKqx031F67X7H
2BXfLUhx7wmjo/sGbaU560uvp9+6cN2vzczIdrvozPrSNnNAXhnOw7vHEf4LxwD71RMF7CrCEg1u
QpefA+kcz35lWOfcgERR75ztPMLneEserRhM7IptMFdu0lJm2YVhvGC5A7hLiN8Tt04XW1hjnco5
j9yxvexB6jFSRkx+XbAkq13vrkNXI+biPFZdmO8m2XHwg8yTb7ouYkiHNNpTLzC4MbstPkwumAvI
p7z17q1yAlwcxwuuvlGTHt+EgQWB16Ottt617VAR/RKuWqEBUX5udAp8CIcVE9Rwyvm9yjgMb0rJ
Csf8swna/eJFxUPO0LbcFo5XvlYQqDuojMa5SUcFrLZYRBxuUj1ixAMBiB+HBGht75bRmMdOVeGV
9spZHTFrwVPwKuOoBwgUrtnmlR0TzubckO35qsy88SoQhru4MO7qBbVo/8yStp723hDBQuzSMLWh
rJms2vmNiVbjotX7QB6CNsUiTMv6Juq0pzh4WCHg29RMXxMh284lRxIrpIaC6PiwaaKRvO4iav9b
F3YEqxdy+gTAcw5iMxZ2jn6Idq+23SrslSRsHntdRbdl5zjEoAgAm52NY/9GVokT733GTmAG66I5
4PRcNAiBrMwPdTqlzcEmio8dROFG48ZZOARuoqG5Cj2ihDsROvpN6RS7WOAqQiLGny12VKyTFB/o
iBBX2EY4qSAHMzRvPe9HkyVLsFXK8TEmhByj9iYYJWwzaSGAeZNbOAcPlBqtN2TguFhAW5sPhVLy
jvNcb29jVWePA7cDtW9W6wJOLSIyLnCqlahY1G/akH+1fDtqdrkvNbb9oEnfgxEDx9Bo82wLPT3y
qVXvKmsVeJ48JteIaaV9XUyq75IojoNtnKacg7OyxmDeMLTDeKYN+gVmy2tuP3a3jYKmJmOYgfEl
2DPhE3a9qcLDgSvRAU9s6sdhmKsHWzJ322BplzQ1h+WPKXYhVtIWoc6jIVxjuqLzy/PEnwOWzXLk
fSDqdFdur22MHHBuGGWnqUMOX4kBx1GGkVpkcf3d0Xgod2U/qXbrIX2EG4Pb/xVElui3UTm43B3y
fnrk+bJxklr19AHwl6NvQWLuJRAlrBrB7Y0lthgolFNqzC+FlhUrZTGt2oGFYtD2YzhsqMDpvy2A
fZ7BnRQYrhZ3/pFMNkHltA7JfuDIwlfqzg8+tZR4JP3CbU4AlOm9rYck/BEWqroQ3rIYdiO3/977
c+2zqiXxpWWKEpqcLx68qMVSHgR9sHVkrm7SpGODEy5EKEwjnjlLMVB8RHA3zJYEBqhJXzfTU9pE
MWmNegH5pkWd4uwZjHjr+SVwG8nc0Aby7SbQY6i8tZpy+EFkE1t819ccaIcq5wszSe7vK5LEnN1G
PT7MeOQehnx9MqvcSj9Crqv3E3iG9MLMSZ9yFB/JXBnKd7IdWI7K3c1OBXGmtub6Nqc4J97LsFnB
i8k45uRemui8VnH9CjkDm16Il9rB3ou8Dv9p1iDh2gaHDY5V0LVU0tVvPok4B9O5JguSBx3phYos
POE+o+eXeO1P3lhhEj0LizgmG+cye3vtV7jI2Rc8vkQwexfzKDlEYOBbTkFYDxkwwDh8G8sYr44q
Hc193SntC7/VaJT0BTbPfjmm8ylvEc437JK9uy+GCPSLHhx+CEHb1QifdEE8tksZ3GKJm0nr8ncq
do0W1rdWjuYdkRkAgGwKMuKqnNoDC3X1JcVR+W0xUfUoBeloQtRT9gHFRdMPCvLuTXRd8t4PE6hQ
grQ1NW6JhbkvwtP2MfORYp8aAkmOFHX1e0di5X50uNZgtm+SM7cSuMxDOQ/fZRClTz2A7nyT6IQp
O0UzqbO1wy5wWXVItcDDMDLZxXkkLjuIdQR7OW47pDUA1bF5iWi86FqnnQiKJ5LtIfM5I0BJYWSh
u8Zr9wGb+7yHTortv2wa1E4XRiPRJlNPEgHZDPfMOXOiqI7F9jxODpc4HE+Ee6Dx+DzI/BiKMw0Z
fzxAzi+Xr4WVJGaH09Qut8lYSMAIVJ2+00fIyQwe0btFbTNMEn8as01ZOAuadp3gBHdL0nCg8isF
dX8IvHwLhj3/Hitbvni5UQINtCcQYVyCOzt6xSEhJm01lPtGYHPb9txg+GtJZOCdwJgwt5dZZMQV
TMj40cvjsRYPnaPiwH2USWcvAHiHSJMN66cwDVFc/UzfMoOgBi/Ka/IwQJv6J0mk8Twt0iRh59Dq
dSm8yfm0jCeXQ2bYEMOqVODXy6w7s5uxBZaSOsB06UBgtNnqxpsuvLwNsn0QdBRa4th1eRrllL9h
SYUwm1cBsJVsyesIJ17NP6NBot1G2WRfoYqqr5atkOnddsZONS3efW6q0CeBuz6o9hRnT3CRNdl6
wvqk5vT0ATze/dGB1rU37lxyB/LCyQD0MFz1gdjkJRw2CR57UwI2HLYuMnS0rYICX6FIbzrLgUnZ
YlW9AVUfFORZekBLVQhcZuoteIL2JEsQZA3TYjzxhAi5x88p9s2ZXkgmNn1ZnyeyDNSzk/ehfRkt
tZ/tG6+aWQEN6tV+lg7f1MbVZR3odX9dWDs8184IDxs5srSUGGYFd8I4zC/Rg2O64ZawGsLzwU4H
3W98uvC8Y9in0zSzZY8lgYE5CT9qCJQpxTtidannaXgxtmOkHyYyJM11XgvyhCQ1S6aatpUQUI8p
e+sfdDri3meQN+XVDiKyzDZt1Hn9bU3YJT61EzTcy3QGXZyRbpTkEKJy4UcJ92IIiJZFrddaX3Un
F3MLTb8ev4cmCMrrpB27IT6Mbizk0UsR8Xeznbj2RSv9tlc4M4oktHgC8H/qTVDWS3bbmi60jw6J
A5h1UjhcLLs5itChujid2CAtD1pAtUIckfC30Mixy+1c3Ckk+YKhi5hsuIaBFh77Htt6svVt5gpv
5AKjxD4gNWk+LPh1RhxCb2lLLtBiiuQGArNODxGRbrJ7dMS9W1NoroY6MTVZqn60/LfUzb3lOPfY
8/dTEzcFW4JgGOlnnuTGzRuoV/idyuYOCEbD1eCRNTAHdoKVc+6KYwdOeSCI0bKAwrYWhV/9CCkm
gA6czIDa0SCa6r0aCIOCGIsYUp6cWkblyXZV3lUbA/SS+ZnhM3jLcG+LbW0PmePyg84mdQltQo0P
/tBA0GWExtz/htiVLRmUuSVtzY3j4HXFZE66C9yy5dXZPZuVKb52GevqlkYIkEte7av8cbYiIB2x
UKE6FRrgxd2EY59PIpgEvQYeWLzT1MzLxCWSaE1VAItm9r+rCT9hQWBlbwJBUjrC3bNRqnPkGbAo
S5wXSCvQQaqocp+rWMd3SDyAmveTEVGZHRNfg2g6B9Q3OTg9YN8l4TGDcWcNCXTJRDArLoSmJmSv
uCVJ3A226XCa4JJghd1MhGD1JZkKwU48WD6p133Cz98s+0ASP4l+F/X+lpvyf9MtMLyD4NDv/0H7
kfmPQ1//eOnAxP9aqLC+8j97kf7vKEJaVYf/vibhmL7ULz+7Btb/+x8dCb8h/COt0pKGdIPchZLy
Rw+S+A2LYIifgEQSPj3bQ4T5qQYJ9QXpEo0UTcTn3/rDfOn9Jj87sWGl8qehPfl/yzCwGhN+klfQ
04Vj8x/EUqwNq5Xwz/KKX7RDmUYvnKCZ+6et7bGGNDwJOfkA61ErUr8gA20Jxmhq421tSNBs5kgx
MyLD355zdPBHDI8yn3mqbfHNLaw8P9Np5akLZ9HQc/HzE3DvZ9IfLGFZI27iCkLUBXjjqAUjw/Ge
6VqX5fXJ5NNEBiuZoXMxdC2GU8yDCygr6DtigJSgb/uo5U8T1LXY5yUdfcMFpCiASPw3xF2Zfdym
jMA74jL2uxuA/L+05m41sKkpzSlL6dRTkXM3g9XkyO7kpk1bnC1givyXcl5mGAOKxNhZyIJroFW3
5OYnR/Q0BLjO8BFqm2l9lBPzwSqfGQGflQ9mJz9bR+jPpYEEl1t6bKK1l4QzhHdsoTH2+3BZm0uY
TGjD+rU2mvgQKd1N+9l04iaUnkyf/Sf+WoVSr6UoMKM561mlmIOtiNbeFGQD/zH8bFNZjEPl6mfH
CrPGCAz9Z/fKsNawLEFWvdif3SxhqCiQizF1w5yYq7sIzBXZv89OF/bs4lHkTv7uwTht8GC1GZGs
sLqVsu3hwS9rP0xmQ567nJaEeVpSz/F7/9kmU5rAYtSydsxkFHyabTSu3TP5Zw9N2igkC3utp7Fw
oDgHUgux2oNL7l69zy6btsnlvf3ZcGNnbmztYtIJyM6fLTgrviA+G+aIdhxRUZSDcAQ+20s8/dpV
wgWMwffSAQamYAfoWPW9lRZDXcW11dqw+4jt8NnLU3929FQIK6tVLFp51s54HoMWJpP02e2Tfdb8
fDb+TL+3/3wWAf1RCkTz6HnRrl1BwfDZG0SAF0vjZ5+Q6htmd0FnCvDJn51DOFLSm2UtIhKfnUSJ
58j3IYxgjs4+pUWgMupnLTi270HYEZ4ebSK8ewaT4wmKWvNacR8S+24tQ7I/e5Gs2c/emawE1+Kz
N6lg8ggPueKovJsxxA07b61ZAjQArYGMmstpGtB/sRVilI8y9grIG59dTXERds3JbzrnqVzLnMhO
Y5/rHA8euk5qdkPmf8U9U0GO9VkaNO1R9PEpGHzzKsamAJhcePGz/dkixR2EedaUtxnz6E6LD/uz
eCr8LKECYYD6Mn2WUxUwzmB02pn+kUVrewKgW6qszGet1fBZccVFgpkzkdfkg1kZLHlmajm9Sp/l
WCiV6jKO18qsRKz1WeNnlZb5rNUCJQ+MMiogchwbPej75bOEK0y5IhziYS3nooYJdKgHq2KmATb7
Uebcfjb6s9RLfxZ8Fcwf9tR0Meoch9i6cNYusJj8x4A2U7s/Yiny4j5L5fghZTZ+pMo2TEjBJow7
fPNxht4SOs+I8PLZ78ehIWTqhF91pgd/D2Kq/O75eXMTNJrCtIUo40eW5m4G7d2NXuagQ7yR1Xrb
jzDKXwVJnLzjK6E/Im4ZXqJepFykLOFXFxWmrgWBA9krtvhaCBn2LDaVbmc8FH5kfV8s37ptMUbM
XxMSfs/Ii/bqytZMkGsvZbS1MBWSiUwIsDLGTLNjGZF1PQMyFOi7TrjB/A15l0Q5zgd5zqqBv8Cn
bSnY+hypmXYtjXySGIjLayF7W0KpXTGLpuPN1X0H5LjFp3LlFBlqAj100avjjuGK504ZxUR61F+c
NiLIqrljgUVsQWvx98PZAkWe+FbNi4HibjzmNrPV3YRLnIit9BdUZka7c7cteoZkiMVFOJ0ZPbTj
Djk4oARlAps/dCr5kg3xOhOaYn1XWyW89EUrf9nnpFOr7VKW3m2bc6znqokreU1FKiKqvqnlLiPe
Bn6lLgHixiMSHhQt3T3kIaTXbRhQiMYg3EmuOUmOn997Q+l2aLKD7ir1g82AQGLm+Anh9CaHbQ7k
pzBb6OP+gugHpHnfBixqm67lBgrKSKfBDrJIzBNNls9wHTO5fHZDS7FKSo/52VwVxLkTfp/jOdH7
hcdtPdRuCyUDgkFUGX9VsYW3qcewUJxGbx6epIuCSZDeLsNDgcQJIs9uuW2OWQKAmZlv0l4O8WSc
r1NR5e52qpCXN12ZiuW21ZDHdw0bjNqVYEmelnyexmMVNcuYbILIBxYrrRGADOEhGLuFYlkWIkm/
50jsCG9O694mHcjaKSwqIl8AMIIYKDSo5iQv3TOHYU1/XTuWUzwzeMsFHX7WQni6JZC2q/2pn/cN
TKp31QIwkaMfHEEV5LTFy3W0PfqUivOsXVZPdSfgR8ra6R8M85KJXqNwyi41ay6csxILL0V0gDmx
HizTR1zSWbPx8pEov0uVBChSjlnReQiAq9w6IEef8PiXrybNNzaZtu8ynOsb3RGlO4Oap+/jVLXW
pUXsk+8gDutnlSBfNdt5SDAH7ZzY9ONH7i7zt0go/0eVYKE5jop+xMSPBPntOsoQJTwdO//nzt/t
e33//1L9aIB77L8/dn/PqteX1/H955O3u/4rvx+9hfiNJIXw+PhxNmKdEv84erv+b5She2uwyQk4
Z6/2sD9O3pbj/4bhabXiYowMMJxyIP7j6G25BKlcuktDDGX8zzbu7r9h1g1/7UsPOIxGhPwcGUYB
FmDnl7O3CutwjoaRzHIT+P3Z3PRU7t4jtmBduZqWBWZ+qjGiXOWxCQ7KIS0boNs+UDkVbUy8Bpwx
ix0ylTdbQomAtKPJ1qeMfP2u7tqJJg/buWME8IQR7yTJ5x1Nm41HFfpsN3EPqSOk9bOy9HIinD/A
igKl0kf+G2HMZidb8yCbMTz0/fTVtkfqKGM7tW7DPAF/3Us1MSby5vpN2D3Cn2eDJwp6xvjpUlOU
uORnLf+X+9YLk34/Mnk5uY0VHN0YNEsdcwWuE6TCIIGeXdqAGJhIPpOLfe399CSC6pav1N4MfYhC
GRbxpunbCrJZPJx40Zue+sOIIbXU4bUSYF4EV9yTnJNc7mYqIOFhpW6cfZAfRoyoMJdgrEfwPgJT
5eiOHaG74LwRXHKz9l/UQLYmn0LgJrZ3XzPuPB+pRz0iuCOujEysary3B1qazrBAIUD1fi8PmqTm
QY/S7EaB+mS5WXaYluGNE+t427pz+0UxZV/JY9F14NG+GRKl2dvhmq028SOkDRBbbZu3UF58EhoN
3SkYqm6WqGvPO0tM546dmi+Ogv4C/KuBWY4Y3E8wNB3RJee5RcuWqhPnYQhjLkXtwPxZj87ao2qc
56UavNMcpAL2XGQd4cHiTOPzOw+pseELzOBgBStcg027bnedFwebKIZCYkv/su9GXGhFtVJvYmBy
SP4KaMQ4n7WRjZ7QoXTqbREhIvl0nWEcY7nniGkuaBjzb6swhS3cMi5jM/L3KPLFKZyNvbE73zsm
Zc9nGLgoIFSIyjfaIJtnakqrM3QFNul2cs+9SeQPOaPQQ7U0alMEA4Pwqmgu0sTVpygOnHMRgedX
vOvrMINegwEwAarfdlG1J1xvHXpAF5cjybsT3amO2VWJoZuqnH1smrpsXmYSZEegWfZRIRk2YNPG
4Ix5jz1sRd4RMOP2RsNMnCAodcu5yzmd33VYnBoz+xHzdFLDHrxhYQ3iLR2sV2eOjuTQGQjmCOZf
o9Kh/q2LpmPcNxFFO0YBVEq9e344C78UujiMX0y33oo5gF9nb+BSmDdcDdYFB+3hThdou77OnurK
k0e/xgkHVhsXEBV0qFlDegkve8J6VolDa8FSBeGsD/SRWfvJbxxYg7ahYgHDiPxQo1JHBmoeyar5
lvseLqi6zm7Zc6EIW190n0ZHDT6a5HB1Pa2woa7SlxhFSeWo+h45tIUakF5LP7jPo/oF5xDneaXP
Rup9dxpA9iqrfp+5lF0tTXLnDd7r4ic+zSOePqZqLiGui+KergLJBT5zrkPtPNOUEHzF/pkfRG3T
cqy9s0FWL7jPwd7VjXM9AXvYkiF7E9oaXseh/FLE0UPTNMcWrQp2tLcL4+RLuiyPVQSMyBS3VT+/
jG7yPA/yMSZ3ZWqrOoQdUp1sNFotTkZpH/1A4wvykxPtfc9OObxJhDymDmO8n8rkNXbVl5AYxfeM
IQoH35KDpDul73DW7/BxXcNTV6dysp6ajCJWA4ViNZobECAIQucgJZ6tYZQ3aFjznhaWJ/TDbcDF
CNs48+k2vUmluhDcWw8MDC+oymgPnutcBiE8UwOkqxMtEJAk36sZC4fBYKIM5oKgc80RvwZLo3SW
7GFSvv/Reqo8WOQFhRfj2g7mUwhM+ZCOMSUudXSddChp81p9RZqd8Q3nKuBrEygmEU37pYdsUv3A
YtHCXMtoMArSq5AhL/eMiF4RYJMX9LdeR0lKT8zaVjcwsD/TpX8pIa9suqV8y6PpHePS0bcYfeKV
IbSnLqBvMVP3qBqRfvqWdPnFopKHcKjPCNkLGFrTPgvjK9EojKwjewrHrXeE6w4gXXCbjuNDVUan
iSdjIwfXfQa4UO8gtH3BEW3O0Flodknd2xEDnh2NNyWzzY8iQWX2iy44pB3Oy0Zb14xpaCILimQr
+QMoisbcBXniKLMIJ8PSUXvGGHwDOIYJwoBrAnziCSjBsNXp8ojTFEx5DvaBoVPFptWZezTAnuj/
8r03zrCP87B8D0tT3kUWX5rAEY6o0tTcc/OuOzpupd5CHa15ywlbYlnoHwuOyV3DOz1GrqWOAClD
ielrTOkgppITtoQM+IEvoAq3qddF+AElJUHrtBkMEjcXZ6voWMHZNWQo6/wTQG5d9ih9/TCe9fgg
D1wRbvuUUh6LkdkmgZDI7ExR/AHEBSs0XQ+RUcO+AgCVeW5xiW4sqSJjFFPQW0bDoYJCE8b+dR6q
o2vxwFk1oTXHVfjAZy332CCnF2VXQbbLO6DJttYza7RRKCnB3AKBMF0krR062TA9VAHb4EXWcGfY
Yx7o4nwTICe1N1OeAcEslv1Kct6Oo1Md0GlwtMXZWTIAp+ubF59OC7IjOxdDBDvLVrbFN1uZbMM1
hwrxwnua8r4754O5sY2/lRBso8bmFuSD68koke6Ta4Yh3Aty6A4ZO8AWX6y99TLnZJfzaztA1vCj
DpagzfWQxG/aBjeOA4OhsdlZuzgZt3g/eY9MJpsYqlBoz85WNki7gVNPlN/gLGFNjqZdP4/TTpXl
Sx7MHj6kIFy5aBsOQ1Q44n3ra/dB1+uzGQiLVaUpDxhrX+dmyr8ACdFct8QzGBhWTkNvO6Yh5BMx
/k/qzqQ3cia7or+IDQZnbnMelSkpU1JpQ6ikKs4zGRHkr/fJtmHYBgzDCy+87Q8tqXIIxrvv3nPL
xVR797SdzkkRDTu2048i5DheFrhUFpFZNuuo4FPq5DG+v5zG7cid5D4PgPSXqSnp9wIJscqdWJ3Z
0iZHEah8V4RQo+UErc/sq1/U2D7aa4ismqxP0nTN/io61eQMnpyuIFnrGtmbasv5KGU4vErf/fTB
aW3aKjBOkxz+tiVs7JY/ha3MyiiV3HMN8z6znh6xEPpbzzSugNxQ3im6etv7Mx+jYOV4+j2fIry2
Ko/XXcw+lxUSFlvvw8WttGY5lN2w1Fq0KpoRH4GaVZGHOKncNv2NIJkeprKd8qVHNRat3538ajNy
+MSeuNwgAfFga6pp7SVWVQSM/lYTwhfmTTUwhfECoBzB94l5P9YZAdpybSmN0Zl1LbzPZ9FymwYg
XNC8snJocOyO9aBtmEWT0LDmUorJYZ0NUwpNCxadDjYKOOKEmXD8iKeUyd9IDPADJUbD8gwfD861
JFsS7/10Mp/NTBi4F4HTdpvSnFP6vODHis/eNvW+ZX7sC3BMU1m/UXJEN6gNKDt5YmY2U48DdvL/
NBXjKHjIxKZumxWegkOe9+oHXovP5tCDyh9iaKHl+x3oXPxXsweb4eNBqcGNlsiM4s4Ypf2A6NeH
Kzy+QFp7qp64lhJYP1ammbS/myEAL6SJ+IvdTNdNRlTdmNN7w+UWsuKol9hhDdaadpukuyiz++Vs
9s6hiwpatwqtxyOaTeSuYQ+r6NPjFxxTM2BrtygU3uQn5ZR5f+xov7j1JA7YxA3pukeSG4/TRAXw
YUwLEnEdauiOVne33lM3U/IvHp2Ux35d4dya+RVfWChywKFsnMEceqzA1ImG06znjowp88kFP8Nk
Yhmd3GM2Lm+0bLq/w6yMSSp7IgB4NCNdrm2WFnRCwjvCdDo688APw/5jXTPwtMleSnoBV6yOA55d
SdV/VpPhuaua7hDWHhoL7W4iOWFBU+0N/1B1+GXWqrJS+K0idNBDVZ91zS7WVFDhDesA8Za6DfqX
KvXgJAm/58C2/Ym9OFBdml34joGlXngjKMplS6AZ2wqPNpwGVpxCgZJda2ypHKkqrgBD7J19Uab2
QQuLstRYpENBe04OMLvg5Oh+bDkonj6gOH0eTNo95ZBGee5Bt3tzhkp8DQHH74INZgfitJjKFY+G
Uu0eW0sTJ733ADSm+qxQ6HaYY2fxE9gSipWpJ1PGS8x6jCyEnMfpCIGpfsI02+ktXzFPHYBJ+BgY
AiNjNd4F8s1gZ9OsMnZA1dVsVcPDtpwYj+0MbHYxND1dpwZdT4hw7nqU0UddBt5LaubQ3YoSS8Tj
mdPhTGSalWCspc5XXpWF6wwVa9fbj/HOssZ9MNvm1Qd7drXMjg5JFfK+dk1E0GVgz/wrVJG4htpx
fuEluDM38fkUIxtWI0EoQn5HDYcgX34oohMXkbJzWZoDqfsJuVCCH/AiIAaTNr/CwnOmlfkA5vYN
TNhdy138nYmPrGfXar8/NEXgm6sEcvyxZQGyiK2+3bDRp3MPbxWaZh4R7j/AQagK1mAyv7EP/hpy
yzunddht2kiwEwucp9liyVTwBlTxeKYzW9E3lz33sYO5GVz5ofRH/bDkiOKCnejv1Gb9yo9pstxM
ePWXyvaoYmgdoAzo7zDS7GD8MhyIgP+UaP4vtsX/39QqC/3mv1erbl8/sFjTfviq/pNg9fh//atg
5bv/IBgbegBOII9gXkWW+tddsef/w7Zt4qaBQ3o2YK/w74KVI4iXu4AEfAstK/wnkeXf9Crb+wdR
aSH4H8Pwkev0/ldy1X9aFD/oQfwBoWs7xBDswP2v2XJuxwH4cDvcYiaqYDbI5j70vXqPTBvC8GhY
J+onxXOITPM/hAAtwVL7P26p+eW43WzhEJKxBCHl4L8kIJnFTH/OiFdays93Iu2bO/9m6P3ap7Z4
A4G2WkeuD2mQJ9YgN0UToXzQEUTCoPjuO9Aq9WjazyOtXluQwf4bXUDxK8lHkB1lpWxuhW5CIZ6V
gtWmIHfHUCGfgzwEDj66AINWgNMSZ1PNWl5FoL3f4IIzCmRSOpFjHZ2aAHM5zVHeQrCEg6jS/aal
bdjpMrY3wnKCL11Y3A6MQcGIA63KGopS4GE1AkbODiHXYUNPGoxljvlL9ri2EvLFr6QC7aMmu/EX
baUY9rRRim47KYq3VzTals/OUHeLDovMqSG2dxYGQkaFawTRi4DKxc70Y54ClPIdqrl5pTDWdlaj
aJPvOq/CjzaD7O8XEz7FXnDbdIbYZVpwHQJzOsolld+wEO6Gkv2HU1CQusnh/vUcxNjQFnFkWsv5
wcJeKuSbt4m917JDAgAlQiXq2p+wnmMgrfY+BHI4Z2a4i0e0PjuwBwpfJ2OX13l2hbSI1YYUDdcf
M/sbNIpAF8PLUxBlTIpObI0nFDfrbA22sfJNoc8gzJtb4afGRtE6sMvp/L5C5kxXeS+rDSVsQFCV
0r/w9RUm/SKy/NG5Lj7YKIkjkQTnLCUFx1Nmt2/OWIqN7cr4zlhC3j+dwXFMZoDrQWTmJnXARy/y
rmlpElQu9Otu4MimfrihdR5QaVLHq8IYQUtmZncwbN96asa+3rLm1KtgtMBCEnbnYRqumrF7Ck2y
Vg5b4QpD7a6ydb/3ArN95vllXyrapFCqcG0VTfzDeWEcCjyoVGSKeAOXZDiiZjibpLGNfVYV4i0A
fsKSzh62KBFymRVm+Zk7g//MWmT6y9Of5nKHGqXXZk4qkObcRpcUNA6rBjLLCftbMB6q2px++Tlw
Y3OmGIEgSUgNJYnweU0DY7kpq7jZ9/O0nx3re7BldOripl7xxfjdEuZdQCBGgUXNWKKHwdkzpqvr
GcEfOxjOCT1UgwjrtSv1pnUjY+32cXthtKMyg5csasfsqgLBs1pj92q1WIvYQzFKogMA5peGdegy
Lecfr3b2o47WdCSAZw/7coMou8SXQGUtlgBB2u1dWeIQhdZ3V2RY+834jyFeWdw8zX6wpnO0Wkwy
edZF+lYP063zukOU2jeGoVcKEl4Q+HbZiDZuoytlauuN6flhgIzYluGbhHxYsk/G1uuv7bi7QaT4
MjL11tGQsPD57tM+4ZK2Edsiuk+hu3Jz+TuxnVuSW5+0sw5nz/DqC9NatAQSaF97K/uZYA1Sh6f1
E3eCUz55B4leInqxcxR32e5PaZM5KVAEG0gVi4FCzpYb7tIr+hvX+TUH1NKOKj6ED9C20wSU2eHo
M7Lu5kzFqebWzxCxxu2H1EHlASaSLsWH3zsJN6RkILs429+F5xFlbDw6fu0k2Rd1me+qoLqR0nQP
EFybHSGr9tsmbLjikpxvtHBXeT4RVappdUyCP0YIScjroPwh2yj8gGvTHepX4co1I1f8DhswW/Qy
xAhv4YJJDrIkEZO9qxqJxBPjmkvzvMw5Px89YXPz6cqKQi07xneQ/aEK6CUr7Qe5kNN+8J7gDnbr
R2M7RQR3XE23JHjCrHHLbCrXy7z6YUTHodASGmqs6Dz4gJEGIpYZTSg+kzU2gG2KQCBaJ1gCrjqQ
NFiNifk51+ZFa/OMdk07pTypoTDO0lNyPaXNM2/uSnfBDg9js8EGm6Bs9y8DlGgivQSG6n5tecm6
Nhh0VTTvweefWxqJEGPxSJLC9kMEnLGdnx6uJpWRNJshlRrM8cQIONm89CNOvQ+ShWcn5L1KO/s9
G4I1pCfEnPKSd+JZjCFx6SA7dB7Xf9MITxmxaTZAhE/aBqMDZNOFmaWXzDYufKlfjZ4Egc9Piz3q
T9JwL3KqRAGIg2tEE+xnq8Rn6F64uGP3aZoLs9ipMcZfjaqeoofXOOLKSXGUmjSc6CT0t5OZHueg
x2yD5mqBjBYTft65817icTwWUfNUzcGSkN+ba1cnoQxuo1SgJKV8znlYeAIgrOlP6z4Z0OBqe08S
QaIkkm5vrBXtxQs0jnWl9W5w79Zg0EZn0EObUom4drk5LzIiLrtBYEwq3bOGRLV1mj98vxLKKlMb
Qq72jxHZiCXtTPk64YA/ibiAsz+Rk7AqfUtIeNCc02OeoLGtulZM9LeZpNah8pyXwmU6DkvSA0PF
bwOTgtOkLGI+9IpPj1GGfL4xPZE85QQagl02m5L3n8IwzUUDhGE1IaujRfZstAf7q1GEYifYanBW
DXxOIYpLSy/TMQ2Ms4/KwAcHubLHBbeReRu/GilnTI9MNX9Jf3zBzPoGbvYy26X9hv9aBye80feA
fs88KDZIzQgi/iEgzFgU7roPsw3IgRB3nT4H5APat6DJU9CtvE2kQa+l+fhOW2R4picg4itViTff
8O8OCeJZ5sEydLJfVkmrdhTRd+aW9PpiSy8vQ0EET9k9AYXuOusI48dEIJB9QTzzRKJ9zhfDW0AG
ng9i9jV2M6cWhpyhb35awVae3lwUE0VLe+dKDs7G+aGO9V5PBeI4u6RV3xS//ZK0NH552MEZ7IJB
72eji/lAMdTHcfE6xrRKG96ualNiec1rkiX3ok+PkeEsJ9i9MOSueNyLp6p7HeG7U86z0mXIhQVD
VAJvvsV9LeqQflCutIlKDrmbtDzH2kMG7hSJz+V62/wKCQjIqN5bHfVWaoCTJ00iq3qVp/Vhyoe/
UD/O4dAeCEduwy78hZr50hgUEzUBiFTXJRQ9vNg13dMk9ZjFmvQzQSvG8CKpuEUUiP3pCPUfSAnQ
42bgkz8ZZbStTXPXJth1uhmt0kxWs9aruEzRNZl0tV+dehwuK99AryOehjlO7VOcZOs2a08ZMg0i
PY7yluIUD9cDcdWOXUT1uzPhv074nrdx040rI2tRyCaN60y/xh1tkBbuDn6htwnG5pgjS6WjZ73F
Lla8bExfYM5SUxmoZmcS9+YT/+iPVFRHKLmTJi0hZgr/xMH9gIWL5aB0vJgO0Oyu0ZNXXtGxTRZr
fBxr0ZvFNgA++HBW9o8UEOCCXli7tBQ4Yrh7r8sp+RhEs02Kgp7biv5ermTUY/GzB/8z7EqK2HWy
8ibQfjEUqiXQW/RmL203LqnoBUE9igcaF2M6J6UQ1jpsW3PpB+ZbPxbP0TyfhYN9tfapaWGlyGvf
Rn904yJdTs91Spln0/nGtjCIEk4WL7DmTKTnhbMpmaqPsk/TA5vtbsFn6yhoS38rubrt4jjYRyk9
I7LrNmYTOAusq+ABkr8izHDSVR05mfHa+Nab4wS7GDp7FEMEHwkTUzdQL728PLYJkm8W+hddBAQa
knyPIwoUuUsshJzcxi6bT0tztzUtuldNcI+AOCow1gUWt/rB8gdoHvNJ7p4Bgb9lQ7IDBXuO03rp
eu0yHUoOXf8dVGnL0SZt2hjRS4ra3PU6v/uzmS4BRKzJajrcrYY3eM5nh/rh1pt3JObfvRjwY+le
rZEGo1bfFQwUB8tCPbg/k3fEwJ9tZI8CLhWluFIfU3qWWzIoK+h7j7vZkTjwL7vnmhPO5XG2qRvt
XZq02lbu7N7tSe0RP+v4G2Rrsffupk+C8mpBS+4Xf+tXoOIPpzefWjxyfJcdsli2EbE7kr8J5Tzb
U3LCzahXBkfmKvMoYFhoNx6WosMfFftWemBluoqCeD844gTRY1FlLbRvfcLlXFFvFt8qb0q2jQuY
Oqe0Lem6doHH6sxulj7akI5Dmwc7BRBLr+RwjZ1Vb79AxDwAwFgJL50hWY8EY6hc0Qt0Vw767Gbn
A2hCiCdEwv8KM1yIUp4ynaw9gofwp2Eh+8PWrtO3zu5eipz1UMqROw75amRhs8AXBuZGy+2Y1cmt
ABRW0ezlYnkm817vFD0sNNckIwNjGXyEftnv6bnKtwWuhE0tLRJ8rvSeW67d604TBgFgIvTenChR
xMBZbrAxxNuhn+0/zeBa70GdwPsQ5GF3j4ga0UmW+MwS+CXwbQttRpeMuAnqGHs8msV60zgkThh9
Y4a2IVtKxDuuGfSdNE2UXpmoBIgX3TLF9gkaYVFNuO6INNk3T5aMcxIg9IJiF/tPzqTBmZGKYsGt
ofursIEzTySK5aGbiH3tGOipTSP0xm0744IWX/zUKqqPsk4NKqcDespkpvZqmMddOw/Gk0/RN0vJ
Cu0VzHTxgthhbyK20Kx12sr7IGhJnCX3jHgBbKumNMsMNlXY+xt8NO0PO6L2VFO05y6Ih0R3r2vl
t4W99BAMefPhWZ4HY3hm88haSR+EZQLgTHwf4I0S1c5Kq+g1G+qAylUD7zjd0j+WnvGBkMrJDZwE
qgxoDChTDrSwDZagv/XfIU+MSxmR2rFAiRB4Uus6rMot666ZB2g46UUgJy7l6Kfcz0ZHX7lZkOnq
6sR5ilHomWF07x50nnJw4Sm90SVhL1vhDbuB4jJWOob4wsLeLAEJ/Jmr0H+dq3lYU/ROmVir46fB
tvdFkr8F1Blgq03Nre775tGjVwP9qZP6bEBk2XbtGDBs1XKbUeGHzmCEOwBGtCmOZF9eB+w5IVb8
nIoh5sxpEdPveIioIUi2OG27exoGyR+cDfIzI2az71xqWbqSTZvrtNgKxtI4k1fnqRip4ZAAq9nE
IX319NfKrZZJ8lVwuLcMYtiRcJYW/k7i3ryyP8/2uCz6Y4iBdjMpmjE75Q4LKRq9UwGODb5C9Xsb
l+rL64f3XvMVqNUxZqzaVp2Ns3WMvfS3aWccsU1PjQaD05iSrTMjOi3yzpsWWhaIJs6YfTtJnR2d
2lGKfT/3RxMkwyqzfH+R2Vl09ShpXqJBNAfZy/aMSzBfBcz+/Nn6lnmVBzlkaDcwAbtl77kYnBjr
atwzqrT001CNpJtyNPtdH8vhWFPChgOhn38bDu17gqKij1oKveVhUzy3Mo5+ZbCU9x4Oe7Sqynrp
I1Ge21FOjM6Zn9xDTpJdNz1qJgYSBY8dSEIeb+p9xjDffdK5IlJsRw7dIBZaGljrdFlDDGEBmVp/
ytTNfjFNBD9jTNB9ihQ7QzwJCzp6J/Z6VnyLFD1Odf4A/wwqWCeByW7RpofWkfm0nAkCUv6uRcsV
J84PUUWtKvW8HODapcm409m7Ew7VlYqx8uLHYFBSJzMvTu2rZ9Zc8pT48/yZCx56XjK6z4kIpi0x
/IlKV4qFqF2ZP3lUOFySg8qjlsHBkZY8KBuWW5B5kG4A43+uq58R5NNrwvX11IRtdXVJ9hF6sa07
njBjkVhDcxQEnW+m3/PAYejrST5UsbGUs9GwNIdBNqdRz9q4l0cGl3Qf+o13CSnfg55MGQL9yyR8
Z9OiQCkpdizoWdWbLp4UDURuJDa6YhtH3mQwRfNl8L1e8VQ112xQsQj4/GhakvGJySgiKGyW7xNw
i2Mp6Ginug1usjVcGlW+eoTDtmEkNdcd7hdWiqDTjaXzOvs99gQ3QSsNXdwgmpX8ysEH8YGHBh86
gOZjR5HxHVa0cxAR7hDDzaitSQPuYqiWk7jRQEwrSpFouqZVMF4N0w/f2GK5p8jyu2RJ8TEbwroP
VtKBbbissto/p7mLhIIrU//CisKag8b0X3Riltz9RWmcZpHDw6pASMCe4vv7GlgdoGA10Detysra
0ULmS0rDWXVy36mGW9nV+T2NgFITSQqLS0seXxMZf4yFNl9IxS7tloimfcZaE6As8N8XUz4Fa8LV
3REbjPtCyUPzCYikfLNEu7eygGEPLhFwgn7Hc/LRvJSfAShVqwCXEmGXSuG89hLv4tBpuQnBhFJ4
VtNXYIFH2uF3NmjFFYSzIybCsA66fZGX1RlQikIl4M7iWilhT5kU0thJz3hEqB7XfzO6iqSJNrmc
q60/BRmf9sG8Sbv7k3v9vKiHJv1OLGPc1iVLO4f6LyfOf3edYa+9WVYoZwbqBKQsY41JPh8ODWvI
g5eSuqeCfMYIHhghmWEPXReaeUHPrg/SQxK94fhGK4EdZCkRnEdnZBZNW7gQFEkSLAiKuP7qs6T4
DTGIoDue6W4nw5jA6ZTSQL2IVEjrc16Et6I0IJux2UqvlampoHL82LNWnd9yNoKfZuIrVBXtnbB8
uAFjSHSoRRhEmZ1t3nHc5orUy5WQRHDzkS15/NjjeKLFE7qfz4UTVyL2bp7OHTEzGUMha3N/DSEH
GxY6Ox7GsdWcLoBWDrNblVyGHTwKDOJ1ZK0lQs9RzeyPNQtpGuwrtbV62/kEom/9cgw5botSVAfq
MlwL/njELoxjufyhlLPf60pEFxpVHULZrry4pAFAt/Dz4QOmAR06GU8E0TT2ncVtWmxgDKW3BmMS
Zctpi0uXEo5l8fh8FRkWHi82tqISzh4jP8+GqXG7V4wjcs2CiMh3lUzTpZsb45xWnv6O7cRC75rr
11QT11sVOraoaqzUlWCXtaowoubLh0Vy2RQFUSwdGqTJbStPbi15o71pFuPdmgY6OjXH1yJAhsV1
Of7EhBII6NUhqvOU4flYeRR0WkuaD1e4ta5RHDc7IzZn+qtmxhDR9Dgm2Vo77CvoUs6R7iPzKfca
/+hoE/hOFqfdqe2EdQT5ZvKOCnrX+EzUS7PVzsrMUI447n7isUHKroV9tl3d3XocQPc6NpGcWEnP
Bxpw8xLXVmqsocLhUhtLX0C8cOaL8iMfcS6RFiRGylk7C55A6HAvqzooO/2cA11EVL4zDEZH6eGe
ZTDt8BRSHalCQxx00VoCQcR2n5Hdarx4lN1I8v3HLqRLoRicxxyYALIQfcmnwkbTTJrWf4WUFDMr
GOl4ayjufM9iFt6Eheo7Ntsk2dooxV90BhrGuVauX57dpKRLVFXZBzn5ap2ED79bwQKLVvY0fFxC
gnYhux6QEukIa2sjkOu3cWxpXGKnVlHU41r2KpqnOV/PTYQlFtZBe3HSrsaj2IxQ4/OKqBfnUPeL
Krjsu6X2msm/ShLs4P3wZkGIex6LGCm5b6pv8o7V3xKPx+ZRu3JXJZCIogidX7IfccH5eV289oTA
dpoO2X0bC4RbAYnsXFlxcenJO2Onqo09Jd4j9Tu0rtZua5/asU8WnSmtBQVCzQVRig/UEFpfhNkA
ChYDTaULy6HRO4+lvKOikesZUvC2cZXbEGhqZ804WW6AVyb7lMPomHMvuvOx+Okrj8sDYtQW4MXw
YkBhus29RKt5OAyfS06YZEVNF5+AokyqZwKc0clE6FyJh88abI5cszOoflg6tFtF27ZmxSLoKRsN
vjJ9O+IGdDpVnjAfDrQPjs/diFgmYAvchqQx104VWgeWijCShoAGHJ/Y9j3JMYJzxnVbB4jeKgW+
2a/cIY5/uyqwirWV1u1K4BwbPUSmuh26b95XmwmuGf74yipW8GXMqxfq+WkwfWsjEsta+ZM3nivi
gR3nJ+WsTBPYdEX7cHyp7hpFuXHNzPkWpuGtyyL9gkmxXLuGN1BN2piEczXfpU0MAfyOt97zmEGU
GhepW3bcv5WDqd6SgbGfMSHvDEoLV6IOmpcu6NAaOhAgRRBXn2Ua9J+cLerkEPg7Ax6zjwlj0Cmt
nPkeWzy3HrTKT5wrFo810yMaw84DuoK4kar/KUN4eAO29k2DAnOyHFZuC7O1C7nknaBKFa7rUThR
eZGZtr8m2tJmO9AH+qJGntb12C1i2bd7BGx99arAGZYQ+h43sjaFz5Z0WQmmtD3Nni6umfsAxjll
c6RaqYH6VlUDz3mj+TYqT945fNBGmGi3TGLcwKz5OImgXpk2lNGksn9yOGhYw0rrUT1IwJ7+U9it
O5tH0MabU+p+q7qo34zOEX88H90Rjtmw0VibNkzDivLuWa6zKaKzteyrA21hx8LPYF333rvtdP7O
sKW9mXIRXVPVNtyOUyfatrYBww2ce/k09mwriEg8FWnrfcee+ZXTevkGJ3IbdJA83dKk7wliAHwW
ggtNHvpnvnDvAGr6ahHEk7OsSb2SWubNRioHTpPNXNOCBnxv2gZvcYgKGuezDz4uW/pyxPtUY+JX
1ZkapxXrAuNFArA7yhz5jmlZQc58jPujuDR9Q083NvqNDizK1QP+2T471hURMF7qsdv6nfJetRXv
G9tG2gztmcF1XtYJrZd+eY+xELXFHOyhJJp77hYHGtI/DTk8/vZiMJ5h3FyKrHmiS2KNxHuya/OT
dsVj0JoLbRV7LcKXTIMlUt15zuaSl8IuyGlHzzH8tjdhQ0dLKhktIWrohdF5+4y7qkdoQZvvmMS6
xWjQeVgNL8prm4XE97/pDH1jIEEFKOqtp7h1F75Xfs+o0weib3SrQi4CbEEOwfmdahUo7lyhvzR0
inkRjhPlGJnEuo10Nh30w+KXqr55Vxx9BFDcZjmngf1OJfmwBGQZEYmuHspUo14GvtIlcUaXpalN
WomhMrcBPGB0pJM5VCj3UXaicxwUjFblnogIW+MgKD/ZiTN3F3gFW9tlZ0Q+eMGz+Mlk/twOxdTg
DR3liLnb+ps1MDYWsGp9LOxcHZVtcEr2SfGc86h7YmxFG+4I0mwxLc1PkrNwq33CplCX37Oxnhc9
m3uQKAPKP9P7Hgt89Ga2xI48FbJoHByHwSI3UWkWFkCwRRgEakNzBg8p6FbNc1zLWu1M2mwWQJJy
XqSaXZwqxTYLIFnA0gjBAz7WuUsRqwE12hwwmwX2vBzknB8nu4dFrCJnDQAHkz3jdIERS40fIevG
n7xOkNOmNh4+zcmtX4rI1qyYxLi053I6ohxj6Happ9uXc0EmHY28OpuGQZ/x4PYnHtXqXhh9d+px
1Xx5xtgjCXK5CJeuGPqfthn0QWde8g7Ioj/qyae0OJxSd49nTGwr05FYu3ByxJTDNTY3L5N0a1WP
ZE2lCnje4ubEl21y2UCEmZR4RaqTZH9kRpUA8B8bf2NYnSYtjHodD9qKDi0+VOqWZ6crN6z9QVVl
7G5fi0BmBzACztnHuYtHIDf2xpSPLKG0eGHV2CI5VPOWq2h0TDyL0hflxOUhosmlWFKhHZyLiJEM
PJj1wPg6wRtFqExE7DBrvjFVQr/K7OUbWXMQy7atnoUWwl2owWIymENx5p7o7NG5sVnacW3xUtQm
97IE9le4KQvlrRF767WjHDwHRUgVljcE/sFs/FtRBOhZLpDfJyyg0THFubuJDMz6HhMwbl+HB6xp
br0o9/9aXZ5e58KF3cy8YV/skS/gUtoGKGiSr0dinynrpaG9ZA0nIDs6uUmNAqNrnoJWUQX/PvaQ
uAX456XKkc8yqlg8w1c21oGvphtZmvoOuifeTZgwwAkHw2b23OjJFFGzi5LnxKo/7Sp9d1uqRalx
BPDtmvK1FHO9M7myfjhzbV0LqtVX3L3kZ58YFnibzDg1FbDaZW7W3rJpwuIKJj19nfqxeZbB/NtK
EfnWqIMNAhUEXVy5YqLP1EgzlmOlcjGcWnOWH6sq964AwP2VDxSLNnXbD79V6hZ7/OmSfbkDVmHi
EDNa0/greBMxeFNPX3p62nAePBoRHXOZxyUJr8KeE9apwjuDCUqwLMDNaMaSkaXpxO/GiPwVG2D3
ZLJjONSSSBV+6gDzeBFvYr/6nUTNK7i1GiwbcyJqLL+jzd0Mha/mBRipa2z6IAHhF5TrToR/+3ye
b5mVWJgT0z920/ZHwy8KEkqsEYKSEAcqc3Bj1W6+JME4Pk9sgc5pkSOXRjPcyJFN2oKiw/AVUzYI
yNHPwq9iLhmb2tRkyhtK71lbOETh+HXd0rIyBspHbHeXqDwALxy4f/j84xBpBuetj6t4N864L3PA
Phvm0B0Uj3k3uiW01KD2/A1VlcnGDiuWcUUjYPYkrI/coUuiBam05KkKh2iFsO49m/Kx82Sgm7d+
mfrLlGpnQoytO8Z0gFsohIWI3T1Kl7iWVVCTVkzGJ0UC6pypxFZ8GTEFgMsVD+MqGwlc7yDE2v5v
aaZQ3wx3She8grCIQxoM1jXVVjPy2DuSHfpaWzunmFESVmQDQRLuxrqIy2bJctQ/pXYxXKivlZum
yxsiee74HbXg2LsU8t1s5dVJznW0L8KCDaZFexchjeFldOfqyZ7g3bfDkC7Nsnpw/Hqen7ZZstiw
uMmpGdpf0IbPdoKrNQ0L+wV4ynQ2mspfqiZo33y1bvEyLKNmuHqR0osRd4PZQCenyDZa16PvWMvC
kyG6W8hLxv0kOoI89AlNmHok9OSnx8KRBeCJgXoqG3w1qiTveTzwU21gal3bV+8IkFhq4ozNXc03
BTHnQuw73TLR5vd5tofLRJsX7H2z/CWY7qDbzu1H1CfBu5ca3o9Tdo8LBcXtONrg42kKxKpEFPeu
qe+qL5FR7OpCYLE9mISNnkZzRtWJW+dsUZK5GdOxPU59bWxZ4VsoRLK+siPg3yps8IorH1vAHvE5
evMzU2/znMTkimuYweO5bS7jzPHYCRv51cXafulbHwIP6aqdsFusyBBCQEH6efZqd7xfC1Zj3pn9
h9qFgyj/hb0z6ZEbybb0X2nUupkgzTguXi98dg/3mAdJGyJCIXGejDN/fX+Usl+GPKNCLxcN9AMa
KBSykCXR6U6aXbv3nO+0POSqP4pAwGUsWDvAuXiRfNXR7K0YDpy8DrfWSpmBg3iCbk0p5om7lozW
oe2oM5u6Z07TAyBb2AzI7g0DmYGpkQGvKf8lyYZ5bdWj4bVA7nMN2kp3V+AVARFaZVyh3dcXCCq/
NSAlCaIe7zt9RBRjdAeuIy8S2nFQoht8YIldVF/Itau2vhZM9ElNEd4Ci4DyIu21waCZ2B76gyvc
GdarRXgbMfKUdpegq+LLDr3Y2nZltZaV2lcpiN5FQP3DbN2EWsLyD9KCsbHRL3lhgPW8Uee+E4ci
5owLtGpBke9f/+Nfs+aUprxOEIopdZI3xJzK8SbmCLiLcCApelua4ZAp0WAC+HLST+nYmQ+OXffZ
znc1caPA4Rx8i8PCWsY6KnCJNXCn6ZEXrjlvsKjXTGiXOYP1gxEaMlsWTH0C0Qy7rgmYilFI3Y8p
hjAdBW30G/Hsjxyav27Dka5jUW/bUOgtSwB4wgX/9jYa4kIi1tdoBhUh89ZUXuyjWLBiNswCN0hz
1NpEYLEuOH0eXRA2waJV6BEvPv4+fw1++dvnsM+CX6LIIHBX7+2tFQ4ALMKwWUdERP8Msfn/8vJ/
sUy9+cL/Hl32PNIze67fast//JE/teV/CNTbiMt1yzGE66EF/1NbLv+QKM3nDDJdzCQC6y8YgiX/
sOZ/wx/8mXf2F4bsR3Ks9MhLho/sylmR/g9QCGfvmqPrHrJy8gpcYev8dedJOoY71XSssbHRtdDu
x9oS7AWNjqSh9yt8Cvg5eeF5TNe1Q4cNjGqcrRGEDSygYKoFe8c6BIFycG3f+4xSPH+qhiHtl1aj
oY6a8jDBWlF6/r0pW7X3SizejJ1/F1czZ9G8edfm2yDG1rI8gpTQ64uzZxx4msuoTrkwuCcc2bJr
2P0CE35/QOlAjF8Fht4Md73mJSQi6PpPc8W/jXA6C8v58T3ClNMFynGw/yjlf33ZR7MqMtWPQJT9
ND6qWE9OTR/RzG8qmki+PwNtmRn6hzJx8ee3ybgKA+2OvIR6n5fjupsUp1HMvXzK+godWHWFlpu8
ZlV5W1xOao8/wID0WXMoCfNSe/B0qTGMs73PMYRB82Qqgxb36CQgb/AOHn5+1RmmojdP9zvLs/Fr
ItyPW7U91mVicE0JlmO2DLxZnvPA0Ts4+sAro6RkV4m9y3pgjraZptLD/VtMwyXghtheEA/DTL8t
h4bztklgC63X8AnwRvrsKB/+qM4hFMlBEswU0cBqOVT3uKry3+woxo/YqV+fD6KcYI6QeCx4D62z
LaWXVDZGg661aav00jCGb4gGprXGDa49kUD0R7xwABhwJwZz2jlZj/4waKwXyKP0yOSAB6jIi2wF
YZZNVTlpeRnBXL3gDN4/kM/pfg3o0zTrApL+iCgvqx7MKScCKIYFPEay3Ug7169ptG5iPze3/IzV
RkPVTDZpLbdDlFQvydAo1PVSPSWCRIMCBfptZWTpwYm8dkOSCuJ2rdbwtJra2sFjhaAG01451A4V
U0612hK84lid91r404MiyoXgnCp/Yq6XP3IIsDk00JSwkWNe0Pv1cOdW4zVIPDyU0XzMXlCDHOZR
yWU5lvWpmPL8Sgk8ocrv5BM1Ebl/QH0QUSa3TjfVl34TcSAunKwkdCbt76QkNmMVav6eGFIcHNNc
LDvd2J8cRzu61HD7oJ6iyyGur7rU2zC4nKhOaF60+mcBqRytmwt2Lh60AQ+oRnQTp1n9xohG2jFD
3tnbASnRKhvc+ARapFzZHWov32OM3tsFGtyKySRWjvLJnU8bjB+a64rxzDrR20OVVMZGgV1a/+aV
OF9+DJ23AfuGi2gM++D5FlvaARY8YlWWiKyQrtlDSReDBEPs22WpvreD0HcjKmhUf9F41euJOo22
89Tg2cxWKukUEoZKsw0kBF28smmMElRQRDtMhd6WHh6ppZ5j/CYS9SxrDK8Gy5W0TcLtbMIrcQud
vchuJ9HHdIzQSk1fxSWYMZwq4PD10dsNPEEcsbpvBnE+2zQw5OwFrjFyR/7nj7++8wVl/hymhbVp
JnYyXztbOwcJf2VyQH91Q1fRWef3jWnzrsJ2NDZCVfa9WRrN736zv1+VzcKhYtXRZThCnDmb6M0H
jHTRR9OUCbt12PXVJ9NRwdc2kZICPQsYUFrxlD8kSeFtfd3KEkRWbet/7irEdU3I1Ia5S33UPGaf
mATcCxsHSaJn4fSbBcy250/zdgEjBZOKwHNsmvke1M+zBQzWjZtHtFY5cXRIq1vnig//QgiZhFGB
OGnrhZwV1IysKCOr2OJDuiDkOcB4mdIdIOQaPHkunkvTLK4ZkKrLRIzO2lYi2mpMY1a96auXHCtB
pBXRoesatUyt/AkfLmZ96OPLKK/9O6rdbG9Xmb51UvNBaUFvrCbXH7emntO+C0r3TiFTXxU949na
6HMSXhqnvXTRl/ZQI6FqGiCEtx5t5gFNB0hlvJ/Dj4yaqmufasxfa98MvWtrTouCtav7SIcRXU4/
iCCeM4LedN0t4HiAIl7A1D5IOEoHLiQXra/su3pESKmh4N0mWR0srIg8Sk+HcFxXofmZwG6Q7xPN
QtQGhv1pwEadLqqZhs8AqT/mGlKeJYeMg+qFurasqr5BBN+9msFMG8mm5BKdfOCv4M9MB9BrYDhi
znmrgAnACj+KPIWWuClqXCwlY5pPJG8US+CC1iWihegatrY4IDv11+ix5H6IOZwPM85yKGhTks9B
QICtpoPirL7NpBdcZaQRsGaTg54x7S90zi2OVexsR5ovNe3gNWbjCTZ1G8i1Fcuu2LSSAzkpmRhO
SFlFc6zB7Kjdce1ik/TBJKvy2QgKwENYwSCtxPssgA03RjMoKfKHI76HvWszfcl865PQmT1hK3+0
g1hbCOWJRd1FYEqoFKtMYFzq8/oyxRJ+NKe62SbW5L1k7Dbb3EajtuhSvNJ4A3Atya6lZ2QV7qlx
1QMGQf9UF4175XaTxwA4T08OQSJL3ygtAAX6tV5rX8I6Gm7HOXEa3xuChxKX7CqsUnuNr03xyItt
jMF8BU7uU5DI4qbvbcYZ9ohglFrowa9G45EyWuyLIJbArpO9lJO7NcaQ8Ak3Ge/h3mvLIC3L2wYb
4MUAG2xZxvZTrvXp0tbM/lrZ5XhNGxfdKqOw3ZRRzqaFu/XTrl+WLY1WJt4t6rQOtwOefpfWV+rV
qxjJyiqoh+YLv2FP/7n5QkBidPBoNl93iAiPVlYXB7Y55xM9PXMRC7vY2HZGwF2gkcbVpt9GbYQg
VbSDs/QGSVwW1jMBzsWrN1k4EPseQ4pUVfitMOdmcZw5oLASa+DDoBbKx2hJZkp1anWq041iyHXT
8MLcwKpKXlCVnlBqDmtlquIrtRjKY8IaeIJc2yVuIxO3Jg2fJaKN9jGvxF1cBuaB6bWOlkTSEISQ
4WMGKmKyOMqwWWXkcuxoRruX8ADMZ0y37hOj0WxXsPY8uPgXGWeJ4hOlarieZDweaxnQdoXk6sRb
O2bA0PSoVNZ5HYU90lIH3U8TG3Pj0wv9T1pj2xtyyqJvTErxijUh+p6IEMlZCtLvASmILc9Y9aIN
1VcHNsbSVcJdavjx4Ht59tYgQu8CA35zQW7AdFULZV041kCqnTM9ycj+XvDGg6ypt2yN3ibQBcOR
OL4mnSFbZiTvrfxZU9LCDH3uIntXeKlY6uWAKCf1EgdZTwimpPNyjwJtivpHR7SVXMFkTVeWmRoV
zfKkueqrIvg6MmZdSxOlTln3SQGDs5u2bYDQWFm1v/bId6dTOjIUpRS4hK2s8+YlvXbZw8rBd5Fr
LAtlDUqU2oH6Wg92CCOBZdhxhrKhiRjvjcMLs133oiqL/KRFQKeXburG66Yb0tfILpNlrabsyc0D
aGPKNl9af2zvwlZj4ScPxK8199nrzP4U25Xa8UIbl4lXeuve8fhlOsvR7FVNRDTmORpKOMacNkZl
b6HeisxB+Yx8U2Ae7P/F5xEYgVyNdq8O6Hv1eKmbMK6tbH73y7IkIgxhFOYGhIZ0owVyGMsg4b7z
pQDkhHpyeIhsi9OdnmfNarBaJLeN1I3Xnmx3g0E24IqfV4r72D4FUgZAf+bXYHTd4AClRAfsgge2
hME39vSPItsuXlsPDiUUOP2yK/y5R2QyJcewpU9HCnVaobxr67qGlQICmg04jrtoW+btcI2UoUYo
bBfRNh4m49JxS3c1KV3uY4vFtwW8ky37wRiuc6cQLMS+CiGylYEqN7ViToDiGq0XuQbUKBcF6Q08
rw0GJwrEaNtHWEWGzHWP7OPeIxdPq1s9IUXixR8I6rw27UowgqIYwcCJnDbdRGAC62UARQNcWZg1
r10J4o/UEeOyjCO1+/FREy8w9+S1RNsRmcd9qWdqZ2FnvcxaHmNDBcalrvPHPIPNmMObclcoSeTe
Z5c5klFTw+Sa756hLD4RMxlvmWKa1NyiKB6KadIYRwYjJZAsuuG6sfi2NLQK3e2gZcZlOBU06ign
zee4Kng0DCZ7AdJ6Czc5Nn4egz7p6Sf7818EWUlhilDe0UKZs5qkTD+Xvsfn6BIYcI6uZqOQaioE
14goYMs4EPpSbGFLj0AOZPMhzlWUPXJZ5xO/Rl3GTgOIw7GxPJRlBi8uLjQ8L/xIZBd7JFdrfUC0
bq92qhbWVUGdiLEL5kTIxukVgMfAD60cS/MekeHx1Q0J88RSifoVUaz3CMk8rJaYefGMmuMA29w3
9CfDw5ABEHUgzKbEgXQd0xL5PkHgwG2IKN0SAXPi0uMBxeLkiuwAELZSyza0PBrc9MBzy7FWvWP2
xTrBfbjxIi1c1/NUItTzG11N5nNKoO/JGtW+13JjXU91fuPBXj+gQ+8vQ+IfyCnqMDWlePfvJTQs
osVi6ytzXEMuek5TB5mm485TaXIFfLlEtiTM0wRpcIW/hT/XSHVArxCte8+bT2q1561MKomNiybs
xairlNWnxFld1Slq3WZET0Ma2GvtUHVUYpuEukdG1OhSqTAD2xmGk3/Px2I4ZT6CS9J5W4ZQE+F4
0L2VEW1wnZAb1aRzqVKSCNgXBjuIn4DNZTJnwC2WuP1UJcEXMoZFpV/i0M1hxu3sJoS5JBlkXAgg
k0sY8MY+Tpn4smgaim8bgS3lhG34O33InYuk1oZvpgucw0yFsVeYdw/o8Izb2FSYYGpO/juiiIOT
mfBmIwMeH31hPlFj3jlhcKNCgQuqKtVFjdFxm7bNrSkdgnrkuKH5o14CklGWzTzFDnnir8qBQmq0
Mu1G60eqdDfCljFpwNfwFHkhZ0mANtg0pY/Oq2Ojb4Q1XAVN114URVxc1QAid3QR3C8yzMV11mBe
0vtEXiGKy9cMsDFzW9HsHFXBqU4T/xLoV32ThwRsdJp8Kgvd3MnaLS5lDm8Eq92jssqIYNQQQlNE
5NMKNkG08/z6MSgq+3M7aN6yNmHXqMiMVtPkEvJN4Fy1mOzZhqZccyu0cjO5kcme2TQ3dOB1Ao8K
lxahQQxL0QqTX1++Rrn14InxxHwWXRV+4v+JRKjoY9dEa1O7lxxeAqZrZkpus/uQU3bCarrSE1jD
+cCJTRrqpbabW7e1vqI1f8o71vRKR0Xlt3ekINyHiOiDJHoWof7w46z6j9rc90XGf87DM95mZ/yv
/1osx/ZbcfmcfavP/6r50/w/lsMxU0f+PWKFSvalaJvobQ98/hM/W+Cm/IMTtmHopkneBf1RDvg/
8SowVJj1AFZhyu/RmHPfJHGIPxwCOIjZAD7CMMhgfPInXsXQ//AMunieB5DFNjzjH7XAz8cjmPcB
AQvgmXRuGISdtY69QgtamKN4440+2NFGpPvkZN72zffxTtf03avQX0cbAGLG1c96LRUTb68nJoDW
lDkeseiFj8Snid/0CcCX/NonkKaUhsA4xPdDS4Ohwq89nbQjIFb0KPCTtjGJBg8VuxX2L/eaURRq
2ZFc3FWVuApLninQNpQNWmPPpE1G87ZG49u1+X0+0rsm18oyilPnIzekdYbghm46vrVNnjiyX0d5
gYK9aXwPHRMFQU1JBuLJjA3wgdM0tFsDcniYroLGGJns+0Ph8FFQJkGRb33rlqmjXl0EXin9JW1D
zEQ0J4Ibv8itfKejO2nQX5Bnurb9QX41SR10d4BdjK3jS4VK0c1pm5EmFF/5hakg2dv9AMRRWreW
E7nRlQ5v+HEUZIQSlxcn5Clmnr7GhlNc4qZkC22CqoW0GGf02avGz7J1z7gZn9/Q00NU9JL7ReLj
UFnhMS84f1muXq6VCg0cNoSEmTZdMkRZed90CGyEb7lb2vtFuSblw4+3bBMK3YUf5d2FRk5mhh3b
8XKMFmOwRzY9Ncfeykzz2SwsL1vZJFbmj7kyywtS6c1qpwpnvPbxpBF8oXrSG1OPFXnhCFRQC6Ij
queYYui5Lr3hIXdV+b3L5ByyEDTpl4D0li9wFqyvXdRJcKuelX/WHH+qUEoNHZtDzux1R4i1Ys2N
NcaUxmT0/brBYQw/WmgqvvVs6HvcWDoTgCu3ri50OIouDoChxLlCdIQgSI8sp1UhBsLVGtGYAXzT
dBBbbCoklGMOQU5PCKiHOEgnxmmvbCiaG5qSOvOOIG5gN8J26D+5rdtwdraSHO47VIErOADdz47n
P1q8/2sr89V/NwSWw0Lw79fnu+eX57drs5j/7z8XZ80mDskwHeEx/NNdllrW4J+r849/xcBE94Sg
OWsxrfxP+pXh/GGTqeTwkP9cnd8sz/wrzNscEphd0hW3nX8yofzBYv+r82lZLvhPd26wz/sDM/W5
M/pm3GQQ4edMvitWUwNLm/VrJyvcFRjtv4sJlWR/b5cBcbqy/1oHxt4zIn2vTSVlTeauGMegKu/E
Sepyk2rSPFnNz+71/42Hqvum/numcMHb/+DpWjznQfr8+q0Of3nG+DM/HzFP/EHnmt1E2px6Zr7a
/3nCXPcPVhnXtMkEYL+y57ncn3kAAoaa8Hj2LDpQ5J/MY8g/939h/MHzJd15ck7vnr7HP3nA5s75
X8+Xw4AUNjeXNh3D5pMYfLi3z1cWCGQmGi6qKS7MDdPweBuE0lnaU55uA5mYmzffzTuVwNncAQGS
LlEE8TBT7oB1PbteLo2Zk4UmDorIQGu9ZjTehdmc3x2fRjKejyJF3vvxRedt/+1NzhcFCgngTlJr
wbL79SZF7fZtV5jBrqks7chxAC1ybqN95B9/c39ns7D5/kze1rnMo3yz7bNsBUCY41TaIgLAmcUk
UJraimMfnRg9SQD30+WMGqfGZ8s/4Ubtfxbo/3YSf3Z5l5tkDM/qA8tvBvDNBdKb5cJKzKlPLRcu
WdO2iz4F0N4gwL4WYa0xHSzUtHAbzNkx6ijmHZREH3/TxtlXzQcQ0rBYUTGO2fz3WT2Z9J2FT9qo
dn47/8jJIB5auC9fEhJWV+EYTZj2VGhelALPbVq12yrLLUTqgyDoFVG+cefAc926Rtt/6uFrBKuP
P+DZ8/7j8yGQoNjFeiyA+v36BUWFReIildeuAlmNYyeH+2IN9s7llMksIdeuP77e+ZhxviC5HS4V
KQp09oSzB15TpIyjx6h3TFpoHJtGK4wFd2a7a7LozVsiy+LbmADghFCudeYK8urx9ozHoUiS3439
xNnr56JZ0OWPFcfgMELUyK+3n7UOZPKW7NxO1HCRShXgwOvI7zpUqHQIs1FhfOxKr/gUteWrHeXN
tu7taV2nIzgwoifDWzn5+hcTCj9xyIMCH5LjUHsMmrbck8Y64AkoHXhwlKqMP3rIzceC9eWY5dVs
OXWZKuDlEgRlFf5MidW/fPyFn2tRftyiJ0zOAT/ew/M3sGwao6B5mO2ssncN+spVjZGXUu4hVXay
LJxyeCw83OaLEZjqpZ6WoKPTLDiq1qy3gMeaPbHo9UtnWBoa6iFlctHqXwZvtHdjF6d3cWKUnxm4
+cAF2/hVEpm6LKZGPLeT5uGAypteX1aik49mXeskB+dTfeqzrltXgZfefXy78wv9Zmn7ebec3pgc
s8RRIvz6g2odzidXw9BN1Crul9akp020xPLjq5y/NTw2BgNzlFqzLpFN49eruBadbbyf6c5JVPBJ
o71Z+k2979RkfXMTffhn6/V8U4hYXGNeyDigng+nSXSuQoIx0p3MmNEkTGT5YOguJIGzH9/YO+8D
G8O8xfLI2M5c4r1dLzOE3IGs63TXYwo/pV4+PMS2nt5NWlUf6J6lCO/D6Pbji54v0vPtUQlQCxge
S5A4+zYl3QA9bfJsRyxh8NLEveuukRTxJhJpTjPSIUjycfSG8nPSpLxEytJ+94OeL9PzR7D4EJwH
CQFlp/j1vrXeduJOT8r5lKWtIkuH9Fi3OeIdgdPr9PH9vvP08EtSxdKv4HRunF0Mt1YICz1Qu5K5
6J0Z9ay0EUalgmpjEaZN8/Xj650Vzc78/MyNAEOw1M06j7OXorCg0FWEtIAdrKaJIYGD9TN0iqZe
gC3tSHrRkunacAKQElrsk2VeuNERUXoOAhU1U7wv0LSecj+qX1pbtS+ZKKERkWvB0CKytaNvNuXn
jz/0u7+IbdvEf/Lw6+c7N9EEiS1Ct9yNUQDNUaMyQfWbXzCvqO4/vtR7D/0sCOO8Qz/Km6Or3j70
uRtVNbNrQGyV8k9wYw38fEN/0ETlHojjyC9C2dm7jy/6zv1Jfg6O+AIVqGPNH+pNZTL1ZpWIXMux
9ubmxpG5fxr7GpIa6KzfSHveeb+QA3qc2BARWI55/vOHYPGnsSx2ftOHOTy6mCxvpt7rzkTP0NKQ
2QuJqwwhSWEde1Lkf/PAv3evXJ2GGsdK2lBn9SZtFKfXnCbfZWYA57fhDo2x9K5a0NmXH3+t872c
rf90BxFegUhGznNe2lKg2/Nime1M9qzDkMsaBQUqvAXKBvkI1duJV24x1Qet+u1P+s73TOvQEPbM
Z+bJPXuOKhckr9XbJRguvduSARPdErcjKzBxaBviaWTtinpYYZDzQ969NKDa+vj233uUHZYyUJuc
jf/2U9MU87vOhRNqhrq9C8AgwVzy9XUR1TeICDCRpXApflPTvfPzsmJaQKF1hM2Oc1ZEudKRegX9
bxfEpndJKCYVnSMqZmSR7cebj+9w/hLPfmBavbQaKB9t2sVni2fJCclNepepErXaJWlXDx25Qr+5
o3cugmqXZxVKkYu49awqJvgDJWIWsiLAlI4XRqmB5CGnPvnnG7ugbcrSjFwXUPbZN5fWE5RZDYjf
YFfmI9TymmSEkkl2l0iiwD7+5t55NQR7KScpx+McfX4UUUXPyARR6Y4KXWyz0IvECilUs51sN7sI
tUq7Jh8LYH+v2fSP/rO/dP3z5/kfeZtdU0k29X/8673vE4ADzjxu1mEF+HWx02J2qGbI1S6F6LVS
JFIB7B3WH1/knWdf0h36MQtw/r6He5peOQA1sl2lWTyGDA4fp2CoDwHS602dYHVGLhf8rnh5ZzPn
XUflyZ2xVZ0foOhpDyHSJZwmTW4+5rjaSEsdqntXFvEutrPfveFzs+X8BcA/4EoPfSltuvMXIGBy
kWEPLXaxlBk957Hzq0XM/Pc7L4PzwMLgaYvW8xAil65/7eW9BzU5wkyIpjquCKky0rs+FpwCFNr7
rVY2kqF+H75YZkTtn1jNHEuLEhS8QuXJtQwBARaVqO8pXMqnj3+0d9YOE0IrdGv2Xvo3Z3uTtPW6
wW9a7AS0zm5RwqpbOWSpPqHz6a7+8bXmhZGNQfBbcfb89Sl0BIqMUSQUt2DlVo3RT5tJafXWm3sR
//xSHnZxnnWHS55vQ6NeNYAqx3T3o+NR6w6kJFxKK9MP493HlzpX4FPdMaYStBlY8W1UWWdfYRYF
Wq8DIQWuGnCibmwJW9+wy62hUv1L3ojJWpnKKiaYsSObD2wr+1WHEnRXaz0Cu5TnDPJ7Nx0b6BUI
1QfCtPhJomVYaMXLx59WzEvar+s3AI650qZdx6Jnn/0IFTQzawxpiGR9HlyUvSxhxaW4deshRO2B
G/Wlhbdx31gkuy6gNGiAMMR0ExBwdMUgJFiGht7cqKJJlpnDWaRI224V2k0NYqlzb3o3H7Z61Lcr
PAXZRW9H7W8WbQ5cvy6l9AsopbDIYMphTsm3fraexbXqkkSk5Q7voQWqVbWffSFmEFmZlxnu24rk
ka62sxf0hyVfOTnmnK+nqu+WdPYA4FaYIaIlXsQqwp02mMNSuYh20SBq5mMIMCrHNC4KD+Ko7cDI
dmS5hp5G4TKYKThmr0ylv2lAkrlYCOKATCWMO8+h6ZZ4rvUSoT0HtzYFbYNTHWPtRYKq7gbFUH6o
0IGeRnPwT0GHVnBpka6JUICqaTnWDtliauLMvq36pnixQjBJc0RatGocaAjuiDy/nWIHvHviPBhm
A6amZQIGQt5ba9Ww84VRrwcyU5qlr8GvidJAe3VLX/Joxmn3zamnW3Lav+tGIVb1SPIU+DJG+vgn
lkjnBUfpdnrWB6XtrRhbdpMUzmUqtIn778p7a1Kvnu9AhCcAc0dDAceISffxIZSALsmGCu298Oru
VLnaBC7IAHXh53F6FSAT3Qlt5OcAfKXdV8UYfRpFJSzCHBHvhdagfbcEICzXa5huoroamyPiaO8+
qqR/lZMsx/Nq5sVa4C0CztuU1qYpa0KttSmGK9iWUKd8p2tOBfLCOR3I757JB0v0TdehMx7K/gsO
f2wkExdfNFY2fkb4Fe3ruNIIWqOG2uI4DQGEQTJY530d31I1pw1Nme4za2f21RhAMNNjk8cUjD6a
I/gSo9U2JzsnHxPtd1LyG/Xhc2b6d7XTPQLLzvoFmBjP3AgTf/Ui1ozhCtck2tGB1LEFNKOWKadX
E5+cRmmBggjZ2DBGCQF8wly6hV5ca1VeH1HdqSdcTCTpKD+CtAmQWSMuEv6/6cIkINwc5ELjfrZN
Te2n2kuWiWYHnBO7T8D30CdmWniIpfUaq86CHz/IXWbDLmF3uDOH4tlpEIfm7AR3TZeoeyt25K7G
dbJoRTEw0lVZhy5NR14W6BK9k2GDMVOVgDMb1DehBH6KKTQ50MoT+6Cy4wdDM7T1xEn2qPvh2s7i
+8nHU9FGYCvp16ocSS8cuZzEaPLjphno6drrCL0Z4ZDJUPEl2V4UblQbjxvfANKcuDE03yCknU2Y
X9e2a2CfZYWIkJwn0Ek6UEDXq0mF8oGKYXt7GYDkcNQx3Q0cKEAKg28tYQ6Ck57cbJVMaXBsp0pf
OU7YncJQSgDuUQqeF6UCYCCI7uCQdfcC95W2zCMTdzNT6C8dSR8PZg6nMC8xBy95xo19puISNzOE
hkd3DE/N5E9POGJLfDKR8S0ijfs74vPgAb5t8TJVN76G04ItI+q2BkjOjV+a8dUw+eXRycH5LpM5
jXDJiecHrJj/7fTRyuqzcutGfXnpeIb+QrrssCO3eDj0k6bf1mYafGkNbWa89fl+hJx+MDvbIXbe
YhvsS6O7rfC8frPbTCdRtMWRpw/NxsrFU61LuuTkGzKMUMOMoe9gWlygUoBOPKJ5XyUFqROk9VbO
g99r7RPJCFR4uU2+gTVCmdtQPne7AdvzV9eBbkgqCtVM0usVoKiyAy2dxWizK3Ld8Ka7LNnM3Ieb
HN3CE2g7A/HjIFaD03bldSQJrl9AsSNRNh5R1uoCK3HUZY9o09yLQU/yZaV41lao/4dVLn2VoLrq
iVtDuN5swxzbvD9o0Q4ZRHewEE/daxYS6gVhoZAa0BOX11ZOmsNyDDsDlmjmm6iMm4SBfD05Oa7K
ivE49ZAHXx8el95O7SoKSnlvoRikOSO1ZM+PJ6oNeT/dNkiy7NXmsHIHT02+1Pn3oU8YMWB0/0Zv
Uq6dCGlbf2xYIFdebFo3NUb5BQpAB6WdBnYn1Z07XGbeRdO07gJmYJ7wKToW81BW/rPd1d5VU8b5
oS+66tDgV/dJFdXbT3afEQaDhW1pdeGFpYJ0lw0gTHM8ZmRxGukS0xK42UpVW17bduNool1Pkzkr
0wSOeTCMG4Ngv32FN4odhBriS2/bOpErtOfuorr1kk8QwEm+cUSzM2DXrHnw8UFUzfjN0sr2pA2p
uR9BenyGwc/QJGzjG1Faalu7DtwMYfXrzNHCV7jr0yMA8XQNXGXbCJHeQER4rBUmcV3r+9XUA8RY
hGIYWb1Iq66XCEu4U5/j9WczNc1T61qIiCUI3ClIiGgexBjurVHqiAjp4ZLiAf2AhGwV3ZOOYiAg
qbXkmCGevqpGWxWHtsE7uuYPWDAdkGAshjANbiYzBvetWuQ2WsHOhlMB6BhykXsSl/SNH8jhXhUa
ZoPQBU9oMURyRHmpmZ3hLZwyoNOdR40LXLSwAYs6sY/p0C6hbzpDdgOwtETxIbQQQXFjUJ3WjvwW
6irYmKms9VU+VtGNbVjhCnYbkImSRB1oOV65t6ykIFsnTo+mru1Gxg0viNW9/UBuKZ0M0+ogxhDU
vAo7lR67capfQ78KMdeUVjCtUpN86OXQczwDnhqJ9eBN7TIL0vw7gT0Iku3QekAobyFSMrrg2KXw
M8jAECmLadG1qxq6kr0ucru96YJS7Ca3IA0gC2ZuaiQuRjACi4DRLVZFOT/a7XShMm5TI2ycIESE
nYvaNhRB0fIZiTrSakD2y1HDoLtAqJWsejsNWGet7HYWOaxNK0TsYpbVdMGC9S2ER7KeqFYu6jyo
djNs6rkb8EtkTrAqC63bN83MEXSr7hhEDB1kLOGgNk6wpg88QrYoYhKc5Evc9epJVzgy4qk1PkU1
/l/y9x6N0piWblLNkrBUbyCuOBLOPQFOIyEwiISA0gLGDddB1xOPmltYs/rRWxlGLo8+JYLoe6gw
HUfHZcDqhxqffV9jcrMcWfbvGKNl2zhQITLLGKF1R67LpoIcdpUkobyVST9dauXYs355RIm3jndL
El99p5jHNctEkDFfZDojVH3EDWQFxVNIEPSq6ZX/OMRVjW4VD9YyAgQypxRVuxpo6M4SMRQOPFc7
qGTBWiaf2P1YxcEXGvemkUyU/SD2FjSAOZgYQR6dgtreg60KDno9Pf9v9s4kuW4l27JzyT7CUDqA
RnZwS17WhSiJHTeqIGpHXThm8IeS4/gTywW9H/FFPoVoymZmmj2TRcQL8fKicD9+zt5rBwleDwe1
/R7Umnm0VDVCzSO2JjJas72jwHkRRlk9gWptMbi1Hwc5t5/9NvyC/ZZS22cNtFh/p9xLt2VrPeHb
q24c1oWdgtxyh6H90Zik3Ge2kd4mA2iqqKaYPsRNSXSWDRvPGsS0RVSOwZlEbXRgfXlpCrThruib
nWzK9jwIYw+jMwbWWBIcSZTkmeun6SWHkINmgwU4RUDpvmyW+GMbGPEZFBvkwOVDoaERj11fnzAH
683sSnVB6BGee2vst43EgAGxjNpuFrvQ5g+KzZ0q6/QzSjhxSigetxYSqmMWLBV5RAmIYJCe+Ggn
LGSiDFkMZqJwSrUWmrhMs6GFy9k/hibi2dzxhhMqIGyywJaCjWWtcD1w+aG5J84NhqIhPmS6XCBT
GQ0MHN+qXV43gg47sm0JBjPAoRSEccBiGg8w443DkhIO5I2lf5kFc3k9Z179tVaAtH013wN+9fYW
6rl9ArH74zDF42Hi6LOzq+mhCWebIU/tPRZpml+2cTzt8Lfkl7GBrtxMj6mr9AmcpXlmF5N51Q79
eCDOYThaTRzA+gtA5hh1d1pIeoPP5Jj7XmT4HxridcIhmD+4rgbFHoCHBl2YnBjyDjuVOE9p4Y3b
2SmWXdHDO5ws2dISqI7EWiybzAOWWqBho0oyUnUVTn29y1tyM+ypca8DYO1g/YuvVpf2jz2AnyMr
+niSLT5/CPv5zh28+MukPWKWG5UwB3Xyx04Mw3NLCNVtmJI0ZI8QLxtPIREMnPN+kh25bFTmsHnG
kzFaimAHRS+hcud6h8ez494VSx6Vyahe3NAnxQF/NgvKIRloM6fm0bTb5CoUWA+gz/BOG6R9GclA
PIqmmk5GOe59qzK33DJgfbXRUoKjtwun4OBwTSM2hwCJBpTIBkyMATF652VtlEEBpfic9dYAdwP9
NCdtrAvruzkv4mOdshZOZd7uaqbjGxIP8KNxhiGdr6wuRT4TYmEGvbEBw6f2Vk9esYHAYE+gjCMj
l8I+JVMiHy91AdURj4g4p0fT7jUOAJ5TcWqhMatt6EwVYZ+eda2oAI8GVd1ZAGUMwikn4q6J47uC
M1PEB0zbPoCwydi+TcCaB0cIc3TjzZpMta7B5iWXi6KCJq9NcVU07niLQf1qVBT4QKi+ucAaNn6Z
XwYpEjN7su2XKsEgjYle3y6k2uxtMxGfnFQb50VVLSj458HDpyKGD3K01UVDZAOQdoWEfXxiJkC4
eWd+VHk+XhsDyUsDGOnIrkW/6cx4OhYWuU+u3ee39Vixb9MEJ+LBenaLH+5N6Q4na8Sh20yNPJh2
mvC2z4QquTJ8nCwsUkWWfs2BtV00Hf3KTZWBmPRThh8IevXBW5Ly20httYelBYbfrrMboq+qrW2z
5vomxUrUtowfN03ZuE8Q4VfQPRRradnlB6Pr5HnQ4b3N4TBvYr06Wno5ROCP9DWSkS9BXK/+qBRn
Rpv4X3JcZhvOTRayUtd9GDyOvKoU9daCcBwBMsycKBWFz/aRLU/+wN2y6n4hvSONP1RheGHlw3wE
ElcdJkyTV0WA+bpUvWJDqeR2rJ38hFEu3XVCIxstbPEgRnnQ1dSdhW4iDlU4ts/9EPc7s52vqqKZ
8TzzcHvksN+KuPS+QgN8tEk1viD4CI6Ynldz44wjs5Qk1fudv80F9Nv9LLrhopVVd6/zHsxRyflx
M5H9hPsWVsO5I4m8juPkZTGZsBCOEO+sQpBIpcfyZEr6qhFwynnfQ47em+W8EN6WHStLjbuavIqN
bThEIg2dC5N6yI+25y4vMxXpBTw4QnoWiVnP6e/JwEv2jJiQxSCH20Kir745ElO30+DpFQtvHi0k
r4x8BiQ3GfIAFD2sjh+JBsa87tanIU+aqz6e7POxmJ/CvP2epJm/91uLwBKv1XsTf88hnKbyNI+Q
7QCwifG7gbxKbQwIkh+yUCcfsQy237zmJWt9zpoeBmtbKmiohLltfHspP+MQSbe2I4YT0E73lDfz
eLPYmi1kEsBgbRl2pFJbQYKxJxYHE/TbZl7P8iTgVnv6dvIunli8ZIx1J+1Vds/uOm/sWsltFsNo
k3U+VxG0zmqPn5g3KTcWIDVMoSgYq7x+kuU0Hwdk3HSi8mTXD2nCZbX0CXjflxYKPYbuEE940TSP
dKb9a4D1IVGfmXlB1GN8QYJltkGwUIX7NkXtzgm9xYKacMKwIMBLg33Uq6E1uhpgw040FUM2z9UA
xay4Ncknw/wzbTtbN1THjOA6TPAo4zmCPFTTrPYVneozn6zMxPOdXRVTgidLAK1R5wWpNEuzN1fG
N5ohk40jqB+XsiJfhGIW2hgHPDDNdhHrvehbgNOeNVio37PE2g1pekfPiolAToup1pSDJH1h9Axn
ctIFhi+Cagr4t8VEplwnD1aG2xt8rrmxk8XdFaW/sVBibcC5kyebPo+KNAIA2T3+OZ3urdDYNYsg
tUuatCcaqCeTQwZcMbk37UQEU9W2lJ+JXX8wR7faNOaMMUsOsMOBqswfGY6km9LjJF2ZonnBo6Se
K7bH28wY9Sak+tpUaZ0cADI4lwPd608Ap3OWBSptJypLO/texyA/fek+hXj2cB0p4tNQjp5ZYKbP
fMM6h7f8UXUBaadlV2/TZvhQWVYO0M4Zj/DuAUM37rIrYU1+HsUgggNRGf0OvwHrb6dc7wB4FM7n
7IEfdwgecepiuJwRpZ1IzsFiZ7vJk0PTFSxSC2ih6cb60obpufPDLn2xgzS9MsYG+T/RHFtBxXca
eErPqQyqY1X74RHjlLFpe4F9ulxMatje+UBLIXz2iXE5bxPRXXrj7N+EYczABn/dHt8UdfigYdyK
jleW45S9j4u5v11kKm7mlZG7JHR0vLgd1lrMO+/m0aVoy53hOR8VcbQAbdyAiKzSvjeJETQiU8fi
W8pUN42oX9obTLVsGK3mNEPdcCIItrtks/Y3ZiD986YXhKwqy/CPBGSVZ4rkHTvyG/o7DRblT4uf
VGeZP5pnQRVbjxY9pn2+5EAGpZkMLK3jwhEZpctTK1EYZmnd78ldmnep35cY+rvJXcMQs49m4LT3
Vus2VxCFqbkLgtPiDakkcUVE1Yq9CGMM4FGcqfSZ8AN+dktkUbzVQTxfCqZgWyDE81eyMg1enqQ4
5NqyaM1Wy3S9GEZ7W8kcKrRU9QMhSDnVBHR5bYx5vWsSMZ7nYsKQjB1hyLf+Evo+hFALZzGgDEi1
U/nFLAWt+UTM2c2oweng8MQsd1H2iiIggB9x0QU90/6cGJ4EDkRqf3TTsXnpBnJ8NtoiJYKECzbm
OfMDA+SrLW/UlA5svZy4L8wBdeBl64MC2FiTJ44NucvfNBl8Fwvr4kusK1zc1GHiaDku+yqJE4nc
DKE1moQmteq8FoBVt3jhmzVV1X0MwVt+NVVd0y2UMeEapIOFV6QXm09wBcftUo78uuREphfxgN4r
d33nEQ978+KCTHniJvtRZ6dhu5ts6M1DktU1PqEgxlqL/xQcLNDqC4m4MNh3HOno3+c2+FbHvq9x
0l7pxHTIZS5TOLCxXbmXCUEbMBnMvqNeImLTge+yyoLDGPcKdtlxA0ILna774/dy8N1scOua2Z4C
s/ncYaXFlpiP/Fn3rHiTmvkmlh9eO8hLLj0slrRHgAQc9ezPH0icKIg/KHV4yuCDg/cWQ95cxso3
nQitT9oBM5gQTEgzjg8+WYcv6Tgm3f2Y1bm1d8vM3YNZVGQZVE5x75gKcEQRSLJbMfu0zhaGD1E8
SwlTSsvQpbNh89bLIYNE3eFxqtkQSDWdiVByQDPLktCTrrhvgqw/1EM5ezu4KFyQTndcUgu5ETZ5
r7bcPU9pZu0ZmFFZYN3m1nRMvKI6pruxkcAY72lpxJ9ow3OChrLu7gdrMp8qeNEn+ufZPiyz4hGz
zZhDzmXOVBhVfwAF0X/tpqG/svSsT4L8gPQ8ZNx7RUOWH593CHXwWRjboA95TjnRy0u4gXAPEOgj
xAuH+rNQVCZhlsWX0D+RZzVjdgykYIyrfB1/sYw4u/B0hqZhRBM87lpB42mTJRyQdjlNS3KbzbAH
/T7q6t4n+yDbpF2uATmkA09jLD3mlF3Af2wdmV4MtMYf6QhgY23TumWxKLr5uQq95iGbVP81G6Xt
06JzjGfDRpZJFnPzQFfT4HCnK0FaYu74pIyP04fWBKvVhDQscksFj5wZxJXvxNBbijy8rFpBfQDZ
W7DJK/DNfsd6xdiUelzaq2qCSOhhnyUZarGOeBITmDbLKwvpFe8BeLOZ5mxOyG2BhtGxdNxt7Voy
PBjI244Pgz+Zn+oiTwNM1CgA6WDxZLUjcSYBHXryixuHG9FkpAKJ1iy4mXlWn48p8lxHt528Q2HB
vkszGDgC6tZtMwbJZQhK9oZ0JlnsLUlfNTJmXvqF+00DtNTzDgWDTk4IxLxHpyl5CDpRfy7sXnwT
TpJdJHVs04bUE8uD2aN67A3XL8HphlA+F51mmhmDyctTVKtOJSPAYdh6hRdisCXusyRTFyJ43XAT
1MDkaN+5wIJJUfJwcCs7QH41hlZ5pEc1fTCCNDuCfOCFZWBwz3gUY/PEg8u2IC8T4NL32vObh5wg
su6Uep3/jcPOVG6rsefdSHskyBQEi4FI1aiozHrkdAfq6DjbV660CRSljwgkdLGps6ra7s5wpCR3
bEUNXJs2l9mZ0APRNQGhERcx7wd0BtGYTwkh7Z9zpldXKuftBGae76u6YNXNdfyJ6RSXE7ajVtcT
FB2KjiRediYTo2z/Y3A9IEB7qU2w3LtKjiz3ApQWicDZ+n73NQedq2CVeYOLyPermMXjkK2UTbTK
xHrPh/BDQz19LJyQtvAU2u197+iJUZTM+n22rsy45ON9SBTphenJmOCrqr5TqZqZHFk9KdMpCj+y
CfjXdJzNg50pfSlMIpBWOaJ7gwO/8p7yooXPTdEoaKLSV187VNykuSyIMFcJh6G2LAW0VTsTxXXS
E3XY9E11Zhp1dYZR1jz1S8K9YJOriZayyWaHw9I5e2/mT4LZc9b2yUzldeEJ1sh0cVjnPFmxiJiN
4TxypDQPRA00Wy82kruW5/u6mXN5SUTGuOsTbzwascWwbKamJtln4SKBTC/7c3+sOr31laLTqoxA
GiddmuSfVxUPnD16DpBynY0H22bmulV5Q7Ft0iU9JIxrLhiYgkjKnJyVRPmwCZmYFsiboQE+zLXF
u6haEV6PwIWgEfPqyyYEqeKUbbMl8AWzrEeIX8U8AUZwgKzItmrvweXpPoANKCF1FxWkBzYUqmRr
aY51PF1mZduRj4YfJIx6gchYuaj/KB6yI3EQZBBms7fPYo9HZWRCu6kDJh+TQuEYmYmePrhmL6gb
WzYp2JfoGx1d3FNoGWRDBTEPb5+Bh9kndQA6bfILNkyqQ5vgtXy4JpK9j6Y6cYkl6Tpk/Nls3dCj
uh4sbMGBMi0yatgbDGNGAl3PxmkYpu5Ea4Jv4yUOaWe0xo0jWT2UgKU/ssYbqiMyQvaeG/8lVPsj
D93/i676VQP8L1Xd38iym+faeMQy+LOrbv0b/2XctO1/4K7yUfii/xS4uhDWTN+7/n/+D8P2YMti
qgrQ4CI4X93m/2Wrw7eJctPkpffwiJtOiJ3yn7Z69x+BiSMoRMwKsxbh3p/Y6tzVl/nfsh+Pvx9g
Kg34BXzgx9j/XmuvYkKwJ8+FwDYzzTrL3RXGJrtQfOYU7Z7GfHGeaq1jqOStY5PmzmEnDUHv7VUc
lM8EF58SfFTNzjDYyeGkdSvu2yyuRd3jmF5PTUNglnXEWJp1SC52s0S20sEnGVrGNV0V5tY5o5SP
oZyGC2OW27kq/KhBq+ocAeUbH4emCqo1MY8uqut9QXpiPLulpjVZW9PONclQ8cTiROSCabplwURz
yE4//HRLfyGUtF/Lo7hOAQZIaKqwBxx0zCsc4WdZeKWzosmV80J7wP5AnYkNgcYV3ZuhlTRzC9zf
yioTFgGyd6JEDF89XNVA710aukhU45nE8swyo8y3x0dT5HD525G1PDMSZClsZDtSDGk4920by8iC
SL1TuOTekZz/8nvg8HK9ED8Hzdk3Ml1n7GLfm6qXhlH5XSklE7RcH4o6oyUl0ExBy/nGQuNufAwn
h3hMxF1YznrTr3hl7dfZRhLs8UUWkma617uEwJsXRMjaZ0FMZGCuRvfGUbQxY9xNp9/fhNeSzh/3
AIoEXsyA1wbv+RtBHawXhqFh/KJKWV4orAkXAYww+sujTVPSqf5a7v6tR9Fa1cSv3g0SCxmqhtxT
7ioki9f3HIdiqkPb/z44xScj9z4kxWLtYLwTClup4lxOkxkN1IhoJyqe/bl8R6y4err/9gv4GGcx
/iB6IQjy9S9QZkCV+rn6nmLJo2zM1tHhgCgJcKyyX5ZCQn2U3XhGn8JLd81o6i+g7ZM1VcfTz5PV
QMws2zK4wOp/7XGoQoC6FM0Tc4Zit+TaT7ZsXzV9oNJIz0fo02pXWb7xSDrwbmTE7+1jp0/6KG6d
uyU0jOFYFm38UWGMvTNIhs4jaFj1OyT0Nyo+7nPIqhQA0kRIA2/bfPO1XQYJMfzzr87Yjk1U2UKf
GNdNn9q5QW5C8Ha1r5zUfEloYaGQksznWAskeMOgEPeJSJIkgqLDJcunSl8NNCqDqNX18FEYZn+V
CHdZ9rMX3Iqg8x7nZJ6u+J/aTZI0nHRJOTpTddJeWl6VPiAHvMXP4J/94aMcAgXBCMBLaFvQRt4u
u1ZVofHzvqCXgekv1xkXB1EmrRZDvUy670gjnb+9Onwe/+A0WpkjFK+vnyRchD6w4ubLQK/pE6Wp
t9M5QjLmMWV2NpRE0DnEZR2ZrpwniBH0BvnOnU1znGkXAbkgm8A8VHULCBc2BgWPpfJ427ou4e9l
6J8ZJmTvDbL9fkCSEXLk1nZ3i3l3fECxyTSlobv9AJACtaLoz+lR+ufAOhxyPmklbsjoHB1EFe0p
dNLhhbffuvbE6GyMrA3FOxfjtUh0fbwQ/66uNjzlkF4Ctt2fl/LSTd15LpevNJrHLXYvc6u5YrR8
2uS8jnREcK1+5yNX8eyrlWT9SMGQgW1EYGB4Y7RJUlppXj0z2GiDszDvF7JuGcp5uQzfW7T+tmbw
zrBIcpsxMPHyvPl2bNUlp+zuqw7HT+hZGniXfVd8tpTckCaCfU7E03LMxYpNSQMf/Eib5ahOwbK8
86vY6574+lv/eOBMYLj8QrhCXl/oPCx92gLhF+aj5udcL2WP/t1tb+ysVRNp0HU+bhLAch8yOdHv
MWi+fkpUN33iYMP5oZia69lZ53EW+iqe0ll99wLwLVHhpdTN/iiH4wjLq4v8lt6aLRlyQ7xMCMax
pRR8ZOm379zJH2L011/qB7rHXnkEdBh/bLA/+cPMdAkgkYpn2IdocEQxr70Q0LYtr/r1qPu+ilSg
qHIKMAu7mrfnOzAWyP0p5qitH9sZ2jQrpz+W5tPVUs39zkrx8m09ZannKY31ixakOUUoa2cqicW+
p/3dXYHEdD8tszM+MtOwr1mLiZFkiJdLpEF50jOYZAw7ljA2Ay6A2cdEgTIbI1RdD/pzURs2EWEG
MHsC7k4Gx+9zt66GC6sgNJbhcTaH9KEyQX/HcrNbFO09GOly9N7DvP9wxb69gijwTRINVqLJW5C0
MxKw0sX2cwv367M7tJD7rMSdOs5T5ULCm9I0iq1wLs9FJeYzP5k55C1ZceKoRqTNikKhQ1mQ8VwW
H3279+6atO3uurxH1lQzhu+jORbDeTjHKAqNvqtufyzef3QO+r8TULMeD/79Sefha/L87edjzvp/
/+uYYzv/4IXA+rXir7Fmmaxwf51yLLBi/nq6sSDXcLP5K/9kh/BvWJ/4a/gkLBSD9r8OOf4/XBe/
M0cgbJ8C8pj4s0PO60oOAwm/Fu4qfui6OqLser0SVQuG88YSJ+L70KJEgcUc8qw1EgR0NIstBF6s
miawqr7MHxww9bephHS10KlOoAk08A7nfAkfQmKr3KMQXS32aeno/HwZ6HCfV+QE3NlkrE8srxlj
oQzdiIwKOJs9Kp68TFeWqLLbD4k1oOOKjdSyZ8I7s9TZxsgDkSD00JDJeheYL88RdUxdd+ZNYMph
5uCG2c4C/SwjeLkmRDWM6aPapcWRBJW6SWi7HhQysCqaaSt1qeMkB5pWpNLFDt1NFDokvzW85mVl
xldI+JV5BfvEgtTMb2VeKGHkn5axCstjXvSW+BSoInmO+3rZGjMxg0xwoRcK2+12IVF2VXsF3XrZ
toUkqQ+8ObApSYvJi4zFs6DS8iO2uW9o524ayqW9avKyMj61SKKEQ9Z2fJdBKA2QpTlOTUCCosNT
XFAPlKjxJYFs1whDQDiYhh6QQWfSUvW3OfWy701jmJm3CdYc4u1oKje+j5OQJcAzWld9BtpaEQC2
JCQNOvP0zcLt7SzbvK2+JI2vXzDauOvSPDg+WcKYmq5dXeBWkDUzcOHIEkNa5w0EsKkFtpVw5475
l21fN10qjeMCgiZh0q0s/YEB8PQ9s628vi2kSGg+4Wfzg51NGPRDk4by1Bra3yLLE/RTx/RWLVN+
nJgxRV6vGRl3VPc74rES515PZWfWEXVmOe+pFdDbMeEPcbdtLOr38DJsElBlkZpIBCbtU9kd4smk
oI9M5lPCUntODAXNuY1oU3QHurfhaaOfBDdGxvpSh8mMWtXpF2BtShIYiMrOQ0IN7NjfzUAygnPq
s8TaQq6bNWc3x+92dTUJ43xIRVkcZimCG1v2SAcWdCHJSaBYJQJO9ph8umTo270M/AHwQkvg6VlH
sPOjmBpS29jFtlUFu23sqcaisqn9cWfWor7QJaFxRlmie4EuyJQrbAl5dWJGUcQaGJcyIcFmPxaO
vtetBiRPdgOx5FY13sZJra8z3NtbO9ezcQX0bLidKmUR3drZag1/LGImndi47YTo5TXAdjUm6NI4
uOOAXA6OfnGPj2fgFeqT5oz2uEtcnl8/E4QnPkserXYT+BhIOOhzvou0uSy07lQMn2YpKgfpLeyq
HBR7nsC6RIdK97vDzHNBU6P/KKSXPMy6ca+CnCvdIgWXXX9GiEFH6Eg/TBkBYgiZM4lgTPZu4hPc
1cCwp6e44b1Eif+VVcF1hp3UDQFo1KdO4oDXrct54Pmkg0vOu30IWzUH1gGnbz/7EDyneHmiLOvQ
kiQdp7v7sAOPuumLMEH5UtOXtBfE76Day7M87NRQvdQrti6riUCTPmm03SqjuYC2CreO2MIqGFtQ
32E/0TaeC5pV5bkMhsbqAfY1c8lejPvF3beqNak2Z2dy93U4qbDAX83FjxbocQ9EgvNrXjpT503T
Y4lMWjsbN2jp2EdeDWPwQHKBQX57XLtxsxGjTcRb58MMJfC86KuaSQUJ0c9uGHfqMewHJT4vhVvl
D6RIT0TOoV5qLymt0/ZSSMJLdiGpyxb5s9Oghps2mYcpytoMIUSfM65QrUXnXraeeB4QFxO7TDP6
WIape+id2KZjbZZP+L3oKYezEU1cfRRjRX1yxsK4J8dl3qikKDETlVm+FzPrgoazTjgAP+hy8Zr2
FOQiuEtUw/x7XATR5U6L+pMEMeNAjoo6+vPUfXacyd6UrY2s0HAwEZC6U+7TYQyZ9XTKAi0dFo8J
Ixegspqq2azMEF0mmnCHCg+poe+eqb4wrtFho30iD+8oBbpOXcfBmVlTT0YNQ9mnUQ/+pp/wfpfD
RJQagT7HNhmri5DlnLD5ZtEPyCcT6CUA8Hclw6GtHIksjejV2wdbdZTSriYRzXXa7JDaifXBy8u7
xUQaVsXlcKoHBBOuYT34Na1QAmIQOai2dc7CpFaPhcZze6651gfp+F96K2/apyRmJT4N2Tg23yS9
neqyTqvZ2uUZk6EIl3n3yAk/yTZ5xWb7OWXqUaUAnisVJxH+EEafbeHG3zBoZ8+wZ2zjE/jcHESO
ylWwlxnegC0viL11UE8zDI9tf6TFRS9y46adup19LDgpozxGFINQVyJfZnPr0t1nFB34Su/JoCbw
nZQLwmFTWM1bK2ctbUrdH7Dqamr5ntlcHK6Rw2Gpb3pvQcICrNcMtzPjwfBMNEUhyKWHp0yUEFpw
NAHeZgmJnSmcOnhi6GFuG0yFGAp4O2/LrvEvZJaLu75FzIimN4wRW7tq/gIabyLAMq+fp9lYzM2Q
9ox3IRPXu8XT+f2M/ExsCLLrn+necO+x/7DNoEBN8+Vrl3hJciWJcfL3uuzRwcg01edOIeyLsvY4
Amdxip0HJ8aLxtCpD3i8Wl76BEZXefP/a+her8mIa2/l39fQ//kfrQbn+p//6/vPhfT6d/4qpKHw
AqoAwmWvblafPf6fhbQj/rHiYgCiQD4AtLu2zf45LgDQx7xgRe05JE9h6P9XJW3ZzBjWZgCeKXqm
lN9/kEP3+kDv85EWmICAViRIPP7rmwN96hnYT4wA7yfBjvsptsQun43+8NMFufnrJPgzlOB1r4of
C32Hf9aMOEp27Mivi/WkywmOZyixOi6aT31YzEcfg8EpKYGjRz6L2DuNitfdmR8fiGufAwK9ZZAB
3vq1fzrSz4vfkOede6yCHakDs1+foYbqT7kS2Tsf9bcrGOIEZ+DCvIULyEjh9UdpjdVWGWyKA9OE
J466NWeBOnn4/RX80T787yP2j2/kgq6AtsAlhMnJ4/XzN7KEjhMLzXNEV68m10BWtERIsry3DZKz
E0TR32VfQhJwB9vZz5Y/7BE5q08dmNC9ay3FO7CzX1xhnl3AHdhceHrcNw9O56QTpRa/D9Y2WrYk
IeEe7/ruOR7oh/z+y//ys+BWsGAFPEtvAT6xwmunssnDVxT613UzDQ+1n3vbFDe79U436AfU4e2F
Jg4r4JXk2Ou9DXya0lYjbK4F49vMOVktkTNknQc7vGAVUsGxusmpBU6J2eOwbC2ZRI1pMUJTdsM4
mSTA0qSLRY87G88zTid7F2DZO/30Xzxz8DJ52Oz1BO45b8Ymmhu9WHkp2LUIsZVOjJ7Xrobt7y/7
rz4FQ3649nUc230bUWmqdPAJ6kGU0whC4YBKP+S+yIp3rvjr5u2PJ3tlT8GbhdJtg3J+/WSnIfmN
ZR6LSNhLvxfLEJ9lANq+MqBrz5xSG0EE+DncrcPT+99/w1+9VZAR4Vb6LNABNJ/Xn227WBN7VHuR
ifuqjjLkAscwNkuisX1JwzqLLfSwo+1t0K6ubPuw7Uhj8a0uwqxUfR+97r0Z1S+uOk8dtB1aLMic
fkBJflq6CBEgLYSo+igoPXmbI7/e1l1QPvz+m/9iRQ6YE7s+bRTYem8BSgaR3MrFlhoRjlcep3Kh
aDfT1qX+FN6yd3mfv/7+E3/1vdB3M7HgyyEPXP/9T99LNjAoqxUwFrdttuE6xpvR9bztn38KTSGg
G8HK1Vun7D9/ymSnwM9j5I1hLsxdvRAVrTFx7v8PPoVmPM2vdWN7C9lBwmlbHJMIw+jq8caqEPcE
zdL8GURl3TURlwmHpgSLNNTa19/FsBerqMmJpm513YOVTN5GaqPaTobh//kXYnpMV20l+wIuWx+X
n26Or6yaiWOJ7tHXchugDEK8SvTX7y/bOl19s7QSjkrpwgMXMjN584UATZRlb/arulJgSTUncuTx
bTlSbAGP3CcalVDhBDdjEr6zYP5iBwkROPvsIT7m/bdLWeC1BV1C6O3uRFuo9rpyPyyj2MDde49v
uG58b7+kzYTTCkBIctZ98yUxMfn9zFYejRmWiUFgkXUI4zNReSI+PjUdUWy/v6y/eLNC9gJyjql4
2BXeLKAeOTZ9XzC4J+JDR7ojtbJzMuvPN+GVXAvTh8auyyj+9SNiC0yVOKOZbarROVZkBe6Hvmyv
poFwqd9/oV89Jx6EInfVNCCNefMSx245jWJC/DybIj4L48A+oxM6HdZx6EXmlOQGGXnx0AKq35u1
a77z8b96WDz2PYdryYP6FlJYVWCSRG+vQgg0d77hFpcibPvLworrdy7qrx4W2uvIhSzCS13vzXun
JnNhXg7g0Wmn61mqO53Klubm8gLODS0EsTy/v7R/f1Z8mvDsLg7TO4DRby7toFghA4DUpEwDaM5y
aZ+naePt/vxTANf7a30ScOZxXj8rM7nVgyTEK0otLMh+19v7qpD+O8qXv98nNDwC7z4kfBdu5ZtP
8cjPXWjNuiTdNOI+M5Pw61BN/bdCLss7B5gfmfGv3+pVw+CsKi0gRT8w/j8vkDadJ74qJxhqw1Wb
nBL1tXVSZ0FsCSPkOpzGYQYpNI1VVAIF6XagHNY5Z4Pwfgs0IH1aJD8lEgxs6fR1o2ts6EP1L6k5
FmgXpsaHpW8NpU3nsSw/51MSr/7Goh/3FbrwS40eDU5MP06Y+TKj+RYSH+xsQIcwafB5Zeeor2zv
QeoeakuuBpLtQJiUxG2kqfdFCqt/cdgUrz1PZR+rYMJzVtf81vy+9OHOPUu5DwleBo+5Rai6fcwv
/DmB7FPubEVkYugbMV9RNKjtmQLnWx5rH8JP2BkLURKuF28Gx5tTYtWA1LwjFPrFcws0mrQYUFBI
29bI9p+vf4F7I01iRsojKvDLcqifAm3Js98/tr94oEBdsOowaAfl+naXyGEwdIiE6XSNuT7PHFsd
AxrtmDSL92jlv/ooOsiQUD2i5jl/v/4+WZOabeWlbrQgAj7kIkfAKvUasDzqwntng/hFmesjcPMo
5XnpOT2+2SEIrkwq4h093AK1/3UaPCvF11yHNy2iXdw6TTF2Gx8v5sZqzXCk02frbw4JoIeYlLXb
xgv7dy71j8r6zQvFlYRBTDZa4KDFen0BhtqBh0uJi5bBLk59LbpuI53UOxpZqPw1gC64bDyetsgB
ThRsmC/PV90oQuBE9dKTWp7CuKE3rTiHFX4ib5s5AP/w+yfi7+sz9xtWeQBgw/do1bz+LSuy9Tq0
3h6XqLRJfbWIGa4N74VDv/39f7N3XstxY9uW/ZUb9x0V8Caibz/ApCOT3oh8QZASBWx47z6if6p/
rAekc7qLKR6xdZ5vVFREqSQKCeTGNmvNOSadH/MiipP+7fcX/WhssPnnNELPCl3+ybdlxZmQY4x6
FOoN7RyIju7nslB2S5dKnzBcP7o/oKG0aWja2uopDzolYpPzVUESTcxBVrYXDF/WREBj+YZR8AJH
8PLJE/3o5uAiUm1CJIuA5GTg05Az8gTXIIGQI+iKylAfwKvBRe4ntBF//iApN6GFZTMBh/PkQRZ0
QtiE0cNkGer3CrBNz4CCdy7V+Cz/jUsxlFGQUJzjXXs/UGxWO5qtbFkWjPTE2MuMjoyTW6d/ttv7
6AGuY5FmLu8P2tX3VxqXfE7mgXOUPhOtUrKuYsBXbLwYHE4/o6Z+NO3+lMUgslqnxvcXiy1iwnC5
GET6VkiKJn3ZcGA2X3//8D64isrCigAHlrClnR50lChXBqVlegKEk1+mTVruFmBz/8bNqGTZ4E9d
ddgko7y/GUceIXbQrQLCFNv7Ila1c5M0qd2f3wy7EjYlaIlA15/s/5nIqIDJGq9U1w7XE3F7flQ7
6icv7jrxnEyf5Leo8CgpKlO7PbkXY5SJkyD72eUkz6Ko599Dpb9ShEXkAaWU39/SB0OOWQjPLIVq
Vg/r5D1Kln4OJ42LscBoX5TSsjeOHI/bJlb/vLJFKZXDO0kiKJrtU4HupEtEho2m4Vr0Z87bZbI3
uJKGze9v6IOnpymclmQKTugnTwuKRkt2JsQGaixAuHa21PTQlSb9tu7s3Ivo331SLD3RHa81Lv6l
+r+OPO7vVP86QX8CRM2RAmplKFBip+qjoejdQaIgfb1AJPpGP0e5VcgmNt0h6ofdyOfb/vlt06ij
lEAkICaBk6G5aOYUhmzx3FpUy65O1CqwEkl96LDvEpLbjZ+8Ch89ZqYqxEO8DhpqofcvXM47gg6W
u0aRWewbxMgbZ4zj+5WV5zJhS9e/v78PxikdEVkzV5ERItyTSbgZJorhP+rEUttvbEy6Ps40M6DU
9uXfuBLVM6YTJAkUpd/fmUh0GUT+xFZZjlVvJMPLcwBVnQFIHf+4dLEmOFnUtBiqPM2TN52UFEmJ
dN7pWsZOphXWgxTVy9G0p8+6NOvXfzKnsHA5DlGRyLSM08neQNiZqCFXatQhxRCv3aKWmAGK0VV2
8Qnm/iBjihpBeHwywXywAFDiosZFJgQD9HTjjSJ+TGmuGDAIJ/ueZ4A8OYuXT4bHB8NRX5tcfHI2
HvzX+y+NkoZjSxpzi21hn4RZ+sWq2f1GSvxGwP2fT9DUL5gsKSCgSDqtYdTawsFMZc5EPVaxFjjY
xWN4GnMij2hI6Zz/fkR+9AjptKydRFpetPPe39yqS1uPdOQ3NPV0k0VWth37+LM3+qOrWCxeMjM9
1bTTxY3NVlapBeM+W+J76DR9MCafng0+vIhKNsrqz2GyPNnhYGEp2zrkHArbFTNl1RsXjawowe8f
2EeTBVV/qqvcjfXLSlNgWVak2jZwkVv2VhcQIqZaT3wMUNK/MbyphZBUwNy7rjnvv5tYx0frNGzo
lwrJVxpNDooiyfikXPxr1YwJiWMK9QkcSCi031+laWDaLfip3EmUYhc1BkC8FkbcoC3LnuB7w7ek
6ryRRwZhaX5aIeFvP5082L2xPWDdWtNW3l89Esoc9fLAK5yn8kNWtdGL6B31snBIGf3Tbw5MNqTA
H1M9cu31QfytWC0nfSRAW7NdHOzZI+JrAFrTo2jThuiTFfPXKZFL0X4HYo4ImXt7f6mxBtQijIWK
NZQRzJ6aUcCkqo0XIU0W3Om1WG4XOFHm8pMtygdX5tzChpgJhEGqnLzPDekxpmS3motAF3oOh+Db
tDTse86gwHxi3DKIzOGR4cqgi/OnD5gDIRsw2jR00ekRvb9rp8hg0XG6cDtBtvZ6MNt1aQJMr7SW
Ty7167vuyPQXbfyQmoU56ORdD0MbXLpOScuSeusqJdF1H3bDn68vHC5oOdEpVXjnT6ctiqwVBGZu
SJ8jx4NeK3l8ls9EBx/cy+q7XPMymVd+CTS0QZAxMbMdJ/ej25l1vrhal8t/PG85DH1mEfruHNtP
myiGiXBKqWzNDeHZBFoH9AUBb+S1oJg/KdKsC+L7d5pLqViZqLytBYmTGWWO1TEfqZO7at6Ku6jv
7ZsZ5dBLNLbyNXN0HAyxqvzxQsZFaUqymNGoYXJ+P/jCyHKyqJkockZh9DzNiLaLQYpefz/EP/iu
2GYgSTEp7pBedjJdKTOp9QC0GBEcozftMus+TaHZ/3euwpTM8Ykz3+lVqtIkFL3jKk2RhAFfGxIG
EiU+ucqvKxnZFKsRmW3iWr88eWItjydOOxVk0zgsAWXLxSOcBJ6mrY2fTL0flO2YDTkIEh5O8Q67
1ftvZ6RrNs8UytzaKusCZ4pcBJKV9q1LGUHZT6wAT2LUzQAYaOOPo5p/46gKr7We9GabERcXmI0x
3iQtEr7RmPU/rhOvszW5YquTeo0/eP/5GrOcdRgGNFSQqe/00pL5JOKzWevXnSRX4X2g4EO7lIf5
/ipRE4ZYpnkHI7DNjzhjikPaEhvnZRhePBZI8clX/MFwJVaKSul60TU/6/0FZ9AwEXpmDRiNKR/H
TFs2sZHMnzRUProKm6G1oMCpDUDK+6uoEiTqRQAET61cu+djfOkBU33y5n1QjF4nYmONqEJ0QZfo
/VVA2xTzGnzC4Kn0Y57Y5p7I1+q2bTrEtpaIisc8BaPW5EV5TOUo+7akMXioEfzx0bBIbP39S/rB
60OlYVWKUXuixHsyZObGJruUlRAcoqzf6LkltqVZd7d6t6ifLOofXIrFh9rdOh0QEHbyNSLNj2T0
vLqb5F18iRk4OzfnrN3AHWw+eRE+uhRlKKQoqAQ5Up1cSiut4mcLDq99/WqbBRH0SVj7A7zn5JNF
/IPXwVj36RQD2ZRR5nj/jfajNIcIYahuAHTd1dgJLhD6O74YTGnTzuKzBu0H45SeKYVW5rz1WHjy
jTkIZ9m85Dh769AIklKInSnPzSdz3ekT5JkBIKRdqlG8WBkB7+9q7Ayg0g1XwbFS7OouNn3ZjsRd
Apv7D19vTQa7zE6Pcj9flXo6BKHj5FCXMxredO08KZWTYIJV/MnXpJw+t/UylIJxy9JbINj5ZPIm
T2oZ0oHL2GCpjdzYpn3ikjTpY0L0+sYKFtLip7RKCKZXNo4e3i9yRIh84+dQfv7srfvxWVjiqcob
vFenFRQ1Q0EvWzRvjSIDqxnpKst8Z4MS1bo/froUgxiYoDXIKmX6PPkiAWFi10KRYedVcoDV254B
r/yslf/rw0VvtOIX9B8ddv1kR6FlWZ0LXn23bs3pWTHm9rHWiy+/f2ofXIQhSYAn+BFe7tOnNtd9
XPWtrLs4tEmQTNXW0w3xp9sWSnVEdNKk4fRN4ek0xxbbQVdMIw8s1ew6MNnXnhmFk372tein88Z6
ndU7zcmKyZf+7vsvRm2HfKSprblkjRlfSxSNz/Css+fFxDfmLlh3vneVM92nVei8aKNSv2iiTOiL
jTDU3Bj52uCGSl6Q8lBa8xUTnlHv5DGzDkQqy9YdRI4Kd3RRWc1WhLm0j5ayinYWOMSrXhmIyBAt
/aA9e+DivCiSnPb8NGhfZ5z7S4BvV9oVUOgUH+Sp1q9pw1lLcUxWyUwAfUjukTrW57Ex1pVbm3H3
pDUh+7w8m3oYzeNQNR5rCCxkEgle2t7JUncYANx5E5HTxqaQsxTXQ2ZDY4HmBsQRHqelRpeT06cX
2WzND4OulL3XGaVxGfPitpssJUBlA5tkqbAwzEuzl/UM29ZU5vlj2fUxRhaB2d8xF3GEoqTdwYFW
XqoRo59rrXwTt82UPN9ObF1CYg2m7siGIH0e7a6eNlE86cqmcSbFOdZJyLwXC7VM9kkaZ3j62dlF
29BO9Gqj2RO8yFRXlwX7Q1WAkpvMwvarxIihQSG3iu7jepw6gJEVCTiRM2Rn+UQj3y86AYQyrPsy
AXcuNZVnmvX4UsmV8gB9qx68NA4dco5A8d/pBkjgfdyWy9dYM5Hctc7Uq/BhlOaaxKT0Sh9w/blt
OOVf2Lbg7hmTpgTF3+BAwxhUWbVniAauR2Rn9RH+r/6glkWLr9Iw0weZ/2acdyRUkhoBAt+ZbBIz
IPcPjT84IdN/gqo587t8SdkYLMiwSd4Z8TYLuaolV9Sq+RomhfowhKIpdxHh47E7WCTMskc26m9F
1MThEWXVQoqWJml3kUxsMaT4JHy0aiLldpZSxTfW0NtXVZhq+2Tunb2I9eYgz0PjacjmCKjStOdZ
Cs0HSvgtsDxArdhOtG5svHAhAcEdRD3WZCEMUukiS8unbUtl45s8WanAYEbKhidswq6YBBvplbWN
gAA5dCrQeXXWe/YaQOw5TjzeNMawVH5dsePErlXX+YHqWTS7prKWxzj9Aqueo8F6GNoyIeWan/86
DFOWb6EYTueFYzctvjdSFEDIZ6HL0Ev4upOG3IzCrqdvBFtbr2OHsidIJjlsNhpezceJYkPhh6NZ
XpkIbWw/k8sGxqMy2cSvZEWlQ6tJqh7EcBcv540t8ukSHYX5EjfCyHzgtEa96VKz64KyM1E46HVh
m+eJaifjpdE2mnZnkFEVe6YNJhBR85oiVOhJThiT6Yy4tczUKq7RSbRP8dqi2mKdECp6HGMInxKt
lfOjWMCKeYPUpF8a3bZJHJ9qY/EABM2PWTvXZeYWaZnYz/UiLQB8xVTixM3TcVehPCzo1rXDUxMv
MZQ6C7C713UFVr4Uv1zrQpFtvvTyNNxEgEomGPEm3BItsQWivtYWh8ro1cXvlMjCdVllOt4xne0z
ep1sYvOF2WOEtxcJGx5T0yGiWMDCnBsx1GcYsH1xXtYNVKOhS/jysNo9A52Tb5n/2+eqy+mW2Fpt
EMszVKt8qaqeqmFunY0mmbVDNqEq2xyrmrTB7zt2l8mcGAaIdxIkXKSj/KaBseMhFml0Ncym6FxM
q0vvRrSoiaRJ7LlzpbExvoNq3ES6lb0oQo+uoB0YqityGRxUOGU8k0hOgMDPHA8yrwohqZG3AH7N
y52pDoMuEtpll9eq6nfZMpaeM6tgiRfAPkDoEftGu9wiND4Kpq7q1T110SxKcGcV493chDhNlT7F
dBI3tv5Q68MMn87oyKtQdOW5weg5HHrFmLQX08RhKu8HYsLGbWU7pAbz/uLIKxr1SVKGoWD+F6rl
ofiE2t/ORnpFPY2xWWt4rDapIZk8bMXOcdU6GewUrJggESDo21u15XTj1pnjpMFI5NFF4wDt9Y2B
7ahXKnI9BfVU6BeSCKs7sVhg1xHCWcbBjPvhDQnXUnuy0MZbzLKoNR77Iqvjfd01+n2e+1XV4IyH
A/t9jhpCJ8LYWA6w8OFiE16GXWNtNKkBr0YL3IXzPIgaReI864SyLbxBU9KDFiNP8zCJ23ujk2TF
L2SQjePCLOAn0my/4rVfB5MyZW8VGEiQQsakTpuWYvfCLEPmSCDKYX6RMN/fZ0aJv33U7EwPIl4o
auFZJiAVL1XCAM4zYQZIj62bRdA1t3pFg0VDHtBBk4iMBG1t89n1KJmdAFdg9UrgR9lvbbQ4hW/q
NWePBY/rnkCeMd5odd5SnNUJbXB5rlDyJwnklTtOYbqtx1Rcd4oYl4AlrCEBxJ6N3eDUzi0cwDzi
i8T76cr0nwwfOECmBDpT3jX4eaX04hSrscemAOZA5FjL4BEDLp2lUzVIbrXU+KWNJHZARQ8QtzCO
1hd9NjUQiyw99vR4CQMZHbwDc7c1rxjoC67TggX+q6LFgIV1qvjDxTyh8ju2U1qGl0uojNBSuz60
vusZeeybfqps+VJBFpsELRYT/XnKIANvGdZWdyn3umDuUBilR9WMExBvmNzNG6G3zH3CNHvQhSLU
zS+tmk4zqRkS3G2VNALewnYxkqOUqbNyA+rMAPOZhrG658hT9vt4sbJqQyj9SKJc0kYjdPRsfGmq
boR7mPTaTbWEYQgjOY91ewdHflCC0AoZqpyIjeKpF4P2/fcb4l8Oacp6REMrQBOf49pp20tL05bp
fMbHMI9lEKu54aU6nGnLHKOr319qPR39vRrKbnVtrlBZQhBGk/mkbiFpCroRbdFdC5Up65Jp+maj
MdZ1CEwbQAj9QUStum+reQlaIu2D31//w1tFtECBbxVCnmoIAEfEaZy3HGPE4mzqztDu61CbfDsj
5+v3l/rlmMGt0o3nSG+y0rKhfb8xj9OiVCHPwP0NaQBLij5v66qb/rBEwQO1qTYBbPoBBTvVsEim
XIQWqTSu2pZpAEWvQRSmd4imoMH8/oY++O7Qc671AmRMdBtOqiGLbGdLtyDfzVJdppytIY41sMq6
dmxqF0xkYpMsVXzsE6s6jEZof/399T96oD+aOUgeQJecXr9OJKtgC4ek3A7r7TyHVTAatFF/f5WP
Rgi2F6oWWIeQIJ2c7yvAHJykRp3IprIK9ElqA91iYzGPofPHI4TiPM0MOhBIqX45IjadDl+9sJF2
CCcJFroCR7M17Lff39Cvj229ysqwXMWX6ILej0PFUtjBUHFyVYGuWh3syce2333y2H6ti4BeRd0N
nwbG61pEf38ZAa4aNDGXkQBDXHL+tgLAfIOHAroiQ7ut7IupnXp2GsN0YebkXJYzWAjXQGyyt9sB
iksZCdqrTvFJM2SdU97POXTygYLQN0aVQSH5/SfLybTQSzbQrr6Y8ks0GNJGZgHe9CFbdBuPWuea
ffyZEOSjx64gD1qlQlRqT5OiQ2fuS5bUdaYjjaTNSzbxU6x9Mp99eBU8d7Tk6PWbp42sKe3Hbs1J
cPsiB2Wfj4+yPH3WsPi1xIA3lcIMHmpcR9zO+wfIgibsyGR9QL/vYHtX+i8FqAVXaVPrusyVfySj
/zdI6j/X7+dfm+DdvumLb+LvDvj1B3464DX5r1VbQz4WVU7erxW1+hMlpTp/0cqkk0C/gfcKau7/
dcBL2Nz5f/y2AmoK0cnaSPgHMVfS/9JReissUogASDVHPv4HJnj7R2fj/71nBuU0PhizAD00rvZL
JSppCE2RtephplZ53eKHyR2JSGxJyIeptXfEzusHgq8TdwT9Wo9Pmr3Ny87T2O/2XRqYxu2gwWqY
Uc6nHEIyx1PFzJmDHxhUAhBvuuW2mqeN3OSHMiffIzwv+6Gn3BQpj1p00NQbRXrJ4E6THhhojdn5
fT9A7VS+VYPid8tZre4KS/OM9lWqG3j0ebovGj3zLaWpiZ+Su01DRSBWusCyIbqaoQ934C1sCiC2
5BT3rfBoWBGN2IeALRoyPeroMgF8HuDV2Wd6gtvJ8MzkYrKbG2O5EWtqSWVGt3FEjsQwHupBOuhI
DySJDvpQk06WQhnJO9Lz+hZytsLOqEmI8iTgNmzqndT120Zd3T/ZNjbkMyKX3XB4HiwKKzSQFzaP
EmHi0bcytykJJcdRP5ay6hWYftGiN5GsumD2I2/R+kM78PkJkUvgbChF5Mcj4Z8JSapsh0dIez0p
wLI6B2P3XSpj386/E2EQ6Eu5LZt72/lG6chdiNlxx8W5oah20Sm17LZ9F29bAleTtD+mhnm/TKa5
0xTyhidK/RuHKDmqCu6aKqX18Vvcji45635uUC1IreQhGetNLVqX2uHOnikHKBQcXUm16qMsRIVP
JzpI+bmqv6ST8cU0U9qkqvS05K+JM/mSdRydcj8QzBNoVYdVVVFfSeQuiL8V/RkWrvaix4SpFcYD
5Uo3JGjMMfmSjTXWNvfiyJDv6tEEQRg+KAVmI8GhLjYeTbFsy3YkwHkNt9CJp5iNhbyCJd4K+6wo
FcHD3xMWTqZAZJxNdEwFZ1HtqA16MA/jRh91f2JuJOXmrFQ4wuNxqMOMEV02B8p8gVxWe41BWsfN
d4UoQ8fOt7qTe4QPbRRsvm6lK40nGRNENEoAWmgfzSwhRIyiWBX6VpgS35Q20layMILqFoZgOdoq
xBJJc+13hb2zejngWwamXJHwNfpTA1C9l/zRTvwlve7x5lEB5qxBlLptz1upAtSli8vQSgIrHTb5
oFyruubJ5F0LCiUNUJ6ocXyppd6p7eWx8Gj87dSortGeHMSgQ2UjdlVsivZrW961kJfkhxAyjKpP
+znMArIOnCsFvtLeUMg51hZvJo2ushXCXIh/7J8ngO1mcd0b1V6NO8apHMyjWZGT0uQuFKjdJI83
/WRsCXG81CvFM+SVAiOoPFG6dm35ZiwfQyEdFKqTSWb4HGB9R0DTkqeLpGv4Ez1VAPmsTabAGr9L
y6OQv6ijAlksrK8x0ZOPGneu3I8bVTovpn1n3BAvEnt5rvebrr9Wkt6V5XyjdmTbj7d9neyX9rrk
5RdD0/lmUpzDPN4JnO6hdQnoMhAmYTdq5NWLAv0+fe2QZsajSTYoRABVVAHa0G2YmHutatwqla7K
9MmMVaKvsfKCC+qHuykUX0KDt4FUOUbVa0FMItnWbgXeuelIXZ1euyr3ijANODcKlw4q2Twt+R/3
+diR5mARXqIQGDt60/IWSt+psLlDRliBcTOY6rYj0CoJmSIuBkM4Z4umfCFKnqFdeINCNsqcAsJu
70vTILgTPYCxpgMb5DcAOs/pd9VxjoArPtj6eNUQKx0yXPJuBPEdI3SlZrMbdMJh5nGgPiZPG2rT
nrEQUjqlbjfwaNLrbnl07BdHItJy5AnHhI4pcsC4c4JIJssBvicfHlOwJ9VpSNDh8N1qlsNiS+fL
dCvHe7ZwnNvta12r7tpO+HHUPFW6tY0jaZcq4ZoIW5j7rIS650aRs5zbhDb5hGNdNIboLkAUAUSr
RfbaGvEVlPrCtZz6ysqd54G3VhTdNcciIhRM+allrQGmND03oyA7uXCU8yhtQU1HW0db+ac6IIuu
pD2dG9cqCVAFIMaZGxNnYGUvmjCfnx3SpuVa2Yd5exwX06+MxtyQDjRckBkOW6kck0Oq9psaUNiu
1pU+gKlNalbU3tQ5cMa56Xh2spXtsUdqjpe0g3GuVfH0CO2u3UZO1txrheLR7uk82ZTat2F01EdF
btNdQz/AHcxW94xSpQxbAJfT8wp0uTz5EbF1XUiNaSBDcduOeU/Bi1Shki16bX/NKyU6k9om2lPe
pfQ9OiJ0k76nX2QRJGnYHfVTyEquzUxUCsJKRUccLTpDMnhRu8QAxiJHPLRji8qDxd+xxmsjc3gj
42M9KfehFMKpkKMEgBah4rby4Mw8u0a/aYUZbTH2Xg2LPe5Rxftg7x+LWKa4XatTtZm6M8ys33Wg
aq6FRuJVgat3iNpQpppm9orXhg4pqQws3JYwH3mfYuVeNcJDOvRnsx7vCHp+7JrGD5fpKxgp2+cO
9I0qJm82zL0DA0fpiG5FecOU1+d+XYiAZj4JyoZEdkqXCfo/vd/V8aNcjF9KQ32ssAhEKalEZTHs
47y+yqtmQ1z2Y2ONJHw0sW+qE3mEimxvooK0ZppXXe5nrP2tRTmToOdKhgBrGnC+PV2SdrnIyP7r
eJgCkdzaXx6W/ozekf09J4n1LKuK1pfLrnioQrgNHJUp/xqtFig9on5QZs7MutoJrdvqZttdd5JW
+bne6peZRalpk4qYAGKZuMy7QifEmZTv6JkKYYxVBnaZ4hHNMZeQZFBml+waKniaZEvOTNqkqo6+
Uc2WZ/aVelWEOhsigeikGFNr2xA5eE2ajQDTOcX9Q1iZerw3O726Dg2NZDA89yz+86CJHXEsJDmP
xZZ0wbRBD4gcmynUjmkPCJpFbiiVzgE5LjtKqx8duI1tmpPeyHsEAE6yznir20sSeawnfZZI1W3z
7lznuNIzhbXGc4FB0PLJ6RSvmKqajVlL/Rfcv2Ew9F0n+3EdKtGmdyriB5AwWAd76MgT73WLvWIK
tDDtjUAfSDVMIWvmBCpZrKLEBuRSupyBy4uu1ZGFo1Pm4ih1aPBS/WvjwH/BKMz24qEv0pnourEi
3lCJ3JIyyrk2heOt1MbTExGG7YUZsyCNSaj5TuJYaJFb85r+mX102qm85qOEe5FMNxa5Az5wOmap
pHkgPs7ZJ05GMyHvaVnyAZavPab1baZYe+iFGQRjO7xiMUa2Bz3RTyYtZD8on6WVJl30Slm8FkIu
HmKrLM8N2ky8egmxhbPN9Qr6d37ZUinxgEdqehLftxZoRFHV0AUqP3O0IAWJtUk0Ajdx1NYHuSBw
UzLS+yhrHmdFCrfO6pGwTSnyIFi2SCWerWopD1GmiqApjPlOWtLyJadQ80DRNQzKkv5PK7NTzpS4
9UPcVBvKa+a9VTjxhjRvdeeYoeLV9SgR7JOzt5ptKd44aXTtJAqlcrung9jUPUzQIbnRM/MruayH
pugex0FshH291PSsorua2L1ADof0mMbVHiAlJdFFsXahMe7DKIwvu5B+gz4Od8IOwQg27Ror5cTn
+qTfof4avUWuj1I4cgAKaQQoEG+LQYi3euTQUIhZBj9lnav1dNuUZLavGxL2hjsr5eFWStOei4gN
eya+RgJXOqX9L0pvPSSDbHjN1G0IqLoK4UIfzEE/T1I6Qez950zcUE7uqIazEoeJoK8iJAqC0fJo
SOpjYUxsbZMoOYPq6UVqJziPODeZTXylHJ3NDqnZmTZeIyV9REJy1Wlte+ha4IhxDUtVKSBq1u39
POhP5XpuUTmkRFZ6UNS6cQkUpvtM9vVgThxDnIIDkwNM3o+BuZemc0BCn90ymbIpbpRlU0qQ5MF1
GpsG41QkpuaYC13d05N0kitCKSsfDX77Rhe89rU4DGESSxYtHsk+TuFciI1klPWeRZb04iZ0xg0v
fXtMs76/ICQp2fYIBEAI1GXKm5GjoZrqwo8aqyfWlMBQN6sj0JZmPBDbR2hVkHdi4Rxl5+r5vAAA
4Jm0zbcBmuDoZdUaPM349slSil9bAIH+rMWHaiYP6rxDCUaPXY+AVY3NjmjqsN9UqWyIM5Pca33Z
GVq1fJHkJQ1qadias/KWyNW26WvSeuOyo2dkPnEoTmAET6RDZoM3SpGz/1FH+O+Kyn8qNtWqf11S
+d//K3tr/+NKdF9fRFP8vbLy4wd/llYkQif+glmPqQlNISzfVaz/jzAiDHd/UVf5ISnDfEgs0d+K
K9C9qSwqzkrjwb+2mmz+WVwhxAh/LI5pfkhV8D38SW3lfQEOmd4quKc3g/XIorByal8znY781L5Y
LoyplIK8Z3vcRJFbEObsR7j1PpGVnahL1+sBHKGzQAMDhZt86nFs4C0LxYnVC6lgpyHHehaoooy9
djAvFoydspKRNRJ2yVYKr/L8C2Y65Nm1On9SIKcC9ffSLR9E09DMU3REcrdyF6he/d2lUi65CV+3
LC8qjVrLoi5uWAhSyvIpphbyQv833GrsKN0SUvCuoS8eteMtIWmarzO/XBRWe92XTrHNtfHOKldS
Lz3VG1UPd10i00Ev89qvG60Jhk7W/C4axH55Us2KHi9svk8K0QjATu9nFbdZmB1XMwCArZMWSmVw
TjKmGvhG7LEz6GnWzK721TA5PLYbXaXfvNOzg57uI2pR3W5teEducwWQnVOnpe9W08VbecDW3ZCS
WL20drConB9dcOHcb52mbnssj3N5noiNXRDY6BJQxBEsQpsfsGVnQrW8SL/JHapDnAs5bG/Ubwaw
E2ljkiJzMaInQrH0qDxz6JmtrWgPyoz0xhvrfYkE4dIpHkwpd7Xya6EcKPX01t4irBHZyQ6ZFcHk
6/aCMzfSj3xLl15rNuB1CbxfLJ+9IbFxmYkwwc11L3Y8gbDmpr8iT9okwOK6ureetCcKazPQoCuC
ouSWYNtN3j6mtutgLAtZxVzpfNiY29cocAgysFzlsbyWODy6ssNBZ0PgUCgFc/uVDIlB9cv4uGhe
95USQR16AxyIs8oPybffEW2XZi6WsjTfzg1nZlc9Jkdrj8mLqFNP693wrbU2BHTZRFmfRa98a8Zt
y10lOza4gOOtO3R323Crb+NtwunxKB6XyA/n3VLvWYGcy/FhQ+boeX8WXsyWa9yVZ90mO5++OIqr
Hwni7SJ/iPzodaG86M2HZmPsw5tVw4rFLfam6rhGkE1b7YrOOCVIx6d0lV46T9mWU+9T/locbWOb
V2zgvGgTeup2/J6EbnidnY+ec+7s44Dg9cGNvOp53tub6SHyEDt5ZsA97iHp1Ejn4Aq7bBrK3Ku+
J9+dyU2+FxRhUW3YnnFo3GhTno0UKhZ3uUqOeunzQJ+KLZtNtBJo1bx+g/rmW7ovv8zJ1rmxz5et
cxyCce+8DRfZhXMND1qavexieeG1bdAuuDW4dzYOV0pQXBfXxCI6vU8XQ5BCutoOvJXJbfyc1v5o
Ebys3orbrnl7644v1f9Yf/RrWc3Q3+Puf77/Zfvz19FbuUbbvftFgLium6/7t2a+eWv7jB/9mZ61
/sn/39/8j7cff8vdXL39139+LfuiW/+2SJTvVqm1yv+vVzcsan338ssP/FzVHBVkrk5fmMULjtSP
tsDPRc22WdKgA6z4yzVuZF3u/hk+Yf+l0VxFPy2DzjX+3i9Qzb/W7iv/mPZqkGEy/ud9X/1sA/DI
fj6Hf/z67zRbRKrv5kJp9UPRREbu/n5Oj0LOhNBg1J1hSuMBOovuC81JVZj4db6DLd4c1DU/uini
yvborfH+0dA3Z1doudLdi8xOHyTZeIx10JKucKrOcbMOqvTGamPq9gn+huuuyIfMI2oHcrhrSso1
7Um18mM5c54mtILPI2WZG1vCBmzhX1KwFitavwreysq+XcbWGDk3SVZ0njeJQWFsim6iCpUhopa5
U9xC6k0vpWVgu8QS6JZvkOJ0MAY1eqhtlRmAgrPZA7iMQ6Q+7JI3il7NN/h2ZkFxqRCqJ2k15Wqp
sZwqQByb0CU05+7/UHcmS3Jb23p+lTvzCIqNHhgaTXbVs4rtBFFFsjaajb7HG/k5/GL+QOnaYh0d
0fLIN6QQFaSoZGYCG2v9rR2NqkcelllehfhWzx/sptjuLfSSFxMF1CkxkXcJi7Hc3JzqhkBb9QWI
er1gRvevDda8E2nf++A6ayG9QThq9MypAcX76rA2KEPbbpuPhZ7WN31aLleyVOgBdePY4GN8oAcP
GAbvCkj6YDAmm+Y2Hu12MU7AV/CMBU3amv2hs4DFW29JwqKZvdNq2yvlu07mfFaZVp8KKa3rxV3a
qxIh0cPg2o+sZs0pSeQYWqPgiHBwG3Sez/Zj2TeVYy5fkwmWFuHMemsV/XRx1bDuBWDWU0Po+B2J
seiXZg9uxHQ0Pyq9qf04KGFfWkXZPefj4GKv1CQgauNW55IyDHo7J/3Oq6TxnuQx9+BuowtmUWwP
G1dmETiFgt/X7GyJVpH3iG+ofZuo/SmQoPt1T89Huh1NDbR00ZTF9SPaq5aqu5LuQoDIRpybHMSr
pnnjimwt66OLgTmaLPFRA7W8WvXCupnLSX5MGOAisQ1+ExQTpWBd064hVSJuOKVdeiItz+Qhnnph
WjofsWMQIjSn1sl1RvwFVo3xAfuXSzaxNs3zENoljrFAI4qHYsrWS+aorngzFNnV1rchrQy6bOXa
nNmMs3jNqELwOyvfYKOs9SYhsOjKHOEPUJ6OKE2LtSPwEPWrME5SLRQoy7wc7ym6SN5lm101BwpM
Ev68iQJ/3dLWvBvXRXKUpyqpz4MiCgxUPTd5mgPyXlVpqd9Id94+uLbmerdsXVNzGqXUr1UH4ZL5
jrZRbeDNsTM0KA8ZfpnLOt9u3SkgTt8YDlqbEwms9QQA8DsJTHMKIr5Aduz6MjfL8qNqU0ambmkP
hnQB0HCzHfHd77fd3IqbVbOHj0TQNzeZ0VNbT5/miI5Zn70jo+ZwJDKzKU/NVlSxPltItkbgNRdS
40pNdLxHrKnQcRZfEZWzgF8Hapi8YK6wb8b9kGrvsbVVN2oaO8pqB/HOAkvlUGppV0ora5zhnPz5
7KDTg4xr9Fd39ROEk0nZRSuBXU/s2MNMY9Ng6FGqr54bJ7a2UKmRJN1dywwJJAQCBcaWNkaxszzL
11ED73W8jW+uHzR1Dwq4XkaVb+SNZTNA4NL37hhgwq7vNkPXHmrsmwcNpSPax1T2R4Hm70xPLtDd
mM/McU2uyOLzfNqqOYel/mXwcgDjlqqKy7rO2wXrAQUNQ4agPshnz7rn4lqBL1wU80ON9DAqnA54
TXS5H7U8XUASsik99VOWXpm1adwPWKFvEqc1FEUhWAGCZJzYtKdCUMDhFXlcNZ5HMmVfumdi+xMr
6OdC3dqJ7l6LqV1LKq1059z7GExLadexv6R0GRvtWD5Msh+GwBeDdta1qfODvPKyK8/O+uuSTJqP
LT3QK/cjStMgS9Z3dW+8d/F8PzqIGT83noOva5ol2mpgktOULPP3f756/1+0Ax+/17fP5ff+5yHk
/8uZxN6lbP9+KLmt/6N8rv5b/x/qufr25437x+/7Q8xg/4ZlCaUAKQe7lmsfDn6fTUzrN+r54FAs
3SBdCjXD/55NTP03lidCJvaY/d2Thzbij3WbX/JYsh1i2FyE7bb1j6QMlK39NJuQSIN5GlcNISA0
ce2ZJj/PKGqaRwigAtBfH895ds2KeCub+oVi9i1IDXUggOg+M533Y+JdGlNdeK7cYPlSVnGlm+Se
b0J8dht6dzSIltRcvsvNpF1CXtMgK5wtqr3koGfPhHp+0RJ9Da0M1giKjEbfiZYKpoOdWi8qDmhQ
JtijHOuFGxpW+2xYR8M45Y9+ftcXx66J0KqtDT1DmIzC+uI3iK2Otndpvfu7waEP0L2Be0zT6wUm
8dhacWmGs4xh7A3q2gnUHQ5rHuBSiNc8VhV96cHSxMKKmvHeLx6yMcpqsMUrurraOrSTiB3TK9wA
vStMlo/F7awe1WMe5ZG6S+Rr+94U79obWwSlhJ0F7NyTTq7VQR3sjxSPrG1QEjx5bB6BCVlknzQ9
FHVIKVKffU/1d9Vj5wVPrbqttQ9GMQS2R3q4DNn0zDqkpMpocNUcRecd9xIibTnuNGkD30hNXnRW
y3XntydnfKg1mpEP7ehe7eRupcKejUw/9ugkICxZvj+tX7Uv2pf1q/jxo/jx4/7P9Hl4/f2f6bPx
dXg1vv7nX9MrhSpH+2h9nV6tr/bR8QP6xObAWW+n/pCsB//YFteGyxPbp/MGTb45moF5IYL6i7rN
IaFnPzDqzyCobMMlkf+f1DME+zSqoHiao/TdIs7FgAb3GOhhjVoYk1Q0wypiX0nuihI0+TCn0cRM
W98hWlm2O7TupvHA/8vVj/wTU1dZ33ndyTXrYMNxEpCGuhOQh1SLOeM/L9SEsfwzPiJFuDCJ7D9S
khJikRnJQfiCHPsu6GL+O++5tmJ2QffLsexOefPV8O6YRoN0jU1xZJBzoXmWg6mi9Z73ifS6rcJi
iKwnxL3W03qfvsAw+P19mV1h72aErK6gMpoTldUhmj96It9J7avs70rn2jir8QC9xzCVfliWd4v5
xa4u94445NonLlVptZEL96LLITIwkAh2Xo/IkEVjgU7JXKekfpzORRGtNdPzVceCaS736Xgyp6PY
Qs+NWi2ueMO1fXCDob1ZUhFqbBfUPx3t5MZMbpprNQXLwbrUw7X38MXe8DLpSAhC/64bLmkay5r7
O1yNJ1rp+wnZxaYFQwcNeZ9PwfyaPmW3N9EBOfHFez20VHxpt/PzDSrHLABsQOHA9LQdsvSh6Xko
hf0tAg2SprfYN6+7KVBP2t3EMM4ws8Zkz/RrvND0NiQXZVwX5NNlH6kOZZJhZmXDt4bnBbK0N0sU
9ObRsJuAWTawUQw1CPZbOpg7jMPupp389EoNOZvAi/RYtftLl18Xw3UFcN0UtB010Gli/7P5Q9zc
I5Nks+IR+8FH1PKubF+LXaa6htjyYpcaqHebM4TYKJlog8bjgLkzrEveixP6tvrKgKYMhwmyQwvq
wQ91Lime9N/uDjSCRw3fKOKgsx4p4hbYu9wvBbNl6n73Z+3jkB+UfVLQN+ZV6ceo5QNPPqX6R6Iw
eafHShyK6kMlPggVNwzYt96zQbFnj9jBJdN6u8zqyjQKLCLx6MxBdRjVvVifciPEcDfJ6/HG/Uh6
T6oH9UP54AtmhwBpIzWH/Et1N970Nz9+mp/7/VcwivLvnFXbfqCN9R9/233Yf69vIIb7+czBuF1t
H9eZ3pKgWARGCoxAQ7QE3j1dZzaZsOsLlz3zsba89AopS39rr8BpxkdNxIBz2cg91eLiEIqDDopC
vOjVBrr7zu20UMqzbLTA4k/BYoNfIcCHj5wA2c56SYwDRFVnvy/jZI5nj+J4Oou2MeOwxqAgOFfx
ZDbv+FSRA1QjF8Yc2JLP5sULEl4ZNjDYXcseUZ94PZA9BWoMlgBn2yc1OwcVVQdsEQ3JYoH/jBvs
hfWyLbDNtjdpfevIDzWPR7gwn6zfPHLdYEsP2y2eGTA+nF2L8QmZHQI8cgEnDdULBX/enl3Pg4TW
tbVgRCSdthQge+0zFre4utjctNnwEedi3Oy9FYN9oEgSn3pyoHfuFUtJ2LCkGVaJ9gCkbaDf3nif
6MULD/bPubJ8FjYIGAi4zC6ibhT35dDFCVu7QImxbQ+iNiNPIlAmm8VDGjBa+rmvnFhTzZVyRGSv
XmRqKirrLp7n11lee6CQ2nx0HL3AuJgecv9eM0l2TsmqQJfBQbFmD5ldWbHm+fGCwwCNoGahk52u
aMEtl0ddLgGVyHFB6ayo2ojpgzLKRuLqmbaDVhxHbfli69NtkevXi63uyMf7UCrnm1FZ19K6S6vn
fz6d/lfDxP4WEvvvSv7P/9FlDOm/42t79RS/4fexU2eCJETShJRB2k/qFXzDHzyP9xvGhj3sBA0r
4UY/nCl/YGKm+9s+Au5/mWT2/5nm0T1GUsB8XN4oqvBGWP8EE8Nx82bupNiKzCSM2uSu7NG+b/gO
YMqkK4vsUs9aK4unTvSWdTOJxS4m6tRWYyYZ3GsSHS2cMJOKOQgdE2Oq3N+uRnkyJ+hg3hr+Kj6X
6yzNYaSLBLd75E69KctPtRwWdAS+BQ3Nypbzc91zno66oM5dCh4a5bhmUDz24rdT9TntYLYLbiVj
mRduazu1WJ/UjG5Cz8bl0ewrmwGlHJH5LNtsT7G3EX7MM6FqoZqNhHZBXU3pYa3F9rgWfWFG2Psk
lXJDAzduFUwntWk5G36wKf0mMbe1xzoniP6MsICsNd3J8HRPllEzzvS5rUX6smnZyfUqcuBaX5+G
m7XSNKWFloV7Nf9sDQviEviVbnNOrjE6+QerBlLsYxRKs/6oISL2jn1hmfKGFXJ+Un7j9ydLGwr/
vkVvxjMZ737Jo59Q5MM8UIF3Kr1GhAX92sWB7D7+LCrVbRbtqkGZ0+K9K6OxxgYQWPS+npbGrzj7
VQmt3tRdqx/11fIoqXTNajpaZu84IQ2ymlMePG9xxukwdEXf6QGFneh+YtLkhWQ4I5Yt2Rt1Gktc
aPdezigm9tpMQ+9eChA8jmF8mmXcZmU6Ch8JCubaloEMPJChTNORE1wk3mEgQ0sS+fG4NsKV92XH
rx0SqRF47/rFsiMwm15xcU1VW94Kf19HhqYz5kOp+SsJTyNpMpA++iiQHyX7w6CaSgiC0tAcovg1
fLynUjfbMjQc0RaHwlk4rv2aFHgCAmDZo23t2/kiN6e/BdzoNcR6i1UcJ/4/ywmJie096KW/gfgp
pU9RIqe2hXH06A2a29LWQ1KAq/fgwM4DGED+uSn8AbSMMMf3ziYWAwGy29xvmvJYMCQDnJZ03c2a
mh5asIx2RQRAFpsO0lJnjDYD5DzQiQL4MHhTap1F2shXN0W+eVx1F/1Yl5BlQ+OgwYNO5ctSRyLt
lXParXIqSpPS96O+drQ7R6tbwp3zOdNDDRCEh1ej0k9LTmBAjE2/EzGgIA+8zqoznayOuU8Oolz6
r5RgST3cJo3+eZmW2r3e2EOFPEOC+alK+P1hyWGvkRA1zhfdL4mIah0JVu07cwVIp9G1zJie7HRK
bvOduTIbQXPK1EkRKQGsBnPqal2wIbmGLl36T9NSakxzBFAH9JvguBGuofblaZ4VeCRm+KADLZOH
Vlb5O7+GbY4KL6vN63pZ0s/45Fw98BElzqFYskzGZjP6zyT5uW1UVKnZHrSOExPoqu6ONu60OsaW
rz7YdeFCE1V9hXBaU9tV5fTtc+61hkTQtffONLwwFy7im3SzpkuRba2IC0onaeaieNFpD+jk8vG4
jf6SwPU1g/ecUu3uX7SeNiE6TUWt84PFvcYc1KneeRonZP13STP36gGLqj1MaM4TghZ8fxrKOsbX
PCbP8zRPANkyGbSRR7sp0/TbQj+ox421tVuY9k1FrQCgpb/Zdx7u7AU6VXXCJKpAGsXHXqVedfI1
o2WSLIa+e1w0whPiNCHQ4ApwoC6+pEXuYW5olmZoH4vUdFXUTTlqJqakqS2Z8KyK03tvlkXgFS++
UZcM6jog3KXkRVQduViiRzDKnvM7phpEcy/UISfNhySfHOvoDXrq32Z6hXpwMgYboXiWNvX6qZxx
Jz94iaKWQB/8Yt/6E89qzouhD+5HNzMGcF+O3jKJR09DcU97g+vJb6XGrcXqua0ayuVy0hwEvcZi
HtKuaiqmOKtww7wBfadKtCQrQpCRSU1gVXnPQ54Zn6fZ0LTHabK33U47Wg8Weafz/bqU+nO6aegr
t7kpsnicdp+rWehG+kkv0age8NsRUTEbswJx0cSYRuloz+oWu/I6H0fHHK0n3xs7L7Zqx8GXbM3y
0TFG/UkJnR5prPK9Fy7jgl6QV0Ad75KbgOXAoEoZE5ObXCvQPhqlc62UkUXJCo+Ths2S3gS7QSRF
mRnGNQtpcmMZaQmRvc3vp9pOuwOOqzY7F7lK/WCbiTIIRq/NktgY06WPLINpuQi7znXLCPlXa54T
VfsWF1InkPYOoMGfKVpGoZ9Pmq0dZcvdE6pMtZD6q2QFWIYiUUzhFEgFmFnJB5mbMqnxrGm+AbyM
ajFI01q9o+cgtyPMFd1BWPMij7Pi0cEejkCEmlOrbc9uUetP5KnpVqS3munc6D0ixkCfGs88mqba
EI2OrB520ul0+1Z4Mbw+M2RUlTKVd+OkQ7tkbpmQ+zO3zc2sq/W9ppa6OCg+x+J2nehVwqRMLTzC
+SzV+zhNLT5rITLlX7ayQ9iKfrs6GlnerXtaUdqECxZ2z3okxdsmSSlPRXdHY5AlQqe0Ur4WMU2P
uZMPA8e/pb+OXs7alGlqNiNITTbjamygjPNOuvcqnzx0CyWUDlu3nJ7WspdoQKqsepzyzvlCKH5H
goDt0OQ75OsChrFVfEfu0ugJ+xcpQft046RxwQz4rqk6kCdllFjZgb+Xl81IaM41tMR8gOfb23mb
yqtjnanKQWTQu/0Vc9XS3flEnPSs79ukW5fWb5fsWaGc64t48PTEQylN4e/8fsln6oILvU6+bjVq
NnIIevk06P6qX0l3y6rbYWra8Wu94FGwEop2oYkMBwAdPiyNqMSygXqslnwrwSCD+tsmdSLrBrs5
9mU3ICfPzarD3lLq6iGx1gINPGZd1AxTzeS3VQ4Aki7Ncjrg11wgxfqqPRBS0CKuzEpyIZBsomqe
K7bZMVszAJZaERJTlDMsSu058lkvJ1FHVdF1HVG5teaeB98qPoORrsMdtWtu886gEbh71FL04kfd
rLtXGMytja3KSJKA/IFVXAoYPXVoSqNCbEjIjBNDkjtoT/wet0vmEVfwnFULO+pgrnp9v+VmYcQZ
mTf2p8osenVPI1s+PkIGpzT3BnPZ0TyjxRrpHl6bHlPa3utlPDo1b6Pn3mVny3ACkTqesxqG0ybN
/jrp0vxVaragnzAXbnrEvp8rns0diK/W1sNt04kN4YKSCldDjk6aTW5BNjL4Nf/JrHgkXlKzM9gq
mzxTp653rBuesCkel74lw0UjQuDjpgow1ZpHDc9qc4QLkYknziZXFunk/UrzKX4M6zN0tdeFC5QS
BKtwAN0Wn+kZ/1bjPRPoYQ6BR8cW3K6siVLbVsJ1kbLY8407Td3dWPVYFZJEn56ZWjDNZWmK24OI
zhah7do9ue1WCKxGrXwo1GyAVDm0bwSOXm59RB/49pkTsSUAwif5BF95lxwSEkQZrUw+1wOiK/dT
Niu0q3Nj7ca3fgZ5Gk2Rv5qLNTXHZip7RCW51QHmmcUQkqgMAk05eGEcPNllr6nPpHAYW5OnEsoD
zzuhfGtktIHXv6BnmEF+Rlrew05W62Nd7p1PKh/Nby50IwuQnLEfuE7T4ZKpZUsqiJvxfJedQsqS
ps52khCvHdlV1kQ9kNB0PCE4rj+ttYH0htQisHmtq4CGx7S1nqG4xPc8SYAAiZAauzhXOWOqpU0I
7lTtTFCyLBpp8M9X8Jvsa1f39evwlv5BT/F/BCr/1RZ1fde3/Xui6NzvDNFPm/qP3/GfokzzNwIt
yJwT8D17cC5CkT+WdeSaxFTAwZKvJrCa7+bqP5Z1x/1NR65Jfwzs688kkWP+9qNAGZEnqz/M0j8S
sLyRJjIvWxDKWN5hsVCF2m9W9ZUocpEAmMUuNp+uriX0SbscUUT0kb9unNSi6X+/VP6taOZnyQwt
1WAUWLAJLPax7Qp9/zP9KbSbQx8xdEqwUOf22TP65Oqgz/pD5XnT/TSLfxaF8PvLEfZPoqfhUA/3
NhdkwABSF2bbxxWx0MfeapjQjU1FIm+c6E/f/F/Igfgu/+TR/+OlfFSeu2Eed/MbYWQyqkaMOhYq
qWti30mxmlho/P1A1FYR//2L7ezdn4zKPz5GsBw8+Z5F2O/bj5HnY82MWfdxbXbFLWf2eMwKZX5p
86J8HDTMoB0s0xwYztjdwGBav3j9v/oabSS95E/vtddvAwgnIRJnURrqCcdDjDj2mJN4iF4P25hH
MyPa/8NlYwMACcLK9nzwN5eNn8yNYSDoiUmWad95W9veOIs5XYnZ86589auk/r98e7wMHeWuTuQE
N+efr9K2HEm9kVYXN67mohVSmFEbRPU9l9pp9j11+vuv869eD3k0HjfEytz5+6//6a7o1yZDrLt2
8QqUchiko9+TX+jflPhS72bD/FUE6NtrlShYCucIDt9PIBb3N3e+sr1xs4qli6t8s+6LPs0PRGEy
lDVV9vnv35q+p2b8+VJ9+1oozP/83nxjBpAw0UyOVdWfC2cEHVA9+q8iIwhNyvFWSuN+0euF9U4b
bxuiYK4Toh6NX1xDf/WmuWARe6CQ3zMtf/6DzNRlqZL9JF79sopWF11R4KfZ1TS288vfv+n9+njz
nsmaQD3PoQ9Y/7acC6S1kTYwVmzv3uQsg/sEnFoeySUjEwDNzFfJbwR2l21y+PuXfnsyIM+G+Aft
3YWJe7Hgz++y0Qu/XTGHxOWHLNZuUT2Pn7TjuEbb4z98IU46Hm67LtOkKfFtTYy0hlHDmse6QWlL
UHMfhUPi0o7guppJcIJ0zx4YAWTE1H/C1j4e//71/+UzxkVAswr1rKQbw0O/ORImAqpR6XUyttSU
XZmpI06bPS7XXioJCpP6N7RnA1GflfuLs+9fPmGE/Kg1eUbvkRVE0vz8CY/KqvS2J8F8UlV34kU6
Dnsvv6ztKqLM6/Eb1/hkwJ6dyJRJ+4uz4l9f3mAw8BG+7nnEjA8/v3zrF76eJ30aE9K1HbAtUi+Q
tFZoNqQdxoZy9BCQxq4DZxhI30KD8qv+5n/95C0XbwUF0ZbL3fQ2jaZXGOtS/ByEEzfgm17+LbNq
MyT6tDrq3YS92q/8w6yL7hfX9l+/MNUpLpUzNB+8+eSbbJS6UzdN7OR6efD92t9detVxE2Z1iwHN
er+s0zsvFb/KXd+vpZ/uZ5S+vKBJapSJpsZ9c4aJNSECcmVbdnNvF1QiVhFe2YeiNFS0VFz/Tb39
qkvwL97tzssgGLJxjsDR/PxFo1zMh6lbawj/RV7PqW8feseYzmAEbrj0hv5u9nrvsfLt7BdX+L++
MvOnx3Tok/6DFunNJWbOs7v0Yi5js7TXKCm0+rMUxYdmtcyTNxKbsOn9jZLC/kdlSdzNOpIoco5Q
TwmXhKw3t/RstJpC/Cpju+0A5WZPj8Vmm1feCmYhfe389yfIG/32j9ezzD0OaLdMEYn15vWyWjP8
lgUpAkbekCxleuQS2UCPLkLEE8Lg7jpBP01GwZSn13LzsxtX08yXYfQ6cNU9xxc38LmZm/5Js7rp
lBn+/Ivv4l8uPe5xYql4jBDGJlgZfr4KijVjrce4GTlNmoYaMunI8uf65FgqPyHtRQvdExvwi0/G
+PGc+OmSp1BnF8rvMxdT5tuGBxdEfpCKlJPEXaoyFPbUbV/AP0z1ahXkbt66fl0t19isNHElhyw3
4zzJN+c42ampjg0mq/wI47aoxz6rtw77KmSEFYkxMbIvFAoIcQtZaemPSTqWPomHfbOEJv1E5gU2
J0UlTnCr/WUy1ro6CVlsqGL6tQNezvF7ipiE6GS7eNiW1Wk0dTGjRGh6RLe5UuWtScbkc9/ivvqY
DH0qbxqLgOAoqc2VBBxsqSrIcbq+iMVZjYuWyukD7I6BZ4MgYhqTudQz9ut2eydN0tjDdDG5Dkqj
KKx4MRUx5UlfJ/etmRJNg1W3Ng4kDKziafRm63sBXHOq7Gr9tMoFDMtbu8oOx8mX71mQBM1/5YAv
f0J2HuL+1Kp77NfzeNbS1hfoj0tn4nhvtOuWQ0AetKHsn31rMhvqHrr5WPqMFedW5i4hxNvUQyi4
6fppLC3xALnRYind7OTLOs/tdJGdBhE4LZ1Lps+uNJrZhcoAHzRAW+EnDbbmJYW6SC1Tq5H1Kag0
MfHfwv8j2u2MNTMRYBj9c0VsLDGYrjZ8ALbuSYLOy9UMtaGTyzknjuR58arpdqyJXTxABCTTHYnA
LfTZ2CBkyzIy09AjNgiL2Ru0sxrok9Y3MJqU/18bEtHr3lak4r6athjAWtHW2+fVIUMo5H1nTbjN
6SZPeJKNs5t0W3Xt6iJdozElhPmCeF2LRVn42rGDJ5EHfdNgyxCS7yKOYXWsCEbMuXXxG1uh0w0t
Wm9H1/PY96Zuwj1uuBWZI6lnHGbIv+KSWTnsVqqtONsq3UzinKFOHs2yRIamryl5haJHLL7gnk1j
5N5yODtY+qZwJJ4NBJixdjz7eu1kB2Ntku8+eVK3Ti8EYUN+0c2xZ2KVDQsSRJ+ITllBFBuYt6ic
jbQlj1pLyihxpvojgYXYyq1u0Ml75zSrDlZvFk9mJRFadt2Q0OZFhNHB3LKhfmeMObIPzA8yfxAz
LeS7ErS8Iig8K4+lkQ/eHbpnbzqb7JC385yY8qpl3HpcHFPT8Oz4tRuLVSTeYzNU3XWzLa0Z+3jp
eYVuRlZCMDaCE71ciYWq0szsjt2qz0dRjXl9HG0rubeIO6d6xRVoFlWTT9xObY/V2i4bMRHH4bhA
XAvi7yhRIn+v937ygecZxA2VeaDMpk/OzrgkxLo7AyG8QamUaYZOY0AP5nKtXxyckmXMhIpAxZ39
lcwekbfTfaonuXgwwOnaGJBDPViGdLSjWYvmgGmoKmMiZ+uBj0OM/v3aOK1/z+Ljt2HTZybsgOsu
j+hkSb/1SzFeZ52edrGxFtXXpciKORyWcUoi26uTc5Ut+i4PsgTZRZnu8tOFYSCEhcLBAGe3I2oh
4jkBmeE+1xgEGlsOGwduuIrD/Fs+GGKL5eYZBK5ikojQ3KSnaQWxCYaNgNehI8cr77P7NCXHPcwS
O404TVieUhIdyEVRle2HY5nr3UepZTggh6avpsNUNEMaeK1LxcjY6BlFYV3apBfQ72Y41/XMbU56
hO8eVtLt8SjCoc4He210EeE4t29HnwPtfYEtZGIEkXyv+YB2GZNAi1TCUgIxHiVA3vdSTMkYZNgg
aoKCCCMNnA7Ifcn7qQwHzOMY53eRolPpywFuQauCZXZH49CSx+4FhC7qVdBXPmE6jZviRzHyPL+r
1oYsK6V8iVNDWOMHV3SuOEkxzg++L9OnxFudT2VVsmFNVb+H+XHZEJOjDALVpgSUM6XEwg96BsMs
momjo8TApWKSqKGKtJqp1PQlTCZKUHnu7Eo0Z82q94VM7DXOkiq/d7o9gbpu03WEkB5c8IDWKx+X
2sMotK6O/uhWlfza+1PToEtcwc2cDrdcsTJPnsFm6xWGjfwGjB7+WkD7DlN/RlfrHeY6xUnqQIbu
gWyZ/F7Kou0gJUQmj+2gu+/9JUt3mahemByMOCoC+KtpC0sbw0uAR+VIN0h1ccYd9BZYmR+bpf4h
I9Tmq43U94ac9ET1HAOL3I5rYijSlWpX+9T12/ZaleaSx3puOPppJLE97PsRnUKGZU0G5dqRfQyA
RCAqlxTHkjS2/GbzOwLvjTnRvuupPTyUDc0KZ7Lrm9imAZNHqt6IMrDynHg8GE/jYm2mRXpO0Scq
Mon/akkMTrgx5t60lxAohCfRWNUrkQGL7pLYNhM7H5AiUiWBBVmLsypj6OD+WI2XOVX9NVyA/2Kn
dtEe0oWQecLkVIsprKNRYKlLC2+Sn20vUp+0JqwbUZAG5MxbHRWa69y1RrtugQ8SbseuKLyUX8TJ
wuZK905Ypv0lretvkoA7stjc2r3F3d0/DUtZPI9SpRdylSoB4VtbO0FpVy/2hDCascySNzwF+ykq
ptV9qa22N5AYUNAGf2tkMhx8ZW0kZ5UkXS2bV4jrbCDxIc7Xrr+xqKZ6kjjNPmPMg49It97rHld3
z2vFV+K0oSt1+U0bEUkdtdHT0/c0PxR39VYrTLKWscEC2ArJ6KSp4utaW+u5c+ToxAQAmuVxohP8
iW4ezCcqxzcQDP0OvmxF0UWdMxVfkyTHCtzoYyqD3nMKTI3Tss+5OKz4ln5PzOvsq9UdR3UuraVX
lBX5xUUM+vJ5blbj1ED36EFuLQwLii8ckexaVVo86Z58L7F9HQyLwyWe00T/ngxiJllJG5o5Alzz
75Fh2OlpcycdEEoJzMq9lgoSvyri8SMmJu9SV9qAvLcTEjJb8W31hF9xDelbp99Q+NLTigGzxNvq
TF/GeDZybHrqf7F3HkmSI0m6vsrI7NECThazcQJ48IzkmRtIUnAYqIHcaM4xF5sP0TVd4Qgvd4nq
3ZO3q5KqTHMYUVNT/QkygYFmK7EDOdcwqhtFA75BkJX6N2Fleb0txpHoldtNaR5qKJ/l3uNAow48
yyn29T6qpus6yr2Pg6gQRne/k02axh3M+QQ4V0yZykB8iL9RhVo9Vp9QQk8+lmYCqIqOYoQOZOW0
6UZ25vgBEIBAbydx35dzWjc7rw6BRsTk3z8HElEKQoimvS8VGb2fBswpSPDz4tNciaH6CUcWBhxu
VAZw9HEs7srQTnO6WwPkgTnXx4zsNqo73LLj9LbvWqt6kFZTX6ehKysfOmFFFFMqY7hCeioFS1RM
xWFWChvYSUbNaJNLY0St35J2ed3MArUE26moLChD3UbbbEzyBtWzTinuG6kCiHMR+Zm3gw2KHJuT
esT9pM2z+DBF6QATsDbN4iqv3AUzWwy5tqUAN3xBaTB0NmNcNu4NKW+XHNJF8x7qHSyJ7ay73Tdv
KmhNmqEs6ZY3eX6j815sgyxqCjIbFGtg6XeGs5tbHE7iRZL2oAyG4FofWkTeMk1DHZPG5I8KNQTy
oii0t9h3NsZuQIHCow1tLrwOWi/v1XRRf7ZnRVEQGog5orOaaHSqTTiE2xF5LN+Bs3mv1FB6NmPj
smGRVIMCYZkzPy/WY4+/UAXWt0PJtoq3epe5cj9OIRj1vKrSx7TuiIl6rZUHveViPIDsA0HB05Mx
y0l3f3aQbye25zT+UGKzR1OsQccJrYRhkYCrpnTcFOkgyDjjpMaDE8mHAvq5AqwbK7GhA7yoq+Gm
cVLjq1Em6TeZUQwChoH8FAAMr7xL8tCDDlE5ibER0sg/pVRYyl2HdrOyAJkdwC/RgElCZXSknSap
LumkZqI4BXsTVfWmABFpunXt+UrrIpqoYwUDBBwrhpJEuGzSKxeFoUBtEXnaGGZmdQ+TO0NlNtGD
qw6m2SpkIQPieehy8YalrVFNe5QTVWtXdyL7BMoJBmvcaA6ggBEeEG4yyIaNHo4V0IjIM6+x7kSY
UifVQ/WT7HUjjax+Exe98z7Cf+La6cZG8bMh5KFnoyHsC9MCmt5ztBHfsoGVkZwpnblDkLLcG16T
H0qlxQYB6fv+Y0ZNBJ0/pwKzk1aKLQOhmRYLyrSyMZ1JxBtnnCt7X0W6/AlWThHXplK26k2a1K3x
03W76WBKT6BPmicg0+v8SaJ5LH6k7FJOitkjOKWg31rtsoHWH1QHbrpdLTRU8VqsMBarpW4OHK/r
9L3NPClBGUdasR3LMfVLvc+VXTV04kqZ7Hw+SKdQfjCnEoSNg2zWBgucBZifS+96wnnmLa/Yngt8
RupIA6AKdAoUbPqgzJ68QpTVKzdaHSEqa+EWRFKKrcVBkQ7iUaAFxdtMVh1v18FCzMLqWY9NgVFS
s3MKc34QTWa2RF8VQFFKnsAfn/B6kSDl3mgkHh8VO7earaRVpG6EpoeP/WKWjkcKN+YeTJox78po
JvWNx7C47SkeGFuUeZ0PWaEmbJPIJPxR3+03vGMS9JrynNfZyLFtDl5udC2wpY6ULq5KyCNSLclY
NFfqoGNGGyHpjiun4UnX72i258kWhcT4nVXUpAxukqgfchfMlKwjActiauUcmGFr8o+10l63Cf7o
V25CgBRuoYKkssZk9LsK4FQfjfAY1LHTrb1mjIB2LOB22ZZOHMIjjjGAgzLjbD6kBfBAzpWZu7vY
K7XvNkiuwa9j3XkHc6i8TcxuKh7VInZDmv0piEBHTIhX6Jrb6YicJNx6WIhU0QP9KPu92c8TXgtN
ZNyZbe+YBDYd3QCSgsLZ2wqFixulyBG1M+M+VDcJLpvDXgBekdSvugp5e6efrirwYZG/FH3qfdLa
i7Ql3h7RjV7HTh8Q9PGyKIEHm0GR2mDD8siz98xoGL5zrTRbHqjCwg04LbChsiCbg9SwFXhvoLgi
6OgWAIp21/NVCwrU4LHVI1/ORgP64V2h4gl0ranTdDpYcwfuoUtNtd7nCBDNQSRIr6m7Ve57uxH9
/L6WISK1wu2nj5hyDLoPhRsJM1HGkMhHErot8Lfx66xXymHUYiISNuvcSWpS9b8g4M+3kdLPhBHc
0VB3A72CfmIMdAIDANFqu4S0Y7wVulag7VI6fbdXtZbGt3AJw7s2wvfgqsJfowfXJ+vHUB3RHhTc
Hu1DqXCDbyzIccl9pzix57tcZGglp7oDbK2PaInWmeLVcIEMR+5s+O/YNCvNBGYFlT9SMzMyfInt
Sr1TjLHA1QMl4MrTZ903omVJ1AabLco+NQ4TPLHiDWAnR90aEUVKpG+M9otDOczdu5nGRcjRRCLa
gEaiX0+YbXx1Z3DRCLzGiv0BedweVlWha9djDwccPV11fHQmcKLvxthspq3Ve4mzA2LXgWV1BRVn
zx71H6JoTGBCFfIEW4oFCGmOWh4ZW/5MM952VpJq21FwmcP1B9fnc1shuCC7MOVF0VXRB5UMDFx7
KRGJxHlwMRXMXGgs0zy4caCCV8NCq3BRgoxqbIG2c6HiGDtPYQzHBJswLIhAJEWHIcvcaK+Rel5l
Bn90l6ZDf0ctwQGTiOJgsitNyxp3eJBBZsfNAk1XtU9mXnuOknwb9ba/j0lqOajCsEuyZonuANWN
ZJGOaYBoIjEYfdQKvJp2oTZCwsyjzEZzNnZu5wVZv03tKvydEHm/F53tfmiUFm+Xog5BGyampOMy
u1XzjiGt6Xr2avHREDFyxQYCGj/jqRHzofImKNogDhtulNbCD6msaueBDHGeDrbEyupN28wwbOhN
VkjimAXO5hklEGLP7OLMmKddCwkzAjZf9KL57izm31vENJtfyoSdltrVaArPbU/VYnRdsnkAiQhx
5lRdbgSFG9QOY8u6TSN6zIfO1ufkqq4r9WPDlfPJlMWAblE3ZB+QQ1R/gpMe9fuqLimRyTjpFtgi
f/BqzuFziqqObD/O6/RgWpFO25paWYeiB6xSzQoqrht9KyPDRh8xrZOgbw3esKIhsYeMoc1v7CE1
r6Z0yn4adaxBLKwV7Tvho6/fkkPH9qENJzQZbIcEYkedIWO/8xyL9/CyyUYoDYEc541c/4xaJcSj
qNMy2IIdkrtWa1CxQXqUhcYyQfna8jTkwYw+9RQ4Eyj2m2TO4SebquwRphxIoioKJu2OixyI3NC2
inmY1FjdV32CPoBq5CPlRKOZfCspqDVQe5TtHsifw9M1m2W3hZLffcZRRJHIonAb+2hwqN97z+SG
oIRJW8wCiQIe1Mzcm7AZB+y5TAgKG0B6AzvW4yF5YyN6A9C0L+lEdBHIWTVyOrlrjOXMTkojr7mY
isxnL9DbwxkLihsIwgecgEfyGNE1SEbjPhMGuquUgJxTr1d4lWEvu5OUi78S6rJy2Q/RfZZ50S9H
iWLM29Q2rfbUoeEYyhop0qCi37TQnzkO296cJ1oP9aQI+vcFB0aSYfR7Oupin7GMW9ErRX3QaoP3
lAHKN9/XskMgKmt6LeeJXYPuL3Kn2U61FF9AZ5uzb4dyeFuigQwMloVqNm3kYjPhxCO8yq4A6xrV
dlEcgEcWoDX7ljiUId3yMVLpfV15kqD/joJN4+0RuUBUqqSMafrIyMJrbKIuplLtiUz4kEymJKAS
wsudSKEtYttCwC/Uuwi9WwCEPFzKCkmnVMEWN2DTdQ+q4EGsIYrJ0zDRahR+59nlTVLJdjfNKMDv
XXfGvylRoqJD6dgu7uGSIpgt8dj6SC2H5pmr4gOH1RN1DdVJh88tYNdthxnTp97rpbW1Uluirco7
pN5EhoIe7JS3E6tN1RgdcDlJKpJRZfxMCVgUlRz8d0Kwo2LjWG4dDFlTf2B2tGoLyS++qWhVeRtH
zt0NtoNokbV6aQUEBF4yWH6N/bYqclfsXAHDZMOLr4r3eeVxHJXKbkL6LbojDmQWKqnFXPeaj8oQ
lXe0MBteNG7qjoBxZxAFGtxQB0n1Qva3XZZMD9iThZ4/5ZrV+gR6KW5VQVAP3Bnr8MMooYps9Aih
DLTTQPj6ulbVX6jnZryA8KrRdxGkHQTJ2C7bgc6sDBSkNt4Dc46Lg2VFziEG/qNtHJ5/XzKqueYW
rm/7aBuNJW7SXI3umPtu3KVASB5CS4AthWExhNsqi1XylyiFs6G2oXmbTGEEm9wCfbtoESTZnipX
jLGWY7AMSCRCiK/1IkTqG3olTllRlL31IshJmzZ3h29xIgprk2BZpGwAcsuPY+Iq826e25lblm7Q
DlJH81mJBM/tibrDgs3WcGl1HQtJ43QaYmDetpX3h4798bWZGo3nkGzL8q5LAfJuhDdD1pdVLOho
le4PO6v19+bsoRyz1HqRdNNHJHhSCBV+BDnol9M2aG5OZV+jm40lhV27lBK9UFHobzjFlHJB2iEC
sTFGdnt62QaMX2P4DLZBfh+HgTpJmIQCTfyhzoOiBmJLmT0kOoeUQCDFsy2hDXt5bu9FKWKA4Aod
rgB1meQ6w4ISP4Jort1D0U7WW4+XUUoc7e32Dc6fnkY5qI0eKXDPby0Phex9ZcYiCSYT9Mwd2R8v
lgWaGt6YhpCI9dCfaHc5ktjD71rJvHwx43Ra5wPtFs/a5ROtyEDUnNcbZRrT+FEvkHq670dUUh7c
NK28t0JvkKc1MzvpvloZ1rLUBFKqy3Qp2zealRWwwcAG25dgVWsYF+VKFUyErRmOa+LivIJVIT8+
2Twax52BePzV2Bn2A6wuGOCFNHx9ZlM+tWlfJQf3/ybu1gZy8New26BPyv/571//8T//XfffOtFA
QPj1nC27/Ol/0WXNBajiIYe0eIT/icC1/mFreJt5i4cbKFw0Sf8FwDX+8fR/858cHYKko/KfWkpK
8X/9p6LhOLNATzxwvnjRAPZ8DV3WWBArf3bZ+T00Mm3MwAwHfW6ADyukBYpEJs0a7C4qQCR7E+C2
HbgGRQZy0qT8rPRK+jX1hOAimFRkf8e+LsegKLWuucsr5Kl2BagVC52OYabjgvAZEkzSzj6X8Dlg
zw/qiKAWjgQoRavKNzo3an5jUkOvNrOhIg4265bS7xvFdN+r5UShzFMHs/PTJG4eQjOjuokGDrUo
mgw9UC5k5/zQjMcrszL08rYH6lVzfZhNfwGbcQxBYWJMThEOZgYQKwOY8gr2EJnzaFUWtEegn9dq
IvrPmtYXV2M+x7fQnbQg9dBW3oSFiD4920pv/jn5z2X9VgTmp5EBWtiujcwpK7zCYsZQvAy+C/nO
yN72dtVhw6hVd+cHcdcLj8cYmw7kHOBrsEzW6vuwN56aHs39todfsTUc+k+b5eXwCMZ/wv3XSunh
3TgdBr2PCtXWx1ShzarRVen7bN/ittAku7GvMkEnqqmAMrYYtN+avMRR6UghD20U3ml0V3KuEr+Y
zA6VUZ64WGANrdnhF147HzRPCpwv6YSj0qOMPGfMkY7Gru8G1Aq6yKB4IifzHdHe/DlVeb0wSC3P
GN5mmEC+7Qeq/wAO4vssxuwDLXCbGyeizXy9eCd+A+UDLTTWJ0n9TZtCKl0ub+9pqqvv3txiGIrH
LK911TPq64JKSbojpCvpnueYmt7RjPbmnSkK3F3bRpbRvqZW8CVLB2oXS4vkl2vLCVpGxuWyz+YQ
XV2RItQNLyVHHEhMPaBAZAbb6TFkt7/xaOEg4qkLme5N+ruf9VaGIalED4UxiaT4VeCsOx4kxex3
c9mpFEF4kINxSyBy76xUS7xdpGLPfJOFNpnxMOfk9Y7baLAiMX+DgbUImOE//p03Eeqzuhe37QVE
kLagzf4MGi7Qf88lqi3Qw8UYa40WVmYB1rv9KdxYXIOUUh4lYpTgN1wNXzyoH3Nd1RvKMOLLEGcj
xuLGfVHmKrjsrNrA1owOT5v5/19D/2lx+P/6Gtr23789v3aW//sP5odj/mMxteeq8J7kFhZ96j+Y
H+4iD6bpIFZZSeDeGjH//6RLoXeAe1tuF3DngO8Ag/1x8WjeP7itQORRFlZtC0TxSqn0nHLpcYgD
Z87f5FoGe4iuBZ5rC+bsGdxc1F2XtV0ng7Z1J78xSECTGEvpZ5NxIpAeh7h/jgI6l6QI1NqCEz4e
pVKEUw32kstXcmkHEQp0LU53iYLb2L831CrxSlNvUB2tkAGM+B8WHMQdPEUTo6dMvWBWulzIf569
p48iaLsL9pfTx3Pg+KMQ+cvNXNeXSilQKk1Yym0hh3bB6sRVID2vCigPtD6ude2XwWsMdtC/dtiJ
ST2xdJQL9WVWHc0w1kun6cDFcmXoA7vX4SorHiXnEAel86OcWDoc7tjA3IBUHNbgv7aKWy3M6j7Q
KkW5odCZXEfIJGwaQFTb80Od+iAeluzDxbj6xUWoDWgczsCGAmzPUbU0QhKY2LvEHzkxCkQVNqNt
kGWBzT9ettLoK8Tnwi6gUeY95FyG7yBala//FhtXUH1RWUGG31ttjt4ZkiSvzI6mfWfe0IEJH6GA
jhdGOU6NnrYg6+Kgpr/MFwf5+FtEp7s0A/UuiHRM8mrNhHBfqy5ouhyjILLgbU85elckMG5fvVZw
RRAqJqqZAENWI6vY1xZd2XVB30/9VhEm7XzQIa8+zFDidEIn/AXXQWvj+PucmdpBXehVUIY4bYux
Vm5pqdtbrZ6bh/Mf9HKfY3BAMDRZM070OssMPWtSgZ1WQa0VzvWsIwRfCLu5r3mrX0hoTw0FWh5C
Bk9D5HFWc9eVdJ3nIqnY4qqzQ9O4AP+gp74y68qrlwnU1rOhVhmsUY9ke0XOUF1rHCCf4e0XFZc+
6OWROh5ldYlIwDlV1SgiQIgVoTE6B3eQgrN/5hZ/yRc8OW0UdEl2kNlE3eh4MyQFqWyNIVbgzBEt
oxilQqSbE+Tqiksg/5Mf9OdQ65ScBksXthEftJSdrxwIPIGd6L9ev+Noiv7f96wvRbs3aqgCngiq
lPpYHPYO+bii7dpWXvIzXpb5+KpigQDIwknkuFJnPp46VUXuOFRdYHut1QRRV8CuV7sCn6DiB9Hw
Eoft5PTxXiMuQHgyLeN4OCzqZnCljghyJ1GALNP/A3KV7c7P38tRoH8sjE4SKHOJQcejgHpwyqJw
sNSKu4/9KCnfeebgnx/kxaYDvEPyhnEHBAwsg1eDiC7VEyBKeYCujtzaWtz9NOgz+GClqTOfH+vF
Bz2NhV+J7rguCIPVtHFbhYJMEcQ81kPfoNLLDbLeQIvOD/PEkDzaDYwD2w8/Z9i3hoe87HHOB5OL
lmyXByqsrHvF9pLbcqKMPWRWcTs3Zf+goSxxpxhDfVvnmb64jlmfegAzSC4qcIhoqcx3Tk+52AnH
9IYboH1XGlN1wWHkxa5dfieTzkWDRC7W88e/M9T7BNOzJA/6qPe+Amy27uH81IESoVCvpvLV+Qf2
wZSG2EoUh4A4rwIMqGrAo/iyBUhNf5wAS+9y1Rlfu2sZBJ4Uzinw5CgtrhKDbC5DK1MpriKJ0vhO
UUuEsrHrO7/GT9fVao2XKxPuDtxD+BurwJ/XPPooGWVByzJ9A0duTDtbMQD6lqaLDxdNHrmthkal
6l6Mnw0jRuzVsiEtgAoAy9RW75Ds1m+HqXZuC4OJ2NRotaNYLtH35EEqfKrzYDvVUVaP53/8y3MA
FR2iNjgUldRzndXoxkQ7BTG1IMsnFwm3ThwaZXIvnOwXuRPi3UsJH0cjD/be+sIHa68ic9NnWBNX
4ZepontNVzTyJ2knN42EwRwO0y8HI/t35z/vKTc6XhtGtkilWRvbQ7/veF8b4O8UF5eswFmgHjii
pMY7a56sbwLYf7IdegfZeGph4+OUqhkcumqCOFG1WTTfVu7SpQm71vuajW79NYrtadxmVqtGf0g5
/OV9+/L48bYgv6M+Yz+xv45/Zm8VGhI8CVhlOwcvl6dfQbwaG/SYkDPBgvlCWDq1HhZxj2RP5bWx
JpEC7hYeoiToyPShsS1Kq6N3y9Nja3dJGNhZZX5Fts0OKKyXH86vyKkNx0YgFSNXxwFrFWhivUmn
Nu4hKYW22HdxZ9MPYv+dH+XpaK/WnWeH45DJ4tlE/D2e0BIhmAEQYxrUaYP26aLsBDq9GN+2oAeu
naQx0KgH0DvHaA8LOFJXkHYw3JBlN14BR/UuJFQnPhvGLG86SIVE8PXdBhVL00RlJ2jsqGAhBvzh
GhS5LqzrqVFoJqFCbgOb49Adf3UzT+PcI/cX9LEy7iO9wL05RRHu/OReGmW1hBpq+H3FdREMk1Mg
e+TYqBniAnV+lFNHl5P75AkPD47s/fhjQtDcIJDMOJhkgRGHaryLE7CouBFY1E1jB+PzbVVPaIcB
G0ze50IFeCx0AUI2tdUrnCJEyT96+k/kj4zf1ehgVX7+N56aCaSmqCsRQA3QLcc/sROJoqHCg4VT
P0yHYnZn+DdGuj8/ysu8SDfomrCVEQvhyb4aJcP9OUqTOUFrohhAItTU/j2IT2Tu8sLSLsdifWyW
0jhdFmRC2EnHHxQPeauDE4rRAx9+j6nz0MLFwiPH+VBVoZ+6+vfzn7aWKUB7wYDuinCpwTea6Kiu
BnQ1OTfwDgOlq7OgQGgJ+egQoW5gje2DpuE3ozR2dzNiurZB9LD0K9rDb1hK69P5n/Jyljk5S1sI
wjHNxMUd8Hl1TtOFOnn415IR5vN7203x1nABZhuJXVwIBi+j/fFQq+AkaEnGMLOQiiKt9qEFZgdL
6wHKJF50a/e1+W+Ot1wHzwqPmtlKFbwUuK+pzHyo3MbPJEP8FaumcWN7unHh6L6o1hms6pLbLY4K
zOYqQCBf2XSeKuIAC07tUGcqHBUAU/jWhZPU7nACzraDU2H8Fnbulxxqyu/za3lqWzHFAPi5Tuko
rVvCMXigutXYxxHUk8cG65KPDq5a2x5S2M3AKu9rp8iDfDIhm6EGse/dGN39Sr62/MBM0EtD9+Kp
PrV0SJ/PfDzC9MK5NoaSq1HH49hBR+1xRrNpDJz/5lP7l/oXhaqlUErB7XiocJQgGkQUB5gZZuh1
4aOdTZNL3wU57fNDndq/BuKBpFacFwqIx0N1Ih3dPndgTKlxfG3E47AvGtyP0wnZ9inO0wv76WWY
peTKIwppGEITN8LxeJlsAHSC9sXQORY3wGK038hflxeqUi9jH6OQM1Bl1vk0bXVKamRXu7ZWowBW
l/xU5Qq2xZGh+cA1YppdnrurkDe7sGonP40dSnKAMBVVzONPi6g1kmpClskNtXo3i354jDVjuBAA
TqRDBgoKKlcxrPJFROJ4GEVxYYTDaQ7m3CweIXVPPyLCwvWUGuG9PtTOdTsB8UNdD/YWkKitLJ3x
jWO4OBUKiG7n98+qlbZsUX4OaZ3O+aSUus4/43omgIBYDShGioeMDO5jiagnN2hbb700M96qbmlB
Wp2M+pdINQN+8WQesjBN7yodTXujzOJLd9+ppbANHFNxZuWNsrSVnp/VQtUGBSe5CGcUz/gFYVVu
IYRjAnfh45dC6vEdy8cjIgZkkJcv183xONNgTK3dxVHQsx++C73y9nnTVDcIQFpoOtniavKa+MoD
XgnSsaoe53FC/+7v/AoXwz6P5xjZy3pHpJHXA6ZSfGNK58/l0JjbVJT4z8P229Y9AskC3UCk99P0
fk4Qmy8ST3w+/yNOzDglB7Q9KIy4vAdWMwFpodEq01X8QnXoty9aoC707Aubf/lbVvNNA4/QisoF
H+uszvVy7GIbgVw/mruPSje2d0lc+GVtobmmehcenKcGW9ALRMblClxrWxhJZcyZ7BTkl7Pe50nq
4DWRW28sNFtviPrZ29dPIVEfYRbHRPPfWF21sZe6Vp/3fNzStIe1ClUhcbILuIlTC0VsZI2WOaRM
cLxl+3Igceph+Tg92MrKTskFQ2y6z3/LiQBsLpgh8oblfKyl3GhyxHNDYx0so5W+iSa3gBO4nH01
avHOqIcbpBCTC5+2/PT17ng+6OocgBZo+m7m9ZJ2s3nXQfO5qbvJC2QrzO/QSsJDi0hegDKW45//
3BOTCrsO5rtnuVTZ192+rIQLIJNI8WFVm4EqifozuIzg/Cgn0gI2I7APppYVfIJCPcv9kszWBqsZ
PV+DcYhTzwwFT4AvQlD8kvvziQ/iHqOC6/DoXmL78S6RqADnQ4yxUxxL94M71PNNU3XDhZRqadSv
V4y0EqMtim0AwdYtHb0TajPjLuCDuhx9OGsxagQhcgeIAqg/DG0ofZhXyU87dXM0AiwZ/RBmr93r
s5oFjp1JDBuz6E3bowGx0Wan0TbozSlbyEjVXVxauLT3/XB7fhnWojfLlYeqC9gjRKmWl9xqclQe
NaETJp4P+7W6N+FMhsGsGY2bwHHvAVynyoJjppo5vU1yZMw3nhonPxAByt7qmRW+iScHa0Zg9nMD
bVY3qo2N/FO5xayhj96c/7UnNs2SOi/VKMr9L/BxdeZBLtJ611dkqe0xOUg206Dke6fBLfPfGmrd
dlQHL0ISZHR9lKPHB66J9krHMuKuHufwwhpc+Kp1EwMabBgipeH6cea271EfVg8OvZPbOkYZ5W98
FWA2FU7E0glahWVU26PUozvs92rT9DujwiljmxmN9zZ0C3t/frAT5w65KHrSNFQXwdPV1lKo+Ej0
hF2/s7p5q8Qu9gmDcylpOz2KQxa+3NkU1o9Pd87wU9qwJ6jc9+jZtpCuYiSKzn/Lk5H5Kh7zMX8O
s3oxZa41A56sXd+Qdf2xHmva3qFi3iJx8DvtIu2bEVo9NYHEgmdkQ4yybfx7z/+Ik59KDmgtgdND
Cuz4Uwcn10JTbdn+TQHn0EJ8H8L4H67Sf1nzPTkKKqI2iA+TbbKa0Bkiv5ZkFTtfS7SAf8MjCeH0
w9/4FnIDUN2IltprKVYXpk8oCyTIKZL/jscaeR64oBdaICdPFg/tpQPCQ81cYQd6iji8N9nuSd2b
93Gs5B8x9rCCtgovldwuDbW6r0VTuE1kc4hr5LBuNLLsoDOHeZuOVbE7P3WnhgKnsFyePJ04W8fb
QIcmsoB+XF+qkThMXdpejxMqBt7QXRI3PLUX6E6QB4CM4Jm2msCWphu1TY6wAHhIBodzFFnHJSnO
EwkWxpmLsB0vN/Bsq6gUlm2XlTJlmQaJ9/GUJNc5aLXDAgreJLrb3Eh0SD6dn8WTg5LhA2tSAXg7
q8OEXpFSSugKfiqHar90wPZeaA43ouvmB8rGHa0GI7kQ6pe/dB1FkDICtYfbrcO4x0tXNZ4j3Yld
j9WXfY9DCUQARBj28D+cOweltNdHDI/2OKkc1X1ed8v6PsuyZGbNldpxloHNl7seMaidJYb6wq1y
YiqpgyP8CXoQcMH6LJvIrU0q5gu+pmZyP0SqC5fbRnEKruC2ybr6Q+1hQ3J+/U7VDujXUHnGJnXR
AF7tzVQUVSOZaZ+EIUUBQdFbbJOTUviIyrpf+pwYCS69fBO1le1XydJRG2zNvCmzSEdbDU+587/o
xLkETIZgCqhMcud14DTU3pwmsP2+J8JkV0w9qrZqWPuIOv6ddUXXFVVXUH8eFa/jdTUBaTYZ7Hi/
yprkUQ5g381IuhdS2hOnn7oduTntDo0Ueln3Z7sHG6BBbQlAfuewR3s1LfDWa+MLV+vJUcCvLUVC
SpLrJmzUo5YBu4hvcaj4pk7/bQbdHZxfm1OD2Kpt8qShq0/H6/hTMkeq6Ohpjp+06bw3phw7JMt8
NdRqWQx0xRfUy/KGXk2YC1UryfES81GTgHKlC9y13fgSGeLUPgONYrgUBZF+V1ffYmhK3sCTdvy2
ndzDoETaNfJWxSN0pGZ3ftpODcUbEHDQ0r3jiB9P2xyVuTFMseM3DvK1dmQjIswrxIeOZV5YoVND
Lcqb6M8D+GAjHA+VxRpSE2Pk+CAWqt2cdziZa9jNRApSXOe/6lQZnjYS2RxdT3A260IxGn/grIF5
+FpjXSWZgu2iUPYUqT8jZogvb+R8QEuqR9MJbbqh1b8OXf39/G84+bmgTNgoaDTTcT7+XBjqYZbR
CyR69aUvLJeqXobaUINP+YVFPPEwXXIgjdIFIRp9puOhrNHtENGYbL+tdOUmEhAs0SzBTgsZ2zsr
0Rf9tbLeN10sH120ff7GHcT9CrWF5zcp+ipORx5yb4vduZ+7KJo4ZtltJbHyQvB9uaYe8uzE3uVa
NbHiXiXoQvHKKUEcwVcwJtoMJZJtm5ZuwE9Fq/Ub9Lbxf25De9+IVHzoB1P6Sdm3b8x01scLv+VF
sOGnEDSByoBeonm3/PdncXOuNeSXxh4OvKsWN6ad5Ne2VD+d30D6ix1EdU03ES5HDJZyw7oxOFSj
Ykhw7b6JEcy0n6Ho1puhKYBfQmMffbfUpp+hkZFN1dCIsDB0hvh+8uYKkQ+ESnHBMhM4It0gijGQ
nepJ1Frb8rcY4HAuLEtu1QaK843a53W2GSYtk+/GRlc/OC1tu73UED7blJaGE70CSuXC7bMEy+e5
EowoWgLLFU+vDPfX1QmJJm+o3FrKAJsrcdfyWkCJxE1MduusHipJWqGmuvLr/LSuZ/VpVIpEHvgT
gHZrmGRlRRg4apAh7AafiDSDwWt36H+VzUXmzhKnVx9IFOIyoqr/dG0cbxMYFyEiVw3a4Gnh+dLU
4zfzjB/0GOnKm7gy8QVGeu4bUg/ZBdrCemqpipIz4TwPupjYs0b/ebESWzpSseADzOk3ddmfs4rA
RNFE9SGz3egwzu347XUT+zQmlWdSxGXgtVB57CALpUuWEyVQfYeqRbpRY+FugddNF+L7OsumAmei
tr9QbwG74i1yPLGWmyqRUdp1EHKN+rAUK6wsF/93EI8b3B29C9O5DrDLeJTy2apoxhkU9I/H0xMx
FVL2dTCWRhuIUZ+vZIR3CjZT2bjH1BJzaEI9dMXGxkM0jc0LH7wOOE8/gIfgonxGSFhXOGsvzd3Q
xmd06loH0R0uOHyoR2SYzq/hy33D7UFjwiX7WDrYq8zD7XE1JPJWgYdGZYkcny5/jLZcKAeiTK5c
DfWMAhxpcH7Y9ZlcPo/tqi5sKK7tNcvGDHVej7RkgkzmX3MXGbGmqt8jMHaJo3RiHikXQbiiREZ1
bL2QRuViU6tNIhhJqa+K2hbwPpXp8OrPsQBEU3bl+ufpsroQ52hQ7Uo2IsCMdfg0GKgKkXuXO7VU
sktvkpdfBK3Mo7Hn8oJXQbcdb81ZyxovnLAAjRU4oKbTahuKMfnu/Be9PHBg9nTK62TXVNjXTTtV
TGpCEaEIanw+d57W4T9gG8GA0+UWMZbm1dud4ZZuFkvFnl9v9zFtqgyl4zJQhMSLXVMjP8/GS1Dg
Ex/Fw9UiUhmcLKL0i6lL5yK20C+2s092MRv4sZqHtsNVcVB0eWEKTywUi4xlob5AyyB0HY/WJZ1j
kZmJAK3c+dHoxOQPnvpaWO3ywELbHmgTZGoq/suveJaZmKFiSa3WRFBXuXmLCuOIKpFaX1ifl+d1
cRuh3IYTEcnJQph/Pko+lVOTY+UWpLMa+jCgKNNr0gzGwrhkIHVq2mgyAkDjJQS1ffVByJfWWaao
IpBV029U8H/06fv5lSnsMm3sbgAseJwsSpDHH6RQyLbyMYemMQzaVq/mDsKBcqnxdmrDIXQI2JY0
2QOkdDyKNwqiAD7LSLnU7ucYxUX055BbyzwshxunDi8kWKfm7omXxq1BfX6NRc17xH9qfS6DPqVr
5TpKjOSt8jcOKxsBbAd7mjLiUxr7bMtBSh/0csCWQ4At2pdtDm7fFs7rtxwNIQgTEAW4jL3VChmm
GjVaYoggHmRx4JFR7FE1xH4+7rwLQ71oBbAbeDji5kP90aWasIqpFTr1hYLYUfC/nJ3Jcp46t4Zv
6KeKvpnC17iPnTjJTiZUWhA9ohFw9echoxh/ZSpnsPcgrkSWkJaW1nobKrSYFmY+IGXrM73a7zIt
fpfFeJsO1Qe0+24bIXfawhe+2Xp1gNhl8JWQ+XKPKBmjMhNwdwRDMkeZMUL09qq9KV44wPzzoJNB
d0IsxFfuxQE2CYuI49SMUncAgnsCbIbfsPCRxX/75nidOlH8d1Z2KQk+sOvNSMGCpQFkiPoMDB0t
iRZZOr+zhlWfKXtA5sqMavAdV8A+k/dtYXc7V/Gl5aSnT7cDkiYU7fXnf21OKL1I2g6iPnt1MEdS
M50TzdB+Z8dcONh0ILiCweJiFrS9r0g0SlRqYCmlvdM9ZosGyFssyKmiPo4mQ5Xr486IrxM1n5Yk
LCI8vQjz24p6bpSoBhOHz4gdtLe8D3n9JbV9LxG+ScMFtnAIwKCVO/nhxaOBkx85N9uGx9NmezpT
0lVajPEPAqc0pwahfUxkld/40rR/oCKJLuiQWo89Ol03JpnipwGUz84vcWHuDig5rgOSRfqP69f4
65sKu1TGoAfl2egD7SabsuLe1ql5d04PfzQzx3sQAf+KMSAmgNFbbwd8vQnfm5gA4b2XCnWlswQ5
djXnSGWipdb/+3Z1yPFXchJHhftoMzWitY9qY3nW2xkNpbTpDyjT6se3z+R6z/z9Ll3nstoxrnt1
/Y6b51PqedVQFao84/kiUBVvzHfwVavD1PXpIW7gXGZtqiGEPyQ70eBC3ME6jLcFG4h38RYr2qO3
kVmyxZSiMdtQ56GEAu5cnxZTVztvtldYvz+z5GWxWtrQINnOkj8FPKSa8qy57g9kIu8crb/vUfTI
Cvlo9uOVq0rMGgf/GjFs5OKzY2slV7jBfH57tS+EIMrS5MwUIsE2bMvfJl4KVc+lBYtaEgFxMAj7
HL3Yt0e5sLJwgHntry8p4M+bOJs7ftUYyVKcMYOUV7EiklZq/Kxp5bzzDS8EOxaUV8eKc6YIvtk9
/VxoVV4BYp4qQ4SdN/gHUCzhjGBuWf1zS5yvuBLp2KwkGOQxmyTdiidj6BsvPwvZYFSBS/gXG3W7
HSeqCyFlfURBXOHSDSiEvzx3pZcoYRl5fnaCfPqaTmaHYCkqNvWUBTdFOxo32Ygu804g+3P7bA7i
mqP7QCc4iiQcL4dNlyCrUngbZyCptQq1IUePDcbOlVe4/TnLEnWMy9l8WjD/PMBJoOWsSaT4O5te
reMXUdIs1hm7dm8nC3nVe2PZuc3o+a4v77XV8fI3m7WCSzslv6oRaUMoEQ33PK0SoD/BnW9nDzG+
1Sds2995aXmXVeqhbH0zzJzp59vb+sLhAfNBnZAEk8R5i7nKUOkfHVT7OMS9cTN06OvO8zDuBMSL
owC8pbXHHuA6fTlbSo3T4FRadrZb1YGIduVN3Ds/3p7KhRMKoXH91KChV7GYl4N0VeE39uxmaDqO
zWFK0S0OkINCrmvYGenCCaWlw0amS8nh2YKuEak2/SWbs7M7LXmUCEJc5yV8PZL/5fOCWuVONvKq
Ns92QVpmtTFeEYXMcjs3lePKCOvNX0Ry41hTVSMmqokPqk/Qhg2mAtMpIQ9IKgbhNM/pLUZ3WbS4
otzZuZc+Jao5K5/YWXta68//Sg7WZGky4jI7G/qIfWxdavhVNWoHsn/pW1KZR8qLtgfCcZvj4Xsp
0lK1nsG8rZPTUI7tIQBRc5jtSt8JTa8n9KeAS+UAYw9KkJsAqM+prby4LM9wsLRrO56+d8rWr3f2
5vp8ehmJGAUFw/Viprm9nVCFi08wVGl5xhgJJ3uFQ237ZJPLzUd4ZnEXVaru42OeTogMq7Hp2pAr
1Xy3IurByGKn8p3yL7KUHchxjHM1GmKH1J7kk97l3UTwqJvvTu0lP/MUSjFY/zLubxe3w6k0IF11
MVXLjJ9oKIpnVcrpekbA9zjqpnyH/pe0Qs2wOhv5YVmVZ+Uh3Qw/CjGuK40I+EnvO1WfO2eWEQMH
h1Xz8mtrAThBkcAqj43b6t9ErIpf2mzrM1q7arIiXwb697TVZuOIXWl8ZWvO0h7Npi6XcMw90Jum
nSCvXklvz3HxQh7NevP0IhSsUNxtoXXWkUTvTYzz8qxZPo8ycL+0maNFvqHJp6ZMjXujtP0TEEXz
xqv0+GD4+b82ZMlk+R2oGwLdWxXwrJdHhSdoYc6Zw5XjLslpMrEVmBqnC3sbkeO399elTbxuLBpa
DGhuVQ8GlQ96F6B6YLZuikh9nB94g//7Yw+fdLJLtKdWEpi5mVDQWE7VYvNwTvPYunJKNT4UUOt2
zv6luZBPwitfFZlo0r9cNjvJWdJFQeJq6md8UZJzHJfaTvb6OsAgHPPXIJuppOYs0nxmkFygE9xl
fn5u8PqK6J3vkZwuDsVDko4R1d1X/ENMGYbakwghjygtQxDDohgl3RjB7bnfmdXri4lZgdb5U9Ol
SbEJmwtonVl3Cz6QbKqbrulN+LR1qUfFIJs0LCrUK9/eeK8TO0bkTqegsz6ptuljFkvMmHGIPDtt
Z917VP0jZ1beQfrYe6/iLKcxs/69VsWg1F9X3hNwl21al+MBhp1bWpyReFc3Y20J+rGi4RLGduPt
+V3YjBBM2PC85+gQbwvz/qTGpaqC/DyLUt0Xpel+y1tP+/cqLF3otQlG25TCpbW5hLyuBB8oLYZx
TPVgdnX3pa+ScucWuvCxOFGr0TIhibto/flfd3dXluT/UEnOWY3LZtq0xnUrdEzboFUb9woL6MOI
EPoOZO/iqA6XOY8mgP3b3B9W5ODi5ZyfE9hpp9a22sjop+zBjXP9VCNS+cldAuf879+NOdIAshE5
gmL4cqquC7ObwlR+7hsDH9mgj8PWE/8qUEaEN2hDUTQFFsKlvokiLKVtdHWfn9XSJndTE6O9XDtj
vRMR12O7SR5eDLNu0r++29ynrj0hvnd2ej+7dslzUa7tyx/oyuSnANeRc5Gt7kcz1ic3Vh/bO4fg
whdEO5Y2MMA83r9b7FdXmdhHtHF2Xiq7fxgR+Ypw6GyjaRzMw9jZ8lory+TT21/wwhOJLiK1UypC
qImR0L+ctejmMmvaFi0LZxQ4T2LU/SAa6eGZ1Vm/le/LH6PUvVvSqjE09Wy6SjXNPOPwWt3jWhrv
7KgLYZwmIOAY17fJxrfI/5LYaU5ak53RBVURnMviWM14O7aple6c0wtBB03CVdmEzQtEdxMNSj+e
zWLiUUZWgT1v2ubHKhv2cqRLE8IRkNoxCSkPmfXnf+0qW+hSj2FenmPUZs/WsjSr36d/bzlqrxN4
cUJrw5b8l8fL9mnm1XpstA5D4cf7NXH9CgnidI/wdWmXAoyAUMwdCFZrcxgxA4L0grnM2fJjAWy8
nY5NNSd3djprCO277jWQz72X2aWZUSUm46IMTyd6k6xkCCZjCMZDpRljFaKQrd5PY91+fPssXLjX
aQdyyf4pkgbbRxfSZpgJIDx/9vDdeZcniXysMpR266EKVrNFy9mJOJemFcBkpZsGbxo04cu9kaEo
3I+JpHBi1P4ZQ9jupM36njLhpSydlyTiZiwdaNxt9aHQ9HK08zE7B8WILDWuXteqNMSd1Qz5Y5JA
2SaRKa5BlItvXbc4pyQtlzp6e3EvnAOWFo01FLIog2yF1rqsA+28JMQZf7E/BRqen62OcIWMxz06
xYVl5bA5NGyYNK5vmyM3qEFNWKaIc1Xr1bdA2OzOLqgOb0/o0ihkYzTP0M1HDWhz92WmAsM954jF
aMbXtgSYabUoFbw9yKVVA+qx0pK4GChVbnYI6otJjoT2ecoTLaKsh82V4c5Yelv9znwuDkW+53or
Cv8Vn6ZcVOVKnGzPRqp9aZMpPghlPmpaFv8/dgIID97pLNpaaXk5J26/BrdRhGkw3E6Qu+70o4Vr
bGjE/8wLIXOAuvOn9EY//JUei43iCsIKJho4dkv9TwJhtbXEP779kS4kDohPUW716Luv8NWXE8qk
M5ZYXogzfUBkI2BPYFvhNbnbHfmm01HNrjdHMQCYJVQFJA8e45qzwyF6Fbx4+1D5WDs7Kyd2+zZd
IaR90nG+ENGs34kx67BPEZhg8WsfyrKKdyr1r7b/Oh5g+7W0unKwNiE56A2J5FWVnUfPK0/o72PT
affJzv6/MAr9AIaiT0YJPdjsf9tFVZcHtzgbgfqBveR40A08dt7+fn8Yfi8yP9JUan68C6gzgj5a
O01/3dH6JCkhC9yeNGoJGBCLDkyIhtxdkXbWe18E+QN+QfHBtKV29jJjEGGJEeG9h71wlHT4okWB
MQ6npUu6sGhRfZWWwogeMCE+app2kCJ1orQdFi3yrHZ+1Gbh7iRyr47vOodgLcOQxSGAvFmpEmVJ
afaslJ32HY5QbWWTJftuIcKJhPaws2Svmm8GVGUOFC1xj6bxltViCzvPEk2hzGKaaDwkc5sd/ZgS
6Y1O7SS+6bwVdFvICWpBPLU/5TInD0GNJj5lr1oL/djwbyBtVz9TzNvP9WxOJV5KTn0vKm98SHM7
OQ5DLO7rRXmgWocqHBEPjCqcuq77PvPP1ajLq1LZ1nUba99AVe/x6V/vPaaItAN0SqhXRPmXu0IY
emWAjEDMCffzhznHDje3G7Fzjv6wjl5uPpTWyDtAhEPIgDP5chg3sxKjyIb0HJuYIAz46OmN+T7F
dKmOg0/dYN7aXvyIEl+Bt7R94lV8Hdjo5eOvFqXV/DhV43M80tlQusLhS8lTWwwWfmhYEFrTTunj
9ZqsFamVm0KCCfBwc1JgfweaTbPxhDXePIYVroJtCNNC29lfr6MZ46wPAAAksDu3KUuSI5mBgIF/
KuPF+iC8rPpeU/Yv6dUX5XucrPduv0sTW2kdNDdBg/Hfy6+Qd94kB66GUxyM2nWQ8e6yprT414QP
3NyKdli5dWv3eLOlnEDASqTZAcVBqmsbH+HDqrS3s3gX5wJWhAR9rQZsOeGuVfdLUzKXrJ/T+0Rv
MZ4tc7HzfHodcEiywBOvz0Yy7i0xMfUxpMgVzJC+bdqD26bh6Ne/KgAqO9O5sBfWbA6AHiJnlCs3
B6S3kr5OO9/Fjj6ZbzF74gmOzWiUjY762M7u3rm/PB53zYo/BAG+udmE7fQl5oHuqYTd81UNCG26
eCSFPcKbR1Ubzk7kvvC5ViIegFTubTjomzO15FVvoOvlnnyzN2/j1MmO1Iym09sR++LnIhUCJwp5
Denwlxsc8n6AfNk6Kwv0UAom5aqz5gmNIHePUH9pAbmLCJwr0g240suhrNlHetBaoLhQ/b1ZMM19
N070O5Y7R2bNzjZ8vXqrfCAyQHTWCaJbZFYvHJwxY2GdpDnjPyQlH0pp1k6K93r11jYcLVWKoVx2
+Ce9yBDqzFkmhjFPfht8X9zciBzqtCcJ5WSnjndpPgAgbLJjHoWg5F+O1GM0TEQwzRO2rLj69c5w
KPGF+edAxHwAv9KT5jNxvb0cBQdVXSWJZdKGzrJQ5IPxUeuM4flf9xwwINozoNYohsIDfTlKgARl
WscY4DYz8odo0YhT1jj6h8504p2hLiwbd+dKsgV/gMHVZs8tNmLItT+Z5N3tdTfazu1QentCgBcH
4eMA8jfICbZ7bWpjHYliBnEL3K/gQvs3QuGc+faqvS7JrVkHO5rUY4VVbKuq1Vig8VqWxmnxK/ks
0x4rYIJ9nz5pNon9I27CXRfmepPDU4urRg8buNXJdY2bH0JTC7KfR/wJx73A+Hr6ZEF/4IEAOlf+
wcvPqSdlrwTcipOduPmvAtAl/X+93ekUv44elM11Ktkr/ZW2/6YoEpS4QBVOpbPI9Nd8f0ZmPinu
xrRtIqcs5M7JvjgcdE4606uW+VZJG2oWTJcy0TFptpbrqrHNk3DRZkrGEsdXvdzTZX21iCsHhwSA
3Ib7E7z+y0UcY2FLG9Pfkz3i2Qikvzrqi72nZvhqVowCTJRbmacZbMNNFGl0fKGnwXdO3Sx+2mPv
RbKbbeQD+h+a5pQ7b89Lc6JIwVPAtdayy+bwTQ0Oha3UndPU2EWECn1zTAKr2In0l+YE7oykE+g0
BYr1t/jrldbCVBSNZtunIHUTXHHpAtjjoq67Bl9d3Bn3ZDhfic//Id76RC9QKLyptl03MdC2GdBL
PWVtTCexWTCIxj+kK/B7bm3gALbdNCmlaRN9dwy4TSdsZaI+YcbhZAek52o8TkfTHCI/Vb1xLGpD
s7g42roPB9UDyi5UM+81udbQ/eI9QeuAhwtYdgghNOc3p3TIyKQyo7VPMimmzxWgi+Ncae7BaqCy
oZvk303ABnae0K9j1p9RURmmArKSSTcXyjD5i+4lvE8S3EQf6nkMbgPEPm79wh+v0hb7iDB3a3Vw
kkarWAO87ikE1g92ncXfR8sdrt4Oohe2JIUN8GirhyKAns0xS9B5GO0Mon5QpfbDjIoQNqRz96/X
KLNGmgqRE+qqq3fJyy1JuazHXqZHHaO35ztb4YBoxJ7578cLiAX3gbEqcVPF3YximQLxj9w+zZhw
RM6IAvZgs8PeXrFL+wYVBUCKPO0hR21WzKz03LOUb50wdqjjqPQLbMkDiFKhdGd5xZPIvqai98+t
37X0DcEMUowHTWpLMJ9ybzYKi/xNo5EYAkaAsNsHcmcJL0zON+lhE+GJhgTel0uoKnvQ20E3T/jK
I6BiMM4RsTXjECvu8xBbXScEmdB/entN1zC7OYuoH7BDQCWRUW+F//CvxrAvmUkYjCkJh3kqnjM1
eUejmX1KWvFwrP1Yf4r9+ffbA68f6/XAa7ME9seqyvlyvq3hoVtO7CErHrpjP5bDQ442/TXegsbO
SftToNiOhTbA+oIh5qBe8XIs3LJFMwyzcaqEDs9apk0RocDWMeup0fJDTMntR2pnzgHEtn+kST0c
3czLsG1c6v6IpJy84crwoqyn6NNltnErrVbeFEmK94vXI/er0TULhlrctpwSnH3NMhqE0XQ7mdeF
oEHjFZQugYMO/pZ2FqDQpfN9jFPgSPdKm/Iswk10j0tycRRkRExGWMkkm/XqSlunitIbJ82V72QX
e499nBk7O2/9RzYfhStyDf+MwF2wSQDqjoLmpOOGLbSFqCvG7wG270iOjddzx1v97e12cUrkhB5d
QaoBW3B4Jax0iLvGOPUYoYR6b3nX+YJB1duj/LGJ206KEjs3MrGQev5mUhXeQLKYGv2kV07lRDCk
5ReMxSgLUg3xv2t5mX6qUzMT0WSh5UY9cVLdqRgpVIZJNuhQI32j+91aU9yEEtnPX5bXLd9ULMc8
nPxc2EcoEVJEmrSdIpLgrMUZMT8ur8IelgbB7cD95uCuGRxsa0bXjP9Bvq0tYxQk4bFVhbjEV19L
Ffs/Azp7vwzewM+j7auPU68JG9iOZX/BugGHS1jezmc76aAQQIPpjVCHtQe61fSBsBV2ok9RidTt
ez8fdT/C0oT2CPzO+kMhVP4lke2EBatdmmM06vUiI6Pxp2olzRR9yC8+O8f/+bXnpX5XGacxLjI3
dBNAwqGOn+n3nU/zaruBnSXAUnTisoVd/TIGBH7RLICf9BNPM+9oTkUTTppoMIia9lScXjMieElS
KwW1v6oNY7/xcizdGWTeLe1ySnkMtRHvvuWaZ3vF3VuWQl5PMhs11ALTbDgUQ+J+wnyk+W7WqrzF
oTkeorlQVEntvKp//PMqrCJPNGCQOmKjbvbnNLVNVkNdAq/ZmlEAKfJAA9EIzabdK8C/DvDc1asR
CBgbgvxWMYvYlwTSSZeTjA11RC3XPmm6r8AMjnsL/vruZKj1Ac9NtgKSNw+yQe+13q+dGenNmHen
0cbNk7HYM5hSO9EeEe/ChieZLXSs3l7O11GFygTKcTQL0Z0AsPXyQzu9U6SxPc2nWQXLTV7HvwNH
6TuZAbvm9d7l0lpz1pWaAeP45TANlrlyMoLuFNcqD67aoJ+1Y2kbS3604nn6ajst+GG9Tqw6dPvA
/TQKP9NZB+WCvm27OD6k9VQYh9EpMzNE+FazQ9FbrQgNQxnpEd97xzxy+U/2MXWm9nkKljqNVCym
DIwyugxXWAdSs2rLYGpPSdHBR3fQIT5WRTxbV4tKmzyaOsqtIQEfRRQ8A7IkEjGFr4emLDFCmZfC
y6LSMZP/2nn0tajxx9Q/BFXj3wFDS+wrN2lBk3qyDsImV+azPgxtEo6qxEm7jrNkPI6uLPNjnJTi
yQVFXNJxSXyMildh90M86Mk6aanyaJVfXfucRlwcLGN2m9CMzfI/MffxB7D6xdPoJ+7PNh60D6DS
9BzRs8b44LWG8XmwBl8LJ+kXA3ZONW/stqsdF2Cwqe7twjBBDDtT8K4aZB2HQe5lTjTPtTedurQt
EDP2MBK+K1EKoq+61JBZRqENCV03nwdZ2/iBeOD9VeqnZTT6R2rXHZyPJdU/tqNfiChvrDFH9mIp
y3ARThmHwkJq49y6TVrC4jLj7EA/0HhvKymsoyrMrrkqUzl8spzU+kYztEegY0V9C+mOD66mpUXo
J5yaj7FouluRLuZybO1ApSsxrLbOfd1UVeTruXvI/Kn0QzyW7d+BjF0HARxnBltmp4mFS9hsvBsV
ITbMhdI/4cViyxM5SBIc2Sryqai1sUZT38A+yVjMnrqImwZ96M2ZdtW1dCBDRB21mCi/zF/yLm9Z
NF/jnKaDNuOm1XS8x8ag4QwLQTspiK3hhx879ndtcHvEMUpP3Cz87e9j0s58GemTtKkl7+6okCzW
qelG63kcg2IgB9PTnlOfqCByzcl0Mdoa0t+VVdt32LqLR3qHf9y8ffFYkI6+95O2IC8MvGo89K1P
1V7PjOaHXBQ+RoNX4AU+aF1cRwQ7hbT4YI03dZo733NgATS3KP4xszJY7GOSJfPvRubOB1ONroe0
umnQherdWR2UR6YfYZpK1RELnJQgVfvDcgXOpiujuE/0x9HV4Km7tOy5O1QijjWU9uvS9yeQL5lo
fpu1E39F7af9UvkwDMOOV9FTR8HbisyApySAfkPed+47b0zuWtHEz6pptd88mLo8asehqyKEV71f
CuLAlywbTOMsg8KeT+ZoleVt4dosthKZ/AE7yakwqkv99GQOaS5C6Y/ZQwXCNos8e/a/NW07/hJU
WJ5YnBi6AHtoinS0T3/VQTp4ESRzrQoV7pnf0J4fnudZ6c25RjCZP/WCsT9YpWHV0YCScxwuTZ49
Uz4URaTT3zLCCmL99y6g1nGc8al0DsMcs0Hywon/468JcF2DcsM8UVkaCaf1jgD/XFJyR/Pe99qM
apyT5X5oGV3/WFgNAl04a3rsyi5dxdtFwCfoKi9tQgs46m2gzLi9jpEjH0+cqOCdm9g+LmHTTG/c
NmqZhJ1r0lQUiN95IaUx9UwqtMiQL6gy8ifDuvVrd35vlZkeqcyCmKv02b5pl8Bgzxqpr246UzUw
W3kC9RHCqkkZMkGFWZzndrea44qn2O2n6pBXhYOhyqjbH+I0Lp/ctO1cPmFt4OXl9saVQ9H/sQ5c
mD8ejRLSK6Rr2mNn4zWgBX0FAG4QdwsiqM+tbRrLyfUap72psJtrQepo8EKkIpRGYszTu9W+hb1h
K3c61Zy28bRMfV2dxyFrKopZlV9d5Y0cgY2IEsznVHf/FVTxuyilq3j248Qm4DYVeu5lp5w7f5BQ
sguzNR50UE5upMpsuDfaDk2vEuPDM1aWRNEKRz1xgydy0mM0kirj7LgjMbOFKfIs86z4kZqaSs6O
8Kfk1I9ZJc4F4lW8g8hrrbNwVECO2qSEpiwRzVcGmChbpqQn0E8D4wMOGDkdaamRCUgysQrkqjbn
EXrs5uelxC/0LIfR068weDXT0OEr5nwYAcdmCsrJCa0h9usQbmP/X+kLHamCTIccU3n28h8W1bic
LWVvPvlmXlxbAw3/UKi2nkLLgoF/zLxEdFcxwVg/mMngaSiq1d6HBAVwNwy4s+4lh8678bxG09EI
t4siNLOq+FWIQSLUhUrQFzre8rZGvzUGa2VIypiNRx4+L838GAeLNmIHU5XEcBk7U+hlGdTpTLOr
NurQpL4uptgJa14D56H19GhJ+jtoR93jyNfnLiKXy0ITw6/u5DTNyBKg+IDvV7J6VNIUHh5tMSVZ
CNor+dI5WjlEjhwBwNOSym70wWl+1pTYeMA5g5OFma2TYZMHa82hyCqy4HieWyNMGrcWh3n2tLuh
RN6TooqTfrHs3r1f5laJM4HSmg6NZnKfpUamhV6QYZI4lHZLvGyz6dEZsu5LWcdFHVm1J2ZiqZND
llJGEx8WcBp5WCvljAcOTBEck3Lsvy20H85ISs/+jUpFftVKro5D5pGkfsud3F2OIleJcZ1WWvrV
00e7OTRqNIaIxpS4qt1sOPaTqE+daOBe2VbeGlE1N+Uda5nxDhN1V0di0ZImMtGqe1gK6Kbf7Xmi
wDrkvfvcSMf6lQYuDFe3K5R+LHofTfiKyQ5hZnBdh7ovCQ997XbvcinbX33LRXdGTBDEltXFM487
wm73K1GDz62kU5etYn3+bFhT+WtcDJPsoJWz/ZyPmvrRy59pcTKycvmJEbP/ZSqWioyuofo7xT3o
DBMYgR9qo+e2B76bQ/sTY8indvD7H/1QjJ9rNK2LsIWz+0lM3viT9wnpXeMajQpnsyO9s1EJLD6s
6clTOsxaeh6LFAnIAPerMQTRDx9DOv2gIkQwpjRapgWOjR6I8VlK0/vc+E7/X+6LbniA4l/9gPmb
u5HfGZ4My1iTD97Uid9OX5n/mZbdyCix4/g3gY2ruTNtyi64qJZJyL9TvR/syviY66X3YWxnHSBM
qaHITue/aA+TIAU7cBqL4Josyp2OeW1M1+7CdgJFu+6eHJoAaiMpjFE/6b0n3LPyIpzSJoU9iUjW
k14XVnJQWl99aeLc+ZXDxyOJzsbgo+aYqQWL3yl/dXGgvavkXN1nypiOYjTy+VgZslzNC8TwrSzr
9sfc9lCyyjhulmcFI40tIab0Q60CknYvyQ0Pw0KIguEYIyjIHPIZQnBV5x9ZsHy8GVFG+ZTWmigg
NNRa87C00tAOo06B8uAR75uQuhUXUpYLxzs3hkHdEl2FxDkUSW8KHipdmb3TlTvXHztB0Ig6adnL
IZ90oI5Egv4JIXHZRFXgzX1YslUfKin1JyjpLs4SuiK8kXlVc9hQCS1DI8UjNfSHLJjDPED4L6QJ
5yRXZoCtG3ZvkxQhDd1mOOa9n3zCMDb4WdNjAjXnTekS9mDfPuStiwtO7+ra1xIHkoVMukjfK5Nb
NBSCStQk7XgJzRSUTDjVSV2HWszn5DhWSXXj9MaU4hMxWg8lArnmuXMH8Xvqq4GXtZnHhyCbSg+K
17S+PTLL6CNcIpohkmhqajcK/ymBKIOfPmdeMdrEv1mbPuHgO49Xgb/087HkFYgdou62NKTxGOWa
CUzNoYLpDs3JjRdRXbXg+e9M2ffzIbcyysVLEeSnWJh1h5Cc5fxeXZZJRVXlO9f1UE8/AVp6zU1p
W4kMO82LKc2YSRnl0Az+s6yak5T3HhdJLYepe2fi2VteJXIogkgqR+QHY1qmT5XVD99iIIhJlA9j
2kWm6ptvIhAyiUAoej+qbMH2dKiqxQ39gu8XCWysndDWevm512mOAZUq/W9FPSC3B5eUelNZOskd
suutdtR718iOVtekGLtxM1vhBCw8ORRupicHbUlGlmcRqz5fki/leTRLGAumN2YCXxKkPM6uVyBH
odyBqmuS1ZZ6QDeiUo9j57kfNQ/pmMhQPVFb14V3NfbW0IV67FO1QjsWwTr4ITN4UepgkZOMrX7V
doVlfikwCxketK5r/AiZouo+nZO2vg7yOX0oyRPccMgruwp5h/ZfkN3pH6WBBXk4LbWTRYFGMhpx
sqGrLY45xFHFM6MmYaGRHPrtnJG1Z0X+AcWlwgqHsQowxeyGToUuQssVPYigU+eez+2fRYDTReQn
6ZjempUVzLdkRjgpeI3hXxdto4NGq9BUjYrMkx8KIx9+VzkR8aDyuX2v6BA9lUNOzp8lPA9vs7gr
iB2wCrDoauo+vdMaTU6hP8tmxB+yzFHFFhMnbkpVLUPUd+xvUMG79JC7TvM4TXiMXGmkAec8p4N4
rEc9/jrnrPRBktrlkd+3+lMztCSNltLr7DgOoybXpfGGJ+rPdXDo86HvQn8JWivMKouF6y0zacgn
9Xogh5nYSNR4aIMDfnOM21wQeG7SUfY1GUjSfPY0vRfXOcSdL76OysBhWRK5HMqgwpC7UDM6h2RQ
/bkfqH4iHBxjrtnP3vSrRKvgphsdHq/jgmdWCDcM8R29acuYcOWXYwi1Pbnv4Gw++mnjPpmaT8g2
2qTUj7PfxmY4umTPlFGz3KNQItKAsYa8iYLUD6gILEr/4Y8SeTWzmfqfbUbf6QqGWHyqpyWID27V
VT+GzpL64X9WOtYN9mHqlK8P4jo3SR5bbdKd6H+Ny5O9LWnEU573SNl7ZT17DZWnxEFULUJJFnst
5BSCNKQIndh8N6v4wO8c7OlXvi66IdgJJhTpf1S1IMG8rBS5+EmPvllQkEpo4hI5uAvc2u8AiTl7
2lavi1/0FuEaU9qDovSq6TeANFFG1swnUY/czYMdvEtVWvz81xIb9S5a6T7oaoqp276YIca5tuZq
OsnRvkdP0yW/6KgY/3Mlz/MA1KF37MLKp0T6cuGyedDGxtDVSYdTCgIY6lOlz3tS+697HhgWY6wI
h45+KUfo5SjcIl2aIAaPI9SQ3ZdZWj7KMihujNixTm3tWzsiDRea3iviH0DsKqDwf+yd127d2Jau
X6VQ93QzB6D3viC5krKsrBtCsiXmNCfzG53nOC92PtrurpJcu9S+6IsNHFQZhqHAsMg5x/jHHzBZ
e4eMLmlrLJYVj9vRJOnPYmUqxcB+bUy3CgYovlu1ZtBi5OxbC+1ImV1mNn2B+NUURAvxkLHq94x1
egXF7+2Fi26gRon1DgOibNyPDblNFU4Hv/whchQcc+Aqc8Xae3OFXEdYExtjt0Woia5aOJKChwSZ
v38if3rHcMxkaAUXX11ZDO/JqyB9RVrHA17j0TicZgUxMuDL1o4GoQj+/lA/vWIkW8MoZTa02nOC
27+9bd3UNfEyFOW27RwZiKRKL+SUjh+8Yivo/3ZohaIGshROeGDMmCS8PQonb5aSz4UPp2CuM1C8
2tmXKRpAEJUHFGfwuz8ilf90E/H2Ut1VLYdqCEj43ftW9OQ9dqrFR1VleaCVmRI68OECfPp/WZqH
1oDnguKKV4AS7d1N1BdpLZHVzVuTtBo/pfnaLVh0f/BU/PRRfTsKUg8EGgy032c0FVlZjb3ZMoNo
lGVDR7D4i1b/sq/XehT+rOHqrL3veUxx6YyO1lUzo5TJ9i1wuW3akfG4SOWH9/N/vIkvkv/8T/79
pW5mQTpv9+6f/zxNv5C4V792/7n+2H9/29sf+uf58CK6Xrz8dvrUyN+2ffX1qUvr6v3PvPkVHOnH
mYRP3dObf2zI6e3my/5FzJ9fUAV13w4Xv9Trd/5Pv/jby7ffcj03L//4/Qv6x279bTGn9fuPLx2+
/uN35s7wHtYMx//480F+fMfZU8kPXz1V8V//zMuT7P7xu+N9YtdAZbLSGNBlrgqg8eXbV9xPDAJh
YdKQ4LoI/Pr7b1VNw/6P3w3tE25UpA7BBuDBZPf8/TdZ9z++xIuBEnc1TkbrhnnDf53bxfe39vun
xA358e/fqr68qNOqk1zRN4vJP95uBZMgh3QT47192AgUV9owKnaaPt0PsCLDIe7aXcc4bpfHSQtE
M5cbkMbqKF0wm2lUZrN1pXZBH6dix9X0QRMXxUmhGGO4lsIhWwYmi0b1mJa15g+muhy1blM+iTga
DqkSlVvNWrrNBHcYmFja+8ns42DRLNhcnTRrGlLrBvwHwbojtkWsN2cF7UpBz9jRrIzzqaHWZTBP
qNOaNmfs7Ah7fJ7HTj3qK8BUE4faI6xH6gCwTg8gIXtHDbbZG+anAmTTA/tx8XMpmCBTWNtQoH2U
lvall5vSn5zavm1T2G5lbUF8S9WO1LulDqt+TDYRo/ug8cqSqf0yHVKSXf1haO6UzOuu6sSMmHu3
823qTTNzmWR+4S3tt55w4mB2q5FyobADXWJDWeaZvvHqdf5fNK+KquGVPrSNj7yO07F7R/Nrh4gA
s9i4JBUGvaXVW0j16TVhlS6EWRebHs1J+0AX8efCtJJNYlSn49J7XESrlfs+Hou9oosp8Lol/lp0
TflYZDEzjCqad7DYllNLn4eQ5m46qVJJ1erUypbEKRKBvXRf2fq9O+W0yzKZA8vsZdB0asO8xSy2
s2nWR/SJIKW5yIkRmRaoQON0naDBd8mh88s6r3aeKU7tfBqAAcn9LqJB2RfxdFJyv3eGMzk+ut3r
xZ02qzDtMDu0t1pvIftxuxIYEASqHcBBKxDdfVvql6Vt9AxKRnHSd1V+aYvOCujrKi6x8B6l0RlB
3fTGUYy9wopvmPshUpvbwRmbq2EohzABVz1uc6hcfoH5AROolnHOOI1hhiXWbd/Lfucso9yYCoHv
XqkXd9/Whf+FFfO6Lvn/32GBXGuof702Hr9U89ObxXH9/u/roql9Wq2u4MHqUImwxWCV/b4uGgZf
QeOB4hsmDlsyZfCPddH6tAbXwAZmKET8CNSD/14XFfMTvQ29BjRXDMupWH5tYVxr7T/WReSH0Owg
cVOGE4+xujO9rXqiREnnstKeramKNP1+0rLJBqVKum6896CHWJ+9qMMJTGH28eLNCHr8yqsm5SSq
lWgMe9NdFG+nOuBEgC6R1s0Pf7qVf7F0vy2Rvp8gzFDwc0oK+yfrEj12apDG/uuU2Fq9MZTILFd6
OanVGhCfs/v7o72tX1ZJGUWLjc0SBhvMCd8bZQ3LJATNMcgW49vQhCx820x5c/nrR2GThIJDW0IZ
/e6mJ8kM60WvslWOyV0rM3koVjXl3x/lbUH7/VoMJB2oLdhI4cq9/WhdtfZiRwelaygst0Mzqmfe
lPQse1Z8jN+4x2SoeTFlPH9weW8/sh8HXls7HC7Y29/T89rWGzCNqzO2lRhpjDaPByGVfKthEfxB
a/C2lfxxKCxYqNkJJNLf05mXCguxdhEZRSBp7n23dH6ytE+jsryqzFM/qG5/ujB08PRTHpb37kq/
fdcieGVaaJnKeAIo+q4zW3XjmvJltrXlg8taH4A/3kouC6u/VcBB2fPN9Ws9kT9R6Am/yQWanNQn
UkkJIcqVm8oczQ0gFWMEEMNjeAnzL5Gkvx0U9hAcIuowk/VgXSr+dNDIHNKMpi7181E4+J2PTf+q
9VnyUfv/0zvm4oy1ml+inuHPe7r+gKOjZ2ccZ2Hsf29F0HUYVmbPf//0v0si/n452Hh++4+8uff6
FCvLZnR6zKzNrIMH0WD+lXmkBqRxzhzKPC3impmcuZMiCtpW7HlcCKsZDotan85eDzwg6jPDXi7+
/rz+6uphrK4iKHhxP6kIh9Sq6sRTEj9brOqgWRmzgiH66AH6iycVvwu8lnmSNORj7z5LdcEkZTC5
x+UoRtdXtXoCywcfBtU1QD8/eDF+eg35SOGiU/pjUEmiyrvDmV6UK24WJeQ2EfQNyvKoDe6xdK0j
lOIfeQ389cFoJDBPWIOV3r2FVu0QGtJysNEsq325qN2lltYm5AfF0DeR3n6UrfZOYLI+SoBU6AkN
NkoNVea7IzJIzgQEsdQfvLE9yxL3XqKKRyU/Ql+0IT/slO4+XTFoSRQRA63QyOfAGdo2KDqGw2bM
2c5VdpsoQNS/+jxhDUhoPaDFSuxeu6s/v7UY7IExuAaYatwzlBpHNdCNcj78/VF+fp44CsQIIDt2
LYyW3h5FAzZ2OdLKAlPt+XhqkngKh6yIxl0cpZn3wUW9c3j9dsexrACqA/FZI5feLYDk0attZcWQ
dVUhy6NhsEl1r5ckfzVFbY6+ZcTxfWbFWQYHWOIU0hqucqcmmemGIhrrDxDEn1/aVdG8JsSsrtdQ
9d9eftdXsVsKLr+EZSz3uOD1035CnflRdO1HB3pXGdT4C1hjwoGqNiv2NWXCRtPER6vDT5UB3j6r
URvRAVgu473z9nL0bqRRH7i7VTWgrRCVoU4+vkn27TjhrLVnOjrOB7PLGLREbZ18tFz81dOEowpm
hUiQWJzefbq1VkCc6lgDc1iC4cx6uC1jpwu9hvbp7x9ckDsu5s1eCrN+/czWwBAM297T+FVpKFUG
ydiv4lG2+0Ibot43hSdpUccqVomxdb1r3ZxK249qiRmpPs3wu5c17fGrhv/FTVpGFSwBY6wG6N84
yi4IsmH5ufUz9X1bfRFr13XmiQYnDN9KEmPyqbegQeQMHKOHrpl77UgpJHhBo+Yjo5uRSL9LJgcF
CglRzOrnZErZeKqxlUyS426Jqp0qGrJH/dgdcyXUZkCFMKrV5SxpJqYnfcY5BQq+4d3W0/u22wyT
3Q3hKCZjx0QOB7ymz9KvsUJkYkiOeWwfM8xa4tDVyi7hFPCF30lsTDu/K6salgss+YGpTB2JsFOx
1IMO54r2iPfceqQgMsqTXJC2hoMrbblvtEx0Zt80hrGw/alwYBokQ0lLATk+TvUxOhVo/uLiMlGG
WXjHUHNNkT3AodJimIIFHGjPH5Jy8Mz97GkTgTHowt3ZDV2F2e4BTlT3ZLZGd9GURXrpYPTXBRJz
yAF2Dxr9oE3NhglzoS1XuZe38U7NGtUJ+qbKH4euLL8KmE6DbzD5g+I+O1nJ7DTyLvLFiR7SMtPY
/fsatl7P25Ye6cyi3INWCDffuAzr7TCdjCQNzdEbkiM7MtKHQbFVcbxUFFFJMHezIYKBOlDcq6PZ
SlhXhfIgjcJdnBCCYGFDe/UIAvC7xGyPojGuoBw75LxfxB7+KUctEXmoCyvKrLBH97dST6Nit8xF
3TBpxMnANzQjfmrzUpJ/YUZl4de5AlfZi4sUqsbQzLemVbo9pCCT7p9RpLmP2xTvHWjQpcEkkHxm
XvG81Fb5cUNuY+/akAaypJ8+J6JKy0DRZvc8QzF/WXoO5MolV5cc5qMZTxJanN4UjDHHJp1OM/AT
y/OXhRFsRTnlxrCx24JU1x2YrLiLe80jVrHrmkulLmD3Q7QSJ1KaXhquqgTnGl+YSf0M/03ABDD6
xNs1MLgLz/c6hgm30yT7kGSBTr3K3ckmHlyvFG1HJ2o78RGQjFK5x9VgSyU9ZGxV6YGOprL3pYLt
ajAmuI7spsxVL5i4Zs8M5rrktJ4wZQ1Ra6dAbErhniUa3COuiIG9H9cVfGyWflASGS9Vg9HCyutI
Z5m8WHMRQSdK5ORtiooey58mS6phpmdaATvOXDy/9gYjwuRFsaMwHxrgLk/v1H6LVbWzwFepphSi
r7v+SsbPZF3UGbeubzWwGd2YTFheYznle9vtdDPUpbucZMoka79FyZWEAwi4CJvFk+f0crW3aZx2
iYOsFrmGh6fGAyFVZNd2WS2Rj0sqnK2oKZo8lBXeRjSXqYanFQY0emBPKZzuMu2WJ81brLti1kw0
CclQHFI8BiAyVuSIhxoMmodkHEfvIUe+Ie/MKCuSsNOjHMjS1XgLFmFjLRmblXdci9oyjlzhNMjl
sJgSW2FLGmj4JMbjAMdK27bNwl5jwJlXwshWsy8MnothV86JutfpOqpNkwlIdZAT4VpzlybPlyJr
2y1VgGMHCcCK7Tu80FiFNz2MZzeTpRE0eEGdSa027wuvz17rzo7cAF7C0gdx2zqGn5RaeZ976lL6
Y6nDkSkN4jF2RmLIZNOPwwBBKoqmHM/2uux2K435cwyT2A4K28gBLpcmMyd/hKgRDHOcFMdV0bXz
FTSQXNcCt+xac6frSdU0/IpEaFuZC1VsAHOZJY7jlJ4ri4NIgNCadMlvR9uL3XxP0U8Ru2khNTZ8
isIx+q57cbLIEg9l0lgdbucDLLiZZ1HwhvXU8v0FVBP9oMilfhzjTJMBRMYqC511tn6U1JZZseIU
E1yJFFJxA3Hac5QJg6tytK2QRmSMzZ2ng7S232vD/wXA77x5qa468fLSMSP5N8D91kL/X8N+/v/9
P1X6ZpCyfv932M/4tGZ6MeT1DHelIKwl1nfYT/0EGsN0nYQY5FdAF6v66Afup+mfVjiQrRRDXtqp
1avnxzzE/kSRTycH0oHSHQ2u+yvzEBSMb6oi6FcYDzjYWAGsgdAwKn5XAs55hPqE6MEGpUtKUK9w
4QdpRqtV22XWCXee+rENBtAUuAYaLZ27wdOzfmHVLFA+jHL6YpbaOPvJyM4K21nUcGGnKJe+RMAR
rZ6wVRGSBO0lQbu0urURrsvjXpXs9CE+fNp1N1n2WWIIJdnAO12KoClcwpXFRB65P/Zwlk7z0VxM
nwOjO1VHfuV+SaK5DqyxANlyLPQIx7VVp4j8exFTM8iU3NusVeDoN12G49tgx7kakEbnNoF01ORO
T+K8D6RX2u6R5CVFZyMoA/yxExZh3c2wnbRGFOEEPa2F8W7S78QSvkCt2+uUFujiFffk7HOfYcqz
4VeYZBK0em8FsTZlybY1zPYaIibsmtYU0U2UQJiFAzox+GgLyxS+LoW8QqPSsEPGRNz4ZkOupW81
9fiUttBC/TbShMEMSa0qv12WwghTU2qvNGmi3wwuA/7QWjIiWgniNGuEZQpqExIUJve8rAY0u5oV
uQ2eblbWb6nC2mcPcudEOJjUZ1/k8LkCpemb2641SgJKYSo2QWEOsbmxlqE+q0w9c4OYLcgKFXNQ
liAe3QoBZzFH80YnvVjf6S62mltDAfbeelPkPGZtP56mmd6/DGqlF8fYCLXdeQqzguVKR8jJx2AV
88Fj5tHte9TO3dZYEPCEUHhhq4LzoX+hB3LmUOthuewQdkSvc6RM+m7ijt7POkkplylF42NtIV9p
fQ96m0tV3TrTzYiwg/0ww/581+kd3NwFXXK+zVMZIboaUoqOzhzKC2vCj2WT1F72wMMuB9/JwcR8
iK+j5TuyMx7ruXGeMkI/rN20GO2FqWmkNuudbYHcQIQccThr0Cu0bl6XYZkO9ok7WE0RqpIBo19A
gBd+5JrwT702J5+Q+ht7GKN3jOgcbnj3ReKWcqXGkXpVcYMcfveQ3FjZ2F/1A3X6dnZzquS6zIGi
imlyv2Z4S99lI2MtJmLEyvlRMyfPqtYrZ23MFCggw2+CJD0ME6JGFAz3A4KH+7zNEszuW8VVT5Vm
MvadlkavILPJsTkU8deqnfXPHVbBTx2VDLncVRU9d0plvKZFIx70fmiPZCrMmyiyqwfVQJa8N9Z8
Il6bJJ7Jmm/1bCMYChyp1GWMAXDSRRhChCKVfDdAXwWCa5WRIOo6fWD6OCtbnaAlCPWCkhumsQox
uCbxePIVQrJy31EzuwkiSdnhu4q7zGtOQA/ir6X4e7Ve1uxoK9oASMRwwszSiouUJpbexzDKhPrR
TrChc4d7w027G/ja8VXSI9XAAkQwTkXG37/Y3z7rDhHGWQzX9IKPd5UQad2BLVg8iwx3sVCfTPGs
ZKSjQW6Hy8yzYdCzIBVRPCjajvWCnrKrwkTUvOH0ZYwmYflpjx3ebsedLts8xCJRqghD4sjhhGPH
2+aalaewq/r+muErRD5bkUZ0Uk0icX3ZLoMXallmky6SuHCBIad287nbTUa5bCfWhWLTa2aWxAGs
0TS9qLC03ilZnZ+vYnKYlmtI33ZMpHheA3RsX7EaaYZKneViu8Rxeer1immfoLpOfAGj3AxGu9Ky
zykjZW2L5mNomJ4mSn8w2oXlsawbzdjggswwIegLNNEbU1aE0HQQ1mCk6dmqRtTsm1JrmDkEQ6bZ
7Y27tKUakhqeHJQ0TabTVg5eQq6E62LVGM1Cu0PfoM1fZs/VHzASUJuNXrC87SGo1Rcecjzh524p
4YGjlluCHNnUOS0aiYO5HJSGXUHBYrdSdGiZFgqqJ2aterVZrBZ9N6ESOsKUtErUTTzmzU3KyO0x
jrLoVi9sjBojuO1+pGvlK06XyRl7LsSlZRoc7URPBuv7MOb/F0mwR6hS/nWVtK+rr714km/mo+uP
fC+UFNf4pBmYajKE5K/v9JDvlZLiep9gy/1BDlk9mP6rUnI+satAVMTNyFxjov+YkFJErVNVPFZV
nHWMlYnyS8yRN4USjpbwSCnYSGnj/KBKvONNQSrpASpsezvN47wx6MhNPA2O8ZO5NBS0DwUyjJ6u
hs0LPK29i8bWPlriUj8MkyJg4sfhUpXGFiPvz3+6j38xGf0GO/+BbHFqLG+mg5UaHl8YVb6f3aYO
KBLbWbxbRi16KCI20UAp8zVJ3SA8oxl5wzeOJUuQlEUtTlieqty3rTQ5qJEyXy3p3ACc9vJaSQZp
oYhmmTAVrd432rgQWthpJ0hlkvQiq5euoSdjRhQgBtafUxjvXQh2Er2A33pikyUCjS4G+toJ1k/i
A/j5HQL/7VIZzBKqupJVsBR4hxjKhD4GyDnaJqpiX09V341bOrckiNCs7ln10qtUU5aDq+TKTih9
+lDCQBt8OScufIrKSU+VTs/O08jSdm7kuV8x5NTg+DSbv/9QtPVM3n0oq+8BT+e3v96bKiYUsAPi
nmSXjct0kZVOeQNbaiMSHgsoseP5IGb3Zkom1mLIvOeL17iHbHHqMK+7uA+iXp8OXYSHir3M4/aD
s1uf1jdnt7qNYWkGqcAitE19dx/teiIvY8qsbdNI+DxdO4X0G3TNAJH7Ms2HW+i+52bR4gzMaOnE
kqP2gXEiCTw/nwRu7Ngff+MJojnj638aNFayhocpYmPrSFspTqspjiG0lG6zycz8Ps6AMGajmANZ
ZCJMLGmiyq6pCuIbvCvSMBcVFPt20TeYF6snitXv1JZRjDEsSFjjof48yqpB5afMe7su8q1dWfqF
gTqSGlJLUb08zlJogSBR7Ra/BHZ9AMNbCTkwQOuJpFI3A6GM14mdNKftWOY+Zeky+DaG0teJMRJW
asf6gB60pka0Yi0Ji1wvthF5v+iiB7JN7ahPbkq1LQBx1ZNUzxf8lQdzwebK1BAazPFwqIWXK1AA
OjXIpOXegR2Ta5lFUHxKqOApHNTG23rksXpadu04OXovJlw0X4r5ZbTL4tHV8hZLAkpB6hY8LGzo
7r5YJod3uS1GVPEWQFKTjOWLohRa0GqAGileRyG9ToSeIlPWmVab3qpZB74Y2+N+mcr20bOFeaaU
xXwcN+5MLd1Hm4ZwowPNIiFoQJ1PkSuDrEyrExc+9xYvg/II2Qa4ooH/cm0V4lDK+myq8jLEW8Q6
qdCr7sjstj8Df5QhSH+zme0h2SWzVp1gupq8QHHKN7rbDgdNaa5whilCeNr3lW4I4sQZNan9vNzj
I9JssA7wzgvStzC/H/CkX6TnPXZj9OC648UyqwOtKzSra8R6cQDh6zodJ4rzxJ09nJ0U9zUumiw5
nhTPPqNmhEEmEc06ehVv6HVKdAo5936W6XQW64mkV8JH/MqemyFczVl3FgXfbpq6q7lsamhlLUQr
Gbc+XQSuLrHXXydJ5oVxoc34mLjD5Bdr8oCX8iFOek2PqE3aYRV4v2hyBjOk+NzUo/swL/Aminp8
KBgSvygJednlJJMLy6gf0YFXgV1zk0FoR7yZ7GgHg+iLMnebNpq8w1SM4jyau2etxWtnws4CVaih
BDUswXp1jrCUxNoQ9tluUNzIMOVBKuWkHw+Lcgmv7ZIYTnmRSzc0hd0fCtR9AW9jtDX7qPuK1vzC
0qJlN7aoipBQko+Xui8gXF/wvEmB1mMQhAgzQ/gK8Pm8lE9MT0Wg1x3NShJBnNClfjwNUfJqiFme
sdaoHjmkif4wLl3sI+e2t1pUE1G0FMRmo95bY/3i+YBdtrVRGu+FrRqAwYq7gGdyPG/mfNnmWdpd
z4XwQHNb86I1rE01L9rGy4ohRHJKdwEIapxYLTC4b2F/tWHXmB4JsfGejbI1D9mQ2PcKKRWPTWWY
/uyZ6UlUSoyI+oIgRNhAXrK35PK51r3lbNLccleQ0HDuMvuZm/kulsDzrHfWiQS83uuOtUp6a/NW
GIu8SpLoaImK5aguy+gyn5zlpCtHiHyevdeWAYfkaLYLX2h6ts+9DO2olbl4jDdM3l5z3tFHxnjM
nyIEWeewC2MqZNXZFh06N2POCC8ci5A03gxaq+FFq7ivuYMpahyycuR1K8yjvpj7V9VaxrPaxBjB
QtC34CZSzHCQ7Dy78KTE8h4+JEqWEwaoziGRLGOuEbW+ajntUWKXw6bMjfx4hspzRkKIfZdaLuKv
dpyq45pWd+ua6YP0siAH0PmsNG57ZsZxsYe6j/EJs7YjzWnN0HFH73qsFitn3dU+S72rQ1WXcmvb
CSWUOkWe5yNibPAgTM/jpMfpzknR4dpaGmrKIJuwHPrlMjOZ4DE0UHRiGjSxY9JmE1XRiSPVkGmo
pm4V8EyUkOn1GlwnZkiVdcVlm0oaQadMDqXWZvdjpqU3al6pr4gMxlNPL5/zxUuPITo05F8q1jWJ
30VYxZ5+0Mbs1bPbK2SHpNt4/T3dERVVEjfVNinL9jSes+qQV3hd1EbjnILP9xitDdF5ZpeX5dLd
ZrhcMNKxr9imkiPDmLTNiKLxUHjeVtXr5sgW40mG9tmZLVxNZuMMZwbNV/BeCfJUiIPTlH04mS1c
lXRxjs14OYoG9bLq8fpI3bHxMSXuJl+ITrkcLAwfcnuOAnI78PEg3WBL//NczZETJpJYoBLl8h5z
kDjo4fiKNq6ftLZdeyXynFITUMwzBhHmvWntUkcf/KUws+OK/C0crRJjbyNz5QVFVjcxIjuYSetc
mp2bhMCGxRaW3uzr5YpfuMI878uMIUtr8nyz8yHKq4b8uKbiu5m96goVkPN10pVT0aU3fUYMmzZH
Fy3c443Ii+x1Nsv+tDLt8jSL0GFgAoItSMdIzR+m1HqpsMp4deJ+PGuHNkba1zHwLRnTgoOoF+Qq
N3KTE09dh3qrxovvkF3lYEAM+s/UjkSdALqXjno3ngb3ZIjrXmyVvpLusUiHStlUOOWAxA2zam6A
TplJddg+qEh85VQYV3PqAIag8S2qaLe0bRKikqt05LMdThmYV3jFrm+M8kvF5lSctkM2Osd2aWA/
pbnVIr+WhpM1IcYdqhqoPED1vvLozHfNhIfOVVM55QkuPj3rE1ZBSPqsrjvrHKO2mfYBuvglZm8x
9lpTa2/10RDjZV8RW+Qr6cS1NeAWx/hukPNpjvFrL6A/o/9Lxis8VKR5xmPe08CIZienhOhyT05n
TjlxP/R55g7NfWQwMYuz4QSTSL0MF31mLqQV2s06w9iZw1CcNeQGabiToGFJS+9JzTtjL5zaIK3L
daSfDAsWP12MeHZTWT2+FoMKUsbMJw0YBJqbnrEnZHP4iEwvDGfaRVo5MVhRh8kIhV4v9SaZJQRq
lJljGSA3zW6c3CyUi9LsTR95ZHzRYxOwHeax3LDKqMcLXnKnUMS0E3Di6MFJBa1Kpzt5Ew7OUM+b
JElZm8hslKcwqs3Cj7omOlJKNToCLm3BL0A6Dk1lj1cGg94jve+F5evq4PhJqul7YfbzM3eAOq2v
otVGNrM/120dHSXpQG22lOhidZwKo6UanhuJ7JxwEU0EgkTrC6xyjLu6UY1Ham1jw7csz4rhLJuI
/GRGi0rtvBhVlyAISqV55ZTjlYg8Sd9V3ZYt8rTIS+9S7lsQuZNv69lZrlh3ckncYGEs71OKJoFq
6dNGz+XnoR2Mk7qauxOiOhaMGckb6HATxfDCbqvPEatsts/0xW1oYrW62jfEVQQoSYswUwrEjZUV
pVbQIRk+KhO8EDemA4Z7goyt860oSro9al5NOU2iTuqX6eJBulhSkX8dUVEgY8ZrSsRKe6wyzgor
nBoOAlbefeJVAXYPuE0tpAWklt1cK7XNvLSI26Nm8FjfcbE/V1BRH6hb8Z+cm3GBPzcDGGpiGna2
0VqqnzVEqjCbnivT1/XqiQmmfEaZPN8nZmEfTKeVJ8zn5q9Flj1MOSKAGnumlkhQWHGpFMmjDY0s
BLLN41BdOv0pI8HwMOttfNoxsNmn0XATt8K6MaRYtojsTiX803sNWGtfTVQLod309ROTQGbBplKo
N5XLshZg/zTibyNQ8/uVnWDva+hF9rVsyguVKckZ72952kw6ZKae00eEAq4RKlpprEYjFrWN7b7C
PLLDcuyOhobRaZ6rR+oE32njQfc4zSmRN4kF2N7irbfhTljF6nzYxEymCwCzSbrN15SRIOZRZlhL
OJelUSseAFs1PmLRrIYYl18aUcyPVLmLAD2rorscJA6GVeV2O8vkpcGrujyf62aPHRHliMOWmjiI
5muYYL47MPCPU688cVtB9eliNkFmSqDhkM+AQ3kpQHjPiWc5sO+yykVV95pO2oShlTO43r63zY6o
VKWzy2CqunqPP0ScbYpi9LTAmfN2F2vdIg8Nw5JT7vlrpeLagH2ftTfw0SRyRtkIBX2NW0IFkOQQ
wlXoLj21vBy7tAjz3L1jLrwEpmwpJg3xFMt4hLLI+2UNuENFU3GZZ7l2ikNCdePqAJiAPfl8H6e8
lX7hoX7pW6/E8byYnllRlt0g87DHycmnX+R4hdYEWcMMwQNQPZY92GfMAowHC/VXaMQuwBGBPDz8
hkXhpbC/egkYEtVOkGK1eovXLd5JLSUnxfdwUmO8tqeky49Ngatb203jNUxoXGy6EwFl4QruMQ97
QXh11Ng0c5moq5tmqacwwayEKK1EWjYmlYpx1U15ejeWPQYplamWKNyFLo4Tc2aRb1nNvVmzzqbM
1AP8qI2N1I34gR0nwTFi0HcCbfi2Tgc1NGvbeVJ7cdvAyTiziUx8LqGnHJejN26YRieUrPIQF9mV
iRT9IUqG1tqp6HIOnjCyL4Rfybtkckfs20dMMDADOq69XjtpymF86hcpzrHAkaFqpGy4nFmeHJou
NcwNhAbKh6XWv6hjjDWPNjfkzggbxpbKZnAwC6BbxBZ6CC22PmYOlb18g09+CcT9a9HKG13g/0wv
uHupV2md/DeYg3uO/f+oO7PsuLVry3YlO4A7gIP6F0DUEazFQj8YIkWirmv06LUjO5YT0rUthpRk
3syPHM/2j30tAQEcnGLvteZafCK/1JoWE+I7f+BN8RK+1s3/OEbfcoyGdftrvffff/5nzVfB98e5
k7ogBmVqUYtZ72fJ98c/WaR6NCYw6/1om//LK2j+tfimsRxTkjUBJ9LR/pdXkH+kcos0xuloU/o1
/lHF971gEGe6RttC0JmXiVHQsWm8L09Bp55ROaXFdZC9xdqXUa7plzYeznl3TPMV6DO34Hs1afCF
NF1z/zNJ7w919n+qdL/fAcXtXwtkrJ+JSrB4cV1h8krnETBb4BVW7A2naafXpC1U11H3FWOjy8Lk
2NL3/4/j/GHhg71+j779NxjoP8wI//texgbu7P/8LyaNn7ban95ZhsffrQzzL7QbQHWZc3UDqqyF
SvrvVoaCpcsk4gG3D2EP8iJS/VcnQ/xFHuCPvASs52zGkPz+Pa7Nv/hEkInwr79H/f/DuEYcvvxN
BmIPLCz0zs9rv3E7Bh1V9JNEMeXbiMEdMimlsdeYFCqD83KmUd5pBIVoknC7VUMtlFk0j+Nn3epQ
lCdtM3wWzvlehvLznrD3aniU+A+6mPcjnbzDSoZCDPVsKm+zVNKfymFKbbbdfvIVkszwxR5S+1HX
O0Vxf5mf/tA+OatC/3gcAAWYZUjxwYN1Vgqnyiv5vRmf0LxJ68DO9eOQUUmVRCRftZMSPv/zywmU
O8x2MAyY/d7/UmqMWNrT+GRpgG+ckHbJS1xF+Vd4ehWHEQ6/H19vuf3/zCE/n+yv11tmuV+K7Gos
GeCR4pMi5nBlEUKzM9Dub6yY//rxlRap0G9XIg2NCVNj+j032oRRXRbTnJykNG9PVK+yXRxO/Sfm
pD8NFAwB2MFNQdDf+UWkJrY7oyFm0OqKzUSH+a1G5Xqc4ibdoQmpngH4DB74QPHJr2OV+/3X0SX/
4VciN+HsOTbJjAQnIJ6NTDokh7mmrlUEBTcWrMCbfOz6Azy13s0SQ7rx46Iynf+Lp0t7lCHKuiR+
NFN+eY+2WU+JLnP9pJBXZU1NNRjYXn98kT98C/RRWVjho7DwnVPoE91qY8LbTpEV6S+dPEkbBQvR
9Zgk4UmU4KI+vtyZvePH4FRAXuBg5XIk7S1v+5cfJWC460IPTvFYF8i9SumxiER0Vciqf20JaXyy
CRfaTAYHILlL5GYNWCVdBGAwHz6+lT98JnyOy7/5LPF7nr3ePu+ZNX0OeB39kbZMNQDKDfpcu/gs
LuoPV8JzYbLfURH+Mee8/81dLSV55pvHXrTBIwW5eFfbZK8NVRxvP/5NPz6Gsy+S3hqgGTrriwH0
7PFm9Kx8M1aPkRwhsuNRfiXl1nou7WTu9oMZGPemH8YwGcMs+eZLnT26E8eWrx/fxh++HJzK/NpF
/sjKd/ZoRx2rG5zEo0Cyi1q6IVu3DDvtVM4JDRx5nk/YLLJ7qj7ZLku15hNg+B/GNFVwyBKsK5jS
tOV9/DLGsjmMzV6l4hEk1lZMdrtO0hC1UDLVa1/Jg89a1Mu28Oyh0/QlW0ZZoupZZt9fr4MOzcIr
jmiVK8vJwB5j7TDJVoNHaXaPQ6+ORwQ+3UMkWcpW8nP1oV6cif/8of96F2ejjIneN7tSHGugOZcU
7whzjX3VlWJhXMto16/zeOo3U2GXm1albvHx1f+wFGjglehjL/So3xD0Rp6E0TArx3bMAMG3Qt8q
qJY/i6L5w5e0RD0tZnqsfsyM7590O9QgD0qEBr7crnyd02kbZrLbKHn7SYzqeTd/2SRomOsIAGOH
RpV2GeO/DCIT7pCk98rRzufYQA07mbVjhmG7ltTeMmlqBfVpkpthF4lJeLnWJEedRGKZ2rNe3ZGt
W1zoOFgu6MzFdL9Q2U6fvPDlWz4fdhyjsIFwblDlc2eelTehpOnjEcnqdBzqRlspuZ1e4eAyNkjW
x5vZrINXinufBTqenVKWSRzpDxE9qkzOLAqcswFvhy08D8k4EJKcXPppFHsBLYOVgTtjIyPMdZFx
ag5foeRCKp6uuYdsB3OjWJtGnZPTRQ7CJ7uEP8x88JTgRGHRBhglzmc+MLJDQbTQoa8L+vEYXU9Q
8u3bKCsFUrQwuKlNE4GZAhVkhvm/jjq9v//4G/jD4oZhFCHuIhvCmmmePZcY5wfYE/MgqVFzosRo
HkXg+xd6UxMwDQPvRtJKDZdKLPajRlk1gyVzBa3kM2/8HwbvjydBFgQPg87z2UE27kYVeK92oJMZ
fwdjX3qBPu4U+lNe109p6U7Z2G6CtkbQWcnR2xKM8qjVducqIRl7oWwYTt5r9YU1wO3+5CktT+H9
uOWUD5ZnWXjZNp5/WUokMh6getBFFEhIV9EZd9Ok7UQ3dqcq++bLM2AYPNKeRsN4NTHjQtfzi4MP
BLKiv9YvTI5/n+Wufl77HSRoWZB+uyVsvhQgMKYb5tnzCrR2lJJJPqhd1PmOambl1Uxd2Ctb9h5B
WaY3k93ULgiVb6EYqTNahb3zaSNch8BfPo21+31B4Qkx+QD6wBBPl/X93IN8K45CUz0EUxJsEPxy
0q9Hyn3dWLcrEpnKO41wj5sRWqWnlfmFBNP/H08u3MIPIgDBHuivzjYSHQLPRWR2kMm0WUcR0gZL
6eSEYAA1eeomo94NSvOUINT7ZCH50+SyeFMNYkIp6nBGe//joyUIjHreAZlCtUUBi0UhKMw1gn/5
mq6u8lUZrfrVzkIm5ASI/m60050ZW1RDeTxeltntJ3PL7xMtiTkg2mx0d2xbz6eWNJdGv57jQ1QU
8ze5Vhiq1OqJGkkC9P9qa+BLMtnibQ2/7ryPh+bv66qusFlmNuFRKKx875+GFA4aFaH4YCllfNMO
4bTJUZg/f3yRHzGv78c/V6GwBivB4rmf75j0qC1FNYeHmeT3i8lo+l2dEcHQ10gU1NbU1ngXzA2l
fgjBCTwBJHaqO5m4XcnvUWcinjSNrqtVBauP7+wPj56lRkYuRngZFZGzwZBiaDNqboynI7YjYSIL
2zha+6NA3JPjapgKP3f5aD+ZypfH+v6BoPtk/8pIREtKTOP7x04D0wrzTNpbRmLhBykA57rl0OdY
B7qijDwIwgEDbgjgPH38i881ciyunHWXHQ57eBbY85/cLomz8xgealMvjmoFDj8bUMToBJA1RdIv
dT8SHObxGgqwcRiQx6x1aWrWEscJB0JuclVXWeQSD9HeQku4tJV8voZBVp8yeupu1QcvtdzddQQz
7NGcxau8rGApw2lBV+THn2yOf9+L06FTUakuuwU2bGe7UrOOUuZUcy+q5ftIMfl62HjUTa0jOV+p
Yg6uP35+v38wywWXkEQOIHBMz94cwyUTs2bsR9MOVkFnVeskqXL344v84VfxVS4mKllfTjhnF5Gj
uJylWN9nkuJf9aaGALbKg9idFCWdnGEOpduPL/j7xpeKtIIIlg90mY/PjjQ5YBZ2HfW+narIo0ff
r9KQpHBJx5jz8ZXYqpyNfWpUbHkpF/Le+IHnSI8qTzuEL8ZKzImGvi/QRYFBVs4fUCfQdbMi3C6O
4Wfzg8BvoZJYgkRuZQ5qn++MxjdOAvct+QlYG7bykMxi20yiXvD3VditOmOKLxXkb5mHfcfYpCYG
IhSDU/G9K2bkijDYq9tJQzjpal1JZx1Bo3o/1Gly7NXWfmkqpL2eqYTlN2XUTBzWwmiHFRklOrpH
30pf6rIzM6f0yUVx0A7FFyWvq+PM2zb2WtAGA0k8ZvrK1ggscEmLTelNifmIKmhovNxS69kh0ECm
5zeCrMEplyZXpjxbSKhLAnn4+Ou3iur8AXsPrbYIrSEs/rRL39CT0vQL1cl4LUiguOGEKr/RKxbX
ajTgAsJgYg5ugOv4mUz5FHR4Ms8lmL/U+BYXBjqbXoJSjb9u4QzkKe4vf5AR3iRact2lsFaXcAzp
jiKACDd+mpa4xaO8GQ8zAqPBrSF5oAkVI33EwLc7Mt78mIdXpJHT0qLexfC0XYEp57Xm8POlJYAH
sN9oIB6rSvwfKxOjq7IBmBkb6zSsH9A9kAdkK+1QrXGeVBXRST5wT6HC1CHSJ6ZzLwwERk7W+fqb
GsrIsPrUeKzzpB089K7onqAM8EeKZgb4TOsW7rqCHKR28AgMh0LS5sjrqPY2biun/eymvQ/IX6Kn
zsEpDweC+CY7pBfCUug1qjVsYQEAGmyrMJS8QgXHSOtU9y8RjcJDgYwSVV4iReIK3zyxDMTNDXuY
FqSFKKRwgIQXkYFAqqy5n0pu0mDlG/Bq3DBJynGt+8hWvEg10LN2TZjjtEusFz0WkQa1t2VsNWo0
9o4Ni+yej4Fm7ijrCOpsvW7alVpr005t1OyJbZUoHeYf/7nTw+XF5IG0QP6mZNcJs75naiQrKJhG
9Q4UW/gYNtVYr5JmVL+D7v5BlKi0mxrQu+n5bRGRNA+AYuJJErtDvSpHSteNk347yJr0ZOFubldd
gp7TLY10OOCpTPUN5jefNnXbV8k26Gs72kMCLyInTOg7IzBDeYD4xZTI8jGT6QVvdVM5FRIu4ShB
oWzIMkwlOvVL1ERa0+b3gmIuZRf4ao7cmCHUHbQ4QhYbxCYbdER3Vb4ZihGpwVRj13T9OmO7RJsY
DEOJjAgsIZFonVcRR5bzGgo7hdGR9M9G3JuyAz6TEJJZV1tel5rKQCaJcdIGaDv2uISVFXrrP/kQ
4C0nyIP0EraBRfZRkSkGzIxQO6rI9CocqHpQ7RRc6tuxnkCo+zrawNU8SVmG2jAnTabE5+4WvOR+
FVmy/6wZQVyu1ES2Ei+o0d55A7lv7RaBXvvkW1bcXpptMNzooxC0pP2IsEaVBxlQFrD8+7wkGMzF
9VdpTjvIpeWl2qKI9YcOP1hdAWH3UpiQlhOVlpx5bdR3CXstuSDsojFgb7Fg2i/lJCvaKp19y1zZ
pZlZx2QqJdCRVYHtNk4VtvxzzMyjkdfwHFRayEaI0vjLbCZij/jculMR1COmZETKcCMSKdug3xX1
qq6MvnGTJBCmq3Rlc2sYCNi8tKZM4LSKFasUy3LmaQItcra15bLNjiLRfYk6gmLIKChyDJVoU2Wn
U/LpYs6k+YtqNUw+AakHW7INZqIIukF6MyONzIJBMyIF78koXcf+yPHKmNhoI+Vh+iV2pOlPBE0I
FHZlUVwbCGwixxzt4UFW+uFJF7U48aR04aARjb/wAvob/HTyrYjgsmLEz/vJzYJcLlZFVmjxijQe
G6OfOja2g+02zNciiMxbmzOtiX6MXoLbqLFALqDPT3bHBsxp7RQwDPY+suoSXZllBz0csQ5FhKMH
Bqo1Z96ksbK4w+Cr33VriE4qmT7k3vELy60uzeEtLezyoYlm8UzW5/gymllnrAw8ul/Mzmciimv7
XjK04SJQfUt1AgJFjVWOb4/4G7SckROR04N3eqr0ct0SL3cth3qZOsA/eTMLncNw61KzeRtBo8wO
23LpqrCw6jhtmw7byFbjB5gKyisFWf+KaAF2IgaU5JvCZ0JDPjGbdNfYaR/TmDeH0BuL7IbNfWk5
/TCzVpJVu3iWZLl6GzAvdFvmXvLsBgGkZFVaqdF5UdsgpCahDtdKSbpRsW8w4z7aQ2Poqz7C8rmT
qQc9kiVAKi/fVdfuJl0x6sNkhdLdJJnob6pODfFaZGgA09mObUfkefolQU1FEF7lG5eytCTRdSjN
Myce5VZxjcy0wNZaWcyg7yblyNaFsj28DGJxhkli7tb1EIEefsEa18aIX32kcUOQORJpCLWzVuNB
rjEL7sA65vs5ZjuhMOFdQlyNhledvK2twoqDbBfrdbcfCXpI3DBSiQkj9cy6JCchgqsL+Qk0S1Kq
XzUcV5XHlmgu3CqHreYlsdE/JbWBWk1gk3Qq8i9yd+wV6SZPM7IcJyGS7xbdssnFBwQ+10o108KK
qYCiy9Wsu+HMPcceF08XiI+evTRGPw4A3eu+OQ0T4bQIbFCP5xUZlA79VQ314JQS3zz7wUULtfZl
QHhXOX3eJddaZkrPhWpjALDmXMOQIZU1QW2dTQ1I0VKtdaewqphw7PhWNdrxImOWp6fFrp1FAQkr
PlE/QKGHqhfdGWcSVMc+AJUHEMJjspH90O5wM5AqB1Kq9htn0IHcnBTmH3aGRPE1V5qGw9ZVJeyj
AelHfjhgsO/i3m3ABKirBPKucAS2Dj5Y6Blgljqq56vQnrt7o4A/5vRE+FFKoymFhUGvH5tKiX0v
MJGlrmvTCB8iuTa+G/4Q5W7es/mB1hKJ71pnDtc6zUILdHEK2EkjNPq6900YGkkWJDjzp0xGlY00
l0XKYjdNDMDAco7xuJSd3gwUtkWWqj8CSw2PU2BYt+R3TLcThdc7VQk1fSflpc0qyoAn5lD2y2iF
X7cHCAChZ/EKYlsyVSr+2pRMr3pNLA3OaBVteROOd2B0yIiimMn8NwvfxI4ul/5lSPeGjARM8v5N
BV54YFrSEfMKQ/crd8BZEDkBur7eBWFjK+tle32S9LAqiQIl0YAQrbq/Nocp/JpJVeu1ZDKeLKE3
q1JJ23DDjp45BZGkFTuA48WFZAM2g+djw0tI+F++iqKoFyWZDL84Zvo96V3f3826nFW7WNZI3KyG
KbtOoZlsmGSifIM0U5tXgW9QCPBFCFJCKzT/1Q/l7KaEELUqSWLrUAFbyeDJA1k5OBgibXCbSMoM
V8NkjLJTMjHfECQH111LB0VZCYCYMxvdzn5TmoqQm9FvssSDBMXrm+ysVU6wrUWwLu0lXg+9ooai
oZsR509Q72/ztE+/lCF/ap2w5GsukW3tUx/GBL1ojVllBzL7ptlFez7hCuwn/Xs8FTGA9zGLKBzz
Tjxgdc0z210bo32D1WXdTggU3b5UeScQq4vOs1vNfCSRiqKAZMzZnQwhi21az459RarjlKxkww8e
ymhQTrSP568j+Ol7rc0B6KC0A7xN9NyNndVWj2en6TbGmJg4Dcq5Yvsz9UCtKZv6W7Vv7voitjeq
VGcKAX1stjZqLZCps/VSTyMP57ozY/S8JSaNI+utRoJSJJtsscOm7dgLxX2G/ZvmRnFTznV/l5Pe
SAifIc+NB3CsfQYr0T9NSPhvMgYVDgi7JbdMGhEfezDPWrjmaKrZ+k0K9O6FRXGgDQPnyKbczNuf
ypoYwlEbv9dpy3AItWY8zQE/ZlU2Tf+kBuR9E/oWiO/jFCSM6FEt12U1LSQDyNW30qQXqRs0U4JR
SELdP8fy4NnmrD0WghCPlRQpMWpFpMr6HnQpiGupnMYB0XliKRyvqiZ0igrJt2vBUSctKB0rion2
uHjlyhHfu9TpILrCUJ6OWI07RlRP1OcaJy1oqBn4k6dXcfBKSQuRIWuv0XoAHcdHo447bYP70H+D
Jyd2ujr5VL6Yj56WpsRF2E5TtOMtgFdCGB6sQiHGe7vm027SJru0AgKv3RoA6nAEXJje+gEn4K1Z
4ff3VLsnBhBnFCpuXHaD21eTxqGkC57DGtiTq5WQSDw7RNDhNFqgN66twNawhpyoLdT50lUnNDTZ
VcCpxuOQM7zNeHK6dT0pEoGJczgQwUuq2RMZbcppGqrmpulT5Sr1eTREjSaZ5lSGbz82HZPEGqso
sHbsDsCmSiPMJGITO+kRld6Eerqi4b0eVDl7S8xcuqtiK+bZdSaK2wlADn+TnmJmQopjJa4NshHv
iEogmGvG7NVW2TB0/VrKdLLLMHqE61rv2DFnBQQuzkgmLBQj1NhmN3mo9yeQeDHWtyWayG3Bh33V
RJ0DM8/8MmFZkYpLArkWMn5lRcC2QOhdkNVYIi7vIs6UxShNT7ikKhUy52gV66GIrTvCCup6rYQi
+PKjjPKPBKP/Z2rQ/3ZopAXa+O/uym9y0Luurrro9VelHFrKfynlNO0vapvEyyLcN6GbL4Wsn0I5
oaOGU6ndWXj3gVItZam/hXKa+IvqNI0ZC50KfEqZXuy/BKA6fx8CpMVyrf2kLf0Dy//7ypfJFh0d
GnxMbo5mPpq891VfE8KnUWqqRgZ1/NTxhfapfcjw0mTj8EnL6Wd2zX9KzD8vRnuO3Q96mEWY9/5i
SdeINq90CrqFlM23WVwq5b7JFfY7XcsJ2hEYA5RTqNvxW41rz9pkOJD7lYK4fCs3mcT0RZCvtjRm
yHuXrKrTd0kQxM2VqHRyasGBteFan5Nc2lVNZowHUaGX2hrmYJ7UKK2KyyRsBU7vqA0u8jCOJm/A
VFAdQp0QufXMtweGLrOCyRPtrDdrRVrU40pcz6ukIpbYG+t0+UP4TCLOojrogbZr26uoJdZj3asJ
y1tXZgTvpTn5YFtA1j6oJ9FfTkHH30TAbx+7RpmVTza5BRUn1RnTasW6rDl1H/Io4q5RgRAEFiWN
ZADBQztgoSvxF7iDSPtgbUM4INtDjuXeaS05lE7DOMo78n5Yl+t2GOAczrKGiSA3aCAcexbGXKNv
IbPzjmfDb3fCzmPfzaYOwuFQctBdQjjtehPORUQNYiBshgooL9Ehw419nt50wT3ZbXO+m4seNI8U
aw44Buk5iLOVokjXZU9iui6403yGxRaKXloNka84opmrRZXfOOqw/E2Jn3ulxBURFVBp6QhnyBU3
VRoYC+FI7GWrX3DauglwpHuK397bksrWRgZhPdfkaoTikYzpO4qqN1LeJqtaEpdLc/rUlMLieJWz
GwjWva/JbiY3tsvQ31UT2Yt2phMGFGQs4zPkloR7oJJY7SOj29uTjKl3FGvq7CDAVAB5WQUtUsew
akqXHEi2fT8POLC1bdrk2AST4Vqo4QECF9sMVJUWR1K3wuvq2cK0PGiXzOj+d39oHdrMGTyfaj/I
PdxknyTQORMnMeo3GgsQZ6TgW9iIPYkZJw6dpZdwBPKq2aeEkTdrrdKvwN2RadGVXqxIFzS617NV
3yApukjmWtqyaO17hX0IrCxKWk3nJHF9WjILRqGfGonYrTGfWMOnLY6hS2XmDsrCOBZGf0Vu0SvA
a3bvdX1HxsqtSiqfTpmDOtSPCucXte0PsuZjhSehs7PbgedHD9KYfW+CBW2lMmoPM1p8cixLxrzc
WwTHZmD7jtPeCMZ8F5hUgPJ2rrEASoajJVnO2T6rPCovD/g9JOINu8vegnZmtmxUEaqx6CM4l8DS
SpySAxuXXkQcSag3r9i4U2ACXe9ZdHMWmmOdspmfAX6WSXMqlezOSAoK8pV94HR5zGf0diKYcKOa
bj/LF6OfB0426QMXSrR1lgPU98tiXANozxwI2feitFMv4mDj2HOzYcfq6Eb7yI0exVLMslv5xZaS
VSWHBY3z8K1Omxs/syi32v2GkhP0xO7RUMdtqwLu0ggZJkC0YVODfhKDYbfuNGqr9PIkb6rVk2SL
g0nf38PfYsMhZvctQUZu/HkXa1FzbMsKeLARX6k4rTd2WV7ZBAhfUOaNOSvO205avLah+YoAeZ0V
VnGgkX5TKi1f4mgMK/o6s6NVELk7GlJukc9HLQDommE1ZIuSvAVR0jpAi+5naN6tMucHpFVUHJEj
+HA+67R8LRZ3biComtpEoOrIX3RQbE6fRXhwLdtLo5B6ryku+xkmMMeLQxOS4xlJxlrNIhCy4JEc
jjWXwN324XKsx+sjk6K1hAGt5N6/bjDfcu7mCxVmRu0sxo0AysLt9bSFPq7fB1Ag+Gc4/QCedE7B
sWttVsZXRe8PAgfwlW8Kc9WWuVjFhXmHQdTcxdWwrfRk12Dedtug2oJvwTFZ7aaZq6m1Mbki0SIA
VMp8k7BMO4WWnca88jdJF0POSMwtqLsdBZnvQx2SHTRMG4nwseW0nKwgAauuCgjYY7J4gRfo4Q3F
xmdj58zJ0lwFpFhr/NcjXR7d1bQ+3uW9tB+tiTulQdMA8Ezke44T4bYzgdvCadFwdXNA9K9TM7gw
svql0hnfHK6cIoJqYFv0QxudsqHFAUKeortMtj3RDKZjDOCOa6ryzLvBRVNZq2mqzZWRheOKRSK/
YKwXK2IPa6xf1KIobzbSJfkRjYcuBWhbSgCqWla81z5Zp0azN21pXNU+px/aH4eiSvdVqRJNZ5tv
KmcnjmxJwroYCFzUltLS7ZSrnZVL+yrO5QNqW4gEKNy3XTGGW5FH10FaP2lCPVG8vmvVTMDcIopd
lY3BpWL3kJM8+trEmXSRCwX+7pCewGCcqNBi+CbbkD7vtLYaIH9leCeGQnudslT2dKO6NI1uuk6q
Kd2MarRm8XuGNQORuqBEn1XTjhLu1hfp6Ol+uYWlC38vL61VPRRotSjv+qb/PIEcGCr9Dc+66oq+
tLaxFpZXfRYPB6plVG8QRLFE5tkd7aZ60yEIgZyQqjwoXlIuj18oUShOx6GNszMwDKO8EVSxPC3i
JFykb9BrGyy09LGgql9ECR9UpjUAJSOC2wFytE6U6yyzdXdJ/BPY9WAiRZXy6UPOXs2FZmPx4Sfs
F+zu3rdRAxgJsd0cGchWAja2N+vy0AV2vZNr2GskeRxixgb9BlnGwhg/5SQk70pZf7SmkmCUYv4a
lNm1xPTka4rqEFBdnwQFaE+NEu0oq/QlBUcKB1Ow5GVaDJYy2VtFdK0X9Qkswi04KHWlUCxa1j6M
caHQbmZ7QleUyZxq4THdWsb8pI+dcCZiKfwihTCpytFWwiPrKcARr6umjA8anviyKW2PJLWngC8C
mIXcHQ07npjNDXoDQyZ9H9T0hS5ScaGM0Q1KDtBmuLBdTJjKPZiGdU5K8oaDIzCQ2XiCSFWuUbuY
6zYEJ6JkvPZKmtRLtW43zYwlM585uxKVi+tDXVnAEjTRXaK7+zZo44kRrh2NJW3K8NN1R7okhQT7
ApMI3wmVEDdpWRyyRGHLbOL5xk8baPNBSewlW63/XsjpCqfMIY302lHt5JuRqJdzbV/GbXRX9pqn
4JGvQ4iQJGS9JHZFxHXA6lYYshfN8naO9CskkdctGcuT0B7HGeM26OFlIxe6rYX+dkzlb60VwRXs
9Ht+LdW8anzuB/FFNolMj8yBDFDlzmYgZoJmpdYZvWulg+SBEY0usyxjKNJxojFcPeEQAZs9++Ki
4GbGHbRiNmVaOaXdxkK+Hl5HVgxEJrQkcwQ4OuSv0YDLfBeGFeiVBIXzTSCLZDxlLDxLwUYHU1iT
SXooo0w2NggIcgkXrWqaW80w5fxbUs/JwxB3RU/2MnLb3tUCWz01nQawPkRZ70LQ5i8hfjlvLuVa
9T/LYHgvullOJrYmliMVgTf0x8+5+T3sT9gatYzeLVQPOGKtw5g00inmiHAllaV0qgrT710JKusn
6pf3upuflyaBkx9K0CXBRWdykSAXvLk0lN0iM9lu4z8tPFid05G4Ap8yfjSNtRvrfvOJxOuHgOL9
aWyh8mIkZOxjSzgXPeB06AF0Gt1S68dNK0oJDNMQt5RUU+C1KhVeG1x4jO1WuDA9GHLEagvKpSgD
PXQ8yS3Itn5D5wLw5rISD+CeiLPPWloqpL6nnjVJhcxedNYPFHhHbNjJ0n+dclU4cq3LnKwLggMC
qR+vfjmB/0Hf+PtT5VAN6wB9Nh5J+Gbvj5oVtUEz7c3ObbM6vW90O73vZQL0MsEGQKIp82iQGyev
Pr7qmRz2x8sEarxkjgpybzCevb9sIs0toffEktDWTYHp56X6Ra0UrVnX44hkphY9TfNCB/lD1vrC
fRknivDL1Ja6fG6Yxz++o9/O9z+KDlQSMFmT56KfyXaUULI6Wy1bN4WJ/dwHFq2vMZ+xdaqCsG63
NmfD8j6+JgWNX5RkZL9xJRwQ+iIjIz/lPPmXtAeEx74WeB0YoMzc5hjsuuLxk4ucv2F097ijTMvW
0d6rhLq9f9T60hPITHi0yq29Tr15d5kZ3qZxnr/2e4J6HzVHuWbRUCqAO66LK8Kp1h/fAld7L1vl
p1LkMCz0abh+qfmc30QCFAx8ReG7yHQPdlLcYWdlb5pwMlFJdLgdw4FOs6TvxzC5LDMddzdTb2ZF
zRZNMi3NhsIdjit6wS3TXGHaDTKu8M2AR+oH8JjcbDErsVYm1wJVoAfNH6JCHT60pUnwZaWVG81I
MYEjNmqMNe0NV5+K2yLV92ZkXJXxQC2/9nDfX7S12LZp2TiGVO+KCqlCGbeuDzjGaXuL9VqlMUPv
EcqZkYgVh3i41Nlw1an+IybJla1ntyTHvswqHYQe7g2Hl4vUGB5qfdwjVRVcuX/wu+FJNOOTDGPH
V8U+VvODxBTnxW28MkuOlKNS7XqaNAh17LtgEF4W8I58GXIxTCNt3MkKEr5eMw+NZb3EgqjbtqYR
HVCVmhvoWgDnb5Uwuyg1Yz3hEWtMa5+plmdQFKdj8XXwq9uwNYBL+0eQaNtpUG+iwqbVEdV8ac0T
eMp1rtYPPJW7oqf/KWQCnW2Fjk60pwHwyA6NU3NwEWaTNwn+z1LQOmisHnpS3ZMYqB3nsXWgSRs9
lF5oWxzQIMFPKPvXQivumCyBTbTAw6Jh79sExvN1wqT1YWQEqmOVSJpDGnKReROq4lFPQnfoMAfZ
xb7L4LIg+CC/YlycYJULBNaJ/QSCHpkFpf2Uj/oumFmk4upCTPHDEETL3nib9FAG/P4bmpPe6dTi
Ro2G2zSmm5epK7lRvkqGubUam/0rL7ZP58umSe/CQNlnWpXSoWvgqPQDc7RVFGvSITjLxPmTEVHM
CWIqDwbbNBem+C0byi9D21QeFTlCn8DpuQvJ8rqTqCgM7WWr5ncBoIh1VY0NmKA6fckL1VzXsnLE
NbiZRQ4OqFsVWNy4HKIQX4qO2mzuRxvyoJ/xjlE7zivyGNhqWhupngpAHe0G+spx0iNIZWpzLXVq
e0E6IzvfNr5Aj3HgIHwpVQ1DfsqstRRqe9DKB46me5vmm9MRikLTDOac0s/mhigadSXh2NniDJsu
k6I89nGy8f1upkARI3ORh/9F0nksR4psYfiJiEg8bAsoK1Py6t4Qkrobl9gkcU9/v5q7mRjXUhlI
zvlteZQTG6YmfcuwN2qCBuPNAR07Ob02ngBn/hG7tkXTaHyMcvzdOqMfbQbkmqjr8aS52xJUQr/G
cHz16pSoj5UEVcVnATt14DyAjF5bd5dzaDR1e2c0XjSm1SOfa9y0LTlCnhnSzIDyylpb2HUiLW/Z
KgTdUG4AJDgkjizufZUeZbtZ7+uyochc9WuImI3/nMY1nNdH0PFEIouquRvmMI1axsSdi9AffmdG
mGGO+kJs4b/Ucs+NJtivMdqc1LiNGEq648I8fJ6V/jDU/DzD22Uq3yI/tcvIt4HIOu52FnHn0xlE
fzb6/LgRswIW4UZWHd535ZqQNvUqhJ1I4mdj4lmNKOXVe5P7KLzpwV2yX6qy0Nb0h8FajmbtHrqU
SVohukzBGrd2fSi0+ZiG7t7iSiGO8Atx0lkORmIZOp7AJ4x+2XcQYQ2JnnotvtGWEXkujgRAXhFQ
RUOwXdSaocKTci/C9tAH5i9NN0hufmiaL85hOTrDwcGWnX+oQUyHcSbHybdZD9ASxqrRBpmFA+UX
HTWdu7HoEyj7g1l7fz1jRs3lhJ3YE4Ho74qy2E4UVtgq8XRnfPmNBTQHpx1BpTUv0i/cZ7TIA5Aw
H3rI2YjA4kLaW/PUj0X3IMixOqzhVgELw5iyG3Lxr9V76KML7BTyucayyleTFqArIPKf0TBPWLdS
YBQzdlEhGdpzwQKnxY09uxjn00bzRzJjbfW7NojMxRb/lg2Q5JyP+pbIJ8HflkDctxWbQoCKqi1o
B3CzKaDgCe9iV4g315rMZ4LrVXpjqt50YeikVJDCZNZY14aSmDCivHi+BLdyBNItxu+sIkWqLLsV
KFL4ZHxmFZoPH/NYFoyPyHWaA5qOk0cCXTMJGMoxHXdtsG1wgWxX6+zdF9PUE+1p3AVzcB1nwkpT
1qMYM42K6EbId5kuz01mItD30VF4M/NlXg3vo7I/+2VBTDRURAz6yqIkpDfONkF9apmf1mm8c9YG
aaLvj+2PtY5/7HqckYx5JhykAQhc9ynoFvnx469QTG20oBM1vmXuBDUiUDDPaRu33dr2v8Tcdeep
cDaEHAHr+XNtbgVQB0VOj2BVzl8T1mGvYPPzpOzRhuwUMa0giugWt8tK95gdq23VbUzMgny3ivRx
YHI3ThytUNl2h0wrVjJwJRqXdCmiLHWW30Xu/OhMuBQb+7P5MCKe2CMKbJCR1uk+MwAs4nJSudoX
YlFktVddfg9+QkQOfyWsyn4iW2rYk2vM3jXMXasS7uUiacmWBagLrPZx3ZT+zHrZP9TazNK4DwxF
I1AgwMrb4Fvp2k+qSXbPS1enxP+Udy71Ozsq1h6CfCqM0+TaxJMy/IbPE/PF60jZ1XmwJOLkcCzq
p0qvXMilGS/gVnFA++0dFyMpScOyd4gCXafFPwRG+z4BaC+BbSBUsdLYEk2RlMhAo2ntDgFq1agt
jPkjd4dnsgqRtc4cgMU0e089us5ITX74SVaVDcBVpM6/xrad161GtpqsNqrrpXysrTQKSz9xOqpO
h9LjJ/bBe08c/M7gckRJ1XRRPyzlMbQa3wDfbOULo4jcUVIUnPLZlagZmvxNrHi7XvHCZhMxUdnJ
9cVyT3uD89HovI+Is0z3Vu1kSQjSdWiQjcWuPcxRQE/AtTRn90Am4wx1r6vx6DqrfWA5Rd/KI4kD
3bwVXdrcz0ckaX2SovHdLdl0R6n2/Akv5sXLpl/gErcLsYhAECKl5yCtwuCVc/8RLXZ/DlzRoRZg
wIvQTc3OnhGbnu8WvM8Wl8rtvvhofi15+FBqaw/3dRq2jszJ5WBmyidPci73va4yAZ4++DcdXvB3
csnSS7NtX/pk9jHziOU06CE9ZFyXt6fntDl725rkZbE4RBsDZdQGI3aBI4JYp7OCc3NqYwdZzglX
41NaEX5K/4oX9b7bXVt/Jcu6UE+NOyTzRn+pP4UJ+rTuBCUidrMj24umBZ07ZEUjoAdUdzOQ9lB9
8fSnQJ0UWZRfwb5oq68x48tBBOnGvTVfVd2Rlotaqub0zmb9N/PcZ88yFKvLcKa7+G62yFwG8b5W
QfiD8GmLDeQHK9hMPLmEucLCrFBL5rHsy3iwgX4x17HpZvO9aAbKWOfwXBrEjRn5eN8HwTWrjKjY
VHV0iCRGL7cQ11xMyZJB6cFl8DQshmPWFIQaIlZ+C8z0DbEPVRcNv3do5lcS0PvEdumDcho61aAd
mCFozKRUQWnr98wQVu1uE6U9l9uxhYQRpxKNVdL1zsZnHbrFVc9wrmqjOM3tZvrC3OA6yNS+96lM
OBiTKz6BK8dzSiSw09TEqVmhTMae+ZVmLzqswIIbDRmw9JG/Da5/4lNodqHTE2fd+Edq4RG26038
DEOeTzTPheOfghCLgwFm8IgS6ElKZ3mo8B+80HdT7foluHZK1nu3dprf3kz02VIjuadKYbaN7alH
A4ivs3qjFuN9dAtKo9JSg5k6j34qCO0zifmr7PWcDeC/2Tz8DrxR4b8fw4IHnK8eW71O/5qqJ3V7
Wn6ViK/PZYBuUYnps6lSloWtKu7qjPuIPq716LKU7/uBlEZEWDqZM3gugg3L2ElbArlsNIP1lF3X
NNwiALGHVrTyj+rq5Qndox+bPtLq/1b+tD3R1XCoOPOYsqGh63HflMb71vhP7TTwcXcEs+jIy1YT
/FcFUTmb3XOhNirmZKJuFYW7W+7gYTF08D0WLTujkYZMc7ehJFu9Uy5JDYxdnnpotDwne7HtSeIr
ced3bxqb7oBlOdXXiUa8ir6gxkB0KVOSGBnn9QpW6Dk8zAXpuik8KQ9LWg0fiIFN9IT6KkABt9nF
E/QlKYLq0dv6x2UoCRrtnrUDVw22ckDVjfLGh1IZVPhvqAL8DGMzfjizMaF5ohmmzgUhGKmxX+k3
odqNViDa1OUeZWRKeHLX0GltJQQu15h1jeJIjmDE0fI1mVgTKmHdt5ZzMXV7Bt75gcpwEg7EpMh8
56aDNnYz4OTO8zsUUDPyunwZrjgNL1pxBbRT+SIbLGYwnTWRdztabclnJVzV6uDR/Gx46EdruC5O
eAn9oXp2pJJIdZkdUmS+Uz9fpZeh1GH16qEi+p2uFjS6nfgo1pFTMrNPyySsnCBCaggt66uX1ptr
pO4zzDsDlTPOv3yT2h+/oG10bMjrLuf6I60tdzev46+WEhSkhNI5FcX2aqxh+xRmOYM+RsZkdoN2
N64NactGf3IVwp/Cyrq9XQIJeCk2BOEtRNYBTT1QXbhEVOF8Iswm73tqoIrc8g7lVp1olxl71vc8
+Kwd1yQCgyb1LpY32Xv0U9zQhfWUqfA5NfjYe//fYKEeRXX55C9elhQ9yuOlRdLlGKzobvMQ0rd3
kAFUvBRztDbjNd/Ci+u19algttnlIQtRaZPeK7tiTajTKc/cuw3ChjH8axdkmjKJ680dItdsvmzl
XXo6E69VCzYw+e8jj2BWCvs0wEKfpLLPZgO9ZBIxyM07vPcr+uQR7ubZCcprBc90P5GwD4g8t5E9
67sJ6dshq5ABz2CZFmndpAn38wDenXfn1eMB6azdxlN5VZEaGmKCtbUe0yl7gd0gz3EEh2cI2ZM7
OGZ7URpPxeCetDHVnwj7CXctSVBZDZv326TxkMNkdjP2IzG9jORwR1RHPtycTK+TW0KKV/SSosso
kk4KZIMzUf69o94XpZejDrR3DivsDa1am+PgIqzNmxQ7RvHtUAH/p6Vtnt4iNzwv1fYtButWzrxG
Mi9/9dgios3vftX2cN1E1yRj5hknolQlnWO5iuuqe0V18zctKmLkOWMT2jq+3KKiRSNAc75Ajat8
9pOA3sZ4UX20dcUZiw5q5SW7ygIjRFDxNY2Gsac5+MFflym6IQ/I8F+CRT/yCRXx5NXHBXG50vA9
uUsVq5WvEULe6tBzHIP+PpZTij2m78JH0NLfYt1IunWCt1Wb/+Ab9c5o25OwnGtuTs7RqopPCQ54
YP81kgI5FmyYh8ycpujDPMvrmpWwLthMjjeT9A7Nqc8M2pNBC3Q9jjQPMOo/KMe5Ahf3EZ6VR5S1
KO0dPn/XcL9d9KOf0nfy0+bRONl33XM12QH9ATxwcIFfmno6INijW50J8JzPZvNHYhc6jPyRySs/
tcXNmc3+Xcutei+75YV0EISHAVu7Vt0D5Uq8ko1k6tzq3vpekAPtX7N62S0FThiSKJc4dY2BqGnr
1XSLR91xQxuCkE7b/e2OzEKhW146e8FeYve0muniQpzoYuPJlgM3jJXTSGc+ul31J3O4cwqyifPK
7rh6GBHrnmQ/kiWhMKYQ68xwW3MCl0q2eaIAYiF0YOOJsg7U5zr8u51M1zu1dm85wZubjzyiL41X
hJNkk+dHPkWXqHT+ZpXXpWs+GX4pOmPDZfcAThyWKl6RcXCNhEvc27qOgNEgGkYjcfvuZZqHN7kC
8xiqfyoLyZjaDZeS7FlbzEeE8sMxvbVK5kJf09S8EMByT7jtc1NKFOzKfXdUPVJbQd4sUu2PRrgg
rfKRuK83rIKIQIpp77TraUnllxMsb2UpDh7VZFFh1+hZZfku8O9SUiGoLhXDHZA9ZWkd2fkeT20a
iUtkxOR5m8CMfONOeRKu89MvXRnlY7mnBetaaJ/fO326DKiqrFgx6lLsCK6KrN5rI8NywNBAlBb3
AG3+6GXoH7RCPpNhKXOWL0I7jquBoUmVlCrgBJz4R8BZEpJfpi5/7/PtLze3c3FaWcZQQRKleY9R
rqV5pg6eKjm9UDD3TV0Gdk3fnPbBRCaxLh+9hYnScOm8wIDEHghjxfwFn89iv8+H4spiWLAR0XdA
39iVrPEeiEm2exjTpB696jMs6W7tbdnGM0eQs0IxyrH0Etur+2Q1Ai6npvySGRHDjUlAryz2nSXy
uG7mPG6W6dp7pMlK5T4AITzPgfvZh2j5pIOblKNvbMJ48+q9XMD32oI/iND8zHdM8jWRQ0dqTBge
ie7/7S7DD90Q7oENa+NUXIzI2TIgGeyBqRVjxhvPeD/c2LIJ7ga2uQas3jub4htY1PRxdeUd/Rh3
8E736IP7sz1oLH1iCZ59d32bl3lIbKl/1RU5DwGbFpL1M5o+krg2HoStyUCfalyCdZA/5BttaKX2
vgJNy2yr+LUIcdMk0POT6WLXGn3UV67sR+Iy23MVzu+UQL+SP4xMvK/vMG8XcSGqVwdnFRdEc5S1
N8SaKlQChAdg0fk+E/1DNwcPXWrTIG3YMa0TElHe9DMqjgAqf1/yRhykAxm3TQEDEwUitEae+0ox
Q+VwwFN6K2pqVRNvrXgfHZ7qOZ6pHV7OEd9QD1RuyXiaC39HZK0RZx0bBTJDmy042y0gNCJUx8VA
a4IK5MkiXzeRMEj3wm5e1n7Gf+lkwTEzWQjsotn4qKi7JJObe0pSweF8kbs2for+Vqrc1hxoNgXQ
OUUTqhHPyuFJhweuMM7rkv6ZBsQP5DDU30ttGvc+oWSRFmFizukFJZ4NAIomHx8fMHao6d8Ncaex
k0ckUIeXvKWLuemMLsLQ9KhQzGOBxmjHOzWS1devKgVKkFLTKJ525t4YDNpmzO4x5WrdOYXnxavy
J0bOAEUf2ULdO0pZ9epRjX5dpUivMwVRBNE1erlLPSQUJqHfNnOWnnfL6Ff5JRM8LDk5DzTKQ8xU
074grOFWfJC2/bfraSeyYZPv7JzSg6GlbwPeE3OdPw0E+g35c7GILepr50uWwXqctiA9MvKx5ovP
Zkl/FOngp95137YewSlqLOpyA/kHL08R5QOAU+XNv7YK5ceWe9dqEZRJWvodWcNHEXpkIjNAkKt9
u2U6jDpQZn/qrDMTU/ePnccwIpzSOkLIZwfTWPx4VAtQ4Gr9lplJ88/G2/fG8TiTrTQYhX0SUOiJ
Z1t/w8oso8ky2bBzeTGmjfM7QHYlUIrsfLP/6POKoc9vE5EFl5XYg3NnZG8OO/weyWHSV1uT3OJL
do7JxK6tpTz0/0lcwMVUigA59W22COO+2eS837yJJXRCGyND89Za+A6VzOFol0WiQXRQ6THPDZ4I
Yi0cdIO++63z9MGhAoC06cKP0Uy5D6M5dvfCDVHLD+uwU27OZ2aeu4CWFxIye2KrBxBue51QZVZN
RQeoO/BsQIyHDzqjMszs+sd+bt681qUicZZkmse8NpqXho0kZ8/OemqRvAJ+xxyJfT+4U1E3yaDQ
KRPgfiOSPNbymnHH9c6KrClMHT2qrxuCTVk3G2uF1cjqHpqtpiU09dpk67HnA/TbJGHY176DseLA
OU2Nv6fRtnmwp/RWthT04W4q3Hpvd8xAJogKfRD4q1gIY21QZFrPZ+jHj8nwvutOc7n6OP2wIr/h
HuGyCnGhVHSuvIE/PIa6luSirHS1r2F/5IyvkGg6x6UxBZosgzE2d9rbm6nyYUdjVAQvlgI+UVEi
t/40hh1oRv3LTcMDUDhwk0v7FZkqO1n49I4adE9uqNTCdEHwPR+GNnwdbPYU0hN+GfP0Hs7N/eSx
VBC0BtZQUMsQrXxeNA6t2QdJ259YOFnjgN6XOhB7cwvffFu9zFy3Pil8MdA76G2YLA13Z844manf
dY4vb3MaJ6H2pYlHhzXbCVZsze07YpVkJNCBhJB7PYmfxbaeh4Wsbju1gBhUGofrmEXSnh4a9EV4
c+IZK6KmDHjnttWzrBVG9hF1Ja/4H2LZB0Ei+UGm01M1z1bUeJWIt3qR/EqZ9KF9zLbgkg6I01y8
G+Cz0xetl5xGkxnbaGbT3oZwWwCeuulqY2yz+zwCmzkbTZhgpIl5ZR/wza+p+juvLLzsTLhvI2f4
ycqRp1ZorREuvmPrO59zmz+3fg/pRpsuj2eSltxIWerMQnkkZem3uVGSo/ArbRoIaYR0DZ41dap0
kY/3FZ1/ys8fF5ABrpoTK8vB7Qos66rbWQg6SGn3j6NrotJcTjl5QTXJcYcw91+2Bd0TSbuXMV0b
qqAQ/i4t1iynKP/KNPvXufU/o9+uqes8Mo9/VIW8mF12g7Ht90yQjyv9VKMic5jaNzrBCB4y5ztS
TBHvugx7jjW/lfX6xPw17qzc3LNsXMKaToAelFP4bevty9kL+GBAfaNKbI+WU+h7c1yB1+pp+tVb
HguB1v2zm3XpC2cU7HQ1F1W0OuaZzASY+RF5dWF3deyUBjA/gUxxY/haJtIYvX9KYqcJcePscdcD
0OFRjhot6vmUiibaXIpBrLV5swqCB6baRCYH3TtodBGz8LvYxuRLCoeJhrMifGHyOhHftvciyNMI
8+lPSg7qCzZ0vMmawoXIli7NuPhOdDJtboJvgLdbklDk5dtpHCYE367r4w1ForJEhGCyIM7ddLAd
8RuglBIDhveAZ+vj5tscEZ0wD8x0Pwpn1mNgd5+bA5sj0uJhzEkI5TGqkKYF5V6MOslyRzwXmeUS
deHdbcgMUEEkK6wPlkA01t3QvRS9VyIpr7nznHknKuTPdmf8sboiiBtsqyS6IFNbKIF+yDsyDIwg
PCCNPohlI5AD1xaSWvdnYFl6oKb5lQjPp9RniBu2H0BMNzHb3kiwlPm84wzg77b+2H72RyNjjw3l
Z6c1xxZQZu/k8tE41L2ozj3PnY4qt70dk6L+amq25UpdrEXIg+R82qGlp0kbm3gcyvCH2QQDCHXA
qGuDP5k00u+SujRwe6vHu2cTjtL3RoGUzqvVbrUbsL5APTly5SVkY3OZq/wohVHFEFV3mB/6XYYe
mm7aHkbfq475iMOkZRmMdBl8Gobxtnndo1jJS1ksWL6azo958Fwc3YvJh+Un/gYB65Q073YEsMSu
xYaxhU9MCTHMCq1IuU2ydIhiepnizGg+skb99BUZBWYLNejf1RsF45lbRiTjnTBDX3WrSbKRvrFX
kgiEjac6wLveZaU37AIXqpM59FJ2uDzsbPUjK8DHJpzhvBlzkm/N3hzThZoZKN9uC7e96vVpDew6
4Xs/43DtTwNVj7xf42GYyrPh2B91g1BUGaHYFyq7brae7o21/DVQX9zO/noaVZCCR9BonWsspZ07
PpM1tg9l3kYSD3Gkm4o7RTh7ymj8xAUtgfNzeKSm6A30ROmKSV1VuXGp8WMIweDtxYEp8c07NbUk
aelfytHYd7rxdshW0xcz8HETDtsnYhodMXNfiZzYz5WXourB1Sm08bEqzSvWLhJSaJbdmlKTwTqV
H/g0hpKAvPJzccRf2jvHF2dqMDI0ikO5sjYoedQh68Jsj20yEl19IdsqRB1rhBGlbtciz+xnCw/A
SNuvy9MG+joaEFpFC+EYtx6hd5Tnd+52m0IUc3cbvKt60NBkrKsVwQMPbs+TsQfBgHOifgO48yTb
3ELs1Z89Y/NOa8GkonX16s/WU1V7dVyE0jroUaBmmSuAErRFN727biTLvcrTAeC3o6LJM8h5P6DG
JKsn5z1lF777LdwXnY+iOTAH5T/aeY+RZaZdK93NPZEzl8nxqSLekePpXkhuAu0SuqIXBMX7ShpH
PViPlhRudU9MCb+q2RZcM0ZG6WrXa1G8LhYAZbJUuE/OsP2hn5huQ7MMhaOUpPXE0Rwq7FA0YGu9
fvkWOW7J2Jqdl9CILYvEnaeSq2H1dLIFGYXRE5EgfylTs9CIdBzf/cgPvStcf1WJ7zLcYbSpuCFV
yJjBGlWWf70Cc/l7s3CX72omeBHTJ67131oqHvomirDjajrb8DEAt0oIwXfAUT79TI+3v2Yj6sdb
TMIK/kwcHZW5pmEflxrrZgT2h13ftmBxSibzVkH/kq9Y13dLHkzDGWKIL8bM1vBXNjS8rsWbNn4o
Wvfv3hzL9We2COr4WRCfvOdzKorE4U7gZRFUfNwyhtTniWojJ7a2urq3zYlMYrOU7WHBarHeCxIR
nDhgXG8OlJPYfYIimC5p1FhINgL2JaJPiKASL645jQeLqN1hP2kiSY48PbHudpuY0z3ZD6t/JcAt
DC/Ehwf6F1NfQXwWIss2SinboQw0DGbjs1QFCQPYhthd82r0BGBDDghnqK21mZ7hhOMChX3ioBsj
rwoymOmMUsFDRrCHPKTUs746PjVQCQYPkz4aYgpHYh+ULu47zzfyExks5AQE2ADrP2Ay+XLIwWZQ
GZWeZsTNZ93ZoLFVM6VnqPWqpORi7odHMv+z+kUZnsdwBV+8PN2q6NczhuO6iWXvWM45c9LCup99
fHJgIxAeaVcCjFSDbdBEvIrFTRZzngi6z5qZkSvoxH0++Uz1gtopcGtRWeLZ9Fb3c8yGW71yr1Es
0CAa3rR9BMojpivnPd1rA4RorkzkFL1pEV+KMvksSBYZ0MPINWXF011LfZszWT4+D3YN69FE0T49
e3LznKPKCr4Z6GIUp/iLW//OZ507bUhiB9z70mL1XzpiYQ0UcAEclyyNx6Jhdr+rLN/jZw3+emlF
s+H2NrzWf9g8qiGPHOsolOmbmeZjtSnko4JOIANSEzUAmWApxwcywvzFqTZgGFF53VtDWqgLZSa3
9r4XXXAp0ff8MdaOinseL+0RYmG+Q7F/X1oQkDuegqhOJko2n+iMUjku5qaDT3TX8W0zWodxoULQ
BtRnIOjPFNZvE+yapqh6whiXko9Rq0ZCg95oy2ChI76QIM+7JR/hZtFHNAxEOLOLiWvRrL9RjJjf
RcmDhTyc/+SYzFZG7Nij67x37iSGPZta2N1bVG8umG0mulCyjk/nWnOU3WDI7p/dqK05NAQqiWgW
C1K1Erm4fQqUZ30YLk6GHQ2GeDxwoyPUyVSgyxOqUhb40qolyj5SftxjFxQ4G7RnLM+ul79WxYI4
d7FmY513Vjpb3bnx6vlfxu+tHhpgE+C2nNCIhKSWiUg5ylshuRznVYF39Ci1KndMrG41NswRxQBy
4Tr5j7/0Ac73kieLbszgq65kd12mUF1dAl54qFklrBwYFhjTkq1vfrlwK4eqGq3HpeTlRBBd8oQ3
PfDisnTGn5YKMvK2Fi2t+wmp39GRNUadjaxCDHBuPZ4ZGyoYGSU4PMWSVWcSICryMHwbARfDs4Gv
n6CUjLPF4vNFQMLRaaKrwufwn/TcK1DEr7WJTkE1KdzHcFOWr8QrxYBS/QPeZo5IqJW3kcAeMjwt
5SWq7W+lwavJ1xJ2S4HWNhiNVxfTUBaXtm0fU0pC7kZAX/L4sUA5rAmkRCFC6Peknpmv1hrqiRcr
iFcjT+Ck0nl90XlrXoE0AMy7HrQyGkRTx4EsuuzUmja35gQK6IBUAbMdPN1wsvWEzDwizGo/Edty
hIAsqQrUwlHr0RZbPsbbnHE+skcRAFjXq/0X94lNQsKAT3AsyAqKqU41QiAK5Ny6gM4D92mGfSe8
9m4otmCkYGttT0SCTZ8eJWOsvy6VvPFAX+WxbVseuG3A97RQm/l78FqiyTynDlq2EdclN1CZ6j5f
PfGNzonpn5A3MAwnzx7R1/DH6PLgMgBiahFjMh/nuz6dxL8a3XEUFljLyfwyceoGZRE4u2wD00w4
Xuj+LojJSXcrtkrqfjWJD0nXMI2cRVAbSEi4G3ZVrowvScLXLwpdkfIG83LF6hwEMZO+fIcylGsy
mwq1pzCQi8LzZs5DpelzjUyxOGncqTb4J1Q3PkzUqCAcmDo0UYoHp22uY4OzoQ5+Te3Skeni6fvC
x7s89FwIETYBrqXakphVSZryXlTjIfhEAIiNz1mDr3QrnE8Udvy/jcUEcQ3Yt/JYcLDDvKQUwIa3
WhBwK1++prm6c0ZJLB27ONO6GpdX0o/yz1D1oF3Crx2UJlUumy8lrOZpMYT4diWqAyrj6u/CM3tg
OxfbtlGZrFMU1oD+SF0/w56gthNGZ8com0RLjJwznZQevH9F1zFIrYKpBAeytQeFk+9IU3N8SG6e
8c1sSHNqMdHbN5uLS6trr4yjA9XyAAozJdbc0eMp7Hx+Zt99HaVrcVg5M0Lm0V3L13VIm796kl8a
UXzigcRtyTY9M/ZnV4un0VMAb1hdSn9AHL4UITbuPMSIO3hD1MOMojC5OXX9Pr/2eavv7LYN40r6
1MMgUxofNuKXkJvnZv5D/3CKbsRR7VshCxbMDW1PBNVXYQAmmWwnzG14QiYR/OFtZ0+OnSIwGrPW
uHM7Jd4G4jh+WhQnBrY6HQb7CVoYmg9UmgBB7s5TQQ0Noywg1j7PwHaREwou7VI6PNIs++bJlaTn
UWaIU+KhZK0Ykg0d9HKQwBvcUP+ZJrZAT/pg22sIhFmbV8vbuC6Z9rjuzWVtPASidRnZgYRyWFWY
WWdjbNx/EPTGo0lnHKC+mIC///tzU0GnQoTdqI9RU2wX1F3hb12M5g8pnJzzwHPdc55r0tC80R4A
UdAcnSpDcGYQ3MMJIxubyzhFJXog2xy5jfIR9Kuy5+HT8oRGc+Tyv4nb/SSzhjhEaa3uyRKw+7Oa
AA/RO6K76llmsnRh4M5VpvnpYAWo3lvTRYpSltX3gKgmds3SvYje49SdHBmuuxxg7Nz0RsDUimLr
Z1knW+2J35FNVOMZ+Mt6kd63OI+pTF3Wvcj8Ki6JcIgYG6AC/Q3IkVRJ0od3tbHcFnFm5h6ctCkP
dWhNt/wX36OTLLfl99ywvcfwCph71lT5e7PFi07neOj9Q6hseTvaGL33mRuZo8yU/XxoTN+hyczy
8+VFWb4FhWc3A3rSHo9IOIvJ+jP+92GN45Zv76Ap8p0b2EWMyCqS7XxCVABfU5xRzWZqnp3Mz94Q
kBlYUDPOagC4xd8G6T1acYPEp6CImjBcroMoVlKC0EXjQuC1ETNQ1S3mrrqk+vTNC7LsgMvcebFa
iNNFL+57Ts1nsKuZuuj6ZKP7dMylwdjoBCiXvDF/ytWyPaCwsp7mzcuGWIzNTbGOe7R48tDJpkR/
id5JQiNjRBrWPH/yNQ1RZ3ust73uh+5Twhm956GPraAY3oYWlfIQ9NUfcyMvNMRV/A3CSzqP2TKx
FwLNKtatweJPe1h1e/z0ck/1A5REJSYul2aV3D9bym63a1sYwR01tvrZrNfh3A1O8QDL+WOS/KEj
kVEskmQTqRvvrVWtHjG2PV+orCueI9UwWs5RhLkxJP9/+s+FRmuNJZNbizBVHXfOuvyPvPNYkhzX
tuy/9JxlACXYZj1xHSpDp5rQIhW1FiD59W8x63ZXhJe/cKvqWffkDm5mJZwkCALn7L323dxHZNMp
WJvBaqDOMhARzSxd+aPDidL7bT7zl0/NTdGC5t3lzJRmBXGAMvPvf4BKOG8EgKUJyUFStuOdW0M8
21j+cnJze4ePlDZL/h97HHnx09RnXmKcl2I9umVkdGt0WeJbuswVVPZYHB0hpl3nzol544IdT2+6
SY3BbobCf+X0ne9ilRm4QWlQ849g++QDpTtyhw9Wk9U+IM7CQZYx95yMzU4P6QGUF3//z1WApkzg
XhJc1EJUUmk9rtGwpvg9fy9g2AyI0qYSNcRqHXQaxVwf2QElkizGtxchkUUQU5KCvCOmLZ1JOZ5p
4UBTKvrSFgc0nOjp0SsYZIKhlYnYpxFdzlliQF4nsAW6OXQm3L9U99fq94awZfERz3lHzg0ZoLaV
36FPIxe961EkrvHHmukudDzbP8Bw6pq9dBc9pOZF3c9BweI1zbwXKJ2z9KORx3W7pvbr0sxF3cOs
Rqf502/4npLqKk0IIUPneuu+YyMFGzSYSUKNOFetYzfmSU6iyopruFgyOfQZYxNVmhbRxjDK5hNz
yKWwWY5OuB2zsacyFTSoUCzQ0PbatP3wsWubgM1M14WXVVzEWCPcVuCzjlPcHLVpThktI3TRBO8W
jrGHb4sXfYUw0OyeSVXN1ZZtEU6+vnZRSnnGsn1PvCH7+OczbCjEt7usDdP+MBSpcFY1f7tcc171
v9OlHKw9lSB6wsJqQdrETtazqqhOrUUkBCKWfsQYlEWBo3aJ5UNqJbi2uue8EMCkG2OBOUHn+XfL
pcjJmj9NOQCsiZKrozvxFBaNXT+OqHOCS072TD+7GenDIIpKP7aWz5SPqbwUm9xLA1RDiTZv0VkE
GefECDAHxcWspUOY4uP3+7HwD+0ora/s8tVngL/bRBloqGLsNYua1wjDB6Ni7oGP+xjG5sgnJPsw
aDIdSMaEhYZymuSr8CFM6GLjNOtQK3W/zMb/gn2QFdFx+FjvOjF++m3b+0ecqv8fg03NxdX831Os
Hsv8JTuiWC3/xZ95j478A+s/zk6f9BJwVEsi6Z8UK1v8wUFVkggKfJ4X2cRq+7/jHiV/pEwPqrrp
OpBH8HCiPO+i//U/DPmHuyDXfV+67Bgltvx/kvf4FoHvWXBblrIWAYdSKUVE0FszqFuCY1VS0RuK
puZbrK0WpYbIo3/mpv1zGIsFgfBo37HF0TDM7TYIZhtKW5a014Zqw4tGdwuKCWZH5E3eGQa+ab81
mJJOgSncsy1HmhQTsakfIbMCXISg1+mekB1Af2sTtNM8wotGtwfOOmfPQ7dT1ItrS+cVmwxkutGC
NPICCHR255f0DAvCU+8bJNzqkm2E7YMjGaZS7VMV+cghO79gL7mY2AJUunGc6M4BfeOHXbwxbPz3
tHW9iQyvdQq6Qy/AKKNHstyBJMStuGBU5LBurN7D4+NVTowfshnSSX+XshqGgE2d5RMKngvbw9vP
GWQczE2GapFkdq383LW+NNhQY72pOUeGRM+y2oFNdlq4r/UKsppHC870Y5X7NKCzkFTxCNJW8NmZ
dDd/9Gpq+xaaEGmJQ9fE/L1100EPpDRfL7l6HX4/nyjolL09/lFdTAhlHdZnRQkrSFyK1mXppeNM
12yk+q2EBmhALc21NwJNErqGaMRBDaEszp0RPA3fLxP5FGcPeKJR09vsDWpsritbZUZzrxpkTZc5
pTufcGsufDFNlZyNckdmn3CZ1e5FSOEPE0vF/qrCp+fJ8CuZA3l74fhqYi/GUcosf01J1zzJvCvM
CyNx8X7UI1Brah5WJFeFQ4lkDWhMmU+2bKtxgYMX+LI8N05+INHn9MXOwBN77jlty1HaioJBUPnR
d50iuPpZlDOQ38WsKkcg+QB5r7raksZmtkxea0Cx9qC+pbbkM454F7qajUoW9n9mgp8wgClZJJTE
tqan3/DZCK5Gexzgn858cy9d1LOwiTl3UrBdEI1Gdk1nu+8fq7ARLjrJvqgfpgRUI/B6as0fMi20
dYXwyk+p+XHmQsqemims2Jlz7zZXreViujJRLVpksoi4pInkI19GmFu7t2MYVb1Ei1dU5ZWRlD6c
qNhxCMyWU4ryZj1kOZLxUbMVwDsZxpBHVlliVhGViTrzML42Ywsle7BMA6lhavfiIQfHla5p7LOb
o4yT+HcQkk3/QxN2SAwocaT5I9qYuP/gKNeiRt20LgR0EwbOhRHM+YGaCkY6t/LXkYQPsi0GO17C
dHRA0ZcjbR7fDPFCT5mtyakuakjaYY2G2dZQ0jKsYGRgejqmS6nUXE0XAJIsF29rN0PpogmqVr1X
uXKjW06kFb69eYZhOte1TmDZN23sHSDtuc0Xv25bTYqKCEhZmP2mGB6bdLQxZQujLtGBITBLv5ZO
kndIesiQf05CRZTYqp4BsQWbHlEtgG44VGZKeaBHOjg/aDSOLX1t1MthOTziVzRoAJNBaMUYiARg
3mDdaBMK6H1g+KSIXtWVNzXq29zVnTNfFCatpidqCLYxPaLwtSvasxY5Oy7OBpr8CZilZFu7swCX
UPpNTbsmoVLO+TYZNFDfyI2Iq5OVthaojCN96vkyHkDNMPl8diK576HrTkUIgcKwqnA3N3XQ7D1Q
n+IWxgW7/NkoDGNrtZ1Cvw0U3DiMXZjVmyYxcJkIQ/RkyrJwyGcjNWqHSKIY5E6v4ByQ/Yd4FbhO
CQ7b5nEgbgGOSgXDNie1mYIZti9ko6pAPlNaSYiM0GrakdbqXIZ2k3yBf4Hw9mqY/CHM7hHyNDq4
CQfwN0aIxAjC1JnEk7efS74qCnYCH3HYk450lXVEfXTNuO+Q11Hx7p2w2ZJMQPUqc+f4z63W9/F/
hj/LExSOk+NAqzTJYzNNx15IEa8SBfnuiy6zJeKftIIFXmXV8Jgg4vtHn+X/fCTBLFnsTcBNiKOP
JNptmLUBwxi14bsXaGyuEHteoNBsru2ILskZ8MPy7/1FTllunxDShL7pW45HqPvReGT7hePsYvOw
ZsRuc1xQuEDjARnMky0dOoxxpT2JlzSo9Jkn95at8Xto9gSsIhaADQl94u0dLWk/YFdgjnUOiuCE
nIpdV5eCHlOjz2A8/v7wuEjL9ojsUHygzSPABh9rJx/oF6xk1yCljcz0OuhVeOaC/n4vlwsx4e94
7ATBnb69IKySGXWqGTmmnpcQjhEXtQhy57MNKnqtSrjKxZREh8HCFvbPDwL/jwJrbXam//1W/6Gc
XnpyhZ6L+A20dvmv/tzuyz88Irl4neiMSEitksfy53bfUH8g2mfxgHhCUh+zn0TS/+z3XfGHwkDD
U7RIXHAQ8/2f/b7t80esN/SBl9MDAeT/AFr7e+r99QI6dGFM9nwKvLTFp9MUR2/BnAelreI8X++S
x/ymWn1YH67urza//M1Bn1lbKHe+eduXwWzXlo7gl3MruLi3MxSSUUS5T0Zr2GbT4pYqG0/tcK+j
7kB87Bv7KQWai7SzXeLkI/lR5nW8U0aF8IiE2vgDnR31K6CC+mtsi/LSiF3kSdnk7cbci59UqJFK
tmXWPM4zHluvqKs7YSj2NAvvq6BBvSfCFvG801UB+AZnEl/jsYu/EvREFBG7cfeT1WU4j9TCZ8Kq
M9bgQ7MUT2odK6oKrjbsR50msBfBkpXJppsTWiIz0lBCBayhGi58HDVyR8qJ+mz2yig2ZWcOKEAy
tvc7oq/8n1UZuPrQhTRttwGJB9YWaKoc900qEg9ppuIo0chWU70a6gWPUucjYQEeG8gH049ozAex
HMcLAoo8Dx0HxPBL4RkZt4/jy0bn1rgvcs4Dz4HtxEhpszo8UDCbGMIf8y9ROWe3ulYOUnKtjOFQ
qAxmialwRVeKKPtVTk/7Jndggq7pd9CXy2jle/vcsoFYEhjASQgD53VCcHm5lq6kUjMGg2vunMFu
4XVn9vQDqxeU2KyiT7+vhtJDUqkDSaQHOxkN0MmjAB8bU/ZYat+9NU26iihMS4p1kxGM4BKyEQUi
IKdh5eIG+0LwQVxdNj7FQSI5Zrlr28n6JrvcVfcItchn7iJAl2sHzeXWnvmM7hJsdBTR06i6hf9e
9E/UrBDX5ZQy663v5X570ZEg8Q2V07TEUVDNpEUTWuuiSZajV9KoLxHHKPTX6Ab3QO6n8EDwnvU8
yyau10ledvfsnCzMB6UbP1E1ZJX1TKP4ritH/xiArX8uJy1ubC+LDzUisKueqHtj1YeD520AzIBA
IF1mviBUw3hK/TZ/8Meh7vGLoLSmpVpf2T2eLKrhnvlYZTkp1LU5zdsO2kmyIlEg/VjKpr5DEZ+5
9Cx0e1DJoBCZhokGLj8PwYsDV/Q7Mj+ssL5q531f4mVHfdqA4ktGDobbPqGftK5zGXAUm4qXnIgT
DKPoRmvZUx6jFF/+bAKnBZrIkYiWT5lTMWy094IoAV2WJYNysfJVe/Z8KHFk5Hm3Nfo+tnzoRBFQ
gzxFckmvgl17nqElh4aUvAAaNPs91N9i12AiuXGlY92lNHr1DicFp9NGxsWNAjumVxm6sW41UyFw
LhCNZzfGmE6CUn5lfHMniQ0+zdm8nvmsvv14sxdSrLLA7FzTEoTbHYOpcpl2wu5IUc2aTSnEwW3C
w6tPxtm93X9GsNg8As5j6+Uvv+DV3q5t07rpU0aogbTO3kGE56LdT17DqxGOFl6/6tnRc67BvLaO
uQava//NNbA19XitqFM5fK9eX4Oc6fbS8wLW6UFvtQ910pwZwTwq4JiSMpGiasaWGw+Q8/vPX90m
WvqEVCQB84DUMKTufSUecWGoTwRnGPJKNHVVcGVhhy1UFTeFjZTWrLzsRjqhU28U+iB3V499/mms
waovsYTT/LmRg8gPNYFech848D2uOaIksNCytDoXjyiXjd5fX1uWbeaSaXqcGFwsl1zR27s0BpEr
Vd5DSIZ/TjYJntpdC1KWiHv3Eh4vTMg1YNCWPgTUidi6fn+iLf/834a3pHRg6BMD6R3FkheUsCgy
DAV0DnMrYS6bk72VZvnw/jDLs35nGHW0pwjsXmZGxjAh3wk7+IrL8tEW6GpNeSir+kwk9MnRoP4K
ttHSZXv99p7GYz0amoCitU/hSlCsEPa3OP4ZDi2Wr3b7/qW9fZH+8wChEVouIEDo+0c7eWm0om4H
Lg2/1p2RW9defYbtf/IZvRrhaDGoxdSEOTZzbOIk9MDWmGX3YHM4+RcXwmskFPtLKe2ju9bFKIAG
Po7rVoX3whsfrfjq/RFOT/YFxOmKBQZ6TMXEjuiYBD0x2cfgIShRC5dPXj5vqEqoR8JwTVKG7Bvv
J8UI6qrd/v3hqa//bRL+jsD10e5T7132oq9Wi8Ju68CZiBxN1O1SvCv097jfEg9+5vNwdOr6/UoD
hIRouOyf5fGetnFyLc1YMo7l3cz0lNEEkWKDIMnP9oOCQJGPZ17j3wzV4xeM1dzBEW/6nrVEWry+
tmymZ69tu1jbjvXJDscLN877r15mXVWdc1MQRIEzJ3pyG+8h5qO60JHkRWNrcRkQweTYjbWrOnyl
obSe37/ry8jHv0yxvNDAoA3r2EfvR1NRRo1BI7AzWASZa5yWhEFU+U+WVuAjT310Zh6feswchzgG
saLxMI6+O5TCnJgvMtFdZkjm2DcPZnE1g8o985hPXtircZZp8Go6URWJDEXWxjoYnhEvYG4Szkit
+VD5N5L8IX1mVTu1DICoWpo6vCaOWP781XgAF4Fd6AizOBxKxENrw6BM18gzl3VumOX2vhrG7rqk
lYrb5/p32kPyhKlY+U/vT4pTr4gCHesu322qH0fPCEQnueo9Fho5fgiiG/rsK+UdMC10JGJP/+bG
vRrs6EFFCLfaHNziOrChfdRXZrxvyat7/4rkqY+OBTFVEBUo6TUdrS5pVipdW6xtNWJoHL+0+G0w
fAsXA769WQY7B9s1VTQsmAnq7+I7SUU36ejvoGytwZ8Qb/TLqeszi96pWeqyJJi01CTVoKNZwzIf
6ARdLqAbDKjYgkL5K63afSmfi3ltlDe4rt6/E6cmkOewc7UpcaCDOXrhKw/d+MyJeS0BjRxqkWEL
s6LxZjmN/Juh2EAtJS4h+eIfzVXmUVD4XFzZzDcLEl2P4ok8msf3r+goz/7Pb7zHKCYRQ9J1jm+i
xeYtFxpdGMqEPc7k56GLb9rh5xT8sLS+UFEHQL0XQKz0o4zHLTGj1cagWjA4vTxTMzk1z16/OkfX
nLZhi4SEV4fTLR45sEyYGsvrLn42h3+zkv714vzun75aCoCKCcIuGSqUXyp1GNP7xnyqq4v37+7J
9frVKEcvjuvrdKQbxW5NXfjVp6m6HeAp6H/xHgAS9lhwBB5k92hW2uHCb8phsYRWSBjDTwEyg9G8
FlIvUkWam2uFf//9Szv1KvjU+lBXO1SWj1+FOCnNvFn4Huzit36GM60Jt8q7f38U//gYtJwhXg9z
tEFEG5f0hs8whmMCj0xRyxwCUpiS7YAB59EORhnslG0Rr0wNrs83FTkqL6xVejP5ElmZRwKOsWZL
IMsHZRrdx7GXSE2MoEXAVkOIbXZTpMsrH5HNt3ya4Q0C+iCMqJbqkQKLfz9yVl7TVGm/1PwrCQoU
IT9npNAt7uAQlZJho6AzK0FLMOrSarhvtBJEGqAaA6aU1CW8BUukO8zwVrHVWiPm8VrqF3qeATg2
XnVXBfWMBjDJ0Dj1FTBYD4vjru5yAnvpAqFgJOEcK0Jf+ciXkK37DVkrK9cdix8GutXPk0jRQsZe
LZCocULctKONt7po6xCoZlKZ7mU6eNbG9ELxqOthTG56e3LvAJX42PCGSqM7Ih3nNqXHszErK3QJ
I3SzvZ3RCIIYJoKPUeWP3k2Umx74FG15t7LJmwtslBQkk4HdwWRXAFNsQhARQ02J96wxtXSrHv3v
XsI93OXIEItd4nctuBOav1dD2I4vgYiAsWFwQAvhmFV2ZiU99RK+nkJHn4lm1kQ3JrwetMVxd3zo
gwcPg5tKn96fq/LkXFUCBSIVZheC/NslG46EHeE1Y/kab4vyEHnkge6m+hkoPsjsq8C7sIzD+2Oe
fAtfDXm0oxnV0NIqXzKRQNpUJlXmIaruw2r+8v44J++hLxxqQr4teeffXhoS9Hkgl7dYd2MD1MHe
l3XynFjuA7WWM4/r9G38a6zff/5qaUYBrWM5MdbsHqT6Jqb7jpQd5PR2tcVr3qb3CQ7G96/vxCGD
jgUdK5eSFzsJdbRSp6IPG8Lci3XmQ3y5K/VNM34Poxfka4mzm3hh4yfeczJrqLIAm4WTlH7usm/v
/4zlNr49ULz9Febb26xlo/Dl8ysGkjhF8NiQlEwwzDqINrr6FMXruD1zbv37BGJEetvU5Sg4ucfX
XThpMsYRHbMU0yjclp0dqwsdnBvmKOBg2WYwDjs1T9B8RCR9NIECjTcdKxdfQu0+2v5wHw9Rc+gi
/xLSMEQvE1NPZHHI6+LmIsbbvKWXei5g4O/7CynY0ND7oWpHPuLy569m1gzIqAIrXnAb2xv2stEe
IhJSSdRQOGomgukQsv7zVWG5chrZLkozyQ94O2ggx4yqKoPm9cfY/5lGON2JOYuNL0b+MiDEMK8n
lNbvT6STj/XVoPbbQUUOmhnRJl9nZz4k0v3cRf2ubOwzO48T7yoXpyy6W0LRWDuuegirNmmptdQD
wGnk+YfGx/NO1PytahGJbvP2Jg+KM9f297VoGZNYxOWW8u09elXJSOz9vmHKtvlP8CiwID8EwQR8
/Oe/uIevxjl6GQMfoVnmcW1Ne1lm3zriCvWZ7c3yGP72vr8a4mhuNInfY9jhUrrmfsaYM07V/+XN
OpoIymw9XBhcBDmd3KL8Io3VvZddKZMQw/fv18nF69XFLHPy1duVY5l3u5KLKdSt4f0wWhcb4AXo
yFUgrzXx4G1nnhny1FTgjVI+ZT3BnupoVfGtuh+1osJsYtGJ8tsp/lAM8c4a//Fmlz3dX+P8jvN4
dWkgEK1JkPuFDosIAgkfkeyMOQs379/BU2/t62GOZ/aYDejGGAZJNwul2kZ5s8HMeuZq5DJzj6cd
KxHtHXJQ6PgcjaNrDZhdUXUFeDhvulAH9s6E6E7GJElW+U1q9tTMVG18iAVwYQs671el8+HKbAvk
o7qZxjMP8tSVe4JmB+1/cmuPBT/V4lpCp1auQxf2eoNPfh3WOtj2lfwXb/Xra1/uzatH6VmNzTGB
a1fB8FgG8kfr2WQLnDlWn3oXXo9y9GIT8IDeLuBJevqT31UrWcp1UN/P1odIzGw9SePa/ou5oyg4
UQlZNk9HI4ZVnFaRSYkbFSse7lo4l6UFjSpy0aW+P9SpVUsu9S2KsSay6aPPaNdmmOaWofreusYJ
cRcTP/H+ECc/LOgzeO3YTqMmOrqcKEgTOur0OWhhrQC1WNPBRKM7wFDcSh/PHEqm/kyy1anVhNun
KOwwDUm2ejs1DMgiUzVS3HYA2nmS7COSO3LbhiTVnXlafy8SSlqHqEMIIWO0452IBx26mWOzWOsB
CRiqWWx30v3SmDeFviya5/fv5skLezXaUZUQjishcDmjRZSNVbG3REddBWZkfOYOnlxZ+CKzk6aD
zPpytCAbM3GmxXJdkyM2yul2lg8vpAeS2RrrxENqOn3CZbue6vEGusouSKYzM+fUtfIDKCNb7u/Z
8/Yh5nlZhaPmgxdxyg7y7z2BQzmiPgH+4f27euodJ1mNTQj9HowMztuRDLhLrm/kONwTa/hMd1U3
K5zMkBVEa6uX0p3aWycOEbAbtCc5DrJH/Bc/AZkkOyGcEIK5+/YnxGRwFXls8JZMZODqncAa0905
YAOTCw33D/37mXf/1MSl/YNXwuZLRVfm7YgKHjx+TDgdo3qZCemDwdzaqxYNpTduSHg58zRP7Nh5
lpxLljlF++5oPpkgG/MJoeLa7FV9VU825GajiaAo2gD8LKog+65TRIu8/2hPHldQS7pC+AKbwPEX
0okHLjT1qL4WSEcsvY/lI0bXsfjqTLcxkVw20dH7ue527w+83L7jL7PnUk0jHIy6nHt0execEPRp
lw2h8WLY5lVBdaQIz5z5TtR8JbslRY3CIUje9o+mjdss4PAFtuKhRW2mfVnejcm9m1NT20cuienX
qInwrq81eyn5JRdn9jknmqV8HClq44fxPWrOR4+1TMw+y3MeazHtRvtWg83xe8TimDxIgu5vfGfd
q1+KBgOdsI106jPP98Rt5g6w/WGroZbX9+0sDozCMnRHNktuwoH9btf3Ufjj/Sd5ail8NYZ1rDWc
PCdw3IYxWt++N02iPmF6juJ74qTXKBIO9NS/duH0hfrmyuzlRZV2Z16eE+/qm19wtM2jjMM2VfEL
yjJb+yMb8PZDFXVYHgiyRS01xcn2zEUvM+do/tJF8IXNrWU9Otb+kuiY9lhW4RhX4Uxkp6Obz/0c
gv4XOG4eIsq397UwYE2aTsVnIXBw7F3L0E4PRAwNFjmptrhM4P50Z+bc8XeB3oYlKZITx8aW1/eO
bkZdpmPt1p7koC+vRfdD+emlXYotWPQzt/14ci0jLVswC4kGstXjMqCBoSYSGa4Zc6qeAtUkV4M3
3xcRYoD37/bpgciNdLH+cwZf/vzVVnbOgLrEBaVMm9SJPGaTpEtKDPrz+8P8/c5htHMWnTWvKn68
o9VidGn/TZLwAcGhxxoEMLVCfRkL92Do9MxYx+s9Um566ax//I+PGvhorNhLOxsnqbXq1XhRkBYD
hW2kw222V5F3Zq392yLPYFwUGhpJZCzr0XLhr+5f6hZ8p8fIhgNqEXzxEcYFikXfgKqvXrzhoQkv
VX5twTF8/4aSnmIfvSeLZJ0L5JPPEijwaL0dWttVE1YFYJ3adPonKNwJYLjGz7x1CVLqttD+aK2X
8sMPE3HRJVDA+cHSA6QyAtfsjd1AbD4gO41vkxJXI+i9qoACUQYROmOnNz7j50WQ4dCUWJsINKEn
9RXoeJPZ4oBNeAqmWH4J5tb/GhB/Ae5BAdVfmU4dxBsJyw6GfN6HxTa2XD1t4FuAQE5oEF/jO+su
wMHwt2tXD9+yShfuzgtN/exWiqSOppbuNnNa9eD0uW4fws6jrBeSHjNe5sQ1WldhpcW3DqzwXZYG
7UzGTwDNQUObuxSVx3YCA1D8YPXhT86uIYdSUfT+Khz9SsFw7aqZlGdTPurWjc2rXi29DX8M68ea
HVh5MVYOLZ3KaH9gjWIzVIBwhfJYHHIvzLZ2l8OGiIiFJputGsxmP/SudWPZkCxQhJLFto48haOZ
ddOwN5jGPbEbwcN9S2Iji4keIvSNimGaj7fVDLi3Csw6p8s/DS+B6ssrzGrQt+ta3PtWq+5ks8Ty
erZ7reYgAqKPuHcd5n2SbCxHlLemXw75bhg60T+GWAVJ0qQwiVEUYPtIlmQb6qvQbQcjXEvaSe46
abu037cmiEPCoz1v2lhJqR+rwoMU38Yq/eLPZAax3h2gPwYwvBvrHpmy/6gLFIUkMQW7jLCDteC7
w7SzvI+GK4Nro/EBkOdBH15zlOQUwsM0oTKyrRs5Kl/2ZTjlQKj/DHVOiifNW0NUUuqOu8Jk+bju
wQmWK9OMPOeamkK2n5VrfKzMeSDXqYdhT94Bn8BychvoyZPwiKmDhLZzE5faFME0zU2P4XLbQp5P
V7BK4guzCqLyASieqHZjAFKJiGXbvfUjVVOk9pEyFsWkp6eUuWPtNf+cG65gBqYoZ7MaU/ITrYNs
25vhkmpVkHHVVppwnrZkLq9isEa7cCpJeEGvjDaxEx4h9XqIkr1TDzozOSHxmbslDLRNvuM/deUW
eVdnHCbHz/QjYpbkpS0Nv7yyRto7WTEXcDj8Erb/lPvOk5sWTXxNpBKtWD+ecmKjiPL7ioYgqchL
IFwmwANsmnsbh8C4JrI1w4smG8+4KBrhgphA7fwJamVj72Ki2DcAWoj/sSf/MbLzdOdM9kAuqzC7
F8Jf8FgavT4A/WruRuG7iLnt6pcptX0g7cDcxYlBKH3T9C+qJtTKCeOWl2tki7CRoFiaTRzXAMrj
PhgOLfHCz9jxTXNV6Fx4qyTsox8lWJwHYt9iY23oYv7UsDUmx4zK/osfYccnq0MUO08PzmVrVjNY
eFbd3dAG3WfXitTLNNW09L2xt/aG23V3Q5/wOwxijVdmU+fYjxtJ7mEbWXJftLGx7UODmLOCNi/U
YqJEDBBCIqJVwCJHsMacwUyap09lUUUveZMX17JI5u9J7AZqD9HAL7eUromVsokP0vvRMBOiy6og
fp5iWGSrvDWavZMHBugEFnFQk5nIf+muVhvQHJpeMA4Wdy/8KgNa0xejeRt5cQsG3cLUukmdppuv
HTsWSzJ8OIk1Jl+g10bczGBAgmLEuWjr+qYBWtB/zHtHB8VmkY3U8YbERkzCRdxEq54lmqNwRKcn
Hs3xid9dbGxT6ReRgKP6AlGMFNrcZukoXGyLu25IJuPKIjLNPkQG0mBKZsmwp2etAS5qWe89Lyl/
uCVM2ZWXgAHM68bQ6x6iG9BWP4YxJlrjIYIqRS6NT5LTjHfqGaaRs51gQ1z6lYwIm+nDcFOrbvqo
Kvyz10BtBcxV3GtPdSOgnMdxUdx1RhLte1Rr33QvsTL3PpWonZvOGG9FGSnrmZAfkDZjWF1lDe3i
QwlAW17UgSRHIS1purtg7qZKP+JESIj7ETH+XK+bTfvO68js+NwFNL3pTZk9lBoUK1ua7eKyx5Eg
vwKAksUGtklt32nUzNe4uod7/ACzfZC1NsnA0ZDxw8EMP0i7cB+KqicPcnarCSu2DCB2rgD/87Gr
p9ENX9yG5/rBs3uShrCxjDAz2NOGh1HXk/mxI+8V2b+rxyuvGcJD2VZ+eDMNpAotppDmYjKN8jFf
Kpq8OR1Q6tDpnWGjROnfZaE2AYubU0580JhnZCF5NMpXsguJOumDpkVgFaB3IKpxcrMdmWcAvpFi
zumV4cxZuiL0I3gYfN6Ww5DCGzjwbWgODjagpflStvtYhM6nPDQJIEmwwOhdAIXzMGuZfwqhr4K3
bejXh3Zc7FpDgWlntR0u6swlm8J2HWiGKSzsfSia/o7cmQH0LxASCUN/CuUubUcgk+XkWw92Nxfc
2VHvK9ABL5j+GyhSUxA/WmkrEKgH1ha/LzlhvSLbZWJXsYcNMsUrmYxsR8jPcjGgcCQgLhUvO2kV
xNzAgPesC3JUpbxOfVd3AObLoHiwS5tINPKxxWMeOUaxb/0F/NWKxvc+ONYEMySsWHt0NdvPcxQ9
sEzLZBOJoa8PNbS/5HOahr7+kBsZAbRtQRIXwfXqGnCbwLTUZA0xESaa/p3pJlhWSJnjV8+imfiY
cpbEJJQs+bPJeDkIYlvKma0V5fIs/2qMRJnuTQowS1gF1kqSimLszhKL9ELrLLpvJG/Jba5nZCGh
VYmDDaIlvc7RrzmHWFmgnmVDhCM7z9DHP274RPSSYeQQHREEL/hK6lUmbZ18hBoR8xlrMl99cOWc
5FfNqHyq2fA0qtVIseAiCUC9rRr43p9nX3DOU/Bk9wMFlpS1tknlIaRGt4RB92lx2aYpdEsSD6Ot
lRM2sIRm9AO5tWVarxXM1U1uFOGOFKWZHVQ1PYFRbIdHQbtYgny4VGEN0Ryn0AYWLJI4h8ATeyYO
WfvRLuyyeh1IN9yFvP35CkCvzRMex8Mo8IGRTAoyu4ScdJ3KTLS/amPhmg1EROs6dpAyGkbBt5Za
8MoL2ny4H3Jdp9tgMFP/0Dte9yHyC/Elx/2ZspD01daYh+kqh2iA6rLz4b/hLQQapt3Wzj5r3Dx4
0svchAlWTvLaBNzDrje2h2sxdaV5A7SZCJux97NvCR9XNgaGH14UKbhAvMjavRoH7d4lmPPvxskr
1YtOhzD86Iui2pjt7Cd80lzvSxAGzS6yqnmblVqzmTDEF2PEL4u532/vR8skZDHPCSwzc6mwwECb
3vq+zg3ikiJl7iDJW+toimigVWSS0bstq7G4tGdY4vTK2QxSzjW+cIzqSSGNIXU+ekWkPBxQMWlE
3PvppSP9e/phekVQf5NNSXZ57+VQM0UWN/njkiF7GLq6Ktd940fstTAVbspUERmL88zfwrObIPoP
hH2OZms99VPOOYHMuulywrJ2YUhouStlB4a65osxkCTmk7fg2XX9q7DhDSl8dqsxSS+mNL3qsToX
U2HZ28J3SRQjuMu4SKc63XllFB4SPwluARFlTxXsN7byLbqwVewPvABiBD12OzsdvkmZkgm3Yh85
z/9F2nktx41s2/aHDiLgzSuAcqyiKVpJLwiKkuA9kDBffwbUcW+TVQxWdJwObal7t1oJk5lYudZc
Y/oaeQWOG+lsHQc1qVGlzq19Y9dJgfBdM256eeIMpef9nwwi0hNLzt5YVWrvW6dS10BYpD9KyMry
2Jqn3QBFdLjChbaW9/MIl2vF/h++mXrV4yI0V9JTrwHxg/ZlY+tQ4uWuLDHq4h8RT6M/gbUTzxXi
GU5hTgKYcsR9sTEk3Ac5ZjV+06XpAdy/bK8opIPpJqupbgIctOYddP8p3OEgjc5FaXN5kw9Fje9h
JoZkJ5nwJHfNggc+2JmJ6ZfBpP0WN9gKe302VsOqm/uyOJB5Gfagu7Vpx7YYYQPRBxngcw3Cs5IM
0xtfA4R06bwgYMZIVq/Cejl3IVhm1AJEh5kJa5uE3eCVcmW22yoJ4Trao04auTHV5G5KsvpnbbXi
GrmwsQmoY/hBCdPJVes0KA+9FA/fZNEJEncFsAzVL3qzY9sMu9HCfTVL6kNJT6d11UFBzh+7wqZZ
ruN9Wqtaq9JvGofiFBRcLu5HkWlHCdfIH3aryCMgFXPeY2rY7YWR6a9jrlIWCvVcLq7nYcB3WY07
fHHMQAbil1Q6qhIN9xJ4FOE0rGoda+HU6optq4tmWM4mKdSTGsPruBLNG7S3/laSmqKFg5qmP/VQ
rztg3n5nFE61niclSK/xPJy/o4ZsLF/tmsW3JwbrNk9t8pJ0iiqAx0aYBgs6RjO3FvDOIMj0/DlB
qzrAsJoGNoWJCZ3WWhU5+mEwd4lDHI9lOTGD02f+lKX8o+PgB5SKbj2NSXZfKWO4kuXaWvWaDWl7
KGR744go/JHQ6/VYTRVFpAInJa/usvhYNq383IDQ+VnMcnprkItaZSNAMpekQfAd/a5Fu5hSowGI
G9ypSoYdq7AGoB0N4sUxq/hPVmYDMfnojBvwktONKSbO5Z3ZjBvqAs2EF0Pc3U4lfPfUMJX2qdSN
CcO/KPZncErzmiVn4Hmi66aXD+ab2arSdUqnZwInXC6OhKTl914oeDrF3LwLDJYACCoOXgTFFFaT
K7qlCkeLsrrTAERsTDG2hzROswMzmjpSqSdrLr0+gtNVHiF9PgQFYYJBdsNNtFh2mBsZVIVRruc/
bDQKWcXB0deBGQ27ifgdNOVcFC9tg2Pehj8NKmykpRB1Gio4nGS1N1u20tUA6xXbEksZsP9rBwBk
DWeRADDdd7vOpS1gWHJU0tj2GEm0Ep+MTAvmcQVRv6Lu25Wtj+ms/SxJuKipnCS/mVGnlzu1lSBb
pLVZXMVqZWMcEcC3EKGZHqXYHr9LNEbdm7USeoYUjvuM1uHDQLGVSQfT6qYEqbcVk5beN0FnrWTa
m70CJtxt18bO1kwdAc+cwztdFA2qWLMD3dv3Ru53ltqa22TkfflMAqNfR5GMG0IlS5i18kHBCnXk
Ary4LoKn2hztzayokk/RQKEXfSL+rtVkH2Ewuw1pWd01owNyqXS0zi8G0V5B+hsfHRqLj6hl6fcd
jDEwV3GcV9i/GdLsC7pC4cgO1E9EOyJRMgVivzqe0m2pBmQsSr3GWIe+HrfslWGtDBIfHjD9IJj4
v0Xq5xFmC3ojYysxTOTSsbxMuN8iU8ajpFLwI6EEwaMXHc7gNLMH0RRvQNnhiKNMleaSvuU/ap08
f84mkDQYAsgprn1GFq61anL8gQdhe/Tg4I+tOE3ria4xfoPFxsKiqIofvdEiVLOT+wB0lLiuoC76
S/D8ZE+p9QAVBSmwUlp9+jaDX32ZGqSDa2m25eyOx8HyGSuBZbQy4kjW9TYdGxRogbsCjqIFfckN
EgeMNlpaFf/qbZx0MhRrGJWvZawrbMbkRf1G42CxjmOpGVziVyy0QBU5vqPUFnaDTZCuaxyBPPDl
4k0E2Bk4unmnK0lYe23FScpVsEs69FBYMQSUVQ/zF/2uLQz7tzmRmZpydcA4So3mb04R6N8giA33
JME4SzqJUextVhf+Nnbb24ilU47QUa/SGj7TPrwa4jl+wNs4WWOobK0cpcC+q0KhnbhwsjiENnQ3
azTGRLWB1ZBiHQxBSz+2M014NJsp090KBQLRLzMPE053FA/B3LjVM7De0EryjaxU8q4tQU6sUzBP
fXuQcYldObn0Cw+FYHYbzuO/AxiHykoKcoVmgiFaw/ec90NjQeAGkChH26Fo2lcL9tAGwx/dB60f
T9upUxh6QPTDypZFc4TppNyOsH19B6XoKnXywZfzGKvWXOkwCytjPFpwUQUoKSP9MK6ruH0sq/7V
shtBn5w63WPLEB/QGM7ssojImytKbZgxTsl2CroMGrxOPL6xGgMHkriwrCu5ywEH62VdXpOTnwgP
Sw5NoxpGO4V2tILzU20+czYcrga7GFYoKEeBAW3W/aoIKjsXHFjui4qpARBd7n2b7JQ/B4rekT5J
xXNHHPwzK03eQ2NydMSDSgP/FNmlQ7gtcya7LuwSWiMuJdDwo2rsBULNor6OBpvdl5BN17xknoon
J1cixY8pFd2OkXBKt+k1No5a70osXJxaWDcatpCL1SREpbLlbAECwxh+qv0QxxtILv1OpX/V2Sy6
j9e0T8xNVIn0VdIWcK01qMpVMCejvObwMFGNrZ1bluUxjcgcIBt1XCOG3bpzAKoZa6ddnEEL4mRn
jdJbu6a0hvAhBF/mJwDEvlXx4l3atiAZMicPXhqOPNB+e+DhLgYMzbNJEtaiUpS02r1Wgi4IRKLv
zJzrX8uDlMN6SmzCJk2o7eTHUTCgcMAVR9pqg9lcB+Fk/yKh+ZseiWMQpbHhthB3sZWMS2U9A4bA
lNMKsget03tAW2r8R8tStH9BGxB42lKuY0RXwj9wp8nJD1OSJgZLIQpnt25xRfNDE1RLWNmILTn2
jM/AWovaBd2X7BWtEKSU+kzRdupcyf2mn8HuefbQNvlKz02Ef73eL67LYd4k60SKpnTVKNRjvU6W
RPA44lLSAVsOZ7FGkI+2ks7a4NoOHQu+alyl7SYtMu0gxZ2quU4eTs42ysnv30TUBifkOsZYU1GY
4jeF5DgObwBaD4le1IYf6JgBbbVpSiS4vKr5CnBDwQKIyImOCRocNxWk5/SIt539WNGaJLyemX3o
rZ7rsKpQTnd01UiS1xgkWULsVbAjvEN4LFk+Ofue1D+PzOWQWg+vGBtgoFZrdf0KkSief3UctLI7
Qdy7K9gDx20BvgIrwkpVj0pYmlgupYXyKC3R7jbUNaXdOqUWeF1HC68uSfktoNf2oYeOTt68lpXf
c6xFa8ztsD90jMUZqh013KJkM0oOGc99PWoNRG9VkdfEJvE1vSLBvMmksDm2odpvh4Wa5tqNM992
eLHcEdYNN4XWCizblLEioSBb/C4T08ti6vGqlygg48DqGGHrNkVijBu5zAd9T88Lxr1mGzwXILqw
GC0a+wDEBUKX3ZGFv+9VFrYXM4mfcYsjZAzxwiA0UML8uemndFqldZ9F4NmlgQkUkj91eylMnmM8
LjlrkM0vMMUM8GDV20PYBWzMVloD9YfvyzEOb1qtTIMVCJr6QZql5inLK4PKGl+s33qeJHdZnmCt
xF7RbQQCiFVm4tPnwuaL8n1JuvChg0o3eFmZaioGO73zJ+s4uaKE75XZj4K2HdAuAaZdO1aow3Kc
K1vguutk0B1TpMDlaEW7Aha0xKMR5SYN0/p7bkzGddBLFRqgbniQNTnh65rhUxr8dqpKOuZS29CU
8gtn08kxGsWn0EnmYCQAzfDkw8eKcowi/26BJtYerTM2PpGYQWn7NMqjlySIYALGfcbRDJrWHFJT
dp7ICt6KCKy/YqSlr5kRuOshbCveYgnPpBt7Dhp0heTR1G3b0rSAprRTv58KEiEHOQArvNadqQaB
3Q1dteuToqBkwKu+0bu6EKuiFwnI6iAFWAdcWwr3KFmoEObF3B30ICDBxxuPyZ9xpMhu5QJKSlVQ
GPIhrEQBFxnhLDlOVK0QgzXVVqZmeA/2cuCJ2sw806mw7LZZ3T8o9OE/1RZqE7vMVH0VNwryIr4o
6iP+xcWtsAoiQdxFl8oVp7f1SG40xcwEBye/qG2OZ0PcTMmVogjrm0KT0V4a8na6xeSLNkJjREgO
kVm5Cp1kiP18AJToptQjfqZKXcTrBpuf4aWqqFm4tTNE8aapaGuTmxijUEHvMKU6sjbHahDzPnIS
+vlojKYfNbLB8d0pnWEf41jtiqssmUoJx2EL07S2km8hRc+1K+ekjYy0zuVVIc/0UM2qqRLoOOZ4
nVez9aLRIIJVOJ596korMvPAXArWxFHyGnfHvrgaO0X/ScTJEzIMpWq21LqeMGeirUvJNFwV27y1
5o2a23bnJyHw4seaUAw8KX2ZGB6BS2K8Hj8oCkcgHWtEUZNr2hLbdWYK6bkMxnqbWHxSQYJm009e
nIIbBT5FP1Ju21XzWJUeKIpmFFdEGs0k7iztYehsaUk6Bq2fwlfGECFphmSpPYldlzthiuVTVTWb
sDXmxwThU+Znwzg+dROuw9UUaoeJdPWRKnryo+jqZhuXBV1fVt5VGNE1BUyiEWtXSFbkKPNgssBj
Zm3yUCgTIPqhSsvZJzHhPCDC07vrrJOG7L4rAwuKvZ3NnI3BBkxrJAxVts4a7A78oQgzmWjEAsmv
WnK264aqo1iTsz96mpO1u6gnhvhZUcSZniSzUKL7NsjTgSmLwQyuaTopfQMa4pMQSR77wRgXT+0w
OsTIrU0Wneq6JLlFTNp8jTuzFB27oKsofcVp+10Lw3xXYa2y1aNSK109yebnuNV0KFxj+hAZFXkl
PRgCiXdn9mTbelWm/7GOx4ZuyKGSD90QKvEN7rqRjPcC5vRuwtyy9thE2js8WpT4KqHKzJk04ukv
Dif9Kzyx7kZJhxpOSuuYx1hlH/YGegDv7NBqHzSO/XRdS0D3r4LOpMsrVMb+MGChs87SMvxuEgi1
rhgDco2JDIS8ddrptU7tCvB52OI3GDZ8XDyV7/a4l+Yw7rFpCcfWL8c+vtPCTJt3GVj+8qWek+EG
Dw2Z03iYZhiWo0BwZaXtHjtETY+TaWFsoJuVRLI/Lq/suW4iwKCSmruORpcmcF/OELS8pLj+EAjn
BxJ62ZFrlxQfaWGnv6VT3+xFYTR3iklgour1/FzVU3RdGiokfUruvjJn4sokbSLzOqkcmK7RSFO4
mUyjxnNey+ymcOssscb7JOmofFpyox6Told/6TKsWj+KNbFOMxBj32NiQHKfE7oIl9KjtW1ZL7vG
SPoDNTfrh1L19n7RBpNWb2SMHYo6SDcDFgx4qZqxtlb1RD6KUhUbNTZrul3iSX/CK4odFnezeGN1
dR9t8ZEcqVrmrbJVMb7DRIpuyHoFyc2BaF7Nf/hkKWDUqsb2AyPJXtu+aa4BXUV3eDjAuGJaFSBe
yf+BhZTgcgHr7ar+vlZr9a6N+3gd52K8QbeofqOnUjmYo2Ks6oo/CsMOvG6LuDXyVVxTQszUoaJ3
rZyYJVCc6TyWTeT8QkrsK0o/4wuZomJN5IwmPZ+qbt9oUXhtGZX1LPdmQplB7W+qoXe2cZhS78QN
oOW8ooQk8CmM0XMbUPj/xVoKVqJqnbuk6clUZQEXFJraOswV+Ra+LUCvKutsP2c7eellgnuZqbmC
sGWPbhdEav4nCIn9DvEAeesqpGsl8oOM/XhLkA6PLRoSeZcNQf6QKO3wQyviEE8Jc2iJ6kNIOHdR
HFTtNqU1A3823dyOwKGBEWRjyYyWpfx+Qt9AOTOpE9qjg/m72i4KOJlKG11ogm2knuUO4zUqgDwL
Pa+C3aD18N9wHNB+ayzDTQCNufG1LsGNp5DS7D4MbbIOCFmU+4EcJpEUWTe3TVVRrOFnaByLukz1
wlizn/I5KPG/ET1Wum0Sg1wS0FP9PNFmDHudUEKlDIxXWhNRVJitUSPcAqyes8cpnkd8zfLhoBLX
0f6bssutSz5p+7A1e2WT4S16Z9gEOVOAup3Mq7K4PLRyQNyyvLh1gGdqcUue0w5/iLlWWSgN/gOz
TBUB7KgIr/u4Bd2nTUUnns2SMMsJp3Z0g1oyxl2vzjpZZ5tEGku85hApzYqPcI9yRduaKm6W1nbO
OgHaqdqwX6R3wWil8VUaduk9bTOU5XkVe5xl5yeq7WFLXwk20+QPtXBL/TN8pE+ddTX0yU2omCSp
EeqFKEqI05P1woLOXA71rAusrbXek4iefVzn6hFzzKh5AxoOM8QsO/HDSAw2raCO8ru27JwR7lSa
ZB6J73IFh1ku7ntGvdenIt8HbGM3HGHM274bmyMGITSGq3JBxULk7doJJM4rdpcKb+4rZ4npM32N
24eOw41q5NueZk0T53pZvqdwRuK35s+CQmHowW7iYyOuOtPsb4daQNvK6kYL142BnxmWFBpamhgr
VxXlRV/eaYmuXo+FFGl7tHUlXVMmvkae3cjlHd4/KcUdwVKh0h9z1sB4kOY+g7UxFJuE+GavBNH8
GjTp8NB0C3umn43h0Dj93K6qPAwcj1aOWl1XDsgxV6kysSNzrT6bRN4vABAnMvSGRtlBr5XXvgxm
7CrIR6IKrsZ0pRspznrGOOlXQxo3zks2ys2hMOaR7hJeCx6M8JwXcrpUAV3vE6pecpbeJoIHtCZM
UGxySwWYnpKsO8ZVQDumB5QEWfONsKdpkZrV0dZoovRPS+eftMkdTUR3HOVtsemJZ3yNbvkc00Dd
wfZJL+18tZRxscEw7ZEsPTKce7aBFOWSXPL9mKp808yd+mQp/Ui1cChXPHH5O9I+fCOFwfcPjnwW
EPDz5R44xM4G6Qhqphnbci6SgPpQS00Xawt7pY2dZJJaJwBISfQdkljVD7Ar68TLEcY9AYbWn3VN
tvzUUqNftsqlbBt9rLB/70s74bSokJniisdoP9nt+OLMaWyuY8ds5BU7LoZrWK824YtjN/gFT7Oa
7oqhJI2EOrEpVgTwY+oZValcT05DaKPYw/StK/TkZzwW2mtNFzieVWlh/4hQNnWeVlc5dr9maP/C
5t3BcXWk/kIKdbBqT4Lwx9YF+WDXRkl+m3QTYE4FXQa+2NZUzVtYns6RFCYyEDW04weRN3J1kwby
MLAME4OARR8qcZvr0XwVKWJ8k/mu/gZuHk0IuFX2HQDqyzxP7PGbWin6w1RLSkaVPY6D7RKeWVQL
SS2tyWebkzuo2Nse0KIVqktHriL7sep03xpOk/tkjNJmV7YisDBxaaYJrjfFZLCf+F9RTBBkD/Iu
xGK10usQejq055Q+8YDcd4o94LPWj/rPqCDA9zQsUPiY8GntruKgK80dtfPx2KVSX27+pxvnoi8a
wRYeA/z3JaGLP3bfajTLkIG+T/vC3ihmnxymMRxe1aQD863J8vev1aHnql6Llip0HzRKW2iIT6Sh
5aCINuonzVXb+wnn0JyFi2f87utRPhHaUoukC4BGJ4NmjhNqnVxhrDx1CdV4DLBl6T7Gls8pb6jl
Vvrd10N9onV1dMw8bI3qCw1jJzeEPqvKgBTp7hxxYpODx7QMjl8P8ckzo7N8YQFp3I982pViYBE+
9ilDaNWxsh6LeUUS/+shzlXQNlaEMig8muts/VTZjkEuWpio1ilKYzeBMV2cbmRksjM4pK9HOpXt
w9OQARrxNXespbnnRNZd1JbmBHGJlqQK3IS0HgR/jghbc3zL7asYd9+vxzvrtVsGpEMfbIWNitxc
wMzvddBlNacNOlvaeLLZEyQPZYUetE3sXCfxdRiuBOVe84L4+vyNLbJnNGwqjXamfKpdV0OKmg7a
OGxH79VysTWiV6xffX1nf+Xi79sRllYEMuAmrwuPL2pyH+9stKQSIQkxdOUPXrsyN8IffawXXEB1
q9IjyPQdj7yjV/vC61ajN/j0aboEhm7lST7lh5XlG/5/xOhjqMNlKaQBUH9bpn46XSs76+MGlpOL
5cDYP3f2BWSepnJfZ/fNk1VB9MHgPn2jUhaSpbaByNar5b6FL3zVUz1yQe7s/nvf0JQ9KqQe+hj/
n7tGa+mFfuCRS/WqCytIWZ72h6taxPY03MAOxPHnL+X7/TxThioL7FwZXXvaxRQlQp+KZwI276Fd
KzfBVsr3ptvzBp4i9+HXpYeunq3gk+GXdfdO7i/kRJRBwvDwdCAuq0cbV/Tdj9vS61wgyPgPxrtg
XW3fkLK4OLS6N5P7BxsJL7nQIHLW/qSwrtmoaEhBwA5R5WTBtaTdrbExTaxTe6/GT0uUL4lhes0U
xa6KnaOEP4gmXtX2uSWfQkp6FyfW9deL42yboTkFCAbfGPrA4H+ddPEqJd6IkTOT89SM2xKLjF7u
sFQxMXWUMKXE85gK1M3XY55hVrhz1rwMI1s26HA7bdg3MwfJbqRQW0nwQalfqoEgstWHYyuVhwm7
nH4wb6jjkto2GuSxenc32prXaukB22IMqsNr2jvvL1zV0lXycWIuV6UZfEN4GLSdfJwZTYvhmQqL
2A26n2Wl72VCdyPRsQgvr22z98IRf+mif8IV5lYyltKS9pN22wu9L5++EFqnTIwhuA775IVYKkXe
cERqXecodQ3Jh6npDnXokyDbpmTuEI29fX3nZ1HA8jreDXmyJNRmQvdRMGTDxDdIlGHtMVCj7Ruc
yC/BK8/igJPBTjdjI0QYPzCYQFRFnEf92+IU+vUdnX1XGISVZRmwfDSVl/nxVaKjnZK+0Cz6zQx8
eqZNlaLN5gjx9TDnewleBBYcTvZvGGjmyQoOAQHiPqvhyG3Yd1Mh/6HVkpRa3j7Ns1U+fz3Y2YOz
dSjQDqkUWMoA15bd/t3GpRqNaOEqOiBlv2v6PrmEGvzszydyYvrz2NgRTqZ/5SAtDUs0a9Nc/uxI
acyDdeEWzp4Xt/B+iOUS3t2ClEgCPQtDyEiqOIq6yQDjDPQOQomvH9b5BHDA7MCk4a3oJiHnx5Gq
XKulzrACV4rljcKBJNTEM0v+QlB7vlgZBsqvrEJHpjNuueF3N1R2oSq62QngBDx3WMejRylQ4dAB
0H/Dysz7+qbO1ynBurKY1NEWR4fcyU0Nkog6pw5JWTOqq8f9TgRilY75MXXmlYB2+fV4Z6/LYjyQ
3Sr7NL+ebkULQiJPFRUv2PKnMJWbbOzucWl19Yu9yGcjQRFmAXFTdNCbjnmyA0lLJbhITMzjW+vI
7yy3ocC2uk4024+6S43HZxEIERFE1iWIx2mENtCPb01uxqZH7cp+13vY5irGn4Feq0Kmwm6tcvGt
EMPq6yd5Nh2XEXVauhXwxbpxuh/1dZ6nocyIZaJ7RowxhvF74SX/51E4wmE5Aj0F8sLpZ5VU7qQ6
hYmQY7wZq+9GE5D3uhAvfPKmGMPmXemcFORTIgfF4srGHIKDj3SwSZTpzZWVvUz989e3ctY3jTyQ
G6EKS7iu0qN9cjIVnTbZSqZylmsl5YD7ROfXVj3uslFL9lNv/Am0oUMnTz63EsU2xWDIbaiQrtQk
GC90yp+tO1AHikk9Ytl1CdZPtq2hrTOQh4rhJqo+IM5B02Lnuvao6SLbzR08wVDviwvRO+uLafgh
HmFYHHJUy0Cdzjw92ZBr1JBCq2kJ9X1/7/vX/v6av1svP9Zrd73buS6/XK/Xa/7O3bmbzt1tNu79
hp/+318m7Sc/3Xt3w7/e8es9v4/fu1r+PT95yw+Pv/zlJ89zfe949Lf82G8Zy19+4n8eP5bfsvzW
5R/8X/vn4/P+177yK/5pv+fHr/3yn3Cde//rqXA+4zRdxvoHdD9dWpgDfVytek/qmLIqCp/OcdPm
TZXndYCZlPn49Tjnb1nTNZO1Q1cusuXThu1wMuoZ52jkhsw6UQl6EY19jririr3K+fP1YJ/dFIsU
dplu6Yx7clO5JqAbOmQe06y6o1F8R381IuPhINRLcMjzaaRhNYZbKjdmEkEs9/3uG5WGWiLmsLAW
O3C/DJ7buvZJEAI9aFdF94YC4etbO9/rNIM4B+wLPmN8qpZbfzdepKRapSUR9nRCb/aYcWU+EoXy
apRycWFbPd/IGcpxQOcQrxiEsB+Hilsz1I02pS1R2OlOodjgxmLK/XHCXdul+mlehdYk9shwni1U
OBf227+P7uMKRcu3hBls6tryBfs4PobXYBmznLS4W7o//jlVa7eIptxpxaVsxJo+VD/3fg9r+gu0
VfBAV9tm2A9u7z5Xvuz++WV74drypyvpwqpZ9qTTS4OWopHyWNaMuryld29hRqGZgP7F21FrqVNA
BdAuxVjnQ8B+suFFLqBT/WzBjGLCOjvoLc6oDhVp2oIv0YXPc1Icx94PcTKXKsXuLaURzF3cBral
kCbfmMp+BxGTvuEJnYumFL9SSdTeUGS3Wi/X/zUGWq4A/5IlN0YQ9Ded8O455lkQYAHIFYDIjTys
dg6lWRLlTd8yq77wzj7ZFBaH5IU3s/DPTnEAdGRMlE04GmVd5CvSlexc5znRVvt/HOfkJNFIgp5w
wHB8WxE5K9cBCqIYn6Q6uxAsfDZDgIobIP3lhRR0sj7qIEvDXkH1UpfKsa7Ct8S6NM8/2W1obCbc
UUihLFP94zwfMPIN4oxUQoPw12014Rnq2LqRcQkWoyyHuY8raiGG/jvSyVwcQQjYUclT63U6HOO7
mYkX/e4kHcU4VgUNOeH+tUXnb0oX9hnlky2coQ2+fxQC+JuTm0x6eAdIGNlWlMc4vEVqocvbur0b
1I2MkEGPD6W4ksdNRU9wcx81B4RVvbM2UixCX7/e3f/mnc8fw7/XcvIY9KSLMWLjMXAtU7kJu5tS
/hHgUKQZBxq+TWMTjw9ZsA8SgSBlZabraboQGn0yrYgMTXhwfNYM7TQiUISplWbD46gaGceNvuJ7
jV7t6xv9ZDGCauWDCdiLFN1pYqxHkA97gnoZvYZ/1NKAUGT8pkl5VQOd+89DLcaGmGSSfscv8GQ9
1uFQ61WqmS4F+RcRT8eqNfZoa9+CtLq0aZ+vF04IGCBS7OGrYJ3WlaRBrTH8XGaxJm3q2n7TUhWq
g/P9v94Sw3AgVmVqPoryN7x/t21OAlEm8DeqjZ04RGOO2ofuj3JakXu4kE387Cu8nPSXegnpsn8o
K+/GcnSprSuBjbFEOsE+VlRYd6EK2ukl66o6WWsJ9eoVlUj7Rde6MUFcMfO1kuJ0mDwqHvGOpnjz
OQOCYV0HTTX8xnfRmQ+0eS0EQIQQuV/mBoedbqZ4u0a5kP2ZAtpIfTxvjWeVpvQ7ucmcK6bM2HEe
GcRjFTW0DI6Yf5PfrQoI6loyIgKM4ubJMufwcaHXf6dw3O0STI1/B1bS7egPG5P/vNkvZY9/A4GT
9drNYhhoJLTp/5UyP0/HEFSuPGxn8BGrtpTHx6/f/CcbBFVuVSEwI09lUSX7uCOXBcLt3i4cF9mk
a2rVVZWmLik/qCcomjAtQ1f1CGTjXk9Gz47oTSqLfUlrvkXXi6Imx6+v5zysNxdTHlImNGo5lnGS
o3OaOcFsWQpcpdDvdT2kS7mBR9Bukzn6Zs/Khej3fG/ivmnyoajFuY0p+fHuw7QyJbWXJUQJcXBI
WuvPMHfzhSl/togpHC0HFTipC2P+9J7qsSt6rJcoYneOr/RXc8c8taf/OnNORjnZliYQWbNIGAV7
afQWkdfDJpmomlnyhQ3w/Pv2t9AJgY2bIpI8maNGlU1aHSMUzeufsUOpxf5Vx5hz1jdJsrPUC1HJ
+YxYslo25UbVYr/9G3S+2y84Y2poKDv2C3vealpwRMvjKr241om2tDn4zxGkzhNhQVDiJJ9mLzPm
3XDQ/dDntY5NbkvBIX1l4H9nzXB8igsDnc6KJTVhacvpFfgayMKTqTfGg9JFAo0IRXwlRbld3M5w
k/7bcjod5ORVMfYIsYRBIu0tttYZ/CmUIH3z2F5KAZ1+gE9HOjm34kI7hYKGBK8aO6/H0jRKIIDl
rad1Fz5Wlx7c6Y5Ft07W5IzUOa9huLUQWlmrrx/bWfT4z90YpG/BV1KcWI6y72YBKhyjpYMzRdPm
zwdgsn5+kH4bV8Njv482Xw+2/FnvQ7R/xuJkxgLms3g6lsonvgXpnHpF8GrF69SqvJgu1FqGCPCq
Ses6/Pn1gJ8/wP8/4KmMhEJ2lcwtA6oltI9RdkezW+fxJYr5WVLw5MZOg5d0jFX05Ms4V43wHtvE
V381yMo2S7MCQBG/WX99Y5/PwX9v7GQLrEpDadRimYPp2qT1R/cL2rX0Cxvt6Tfj9LZOkkFGoSKz
qhlFa77lyUZUFz4Xl/78kx3Iik0CmVxOMSX0EAq6Q3LJsunTGYd1BP1LzHD0PR9nt4BQg75ISb3W
Qns4ecn43CBTd3Q3lHbx9CJTTvr6zZxu4n+fGagMwgzbUOBdfxwRlokV6CUjOsohDrC4SdZFSLcm
Ivs2vjALPn1+78Y6mQWqnUmGAeiIdtoBvfEx156/vhnl0ggnM6Cwp0JvRkaoTZ/2mKp5KMP7Bs5T
vUFoRttqQ89MuKYkDx/aw1vmwvjLHZztGNRLqStScsb/6+PTDAbcu+msSz0pUhBE55aYnnRSSI5L
hyPkuo6PldDG+j6zzPzWDNMUyJesRdjMzli+UTi8tPI+3VL4PJNckpfU5ckVWSqHItoguSLxgHFr
O1x1zurru740xLL4323JWk6vSpzpqScn1g2yPjcokpuiyS/M1E/Xxrs7OfmO8XERdjwzTCuybm9Y
4H0CiZ6PEYIPBd0r28kiukvCvV6Xlw6xZ0qLv8vk3eAnn7ahqUB2WjzG+4zu2Ft1FXynR7XYynvt
mPuciu7ZPLfzhbLop4vz3agnH7sBEwEQr8st0zgjq+smfSihK0REdBdm7qcL59+R1JONJ0la1OwN
I0Udwl0SM516YfFfmCWnG421NP42JSNktNWo1VodG1fPL4Skl27jZIdxRqUyI4fXJJRny2aMh6+n
+qcvBCUEwaHK9nwaGhYJZ0zjf0k7sx23kWVrPxEBzsMtSUmlmgfbZfuG8NDmPM98+vPR59/bEsVf
hPug0RfdAiqYmZGRmREr1ioRZQwT3xY1Jx3cCClx7zkabq5bukA1zR5H47mkikTMWbjwfFfFCSR3
4N85Mmlc85S7rvuVQAwRPQLfd5p81ys3Rvpl9B4K7VnacodLjcrZ+nwKzQBfqLsXngfjUDCFeRk7
/Yu1R5/qdbrJY1s9Nrv70TU04Fz3ldPWjrCRklqb4JlGWjXBA3D5Xmxyj6bYSPAKFjCqv1WBsNeH
rwilPQ3aB3jQNgLXWkShLAj7OkQvKvCT8ylGyB5M/ARDDiKdzjDdpdH3gY4PDUhfdgcxRt38c31R
Vw0CUEQbi+onUOFzg0LBFaXwmtiJzfxurL/UJnLG9HmbPSQ9/ocpHV0/3sLHzX90eSZxaSDxLgGD
Bg51btSIoOnKpA6jKoCR+Ch3d/DrbQTnVSNUqpCRgrvsAs9rmVDCKbN8UIVOQA0JUxmIh9rXd9cn
cPX6b8I6zXDgZSGfeD6YqpchDzP62KFp82GsniYIp4KqfqQguUsbdR+UwTMsxSDvasdKvl23vhZd
IH5DOxkwDHzvi+XTrSnTS2t+ewz0Sw33Xf7zuoHVWQSnDLyWZClaFueji+naG0SF64NBU7vGLigE
cU9f1Eawnw/kC484MbM4sEU6/XJjvoeRJ5/ZMu023bfRmxq414ezZWexmVFp6Wla4ZlBr5cdkrWL
028lQiBgM68bWt1XJwNanM7ga/S2mJi3XBYhyPgGIA4alkZ9ag03y8Ob2tzQ/FldKLTP4Z2GN0VZ
IkTmJj6xKgmPfnw7Tp9FpPWqr9fHtGaCYowCSg1Kf6DH574gKFGpR7Qro4cBw+Kwy1LO5i1w/JpH
nxpZHDKQikZqkGEk1c1nGHJfrOz1+jC2LCjnw1CULM1Ri2fPaPDNDU9asrEUq49Zi4vtnLEmW7pE
pcfiiCpIxa6szXcxf4TVeJTfhPZjFLwgPhM8CA8IqU9bb+g13z6xunypBdy1E23O3/Tx5Hjmp6ai
jAIdg3C4Pn+z6y736qmdhRv4ldgPFMeRgYbb6hDK40tHo+lkPevTj1SULduIv1+3uOp4f+ZTW/pE
RrcOLLKcF5ro6DMtS/sal7vrRramb+EWYCbgm/MYVmcdpjiwJ90uqaMGGy/2LTOzd548TXKj7pXB
wEzBizMZRjvVv9PZXIgbyKaLAvt8WztdpnlSTwypo5QYMuhrR0t9yGa/kf2UygeveK1mwaW4cECK
cpPbyomu7C76IYGHUBe2JEldTKMV+VEtz8dh0om3TWY8du2H6wu1tr0wgSTPrBxMuFsEcU/L6fT3
ZhMGJK9zWqCgyh0gwBEp9thD1CTeGkrm9trnwac9zd+4CK8sIYIxOggu9rdKnfJ8ZunxlWgt5xCB
3Nnu80Okfg7Er1q4sc9WvP7MzPwZJwuoq7NqhoGZpmlvvGZ4atTyV5NtQSZXtvOZmcVsNu1UdmGD
GUgdHlTI9YzQjl8Gw3qocg/6ka2MxMrJSM6cOEDjCnJmy9WLJEEso5qjPtLLT9Cf7YL2V+D5B6F/
w6XsIf9uhVsC2qtjPLE5/34ylYIq9FrZyHPIcqvprYpfbDrJoOJvNvSxVteMdwL3Wl3izrSYzAIG
Jh/SJGIwBXSUqfbdlN6Wk7/xJtkysxiPMlS+0UP36wzNoYSutt4nwc31XTZ/6SLKz8i8WUFHZjMb
i30MH3eRxXBo0tkLLh3etYqsFeQTqd1E/8bRLXBGgPTYzb9v2CerYwEI4FKGqSHo3Va/UYbWSbby
JatTZgHC4f7CJdJYrEydKpnRaSZZJ3TtEvnjqCCU4W+c/Gt+BloFuBiPKVqzFpPm+4Ms+K0QI8gt
HbyAykakxm6pQivXWU6TDCRO0fW4vlJrI5tx4+DhufrxFjh37qjXeRgXMBkFjSk6VpWWrmF1/T5U
po3hrQW+U0uLiETngz7pMcMLLNUpWvU+66yjnwUuJ83x7wcl07RugjAAArx8CCPp7iVWTBK4GCAb
FKNDFem7sbI2TuM1L5dpIKSMZ+q84hYLVhoQQcO4yJUWisFwRAzdCcw7HQhMtL8+oLW5O7W0OPch
4pq8cWBAmbCfBliUjO+dteuUt+tm1o7fUzMLZ5AEWfQZLma06cnoLaS/Cue6ifWRGDzb2UqU3xc7
KUkTJFMUMlpp9mscSN6+G+2u1/6NA9B88x8rixAXxpJSBnOWuC2egQWOwQ6yxOsDuWgYJLTRgM0Q
QOrqLP5isoqhS2nz1xiJTcT5WdyHr+PtB8FJ7oYbbV/dhUfjNr43n+ggePT3wt2L6HJfe7/+FWvb
9/QjFpsqRMSihSWeY358HLRPQhs6Yr2xZFs2FktWDT1sITE2THWv+p97eiShLr4+jrXYp0CsipaU
gtj4cscOiRwPhsmZFEbT9yIN7jslvYuVaJ8kcFKBADCloN6wuXaXoM8DxBMpLCCciwXU8irqG59x
hR1kQuJjxLFRQo9eV76jF7tWpiC2MZXzVC3PxVOTi+XqCjnxC5GIAd3Toyp5jtynP7oC8n/L3HdG
uhHct0a4WDm1MiLF05nVMYfIvVGRC0T56Jh09ee8E7+IFtQOXmg9pqB1NiZ3rXRFJw39inOzIoC5
ZQYemZwSqBfnspbslTA8ItbtSF2264zmhsOGbGTkTiVyFei6BUKxM/1vouA/J8FGLLiMODMDNP3k
YGO4WS3zhX0SpAXcW3CdIxPVqcew+BqZn/UtvbB1D/7jTYuQI4htPCQF44UMGtLFgnwhXASdmxrC
twFibRF+jkDbqqhcDo4gBMacjpsZIrxkT/CnFBk5YT6C+jteawr9slPoVN6v69tzLU+JHZC0OsbI
TCz2ijqU+aDnjA5ejQcxRsAooTFetg6lAElh/KUx0yOEiKgGjTcomvy4bn5128z5QxLXAJyWXRF6
13UVfU28mfIfTZyyU8K97HfcJL6lQrThuatTemJscdYqmhhCJQm8yZe910L/FE9witb+HlmRjWiw
uj1PLC0mVcvLJtIrhjUGqsM9487IDK7jxk075BCviG4VNDYU+Lvrs7lW/KOf8890zjNwcmXO+Mk0
e+wGUXEjJ5UTabBhlTQ0W8nDMI5OEEvPPiLYciTeeG2DXo3+ZIT0VQlNcihjuKG7LajX6hL/CRfL
SnM8Qq7Tt/P2oWCQBHuI/nTV9ajejd+vD391o55YWoy+NxDCkaA4dtThK8RVaXKTUPwCJOLBGqZ3
G647r+FFxD+xtgjB+QhyW5nHFSoqXcefPdLTkr/ls1tWFsEn6CET1JLZkxAs6HeqVtlcgjc2xqq7
ngxl/v3EbZRGQ0ppjuhT23xWrOY+QFiy8z55VbBT9XAXBt+yLHOvr9bGyJat1E0p6N6QYhThBlcN
kGSqw0MhbImhrt18FX3uCkZy27rgXDCSutCsmAeeb2j7PoICf0oO/2Ykf0zI59PXVVWIQhlxpe58
+B2De10NPnnTtGFmNXydjEQ5N5MrTY4iFyNREQ2p6uJB6l6lzATjo2/4w1pJlyZ3Wp1oBQZzv5RB
Vi1ku5XA4vKJLsMwQJP1mtS2pnwyVBTs9633pMFPqHbQTe/qLb6ATeuL+Qy4ltdqxUBlEmm5+qIH
t4EJPf6dXO2S9rvOl8AIj96GDERwq3F3NYicDH0xy7XRl201JwTysOJ1iVzYAcJM2PI+AnBWhY2D
Yi0dezbTizPJ94MC6RBmOpgetW4Hp7WtdYcJ+LqHFKbwmsjuEG1gD1YdyYCAZt4QNIrNO/NkuwtI
GIpWjk1UFtEb7KDupTEQ/rWWIV7fGqvBH/JMSZZUdVZLPzfVjVo6ejKpAS3ogCRCyd+qB4iOnUn9
zN3yry+EQLC5zaDdDf0PIPhza2NOc6CgInrMUwQmkTj52ZRW58i+PhP7ah+vj2014cz1E9numXdC
XObC/Nwya1HDHMBH9VDHxX1TQ7OsNf5wRKhPh8NO+dGESLsNKIS6ymDCh+lNb6leaBux4XKeuQrr
M8YZlDjVvsXI+7xSWhCFiaOaKAIMyVFHPjEA5ZwoX/zhb5WOZ6jFqbXFBp06uYuiCmsNfJClLO8S
47kc/jqZORsBHw4kYM4KL7xUDmhcMKwQPu60/9EP+vBsGt1HaO7yjWTP5UE0t3lRqYc1gsaBZf1S
U4Vg4BqMVLbwFRpiuw13urixzy9PWLgHuMfP5Q8Y0ZZpRugI+wTRAra5/j3xjlOCatqxMhDgie/y
/H34dN0114YE7geiAzIuZBwXBzqMpqTh/DFxIHdH+1Mz36a/R0nBf/HHxBKHVcg9zT4FJqryIfG/
lPpOyPZ/OwpYyeY2QtIG4txwe76d5bRBXbWuEyei00ZtS0ctjYdkM0OxEoOpXc9TNeOH6GRZzFYT
IRFpKh1lgPDVzL4V3UsOz+DYOSAvg2zWpZ1LftfHdhmDsUlym44pxQA8tfBuwZRnUSZsRrMI11to
Vja0hHnv/R/tzN9xEusNGRJeMaMohmZO076NqLROT5X6/n8bzRyeTqwUUa/pgclotKSDej1DHuVN
FcG2fLhuZ8WvmTViLl0HkGcsI24ZBnkjNvNokre+e8nEp1L9+0h6ZmJxIMPyPVnWbGIwvvvGUapc
PweQ9GvaquNdXkzZn6JsgHTSZrqLxZw1daMJ49y8MUDpXVmvotluVJ1WLZg8rcmUczotoXGKBN1/
6FFSayskhmmF++t7BCOgtmBYIkkKiifnq94GBVzBv8tnxsda2StebsfeUxY2/8KHT+0s3kDykIEa
7kle66nrJ4ntGx/9hHKuujGetfmieEz5lswv5HmLQ7RteI0UOrnlynqS838SJESuu+/vzPH5m5HX
OYlJmkyhHgJ6fT5jumAU4tDxmivuo71+/Io6jeGWO+9rfRh3tNPbnx7kW2Wv7byjMtnvKd0O3a3v
kiug1ZGkpf3N2/kgRcbD1htmBUfJp7GItC6RMCWLcP5plWhF6DTyHGs1uqqHDyLiXoGR2rSx2FX+
YFm/VD16aZR2H0cvYlffUD39gPCTK0qVo/s54avcevzODnQxXUA6JY4akVi5mK6qTbyali6eiHpy
h1bPXRVKB6XU9iPbcpy2oBFr5mjY+s3Nx7mzvBfnOYIZvYGfVfVUfBkNL6Y/baIfz8mTpE7saJRQ
KYnaUrvJBOh9bFWFJmAajB5FRb/bwbucIACpj7PKVGsCG4Z6sP7okRt+1vJO1dzr7rQSDTmCdQsA
Hp1t2rKsCJ/11ND0mjjhdDOq7yggV1ugqFUThA9dtKDftbTFFg86WYIfj1O+G94o5o3xPffp66NY
O35nwtv/2lhs71GTSr+usWFVn6ev6DiNoHW1f+Twa9u9JH5la0gEXre5PiyF0GvRMwUl47mzl0XT
qjmJKUerjr7/K4QyTvl23cTlOxKnRfv6PyYWB69HA3PKoidODZe8cAPFteZG2eOEwGr9Ly6wp6YW
i2SNfhKoLaYshFd96aYPv1Lluz6clb1xNpzFIsXt2KPGiQ30+mxIPFXj02gi+iDdKVtRcuVqdGZq
cR2TjBLJwQJTff4DToyk/lVA0Oof/npAXPUhyKHQB2hx+bzwps6jwktsGSld2F4susI03Jphfj8I
zU9UQTdcbs3NMTgzs8BvxWVzcbqMRmAMvjlnNQS0YtRadBEauIcL3DWm0a1Ki0x/uhfK/kB3w1Zo
m//4MpLKBFLIEeH7g6Py3OGHKa4F5MC4bHSWW/XijSCikYZSB4jOvdAqH6ew531OY4/8oSv8je6Q
lYMVrp654xeyN5gVFtst4w4xpR6vH83/3tO2L9dbGasVn+HZ+xsSAOsvsep8fEnnD6XSQfJteujs
HUvpbsh2bfb5us+sruGpmcXD19JbQRQqplH8VMg7/6PyXfwyuhROVN8eNxx0JUadDWlx+A2oIjWa
j63OQGvTt8PyyTJ3GwOa/8jSL2CjhYVvJue9CIR1NYUQ8QMSybQBwZS2mHU1JMdopPHQWLTxZ1of
uwhz+aShmuERwDnFBKnXbuu0fYEJcdz6onkKF19EeV+CrsKANu8Cuo4AjQL1KqcBGtE7SkM2VTcb
9c87o9QdT65uDKt4NEzlMGreQ2D4L0G5gWe+eKubsNeAm+F+BgnIRfU4l0cmQq0qJwY8byAk0Bmc
5NanSRkdGOKfU6TDx3qL+WjL6uK8EPUw0Dy1rpwyuu0TWO31e9p34FxxBoUm9WIfNOn++upfxPTF
QOffT15tYtAjstRhUu1kF5UBO5TatzgrXVETaNzZumJe7NGFucURErZVB8sg5hLYXxXvqHcvZQ05
/9adZdWOzNLxOKGxUV0MC4gdGlToKjiIW94FSA5oXboTingW19kI6qszeGJqMaR01tvVuqbiCe9k
5jd9uAnjgfJT5lT6Vlp83RYJAyBJvCGWWYpWNvsiRQOE5CbKq2P+zQiSW5Jv0I2Fxaw7cXPdOy4r
w/N6zRmK/zWoLOr8GvxpWSciSkP31VEs1Fs9rO9qXzxm7ecmKJ9osoHdBDdNRbZJcrxu/iL8zdbn
WqYJaTYViMUqlkOSewmpeCcRCndWefem757mbVyhV33lxMpiAVFCzdsmwoqIgjV8cUcxiPZtnNuJ
lm+g5C4Pj98jIhnO4xK2kGXKx6yLHi5cbAnNTkZuDTE8O0pc2XcLIJQmEdZXIF7dCKir86jBzDcn
bFnOxW1KbvUyTfqeuDJ6+0Hv0aZWoLERmo107Wr8+mNn2WYwBgIyTbD9OnlsOYnytc52fdbanXmI
aNbWqh/QHG8MbV6cs6NintATk4tDH2XVTBMUTCKDZqP6BftVlzp1+TWSEC3TN9Zvy9ri7J/MgqZ0
k4lUe1v23nzhVbceAvWNDKG/lYnYmszF2d/DIaRmIrb0Dg0xwSVt10y2Kn7KOlq6JDcmFXB9u21Z
nK9wJ2dBXAgzwhOLEhDHRuvcyPJ3Pel9hIWP1Gk/JuHwRO/Sz+tmL26GiyWcvffErJRJYWfmmPWB
8aQlKsSqtjGyCy41crc0BOBeM78sxJuLyZQzcO5GOFYOBLZB96kqPzf1neK7knyDgnuV3aTqfkL6
yIteUIa2yf0P2h3CxErhVH64cWKsbseTj1nMcxWmdTcmDLjTX9N23BUx8p3GhpHVWT0xspjVRAE4
2JeMOI5vlWrYlWPjXl+31bgJecBc1YOgTl9YMFgqdL+mWZU2BzPys1Y9W8xQnt+62K/O14mh+UNO
HCRWFa+IoGml/NugGRJB6/1J0jdi16URFF7oTqHZ1ZxzsotAUiWSnICNJpCQ3xG68JC36j7nHnx9
0i6X5dzMIoIIKCsrscLawx2NjqspersxbJK/XppzKwt3F+B8aLqGwZiTjM7cpypBOtX73msb1+RL
F5jtUL+gh5ZbwrI6g1IsMoY6dx903w+QIN3Ar13YcDQfel3eShJdhieM/S470umNZy9WSDZRCaZI
Ryc3boCKmBKhv+YGUDFqEbp6wHu2YEuri3VicbFYaaDoMXKknGf69GjUld1Y/st1f1h1uxmYMle5
6NFf+HZnDDS3jgxKUJLvWdar77FqeEihQ4h13dLl3ZFaPz1J9J7QE0yj5vkuSgpyG9KoggeL81s5
uIFs+1GtEUj4Qgb6uqlLDBoN8agXzchb+k0v2kHbOpdjM9W5No6O9Hkvvs2SK7lT3AErjO3S7T/7
Tvtd2mpz/F3NOL8NnNtdLJjE08xEILRyDPuDeZvcT8/1bnrq9i+Sk/D/UDQ9tPxvw7ct+4OG5k/3
Xh+Enelqu2rX3ESfJEe3RTSB8vvcbXb9u/Lz+szI8xdc+8LFzjTzvGoLZf7Cp+AQfCje0RN0TBeB
0F11V+x68vzTLdmR18y+DQ4KgnUbbnB5hTmfotnnT4LpJJZ12w58QCjdVtW7pH+QoqOaPqNrG8cb
zr1y3T03tjgiQlH2c2HCmJwgdvigaDtfCG0RNHS194q3yttNxUZIWnXzE9dbbKix76IsDHG9uQyp
tIA+DOhIc7vzboytE3BtLhWo5ChHsn8vGPnopvC6HPpOuBXtAVkwWg/tEVbiye/ctrrbagdYeY2h
XXBib+HeWWio0CNgL4s/NuA6xMe0+Mrrz7HyB2EEpLU30TawNg6TtbhLvYoWGF4OJkSH5x6DDqQQ
xImHxwxPXnQUQstO/J0UwMsOwFT8aG5BeNZiojpDd4DtUxhfIhesEFKxscRgE+/76iuaKoO3sQ8v
8WVEqBMbS+hCqcmF3FQCJ1dVvU0ZOtXtty4Ov6qpb1ej9CwhBVRoiSuaPW10/i6e3uls2diLl+ih
xVcsjjQ4KgM+g5H2feEU2vfSy17SId/PNIGh/AnlYJ4y94KA5HnXUmVK/jajv7C/cKg4h8TYQmKV
N4a1K2GLm9T3SbrXomdj2Mj/rnnR6YQvAl+edUVp1AxVpPe8IsvsG67S/lTqPZftuL4xun8TfE4t
LiJdrilwoU9YjMcPUXkYUsfPIYA1CrfpPtaGv0OSsBK7/fUIP//VZYA/tboIeQM0MCoKlKiBGx9z
Fbjg1p1rayIXAQ4RNa2uCwzU2RSgQYGEat/ZdRbSVQMzuuJ9yoTMnjLt9frA1oLd6cAWYUCovaKA
iJcwoHQowr6pcQPPr+EUwT/wdYZ/n5WZNyg5EtRTDE1dXi2nhk7ghES746e/+qYjGWNnlptKH6+P
aj3W/DGzcBK59DppFhkGxhbdePX4oDbqTpTLjdfFvCiXXvHHzMIrUJ31xVrBjFi/ZqhLTIayzwrH
AIt8fTz/n5Dyx9LCPZTSQ1NZwFIVFM6QNDstfNcnVzYOCrw9GnKwJO2cKXCpEdkbtudwdTlKercV
6G6gwV2EM3OopXxSfVTkEq3/J43V4TCTdhyzwjBbeFu87lUo1PodjQhEF6sWRnOt6HdVlAobu3Dt
FkCtiXZbmGVleUlHrCR6GxpVUMPdr7pB9KGA94JXgqrujHCj8vq7cnUx6hNb84Y9uVF5g9aFcc2o
jap1YeDEJsam6GNJJ01lfYHg32WYd40WH0pZ/2IUqGwCf+2G/l7sfglmusf9j4n4w5ICh87xgzII
hyj0XssqumsQ7UisrR7arflZRGMhgJ7ZjPlmQfxnyI59tS+Eu5wkrrj1FtiytNhgKAohC5JiybR8
Jzd2WfEhFz/7ZbDLoQy67oCrofFkJRa7zCeBpbYFq54l+6aCVsWhv9rJ9MKGyNsR2ncp/HTd4uoN
99TRFtuN24tgTDrbTTMOkXYU2h1EBUJEmapyu/bFGskvbbG5r19eTsa5CMVW6YVtYzCnSN4aLd6k
3SX1ezJJuxq+yKxq7HZOGb6Mpl1Zt/G4sbl+Z6kvPZ6qOcy2tN4t28pLZfSMuoGrWZPuOfCcXm9t
NbiZoke2eVF9Nf0aOoBXaXD0/kNv3eoifcD5RrSR1z3rz1cspl6Nx7boZb7CeHrSv9DXdKjc6Ajm
W7RVp+H2ZveueMydH4Ud2L8qwRb3sSvsk53lTl+uu8Hq2Qj98n8mZLEgUjl1FRGndgZBj225/wqs
ObSVbERYszxqKkKrrbYFH119S6onVuevOgk8CWVa2KWxCnzAzvZBYP/z1XoMbe9nwDOSvggmoLF1
m45XGtyOws2w9eBePT1PvmAR+kLo9fMk4AviyqYn2+kDNy+GjYW+ULQlIQck7b+zuxT8yUmAR4mG
FUja0l17Ix9CWz9+r9z0u2YrP5H52xXvnmCbbnjMbrtdY4MV+aK8/pCccJ8fAZG4sbu9CTf8b5mP
autGMdGTr5EIlayIO62uIVEVSE7uV8NHAeXOVwmeh94x+qC5rduQHucoDdt/VClSVWCSo/Udopzo
rqsl6wHBVRMt2sxSx5dp8JoveReX91JXexTbDa1+Bb3e7scgotdG7mPLzdFv3TXhILR2UxRWawdB
6fm71EzKWz/Smhv4XJW73CjJyqLA/jKIrf5G9iEkWWsY6o2Hptt7WvfebVz5o2+DO25dthQZb6Wf
HjPDSg6RMFiHOqvzXSkIdEybCJ6l9DC6JJdB36VV8zHJx/7W063AGeQyJ4NumdlDgvLFU06H8rdZ
ZOchbSckLWpawBGWzTtD33uamt0qwRDvNc8Q3Qw4rj2EgkqKt1a+hE3cPue4dupag19Qh54yd2rS
4IMQdbpNz6/53CTdCAeTWrW1rU+TdNMUpkZTYzPqP0Qm8C4o/awhQ9iKvtNbhajYpRUMNwAyvaMm
JAakvlHZ3LaWVX0yp278ACth+WwOQ/BUizClAWWWjiXJz13Sd+KvsJTBhOeV+KVrZOvYZQF/0TOr
dF+MRjk60yg1x4pi1K0fq+KL6PW+4lKdMj92Ytc8BOWoF25ZitlPbzKEvRforTf3oyk3kpkW4D79
pFJvW/CFui3D8J/tSWWpLeqsnpZSbIrbAbHCXh5tM5KhDBxq/0X15IDkJNLKjzWiKc881FEk10sz
/WpUvldDwOlDZVMblQAmsTSsG1HN1GfRi5vbIFWEB0tvksYpRDPaVbo3/tJrXXXyKcqaw/UA+Tt9
fuXIsOTzWKVOZApjkc0iP4Sv3AW/Ru5zfOu5P+DWOMhP+TF03/s74zjuA1vYClO/X/PXrC+uOynK
Z1Y3R0rz8L0lqXYTvEH1Mr1ktvxl2pm76IV+WOPeePIejTlubhEgrF5MLNqrdToYUGpc2B8TtrXq
x4y+Qdu9GcsHXZ3Mndf23xBG/RFX7b2RsWhaPh6vT/xqzoi0DbIRM+fWhXxoWCpGWgwQ6COsvPcU
SC9z0/oWo2a/r5SOk0EXuHQKpGXFpAxtQSKRlOfZRqJhPosvFuDkKxZntdFUuSlS93KoST16wnBQ
heOUHsqod6+PdzUonxhanMQduCKB4lrttGVLureNO7uIvHtNFL60oWl3m9R6qzdAUNMKXT0KstbL
R4+QxJY2qDB4Nv2dwokzmm5lvEnE5sbnaeN2w0O0JSywNkpYG2YqIa6BPJEXu6kZ5TaZWUPF6ntm
cM5r73ql2Wb7rm0hadbHRyYO5SVgdbDPntvyA0Ns6ooZ1cUP/gAJwZ1GH7nQumac2Ia6D0s3lKTd
9WVcu1hA8C7BfqCAklgWKzor9IuuyWqCUQb2N7oLmnBX8Dz/F2boDJZoc52bpJZja8e07FD2wcxN
hciyLjzIza/rNtYSQqi7/dfG4gHE21eBfh0bvlGUe6lqumMZ+97GhK1tsFMr84Se3AW9cVTaUsJK
19MXG5d2TydOL7ugBp3r41l3CMCC4HJowSH3fW4q1LMiEgRMaX21m3qu2ZwhZjk5ZZ0f4VLT0apO
7aAyXbVQtkL5mmPQ3ggKfebXk34/TU7GyesYRV2tgS8XIAQdsqGo24rfbWRR1uI1O/q/Q1yEq0my
4rbseUjGwr3ajC4st59p6vgYCclXyWOTJ6pdNFsVuvWZVfW5YEYbJ/5/PrNazGuB7t/aKaobT7Fj
6dDBZy07k+zo02CXkm0gVnN9OdcmFPyMpdC/g27I71fWyYSq7SjQWsNQLeVVw1/S0daVjUNo1QaA
NYDWMO1RZD8f15CWk5UXjCvR/btSPshdcVMU/1wfyOpJp51YWWy0qDGrpOmxEtKOK40Bx1j8WnrD
U62aCO+gHZJWlat2vdtX2geryrZUCVej8skHzNNwMpVeQU9unnLLaOLxsz6QfpvCH4JS3IhtaVfN
1gN4dcufmFs4qZZKSI55jDcLDk33KRzem/BT125shRXoDGlYKAdoFEf2nGaGxajSIJXylrvL1MY/
J9H8CSnNTjNidCT9+0790ZUVGoiAkVolvFXl1DZTFFmzsu5tSw8iuxh+Fqb0EIYA3pute8Xaw/vk
48wFPjEz9Cb0Paa8Rzc8vJvMQ5s7llY7kYguzBaly7of0/FKR4dh0ih6PhUylAieP08F0h12kUlu
JeRHNdsSgV6NPnNj7f8zs3DkQQVbbaqYibr3pnhqp8gd1b2ZmDA9QV1B1niLW35rYAvPHRvJK4MO
i2I6OY3pJ7YJ6Dhvhi09zS1DC5/1A71QpXqeQeNjrD0OiLcUMLNejwSr8we4Eg5YCezvku+aho4i
lGoumx6wlzp+76NHf4zc2vtGAycHlF3zFLtucnUvInxgohypkG9eXMiSom11T86JPdreLM1DXx9U
62Fspf11O6vzBxoWkTkguRxQ5x4Yc/Gb4Dvm7AU1PanHgJwfpJK761ZWA9mJlcUqpebMLTYxgaVW
3Ge0Ze39RvhiNOZky3L7kvsQLl63eEkoRo7n9FxfmBxoNOj1vOOFJvxoWrs07gOKZ6ZXOoJEuQl1
e+ONNhkx2snBV78c0D0wNsCda2t4+gmLp8OgBEkSBXyCUaauGGj7WH0d1eG5al+uD3ZreheGcsWT
u6HgcksKYJ+3X0otcmqR3FXr38pRvHH4robIk8Wcfz85lSBxjfS2xFpXHgXpY1Tdan3wMlW9m+eR
rZhbPc1bo1ucF1mKfGBYYS+ph31qKM8FZC2qmeyQvnwccjnZ2O1ry6b9Gd/yCDAbcHtGyJboIOv3
hg9V/as0fg7C6/VFW79enNhZbPHG9MKoyLDTWPLXOo4CVJIy4U7y+3s5TWe6eOhIM3PIHbFI010j
U9ppivhfBZr/BgBTPl/NOiQwS/NoK2Evm25hyE6bgD4xtlAfq8tI8wtBhjYc5XcN4sRtLFlPZWtk
GYPiIS33Q/wize0T1XvgbdwwVh30xNLiuOsFw8qmAUuW/KkRmcc9mPEpq+yW3lu/39IyXPUX8G80
OFO5QJbjfAbhe06asJvXscRSKLlp5qPxKj/oSb/Rcrdlav79ZA6jKi7EQsFUYUhvptx/iTTKUb1+
rDZrr/NXLxMsM6rvP6NaxJQ6ErJMnh/Mqm+9IDtc2kP7XTXrjRGt74ITO4toEql+5vVBwQHu75TJ
zUijyUHhZvhGmXxoTCdtnifT0bagVltTuYgqsREMbV4xlSVMayRg6c6oWjvuc7fPtK2QslrgggyG
+zrcSFx/F9bgCS0g8saaFg3/JIXkAGR7Mgf/2KThZy8DIyTX7a9Ik+zYyu4DU0SmsqZDxXNTPXlX
QZ9dDz7L1aUBBnGNWYqHHBPg18Xqdlnj5X5nCbbafQtz8SUOjL2g5B+uW1lu+d9WANaSV0JSmWTh
ubvGRaaEQxj4TlFLP5oiO3jF+GFge9pdxTpLtXm4bnBtWAC84F2BPWLW3D43OLXZ2AlS7DtG/iEr
mscgNOBb2bq1X6BRUcwFoQx0eCbShLZ0seMTxLvSXEgC5+4zqi62b7/ahx/vzs552dodc6g63YVY
Qo0VtR3IiRFpWpIVBDRzelpGLUSmFvmw3x8O97Wb2I674Q+/Z+aaoWXMVOQhHkMvcGI7tQu3pwQI
K4Gj7xT+i8yBPf+b8s/d58/ug7V7eNrbx2Ee+OH5h2rfq4BwtV0B6vSH/cyGskET2u+H3Ztz8/Lz
591W/nu5e5fzslgB2Qxiv6Ja6QgG8P2wzcJDJhX5TvbjV0PrpQ20zaUjz8tAdpSMw0y1vghSA1Sj
Ui8xO1FLO3eV7cXSuDX78mEYmj262BvLfunG0NEgs4bIK8qU0LWeu3HRyhm94kHoNEN7W1PiseOx
vytk4S8hdP87i3+GtYgCiSdwBS8ZVmB6NE9+bqd0F9cI+bXDjTJnL7VEsvXgbykmfpf40ZBC4JPu
bW2ZIZqAmCnm/5B2Zctt5Mryizqi9+UVvZEUqV2U5JcOW7LQ+75//U3onBiTYB92eK7H4/HExLga
QAEoVGVljhXYE4sZISui8UQnprJSIbiYRAAJ0GrIkl8Q7Ea7zvkkykFo1UMLKpyh2WvormUiGsJa
583F/gRTGzqd0bMisU4CvmRbJRXqgIwJyei6jQZOJxyFm78802ACyXL4Ak5rCIFwh2g3005JmcDP
HPTHMBS9RpduxdT4e58DEJi1gCI5zuKz8+lSA62pJCbPHZsJnkc1gAb7JH27PhbmuNwpc2aECzaz
sp6mtNJR2o0wZxIttx2YuNQBuSBF8NPgKxzrp+smLwIMOLmJdhJw+KHWAFVZbv76qBwA7BgjW5Oj
h3CQPdWI7bEWPySJPowJKJdz8VWSClJRFB7AjXzd/sXRgTZTpgYCLwFh4YUbdiD9T/tQjexB7CvS
DsaHlRvaz0rpJFsStNxJq3x6uW5zwfWxsRgcWVMBduQ5XMZBRf+pXoDZOZYrV9eKZAOp+silKPOv
PJYuKqGsjRZa67AGzibwD7FvOQlJwxhpZ+ANInui3ixREuaim8/HIO03TXLsUkhEIqtnCDdhyqba
ztLnCSi+LPbKRAS86bYOfhvGVhu21+dAXtia6BdB8htk4iD34oOPuZ6GpALRrD3n0IZxQC4IDLSV
My1RKunZIZmKSLd1vU5YE5/etZuikLX7MJUFV4zqLthkkUnDXY2bAa3lSqCgF7SSHwY6jr1T91Mp
epIwCjeoQ+aqLSVpK9jFMIBVocoq5a0zIot6sVrFnXN9aJcujaMNxVdRYspEbEOdz3mtgX9ryhPw
vNWbWJEcoPxmfStCXHf2DDl3KlAuWLUb/i27Lju40ZqHOgmYv8Cfx50RcxXmgVCmjPY2tpVEc4pG
cCgADdfHd1HbZ3ZwN6CvCG1zYPnkfEpvRkvL6hwsFXiJUqAbhejBMl/UGqh5t0ZHLmp3VbBTqN8X
RwFkjuZTLdph/7Msb9DrbKru2N2N2cq0LzgUJGq+dSgki/HwnM+6nvSVFg3AGCaFHyCXJOHYuj7w
i3rN98BPTLBPONlM3VjhWdvARPkRq7YKzD76THbT2/BrfE9XSpULBxOKG5AZRcFXRqGZO4utuQI9
JYNMml1Gpm4/NHetrJKicZpkxdTCeQSaSkaVzN4cEv/6oWh1oZGFC3+m5aYNZsh8aluzWOPDvAgK
GQEODiIop4L/EC+O89lLWRZMEEGvW86Zsq8qc3bKIShtce7FjRTRNWj0oj1VxHqhY5zR0JzbS+q5
lxoQlNkWSBPk9p1GskcRG641bi9MH6NTwfGKdmM4ADeuKE16mUYNxjVVt7ixPiCY5FPBfL7ufUvD
QSCDOBcYKvAJcAETzsE5ROgMPvX4h6R99r2nK59luBICLFsBzhM8oigC8dIAUSRKYRfJ6LkVt+38
OcP56Hgf9Z/XB7M0ZziqDPG7DnnBxBSnLYLbwIpsNG91vhBp2S6rVJSMrChe43pdOq9QQTYgDwfn
vrwD40mrCiMCE70cDuJxzND2S/Iwlh7GScwLMglVLhMRcjm/mnwwvLydOrS+03mfDbFo3NdQgshw
duOl7EMCR6yIITbBJ3pbxuc5pOmHYTTaxjDzhtpTbxrvalxIP/9+vkCK911OBTyC19+oOtxTgxhE
dgcBqSAEDZ1VbKxgLQm4tPqnZrgtkwN2BsJUmEnDwpvGDW1FW0sSZw6O18ezaEiFzhcyLgiCeKYP
S63kclYR73eZgf77fFTVV8lMqkdlDpSPWQ8RGFy3uOBxuo44A0xRiNJR7D8/DUoxkyazjNAWqidb
wRoddY69oF3Lhl+E0HgOoLjOTm4MDyfeuRmllgO1bcPUDtRaIU1nIa6Vd5PVQZi9tZyyap2u+7o+
tGWbaEfTATmDoAe3augnCyYKZhjbiiY36uG221J6YJJ9SnafiCsh5cLFpKPhg1Fa4hl8IXmIHitN
L5QktQEfuhERJGa94ejdV9Qy4Opae9XSsiGzguicdSJekIlXgTlkspalNp3NnagFBM3O62x6C+6o
s9cHKIGRObogwuxAeCVYQp5CkkT3WRIhzkoyAEZI8mHlsl2YPvg7nr0osn9zNZ87SGNBiXpMx9jO
5wSEAGIvHHCI/EI+vCVxIoJBhQ5/242Eix3930jtQ4EW//wOWE/iFiEwhQoAlNjOBmUfV4OdiQIB
ld8mGLKVnMXCTJ6Z4sIWc1ZipA7QzJ4Ux9IMSYNEol68hapz3ecX/OLMDrfPIlFsNSWHnUKDLHnT
uEYbbbr5b1nP2cyBHgIZPuQq8D7k7nYxEmu1lgI2c6bTSfVtAA014JC866NhgePZwxtmwJSPlmKU
RXEtcmbAZ1PEccewmvHroIP9Unm6bmBhujTgpEwkDkRTQTnp3OtKiNaHOlAdth4O2KmZVygxiQP5
750b9XcR5FF4aaJNmjuJRK0xQ0GnyLekxX6OIF/SiLsu/9SahETR9C+O9NNdy3zxxK0jVYgRP2PX
KrX1nNalkpJSY7yK+rSmd72wQDggcDwAo4GHj8jNH+pHEb4EprRK2JqTcTdJayiGNRPcaCaoJdAy
gIm6HK3HmdYx0oqUPl53hIX9eTYQztPCSTel2YIVcxDIjLNHBTk4RCfW3koLxxzsmKChN9Anf4HJ
GGpDnPMJgh1RpT71oMztrWAzyyF4aZKDIoAS8/q4lu7AE3sGBwyaTFTzaQAgmFU2I0TfwsIuemoQ
KlfvQWB6NKJ+WCQr+3bRKpoOWeIZO5h/cw4p1RoaQUZgLtKdZUKg5LcMQb1Svc8ADe7MFXNLD1AE
L3/sMR868Xh5yI1GqGCP9rI91RMRGo1IqghR56dBu8uQJ9Ym11rVmGKnNnc+ndnl3F+VSiqKIexK
wewroadWD5PyPKh+i9FC3rZg6JQo97pmq6+lGxY96WTM3L7QAyHrKLiH0FBowXN0jYijcD+l9CBB
kGbWsr9PTJ+Nldsh6ghK1rBgY5X3VMpIhQYcfZV7a3EfnoyKedbJSs5lTLuaec5kWe6otT+GpgPX
EQV+Lpqd63vjsiCGoBR0DmBrB7UrbhhuSGmb0r5RkcoF/Tya4zoghivjI2e5vih4jjfoWFSnfQ6K
WgWsf5ofxj8DXbd7+tYXK+fPRb8yBHHxWkYTIZKtYPvkkw2iWXRxGjAUcQ0Eaj5LIqueaDejBsKn
EjT8pCtmiFgEEDpEj0Todl3QkbiLB7dRIvPfLLYJBTwkSSXopHGO3ctSa4BeCDmqqPmdmdEOtzAl
qUlXLsbF5T6xwzmxYlaoQFhYAUGWnAH4XqGVEQH+iP5VyQM7AckI5Fh00CmeOxatEOmVY4ftIkwW
UQpwt2ZWsXLasmnhzwOWzQEPClpcLpL2yPKMGahEU7sbUVOh5V5Lg33Xmsfrjrs0a3jSWCh7qFgc
Hq5vlL0QSozkOon1/FkXp3RbA5C5D2VLOWpZ8nrd3FLiFszq30LDeNtc+GbYRyiBROChTYXE6dst
0iBF/67jMTftOiEFSu2QDsAVetftsqfnxWwq2KJIj4F7lidcKYZc7zsq4q4Uor3ZQlcoaSa0Zhda
c2+icys9MiwEMYqVpML3K/vcsAkBYCSpgSJheWruXKiseWojpdMIbSykpOfW2EMX501oFNlNkGkn
WWe+ogVvfm2HcnLaeFLtJokeqaL8GCR6VMw6uRX0afaTXoxBI4w6wvWpuQyK8H2YGchZ4HaHcsa5
N6eC2Agg1kb5Wnluy9dhjd358gI///O5YzjPmlDNQgl5VclPhKMhP4/pQ5pB7NMp6Rod+OWuOTfG
pSDUOFfnEpAPEoBnhobQaaIeGDxXYI1LJyz6JPATL3SkJHnwiNy0PQpeyBXL6DoFZ7uW/FCUFyFH
Q4G2T+SXarhpek8MDnKyCr1YWC+W4wUPL96aLB16vl7QVS/SSoHOoyy9SyCRDrBpetdQvwzNDju3
bgawjw+uNbwECdrTrMNqXfmb3JRzanwCYCaozqO4xruMoBe6OfZwamMqXal0EjTUVtEONB+hHNml
cNdBTahn8GDdHivJzgtvlN25c4XZGdR7ubSbcFMhAp8CksgDVFT83njOx6ehdhQxtEXQc1da6A2m
ak9BgJ7LJ7XeTJCtGyHokzc/1Zw6iXBoyx+Z+rupnyzzTrX8eBJ9CuQLEoxp9tQZuzxfe+QthIfs
CPkzdM6bo8gI5jzF0CsKJTA9RYst9vZEQvVu7MC+UzpT/KihD/X6Jl3YRGdmuUWPx1EQ0gFm+8nr
BhRvMY9PyMHB2egeKTZy3dzlcXk2Sp6jeB6GxGwozBUTNDemCY2MuwSChS1U3yRweU6formG917Y
uqdD5MvvUdn2upD3GohwdJuWwEULGYnmNfKMixb/7+gIC6giBAXzF18aRltXoCcd7EzzCBqQDO3A
T3n629J2UvdgGALwZ86cOOX0OtSJo0uerHwibYGGQHQRZ2hxRuGrVA7D6EPkmwgQYr4+999X7uXu
+vOB3AskyKiqFRImX4O+amvu4hk+r2Ywhz1vAJryO50kUqeya9D7OfpRlDdJnpFWzJ18tOwpAkuv
9dApDZrU78we5FvGrdzoazfb4nqdRJncvYE8pDhNDeaRghBTMGwreYkgEQCgFvBIoLl1VOPRRAkW
mXSrekU9ths/1WKNan/tK7j9CLKh0UgCfIXYGkQNPqtGQovqmrDJQniPDYHeOJC1McAbT37ei9aM
5pRRI2n1kMleWG8VNSVhlBGghDvrzSjeRUw4Xsb4+6c2Fq5ovQ818CPPK97BpvXCO06+hBtwgcSw
ojT4kqafSVxtukYleVLdmPLOChD01o6ksBj4DrRIoujR+XacXlQhcGi86VCAjOOJyN0O3Qh2Y7qZ
1tpxBJo9tYWw75sBRUdIn/vXv3kh6GOzh16472Zt1LPPrywhSQfDGiC1GzbQ8/UN4x0yqKRuVH8E
biAAt08LPAHIJKU1jatF98CSQbgShb0LoBU1e3RARLNGunQoSAfmHwds2p9qi5r59UFeBtJsjH8s
cetCzSBQlRqWUPHDwyCzhRCEz+NW79a4e9cscXcBkPFaGySwRBXRCXBVzjnKEOm92q0Ezd8ou0tf
+2dM/DWg5pVpTCGOnQgwXFNlYp8QqdmV3Qxy/IdOQOcIziYq2bNwK4m+rOxodKNaCEOOqfWmlEfD
nPEvP4bpgLQ7qbu73MrsuHILwNLL18l6uL4GFyDj77OdZRBNoDSgXs+m7uTJrytpgEohPlgXgtsx
bB2jNh6oZOBZPipeIqveKM7I5BhOZlk/kuCjrgVgc4PIn63eKdp+5Sxf9vyTD+IOyTlUqxEQWhCt
6bNXTKUtiSDatfYNhJktoURG56YR7wc0+BqRc30yFlwfEBIVwjiYD5CHcW6SyZkwRBkOirwNka8S
DkGfum1argBDl4YIO+irQ6c+ADk8ykhoEl0zDJzAoybEtkDDAYpewK9nUwvMbNAIHv5f0O8GrMJU
40rLoF1O8t5cY2heHDADPCEHg2Oax2EFldJYOSrRBF0xW5CReNGcu0W7BoK56KuCk4GU6I8d7vmf
KqCDCzPYievmJ8QFQBsjHZVWd2Q0qliF9hTQYWuK0PQS0R+rhg/6IN1FquppfbJClLY8+SffwsUK
XWKlIFLAIncs2aH5fb0V9UMxG8Sid2Cnq8VsZ2j7LlvZaezP5U4GSLqyWcCRBywQ59cQXdWliNlN
4p0uUdtqVzhnl0d2YoE7T6VenSIxxyxn1i01Xkdl22SbZHhVxoes2AG9psp7tCpc3zNL4f3ZuLhN
g9o8DVUT49KMF2kGA1IAWeWdkN/X0VfaAkUBbMvfl83hTwrr4kar+CUZrNbi1apPGKmqY18E6iYT
wMmeWyuPVjZhF0t2Yoab0Fqsw8lgZkaa2eXgh4kb5K4yPhaKDvTTSlbhe9tfM8fNJKJsuRVK3FJJ
cS9BgCs+ADQe0d8pSG4rxc1y3Ix2kX9CxJVkw0rEsXgU/DNWQ+RKFWmcpVKb4thVmtAdLPEOPJ6H
PjVXdsGaGen8upnTBDmuFGMstcemvYv1tzlYSeYubrSTkXChUxGJodiNWLVkBtvaUNn9Whfe2iC4
4yyB9KsGdAOOkBDs2CMelyPdWcVaPzQ7EXh/ACoNWDsRcAxkys/nCv2lQmaKWJKmVtwImpaBeZCq
FsDGG2FVF/o7A8FZQwzAkAZIkigmL41GVbPUmhgrU0m7fvrSQnmTt5uqAH1eHOMCvhNnMBlCiApi
0eCv9UWj8c3xyeo2nfZpqbei8lkYn4LiqPK91eZOUxSOOtwIxk8TnUhJK688uJeOu7MP5iKXAtoq
aclcKU7k5k6OJ2RAivZDscDyhf8Atu0qi46UxvlNOM1gXhzEOzPsVtu02GpfTBxkc79fx8CgcssE
TkEpUENJI+1YZm5oWpUjK7W4l4IiBHM6BVF1Pgw2ONaewjTLbH2Y0TETaTKuegDZJGNtAywdyYCV
QUCWKeKCb4nbZAIWrTZaRSNz+m6lItHyN8pocqoX3dxWI3qLjSeIprrXb4IFdz1bD24ekGLD+7bA
eoBlDJRWOroo4wpCRkmGojEgJVB0a9Gfdt0oOxMvJv/Ea7kjmmayGbUgd4c8qpsjhTbkE6mj3AU+
zO5ilYjKiwkyretGl10PsfJ3Nk8G+8z5zlSLUcn1ETsT5DOk2cUgRegFIDod8zY17vKp/lL17LHW
he2KYXZ2XQz3j2G+zZj2Sppiltmj+rkb3iX5i1pQaDOfi3rbxuhVmR9K46YCS1unrVyGC4certo/
bs7NdCh3DRKYMK1rGchl3we0xvRrPE8LqEjzzAo/s7oOKqQJVmJcseCC8KPpWEwzbltHMX/WJnS+
oJGpo1cP3JKiPSehM+cxkm5PZdw6CZgW2zfZQqY0JfP8tjL7bN9czj4r6JuKDmwyt6+aPC+zcsJO
L7qXcbpJla2Sej3aXsZ5QydgL28y1U7ylUVfSr9hTv6Y5S60ZEafi5XjITlA8lZO3ATnSpRGbovW
obpxwAZhF8HPPvalENrtKapBhg30KJmonwqPmQzaZZBQ2DHSkK1506x9H1v4i1lByxlCMZFdV/y+
jxWjCgXMiq4OTjxFJAFRttXdB8a2Sd6n+XFlFdbscY4oFDQtogbTEUcgUpR3UjSQUPLKcpsKu6h8
6c0nTTu0wwbNukg9HiawxMT0dzyCIexBL9fIRJYqGwzE+8/4OZfVZx0cODFbHu0t7+Ztnc4g2AIT
TfQiC3bSHSdVRjLluZrwRStn7v846v8xziNMVICyR0mBcQERcKnt06D09OAQoPAFMSmt/LTCj9hY
yXLwK4AmQx0RCfTjACxHcMLFP704oI1RMIFjEbdaPIHha0+1vSId6/6xWFWr4+M5oHXA1sSAaOhN
wpOZHUwnGQqG1u1noQjtN++Xt/19/+HePlFnrQx2yTDERNMAYwGgE1Aq9F2dm6FCqXThnEX2USNo
miVkjzZVYrublTDfYnHJ6X5h42FC4uj8x9WhW2y8J+ORAzktZDBi2s4B3blvh//88LyDdyAwi5/4
4f73b/zGJ1uCn2id/e9/I65L3Jzs97azeXjYfD1snJuH48Px87hZ2WrMdblPRQMGulbYT4DIOdfO
qlZTg6JDH5rd2J7nRfb3j024cqFeNIRhTqC7jW4IIJbQecVrA4pDkSXZhMl3bhzHczwM2iX2ymgu
3RZG0HmJ9nUwJwEYdT7xtWJlWRVVEdqVb26ON87hh+e/fqjk1V1Z4ov44Hs4J5a4I0rMqRRYISzd
HA5YNjR5rwxlaWFQ0UTDHsCTIGnjhhIVVhE3EYLam4PjvB2838SHO9iblejqu7GCd4BTO9xApD4r
wqSAncOPH7+en58pmckzOrhnUtgzfo9/g2l379qbp6/Sfvp6Ggj762siKPCxfzxcH/l3rfbyixTA
IBghyIUmbg30R874pm2HbZft3RbTy1rb7c3GtleGf0mqD7dE6fIfY9wTYzBycdQqZsyB9xPv0cfO
hCVn46yYuuilZy4jgVcBUOjvrn3u+BHBpDu1VsNMHdgO8LZs27ODAMPD+Bz289/M5YlNLrCgVjJ2
TdXCJnR9CX5J0LefkSNGm9iR/dt/9e/39/u9u7KIF0lnfrDcBdJVvRyKCQzjBCyI5z377/bt2qGy
dKKfTal6vt8NKskAzrDhOQdk93B63vvw1Jc1N7mIAPjhcDeUHqW1JH4benO8rU9u1yx8U/NeeL2u
QjQddSxk6rn9rsRFLiSAxbCVujHIW+91ruOBRaF0P76PSnvD9sBKyL+8/U/Mcts/UYIsmyWYZf6R
kLfOfjs27oDrYLJbp3F7B5zv3iPBTcnoG1rQNxD/FRV+u4WsWQrW9xx/Yf431z33m2z92nxwF5OZ
h4Crqf9ZWnaNOofvX7Bx2OZhNyquUbZZ2S/4FT/2+Of3ZsJ2wg+HbePrX6Wz/XLlqzQuhyZUQdWJ
Z1/1/W2e85/bm30F+xb8xI3Afqx9gcJcmv8CGaQw6BpHAQNQuHOXLwokt9UaiBJmGBHF9w8ckY/k
FaO/tXfsmHQevLWg5iKmQS5Ws8CZAASliIuc2wFK3YRKb8Ju302gTNJRMAUXvJVorpKugcW/O4fO
BskZ407lFoRXcWgquPwKckcJJXiP2j35jd/NZMSvlEVuLsZLMGx/f28/bh/9reti+F9fD5+Ylq3H
NtLx4Wbz4DwcjzcPm458UWcgn2ukI2xnch8LdCvWRAG6FG0b3M7VkiHLUWpKbDkXIZdUTEkBVQxJ
AUlSNQad4c/GHG1pnacrh+zCkkBlUWM6oiqqSfySmIFQTbMKxoQRpNwEL4jOAYb1TZu0eJfktbQS
wi2a0xGjq8DygsmYu78go2PU/QzGiV74oVbovrZcGUJ00hp64bsgyU0oI0RCBy1SbWBH4lyNDpGo
BMyQVANlrtudPNpRHpIZqB7FC4U3Grw0uTfmr1AbAi5mkp9SiCvq/vXNfhnjsaoZem/wE9lSfM75
VptAoF/rDUg/wUEllL46ziSLO1tT3iqRWMJ+Ll4MoN77NVwTG9/Z+Dm73ETnUyjJHaI/Ow9mIgHp
GqS6nazJeqxZ4UIDwUhzUDyCIrMCzarWAXHghcHvfzOFCmso15F5RvLwfAppZalJPsFIFz/R2ReH
l1nzE6QpAupnkSc0v+rwBa/762bZpXUxgSdWueNDFcCQCWoUEHM2P6PqGEkx6HhvhH6rJE+J9m+Y
jbH5/hkjt/9TIwIZvwJrgvAeKR8qyDSgmHF9RMu+eGKEu6enERILgQUjcfkQdHeydTuKwG4Uuyl0
GopMWWEPgP+Vwso75OJwY76IBmA0mqCVGW3M5wtYhuApgSIGE50K/Hkc7SwKb7uB3tbG9NNoMu/6
OJfMIa2NcAu08wB4c+YspbWiCCVku5eOLU5UHSxOoKVF4YIYkLG/bmzJTU6NcW6itMosFwmMWf1T
oN9LQO8N2i8zLRzN2IbtX0L+mboM5hE9O2A3BmsXt6uDDgztgdRBTEkufWrUJB41N09+XR/TxSHN
WeF2NeiINcC3wVteWLeQ3yC64SfyfZyumLl4nXJm+PB+GOdJnWGGzvkmbVW/gW5krZhgb0EmDOn4
fLwTpTVyPrb6/L4+nUIu3LeSgFoD8Eo2ld+t7ktud7L1/P+bP84BI8NSGjRn4MBqx5RMFui9S1N+
ByTrppEer9taHA4CKo2lm4Em5w6O3EiztldBBDvAE8BbtxtU7b0GGcF1M4sugXQIgGYWazLmzJRt
AbGXDmY0EQCb0bTuu1L9UmjhZ+PoX7e1sH9RMQEtFUvBQG+Am746jtQqT2rIlJmbO7ku7aG/VaK1
gtxFDIz449QKt3HzSS1QjWugoV5vyrkldbUCtFhwbxhAqht0geDH5rvpJ32KpiSAAS1poGtukFmC
SHv3PCMgEQPhI2wy0pjBSrPOwnmEpggZIvcIstA6xS2UBa0ehdZQOa8MzUMsSUZdfWAqfnG+b/eQ
QP/b+JFN44k9/k6hEHMJBNgTek/pSNwUmzTbzqs8LxfgIBx9Z4a4N0se6nrahDAkVdtS3WqyDRn3
pHET6whEkoxCRppsxtjXZmhMdSYR1XllDyxstdMv4JPoApI8QynjC6bpkAK6LZubJN9c9/2LTD03
TJ4PIaOdac1s/RJhcgPowKqxRaKx2TcA+CVG7HY4TUJpeCoMXV0Z4P8wjmgZKVYZ7xBuTyR4ZEyD
3NU2QmeQVgOEbXpp9JqrT41QEFRqgAsgsbBidnGjWH+sci4L1id5EI0eMuOdJ1Enl8HN1HgieGgK
UmaJB/KT65O8vJB/DHI+OwRKngkzhlk3h8q8s0a8sdbAeyyu564ZIPZUPEFQDAWvFTeoSTWCkpYD
3BUpn9sRal6OWE2BG0hK5oxWXhLoW+DtG8ox0dQZVUy1WJNsXhonUD6AKiINin5N7iDN9HYSkgGt
iRTl7oDKtjzfhmuNWEun9akRzmeEFF1acz9B57ui9pi8pbIvBo5l2EPtX1+2i5YvtjdOTXFz2opW
XQcpxqOPLkUDTPkQaa9h+TS2vjWiqF+6aXII01+K6M/dBh1+s4LOfdQ1369/yMJlePYdnP+0ETrT
0hrfIWTAuCrHXJwcxNYkttbkBBdXEGpjiGLB04/OwPPIOUEpSgsrGSNWNAgqeBNKhWXhXR/O5VuZ
zeuJFS4kCq0yTNUUVmItcyToP06/THHXi5Cl8wPtpjcyL5D3UXKQDHvs3rXkK5h/obP4+mewWbvY
MSdfwXkrOO/EoQVNha1ErjFhOQu7qwCXCQ0webu10P6LUwDYDICZVQg2KiZ3oaCQFaSCAXvzbJVO
2mizj2f8T61dFb+8zLexCcbjFQ0EDA/Ad5alcRUmZYgJBtbGqdzRAViLTCgwJbcoOm8hB+IObgRB
PZJ+oR3Li/bx6+/Sze7k28iRfFxmr6kd7sXN37YGfe+oPx/G49D1egAIZMCHVeZTEoREmbfJGlnq
0gGBxBaoFFAuxWuMW9dZGaY0zZUaijbHCvqGY7xpp502u5K8VmRfiulOTXFnUTRZ0jgrGE7buCJo
GhL5b4ku2ISdWuCOIJQ60yGZYaGA9lAjVSRRnOvbYPESPjXBnS7oSMsitYeJKN5q9U2oukP2MxQ3
sQr1jF3Q7KVxJYG/dMqgQI88Farn0E3jBtXVeTbFEvMC1RNNt4r21pqJy9Itmzgw8jIhEITEPG4Q
0De8HEAfZANvt2u8xrcsp/mI/FfIznrQPHYCOyDBSDKDNJvCFVbu46Uj+9Q85xlCkWno7WKTWkLX
HOc0ImND3UXzv7GDWB/yKmiAg7+fH9imPoiouGKY03gX6Y4a/9KLO01+uu4jiwt2YoU7sEVZGBhr
IA7sWERHxkaH7miz1qRyATRmvq6gSx5gHTBl4ffnYxnktGMtsUhtmNmtIPo1+hTNY0CP3UwUrbhJ
rPsM9lXTs6BTvLbTlsxD6A4tHqAUEkWZz3Wkk05DqZigQ8lUsQZnNB6M8FUbP+T8WahIODuNvgMf
Z6fcyWtyVQsHCUsfAR2JjDeI97gd0Rh4f0qWCuUKUfg0ywosTVq/EvYu2WB8/Rra5sFbp3K5HKg9
Nu1k6cidlgA9SpPmQahq5XW2cKcCEoyODYQO6KfmsQziIOlJ3YetrYUmmSN3nlVSm19d5DYjlLDW
OF4WdtmZOe7o0sMpE6MZ5oQB/HSCCcqTkdQ9Ynpt3FzfAt9XExcuyKCqA6kkcDg6Uh/n3hmaal8H
FtT8hl1B0NFsB05BNMihOt2u8NEpCfCB+8t0KqI99nZIDBtN/s5H5iR7xRaJ8V57179oaa5PPoi/
SwUrVYdZxQcBAC1HvycjdHBkh3VKenoo6zU5yKUHMSZAlQGxQukGuIDzCeipVqhGDnuShKq1gIYY
EBHbH81buIFA6vuQkcIAPYl9fZSXNWYT0pMnZrmzR657pCcbmD1m7igSWpHOR3cOCbbqfbSfN5bX
36C0SyzX+oEUfUZ+WtufzSagqA1Tr/l1W8xO6032mqjkUhSLD2OwCDxdFYB9z+eDtpEYtwE+LHgR
vHJPnfYDUnamE+ypK4E1BlATxCDb+F9s41Oz8rnZgKaCNCswSxuFSEpPzNfrM37RtozlPRsYt9CK
OGh9ZcDC+NE7ykZ1o9viNn5rXiI7eNKQAyb0SX0rEU6WP1RnF7oJ+fp/fgK36FmZaDSlWYuCfkM6
t/0l7VWneLnPDh/v5UHzh9cAxf+fgmMSzZluzBWnu8D78lPAxZCWTCk4YzAFwuYw3mVfgLJuNH1j
bj/eCh8gxiAnqCc+mU+WbzxM5PP68JcenmcrwEUPY63KsRph+NrdnWnrfv9LckYC/ugHyLZD8ttV
7Hoka/CwhVsesnpo6sXy4zbiTzgLynBlNiet3QVuU3rgmEd2HGw/OrixbbE9CHSH0qEY22Zriz+i
0B3XCgGLdzBjOmJamPibzyBMpVHqBpNMnVs8rpWWJGAAwaFsq5WvKNvCujMbQjs0GuW3s3lbrr1/
ly4UUNqoGL+mGCJ/RwojFOTUDvZBsmTG6LTe5hYU0vvj9QVeM8Pt4QEKCXIjYn0DkNjMVbGXJf1D
qMNHqQ1WYu2LBppvV0a1HVx1aNZRefW9MA9bSWO+ZN0FQMeEfvBguul2fDafJV/Z9Dfjo3DIv560
T0QdHq4Sr3EmQGWa17VdtXxinnwKN+w6boyBCpjdZMK27fEGxtM09jIbTUQjqDBsmfS+6M07Y3t9
vpfeOCzmYZhBqBcgeXF+aI6TJIK4JsYktCBfM0YfRDl2W2Npx2xG9/90hwTrz7ZVQJc6rBwmS3EX
UuMAtGFrAcXLxXapUCsViPxaW6YAQP/u1/pqlratDmkVxv0j4jHF/fnipFkDZRekHE4TcCZlYVBv
lGgKXoCMVu71qWR/GhcGQYMC8R1S04AJf2OzTmDC4E0Lc0NETTdrUtIK1lNVmxB2hChm9KMv19jW
WVB1zRp3ENaBVINuHZVcK6d2nh6y2g4Cwyn0x2RoSNIcVGXFVZYtIvGCrgFWHuc8RU9CNU8aHHhG
lLpNjXei+hpDWLjLlKeh+0oDavfJWlFtKbZiylKILVFsVVFrPffPWI37VtcAvoFMX6OB5AMiWnJO
oBIgDls5Bd0OpEUEFM1/al1B6mRbKSvx7cK6yqdexIXSMa2aqRrhRWnbbvNa99pGcSezR0uYSqbw
/boXLe4JuCyDZZloiuR8tjGgDNgNBaSx28gB1GI/iunKy3hpToHLBwcpEBzfmfHzOaVxMQETVrZ2
UUwEpKQEbNmQkjDdJChu+jzfBQNFI0a0MWoQIjToYZVSJJEVW9bWmpTkpQMfeBzgnXC1ACXEra/c
Z1Tpu7q1c8F0y7FF2x26cqbUH4NxI6Wyl+epZwxPUqGDb1jx027a5rJEKrMktRbv0Rn5f5xdWW/j
OrP8RQS0L6+SLNtJnH2bvAiTWSRq3yhK+vW3FOA7Y9O6JmZwgPMSYNoUm81md3WVn0BPl4EyiEUf
afk9Q7PSZODXzfLDRB2w2fQANtq2JHitRk6A0vHu0U2QdIt1lMzQEhIr+OVq827zG9X1oA5QQ0o4
uTdrbyyvLfAgXHaOc+AqEtBjm8KptyKzVZQONuOFCheog1Infsw3hU5Cpbob3YOa55jleRjMkP1D
WfjEuOCaCaQXxnSCccbJS99hKt557tR+k+aFN4Iey5g+JctdO3rHyxWPXumY3dgvy4VQoIMaX1J+
y1CQtozAii2PN4He7hSwXeoGyi5AsypbShANf/Hp2nZ/SX7N4opCyD1Z/xIgjwI8+mJ5rIz4NVBS
DtzxpifA2JqgRNjMUbaxo/umfFdA6FRmb03+izhPEvsrjSwNYHOorqNOjma8cFTMTG0bTPXh+2vP
LbJcI3lF9UXT9qaFGd/QzQI7lfXm157SxzaF54ZBVbUejQGxN39KhhDUlhOxPFcPIUXrVbEkMq0E
v5NgL1hLJq6T2MWlptvVe9lhQszttVaS96041YkR4R4zKCcxyBIhujzE+zimvmU+tBAKQCcp7I1/
AK/BGtp+izjR4j6C06S9XYwzbk2XKhtbm32HvqmUPveVE04pEgS13l/2k+X3C256bFEENSNtU9OB
wWJDQfGl5bsIihJZ/g8VfpgBfsdA1oORZSEaENDS8yqFpCfBk8yryfyhKN8vr2TF+U5MCMc/0vSa
a4tstZKWOxRGPWsMF9gBmPFG6OZp5P2yvVXPAKUh5qYsdIrFOo4+UgDIqgZLKr2B6GEX3bV064AZ
vJyCy6bW7mAoH/yxJbj6ULoTaAxhy54r5X7q64NLrQc2u9t6yND+0ciTZtAOgNkYl0mXT/cR6j0b
UAZesbxI73qnKF4kv2klwJ38JuFkuEPNB5fiN0VF+goB2o9CqW/zPPsR8dcCDcAsigIOuhAzS73Z
wBRvFP/QLMi+X/4dKymB66Ici9cueCcxYHZ6ZOpY5/XYAFoHNk3efGd94GZvBYjoLpv5wtaLB+XY
jlimMt0mUjroO/UBAW/Phu6igKGZ7QF9vf1ODlPQ3c2bIoifyI1MuXztkB7b1k7XOLhDOtnVYlvL
tmaeQtHL3Rf6v3zKYy8T8oWqMlnqgLHN78rbYaH/60AbOr7abHf5W65tGSr0QDm5i/qFKF84d2WF
lh/s0Nh3lK0dZ/uqv3algNK1+s+XYMj/DAnHxjCHkeoMLjo4P5SEba2pR3U5sl/ipNzp+TfLdXaq
M3r61AdF99Zpwz0z3bcazqqW2W06KQF1C0nEXY1TR6sXzk0FLMQIXnPEqYW98MZAagbR28IGVLnY
ZqNMinrNd44/trCphBBGWg0fm01oI/QBhOoqQJP+ZUexm0AyOhbi1KmDcmUs2zEFcrKp/cSuw6gq
PRM4tkyVXMfrH++PoeXvR1lVlVrRMKVdhzn8n4Y539tgXXNCSCay6YceyQQD1x31jzXhOm550lGg
dnEgdB1FAE9xuy2BIAdIGS5/v+UfEoMLCLT/9/3EW7iCIJEJeTsIodNvHRoQuRIUfeH35luTBLaT
XY8yQqDzIT0H6h8KUkQHD2YDMxenXzKLAAJlBInNXIy7sRk9FciQktZeblS3mT76xKpDx/wJ5SCz
/KVlENqBJLVSuoHFiu3l5a/56PFvEXZ1NrUGhJ24ujuegoEGUIyAN3oSGDTJdpdNrW3psSlhS2uz
yp3UgKmMx/t8UL2Ysn06F/48av5lU5JVfbXWj3x1YvWojZhG8E2VHKoGzRNd21m2pFW4mhscrUgc
zYHX5JUdwUxE8i2jxhupAJ43+w2JdS8HC1qmAhTIre1oo709pBsbZP+dYXiUy6Z31k4noroGFjTT
QtVZuCMdhTPSmHDjLuZ+Dvpwq7f9zjVveP9JVbAZl7PszlrLwkCFA5CKg6KkLnabORK+NnEQTfVJ
f3FbRr2uSnMYLZug0TXo9MSq5LCu7+sfk8JtHNURxjFymLTBsO/HZHY2LeWjlwymBBS8NvkBhp+F
jcHGQVXEm7JQOaE2xu+geG8daPzTzdmVprCtAq6yNAPBNfgFwb5ra2xfKYPkolpuRzEoYa4NcsnA
jy91/NMI4aiprvMGxuspDWlqPmbDLOmVrH7KIxPCwdfSMQWnEAIss7IQExI7Jc+DKpExCK9VXxBd
/yxFOPV6iV3Kl0Ce5jd68sKTBPjqh04LsubKSiBvqLwTDNJcPv+roQbM2DAL9D1edKffr2zcwu06
XIoWKBasIgrLlG3tSgM6N5HMl8hMCS7JTNDlxQZMJY61GZFDpBNHA9+9g0Lh/eVVrZ5xtLcwy46x
OE2c6sry0UULG58SWTAS/74My6EDxvilLT5NR0ZOvb6wP9aWvx/F0DbOOiNfEotIPVigOq/TvZuA
g0ZWWVwNI0erEnwd6peKnU9Y1RQX2zHhHq1/u0p3NSZvA1ElF4NsUYLXV1B6AUkIFkX6Dc3dQ2Z/
9hG/62Ruv5ZVgInyv60SvF4raZ9pFE+jYaJu0MRRhr5+/9Db/D3W+C2bOAX1qzFf51ZqyHZu1fif
d5mouTIA1aWoBYyblAWkDsbxB+n2bkEhJ/uU17/jNLzsmOcXIXqdx6Ojgq/02egqLMLoqJVGnqNF
Ye6GdnEPCJJRAy+OZvONjVl3ddOU6PYDLEck5KNnR0P4AYITdTMg8ZOGH2CoCVpiOAxQNPZKE4q9
pZJtijjatJq5ubzsM88VjArOFOk1M1MOo/2YbNL6qh0LL09CMuzI+O0fTKEBCg0HUwfr0BLNjw5j
F7lMgxpxBqLeCry221rb5C1w2kMQydqtZxfDsipkNZaCEraKjOLUlJNVthG3kOMZ3bu5h9zj2ywj
VF03Af1KEA+h5yeG51QxhrLRQHOWTA1gf8Gk/s7j98tf7LwE/7WOP0aEwJy0STRDGi7zlQ4CruBj
V7oN0WP2XgwA31lIRXdxNitP5YhXfV7X/KavQbQHsWpC91lOTcmFu35IoBX6v1ULZWGUhOeaGgpW
rQW24rcJnvhOYEbXNuYgkweX7hs3pAxZvn2gpt+qsh9wVjb6+iIISsBIgPBClOvT+syYbdRnlrq4
36t+QTa6sbeUg4kSjonoQAIXIyUcOhk/DHMv2Y+zqrhgXdgPMhmTOTVw4UrZJv3tbEeeRj+dKeD8
TcHQTBt2rWTF6372Z8HCF3chOT+ULRasRx959jjVh8L4fXlZqzEAE7r/+6ZCnaNqlFmtFxMQP1Da
H6i7F87dMENDRCbEKlvM8vejEGAUFQrfFb6fnk63FfsgrhJqUlH51UB6tB4hkrsZRqrbYbECpEEC
oI6x5Y5vg5nQbje2KwnbZzeV4BNC2K7cMjPRKUOsme859wz31rJuxnJLoePSX4HM/fJmnVelBHtC
xG4gJ5cyAnslhsXfo9+dp+/mz/wz3lf79BGNym32DIf8NP/23QK7OhC5mBlBrQEDyad7Z+lN3kaV
CyV5DODw73EKEnQZbeuafxzZ+ErEj/yDaZlaoCwMrtYsggJFBmWFHQfr+OVPuOz/ycvkdCVfz6Yj
KxpkBLjVwEqR688a1zeo+ioDz4DjkxzeNU9EXx2KPmg4Q3hYOLwQPDFaN4GkADRF4jYswFs+vTPK
QMB5zaPt5WWtfrwjY8IxVnPTGgcVxnjEN1b8kEJ3ux0+LxtZ/XZHRoQTHCECgsgDRmxce9pwKKww
RzFAiWShdnU1OobpMDyCOTqRrMbpy3ieOlzhNTqO1Y9x4N6EOSVT3bSNtnGSpxxqDWoFVpfSZ20w
6XfJ+L1lkp+xutw/v0IswqADMlBS41eUKTSqv4/mlZ4/RURytNasLBODUAuzoHX8Bb49ckjXxR1u
ZVAC7edbIwtc55aMgaNIIsfaFwUjysLCaZlod4gHuB6SjgMvhPLK6A3utw7ycDyVPCXPWdFwuBzQ
P0KEAKqzZ2Q/E1ehcLtYURXIF7C8yQ2IaVQYmtUaSIYg/oNaAHKJ7SbOHHZwnLkGmJFP1WG07A5j
YE7uNL84wVwcJK+q2NX8OU1Y4MS59kvpcjOFwFAM+avKLJUm7Cboq2wMp+j7m2HQR2WbF+aIzKQ1
aiMw8HSXFVvXNgszXUAH6WhWn0GvcgBCCKPQX2xULSijTaFC7cXx2PS3/enlQ5qAzqD7riLTF+6V
ulb1htj4kE0bY1YmtX/ntSmb/V1ighgKHcwtggd6UXgQu5ARMxICHUM8eqrumkLgLS4TSQxc/V4u
RE9UjHWAzkTIxa0hYc08Q8Weov2Ed9xHC1i2NUIDe2xknc615aCFgPGRpUNyVnOKQBXZTJh+BbSx
8JzqYcgl5YtVAyBZU9GwhTi5mPU77mCSPMdiMC+Iy2mf9j8ux9d1A5CCAOEHYoE4CO7G6Ri7RoIh
Vm6jXqf4DmQGvMs2zuuCcC0MKmHoC3tvQg3z9CqvWq1o2hR1zrGLtirduBpetEVArEA3X+OUBw25
KZ2FqEhieX11fwwvfz8KdEMdY2Q4z3Lfbsrvw2D7RqxJjs2aux2vTbig1C53oPOJtYHoA8NSgT5u
iGOGkym5bZdoKZ4cdIzBiG/ZKh6agltjss12UPiH9rWtRn7S/BgXHCt/a4f03h0xp2yU+Y0CyM7l
vVtdHrR4MPxiLPLogtkCjLF9NMDsNFgJ0GB6kKX2Z15hHJn8vGxq3U1wT4BTcOmMi+NQCvj9SmuR
FR5q3beiG7u6m6zbhO41/VfV7EzzgWjP9rC7bHaJa2cfdhFjB4OwYuD9fuojBq0mJAVYodUm9xpm
TMqfDbThnGxr8PCyqdUbEQP3XwOKBlgMTk01iaFh0gyhnDTuLaear3L9po+zzWUza3sGbsb/zAgZ
e94ZrOoxPAPtRQyK6BxMSHblUSjKpCyXfD2ZLeGSNzLQkZEBtobym5Nfl9khr2+ZTIP0vCK+XE6Y
+AFoAhq3Zxz3cUGnTsdtDDxT+ot1qd8ozLPzBOx+hlck7X1WohLffNJWpte5GkLQUkB4B5EcxHJO
96wyhsRuNLhH0+N516ktZoykSDSZEeGdnyp2Cc+AEcqzVx4pz3bx152nJQbjrsKUx5JfinNLZLLd
cSa4SSbCfjUx3dd8WroxO4d/NO0g8fS1h8ixNWFBuoJHPhBUUD9WZyTSCtuAJc+L+XcnIW/R4N6q
5ttlp18tFWH0ELqLGEWEiqxwuExbJwUlMImGzANHi1St6YvtVAtvgsehJ2uWatCXde1F+rvuToHG
jIA59cZuZXOdi6mzkHL0U4QDGAH/kucNrh3X5H5DcPRu+2bD0OTMZaMrKx/ahmgXeA5xM+ClLLhn
12pzU3xJc43Q4+22qR0kJtq2QPY4H0Q21CCzJmwrZU4/zEWJY4j3sjW/NPH7GGug1sSTyb2yZDQ1
K8EFU9xgxwbrNyAFlhBcuro1Z41DqBtyNFvU/Rj5afaPztxILrmVu9VGFocHxAIGOcNpG2NLaFss
ItogzW+fLb4zyVVpAKLdeS3oU1j9t7gQ9GdAmAIha9zmNu7V06DiFAyClBFuuny+Hxs/KcdrbbNn
6WboO0lTdsUXgWBEBRxAdFfDEk9NKcRqY2WRb++Ycz0ir/BGBuVbE+iIKLPvLeNv5bCW3hMQkxh5
0VG/AaDp1OAcV2OUEYTqlGtbRhyvR0uD45xdPu9rvnFk5ouU9yi1azutNvvFTIRnUdodABmKag06
xZJItpaVgEwQrP9QGwE4+evvR4Ya12R9PS80L3UL0T9MMmVeX2rN9ZQbD2Ts6INDJ/1H1FiATJRV
FiapxRIAmK2ykbyo165BMOm6C8Oni7ERW9hMkjha0TsYWJjTmxozcSbHzFy05O6erodEQUBDP8Vt
vl/+1mvH/tjscn0dfQLIFBXjkGjI30fy0FQ4iIn1WiXOlrjzfWOnELqRKrktSxFi6MlShbzajMZI
70o992vt11hvxmGrGfvYvbHdvW3cuf0LK8IGA0hmuueR5Am5Fg+O1ysEVeDcVRsMVbiOxw+qfHAt
zOdF/vLKVPzY7TwqK7LKPrAQV+cuamhlwWA1EahzvDXzS4FRZq1KfV58qMnu8n6uxgTHsqAxAQF0
gBpP95Pxfq7iZe6lVzAL0+16G5h3x1egNcw7Sbn6fLhziQeoKWBGDRNkmCg5NZbFYzQQirXpVq2g
Nk7B2c0nCMYUBuar1OiHEaf1Jku4BqyI+kRAXRVwu7d8FIBdXOKJDNG4tnoMIBmLjgRo48RKn8vr
JjVLA54VORvbrK+NdJt2oUOybVPM28ufWlu2TvTjI2tiRa9K9bivMSkHZPcdUzFA3LSYZe8fELz8
pDICXqRB2WqHJglrNdB8e2/R5zq9QZAmxaMCIrT7MSCBmkp+2ErKaWNnQF2M8tkiYHi6LUTvCEpq
+Aoj+qJZU9/hathfXvtaiAYUCEBw1BccDHecmgAHZgI+pSVaZdTOggnY79abbIy2tXNDQzq6/dPf
W8REJEauwP+Ckozga0ODjplTQl5opm16x+IOdTJlzg7NoNIgivvOu2xvWYG4uXiNgG0c3AhgkhQ+
Ih4fJoH4DB7lHQkitp/hscmvyzZWL6BjI0L0BZdzp/AERgbiut5Yp/4Yk01u6kGfcq8axu2MSkqZ
ug+j7VLwb/yU/ICVLiTIQ/7s47LPR+HfYMBlIJ9HMu+mftV8H9iLNW+4Cn7rt1E7FAkeEt8u21z1
TgQmeCAOqSFOhBcKibO0hevkHJwPRXfDIxmGZtU7gfxDYRVlKZCOnq5KjdRsBhc6hv+6GyW/tjEQ
rW1d/nB5IavBBsUvAAyhPq7awhlwKr1trGoJNnF5n+nkqkmap8mhm5ix2yRug8vmVr+bjawSPDqA
54pwJ6WPeV9A09JfcOTXnVW5N9bsvF42sub1cIf/jAj+UKd4ogM9iKKkOWJ8ofFImgWN9v2yldVk
54tsFngHG6A0YYNyJLNlmlnwe6N4aLkKUfp6T3myIxGElzNjx2r3mpu/bPef8iyUW21ESDif7gjn
GjO5iRtRFw8PhlNGv6mYC0taLRySCNR0xbYwP3g1biGsI4nK0sMu+EuF7h7JCxz2mBShUW7t+Vsc
3RrTtu/iDWsfNOXZ0YH1Ci9/7DW/OY4xwpZi6lJ3Ch2B00yrkOhbxxolnrmW4ugII8s8KTCGIs1E
G6ux3nUTPJOXvq5u1OElJVuD7BiIN3NI2F9e0PKDxciMgh5GIhbRSdRuTk+3OUea4SQ43aqK6VXu
p73hd+lHRejmsqG1L3dsSEjdutosY4BlMKhdl09sLp/18q8ZYXFPoyO5aBEuDETiGDE1olx3BmRQ
Sf/uoAfQ3Jf/8rA/NrGs8ijEm0qfN8VXxstfENhtWnp4U/os9vvmvlElR3t1c44WJDi5m7lKQyNs
zpRdqe3gE7v2uAM2CFmSIzMkuPVIUo0NGb5cGl2pzsuQH9ru0U4kec5aPERpH30rUG2AbVwIVGM6
O7MVYZQuzp0Kw3Xf6rrZ8biUXCVrnobRPRxT3CUQ4hVcOkoUczZshAYnS41rBQTt0DBV05fL/rxW
R7NRJQT5O/5vnZFmKH1ql4yjxkMZ+WCNvtUwCkyo4k8m2DLH5IZ3nzoH49XUhi6LNzGOlFPHfg42
ZMlPWVYkHmIHvB0Lay8g8yKcQa8tjopwgfRq7g2vpMPoZSP6sUYFjU2oCBDXr2jjuTVg9OnsV+C3
vfwL1h6Cxz9AOBaW2+SFjSF9YDSzoGRhZl+XQwjggxcXyoZVFd5L/mWTay57bFI4G2bE07iO0Zt3
2zGk/WdHtxXXg7n/vGxnDeuHff7zcYWzYWJIk9pQLca+jhQk+KVXczuw7PYq7jF1jmnfwO4/9Tnb
cl5uUtAC5bpUu/bs6IBSTEGyDo4E3AzAIpzGndqIUteokEpArIRv6rDcVTd66tfX0W6pK25BNlBu
1af47fLizz6yYFYI2oBoq0ZSL4+y7mpG/NF/Ag8AtUqJ+5xjp2AH/DvgTFkWh1Hi0+WhuDn06Ppg
M4cWArFJkgyHZs74b5ytbqcYDKBbK6vHT6c02G058lr3lCHDcxiSIFfcHttHSEeDFgSqwsVLS43s
vskJ+6xdMks6zefvdPxW1OtUPJxAgnLWIKBFbS4oi9zXHtir6xUbXfOSQNnPV1VYDZ7y3EmqEGfx
TDAobALEH5byKAy63YMOLiBbNoe6tsvHKxKyuN6Ie4c4MKDqGzBIVgSlf8Sx1Ague9OaE6PYCfQE
ojK6K0sUObo8STM0jKpx4TsWqvwsuy111IyHVgJ1WfleiP1IRxcCHjAaCddMWQxNyqHg5DOHB5Rk
QTtKYs/yL5zEW1B4g8EbI676IkspPlY4yJL40GIh2gQo7UYrNwPTvA7481aVsYavbA5qAgs6SEXX
BvXp0482KEadD5gBQxHEG8qPdrzrKwwJybx6dUlHZoQIPnDegNcDie20dZ8wza351aN9nd9F99Tv
f5exl1FPC1OPBI2kiHhe+Vm+JvqGgKDgDQs2mtMVGnrWR1mGFapP5pNxZWzIJv00Hj7NW9TZwLCz
d0qP7QAc8ele96ddugUzzWXPXHGZk58gHLHMdKnmTMtHLr9ZziGVZabnzxVhjcIupgodTOrCgPlD
p14fedQbPCOgmqckG/ZpyYqJZ68IwZ6wnQnNkyFN4KHJnh0qKPqBd3HeGsybr5CxPpDt9AZ1CP9V
f+4lFYnzvEgwLVzMhOR6bmhYavsOfrg9dYLhzfCaylMXR/L7xyz8+wB5snvCDZ0A+TjkdIkruJwV
sonHv25uC2sSQgokeKy+WNZUatneGtJdVUvWsH7M/xyCZUOPYmMDzvdmxpSS35Rx6OpgshnfLIgz
quFlT1+1A+5ZEMxri6iE4IjmgEIxJn4hvqc+zCZazc73Xr9100QSIldiPfh6/9gRHNCCrhXov5MC
7/P7aTh0/I0wmaedpb3LrhzZEDwtsyIN6vawMcePKaag+mJToskS810/H7T2gZZ7xf0+/cN1eWJW
cLfl6UmoswQLw2cYb2CNAhWAa122VbJPKDpdUkFblmF5EbTR67sW6FA9Cy67g8yG4HZTNUeF1sNG
Gz/Ozq4Cf5aRSILrekSAziS0qC3048RiG4PEZGwA1eo3YItkZuCCZAPsr3np28oLlFsM+trmTx1Y
QyMVAmj5M5FlHuc1ssVVQKcO9OGiVi2+kKquKbqhgtuzJtTth6EISxU0gA1YTlzM/3NPGW9yqZLD
2tdFQxQoc3gpuGmEHezNxGoxo4dQGIxBtK8/Z6j14h3m5158Z/r1QXmEFKBMRWAtQ136sP+ZFTY1
JXqKr4B3trW1w2E3hrHntdejz96bp+ba/ltgHz7tsTUhq7OtbJ5a1cY7uNjVxgFymU4HfPvmsqMu
v1lMuY6siHwwrVs4YOqEFbN9L+vAmA8OaLpBtNiNYVS8Xza2mpIcWxNSEpU049xosAY61e0YxNiy
9M6+RQqUesUW7x/tPQ7qIHl80q8gWZUGUJYZZFTG51LIp1/2S7n26E6oRlb3EdT6/PnuA8Oxh3mH
SeAnd/NL23dhhIGSGh2y62vZPOC61wIfZAEcDEpOwWvnWs0qR0EqmLdB27Yehv1t8nj5C/8/PvrH
iOCjfAa4uZ2wtj4cAnPHbguffC9ueBCB5JTvmCzDW83AEIP+W5XgpgwE8lqnwqC2VfMw2o7P8UP1
Ps6+anmK99d6n8vWAYuOYiQK40AenV7ngM0bbrPke7RE8nzTpzsue+asbtPCBmzgxYydEhZU8Tbl
dERIM4rUAzB5zGKvGyTX+EpivMQtzFGC9wEwFSExHrJMIQ7NCtSPRq90blVZ9r+Sj1jLOCgQRYDI
goX39EPlNmj3uZMXoHbgXkZ+j2gvJYdEdgGsfKwTM8I6+kTvaevCjB7fxOnNkOzMSJJZrX6qo5UI
mdWsEaeJs6LwwZIc8E7x6vj58qGRLWL5BUfxgLRxi3oEFgGFe+DIfidD75n1x2UjayfTAi8FpHiW
CXOMOJxamYHoxWQNrKSx4YHz2ouSHBSTXlneojQDe6MZzN2mrl5G9hLJJhEXrxXi/Il1IbnKiD6k
GKJDfjqk2861n5QBCCKoT8a6tQEnSpACuFM63fbyqpeYdsmsEPNonsZ4fWPRs/7YRTe5eRjVb3r7
oc+SA3W+hygc2IaCYWugzFC2Of26BejerE6xoYFaKVBHYM1tYRFwViYSONv5dwReAdgnA2cWRYOz
PL9nTV9OFmbpSswns0MNmpZm8rm+V3oMkKIzIoHqrS0Mk90L+N3AKRDhbGNdWBh0tjM/B2xbfcmS
R9J9u7xJEhMilM1kVulGFUzUJtu2xrvOrKCTjaqsZKuOBeoZHToOYFnQRErXSHV7PJEwejODR/23
U/vFb9erryEn0Lee/UEO1lMWVLvLSzsPHqdGBbefSG1zPsJoY2NGENSiXBbJV3IamAA7FFwCYB5Q
uJ96XtP3cUKbCCY25TOK834Rptty797k+w6wVB/UaeWrva39B+65N+nWvZGNaZ/H+tNfIAThwiBW
qVD8AnsAVyQ0IzcDcPfdX9PHQ699gW5jmbq2BJPTheJ4YQqfUSyQvZjutT6GtvLMZFC0c+bAxQw8
BNI+ClqCX9nbUTRWOs1tirxARuoVj9mrOnjxJlV9lHU8ekW3UZB7euynh2ETh8WTK80OV07DiX0h
kjT5rHUQYQDa5GoO1SAPjW/q7RRqXv7iHH7a2+8/L7voysVwsmARoQWAUFukDgxGH6bqccXPXodr
iJ1szAMbQ/U34I2exOR5WEbDwwUwCtDtpfYp3KmpMpHWBEwWDyjylN43t8MTgNvWjVWjfDZv3Q/V
B6Ii8iHHpzxetr3irHiwgspAhdYSKr3L5z/aXpNMlgpxYnhRHuXe3ESPucJu+Qy2ExV6sZLzv7bQ
Y2vC+c9A+TQTHQNyJW0yz6i/j2X+rMXfnFnbTf3vy0tb8RyQqaNriQsCSsVnXzWtk6hpsJFuBf03
5fs4Mc+qny4bWYloznIEVbDuQy5CrJGP6thXtsuQly6oH29QevsBKaAj8co1M5aObAXk4cBRn20T
daDlSzie2Cj0g4u9dv4+lXdQuACcQIXoiIka9akjUJeSQssAXJjLLtDsVwzReolsfGxtS2y0+HBx
whZGnk6NGHZOa+6g0Uach6ELcxYAtnZ5Q1YyArQxNaQCGGCEQrUQL6bELdRm6IHVicJsfk9a7qWY
bmmDSg0xI4XmQiE7vl+Ii9O0ysGNgy4JhpKwKrGvl8ykcJMYvVMdKOwZIsDR5BeREt2Pug0/txNU
0vAxawOkawMLXA6KpkZ1SuKh9AVea3x50vkGJ6j407nje86J8VpEHV4jVBnqXVrr2RwMOhIqBQKr
yZbxHDSDA5Krm67l7Abtxva2UaeYXdc2Ne6t2cLNM09zqPVTcm1phfKhTRUg/9Tp9gwHkQIKg0lF
z5gNtcEAR0Zar4ld63ehVGM4G870SclkPlRdVDwlpMveagxMXxtuNoYmbDzUTmxd12WpJUEBVq0r
I7es9wF4tq2WTckyV8D7KVBjUt5W1BmCWclBzjy1yvAdeTcQtlqsgsvegr95LQfVES/bfr4GBotH
9y5R9Lt0dCE9wF3d7cExn1R720ym15q1CRApgxt7ldoD7M8za5tQfabggqlqcOaxCUDIGZT1d7lW
Ku9ZM0cPIKyiEPuzzQZ0PCQN7Hri7dVggEIS5eikvC7rrLrCNurxRnez6ZfWaFXhzTwrninTapTP
TEUJy66jv7u+AVk/sdsSRSDbZhnKbSDF0Qzef6vmeEi8IXHSTzVu9Q2Gpw2I9pS5fmMkHarqvRXJ
xlqXIoLofjCuIpBjIA2TkqeniiJXTUgDjIBWzL4BsnKN9Ns5BUF8X/uY1vyVElmdQVsLSBgiQasO
CT4ChmBzKJomiXvEPfKEAlV5816B3dkrDsbzc3w7XIMy7sm8zTZNwO6Lz2TjIA3TFjGuy4d99Vdg
2FoFH8jXoOjpys0oto2ywGHXs9ACYSQDHOSyhXO5GgO19yMTwpWl82isnB4m3Cg0macdJv8TdWTb
0+7dMtAfmj29aT13L7uYZUsT4nFd5nbVc9iN9cojOWbWyv3lpcksCLWpflIZ2DSWSInz1dHbUXu4
bGAtlUJKgbwCQNcvAPbp9vR4f1RlPyF3rDTyYQ+2/a1MYhQRG6dE18eduzwsIhdz/0ZhDTNUdyOq
BYAXFz/bWE/hv7S7rikfZBNea0s/vk6FhCuPo5HHBq5Tzl4IUlrrrykN4TXHBpYfcJRWOW2fVRqU
VPyGa6+ZVm4bF1xyU31VahIYwEoCh+LbnytVO7XkFiUiSgpYbDd+ZKYVpKwOWgACia5KjoLs8hY+
mlKxquYEl3c37dT2qsNTW0Y6u5IfYjDAQD6K8QDzbLycDpM2IJohG83KsDCrsNhaT8lcbIxI3V52
Tpkp4buNlVJkE0HtO6op0Hn7Mo9Dsw965ZD89XwNnOF4VcKHG1U7HrIFEIhRuKC3oHVjBHn1aihN
UBLLv7yutcsAWjcQS4QimgXi01N/aOJqYJ2LT8hrn3bUqxNfN3Zuq3vmuOepzClW3e/InODonZoZ
UwkVSn8q0O0fgkn5HQ3ekL9eXtVKk2BhekZjC8y8hmWK8HwQurcJrzGTyTZsY+/cp1/oIf/AldOi
10Q9favs+LW7q9+5G8jY89ccH0k+yraLKN4ZoMdiIzNzE7YT0nvg2HKAE1HnanN5iRIr4rtzAlWM
RSfcqGlSek6CUcxHS6auu7ZbRysRiyPFjEmbbMJKzNq0thw8ZWgQqocZVDpoK0fp0+UlycwJZ4xO
RpN3Oczp+o/c/rEgJ2uoLSfp22U7X8VaMQM6Xpfg9GlTOCpZXmH0u/usoNbozTcomuHyvLE3aGiB
X+TWCemnxOzZJAwONrhrgOrBf9AYX2LMUZRvEULaiAG4POAGLUzMdz8y7UmdUMalQVKF/SRHNqyd
7wUgaS6VAuDmhaW6iZrweJkg0auy9utZv64Ye2K8LqA3ejugyUxcCWpqLVRCCNLCEhdFdRHQjEyY
6/aCBifcYCCAvDczBo5SWir72mneoWkv66WvWlyIgdBKh+aKyBxtsd7omgxXTTXlNvAAKp13Gafq
h5ZFJPEbo4nybYHRC0lXYCUvAO8NJgGhT4hnhfh4xBaXmQVyAL9MzH3FDnbUbC/7zMopx/wBhiwt
cPgsvGynLkNyThyD0cJXsqzYmLOSBFbbjUAi2r/+wRJqH2AiBQEwJF5OLc21a6GrhcicVqizAsWJ
oqcmEwI859vCh0JlEMBwBTzmeAr8H2lftiO3Diz5RQK0UNsrJdXW1ftid78Idtstat+p5esn1Ji5
p4olFOE7NnBeDuAsUslkMjMy4twKYmPEcmMGCh2xPyC3zNf3hl/cTJvMd3xIAPnMHz08gLyh9Iut
/+vgOYGkJr9Wozz7EcIlFNuV2RB1WlB9AA6jSPfbvQn99jYGJ6F769D6T/r3qNP0vvKdp+u7vOYx
p+tfvvdJCNBmhzVpg/WbFvQyVYMaw+66he8tFILb2eqWKHtiwoC2Inc0rA6peppR8vGRbKz3T/Pg
3KNVTq3H7hh/5I/lCxhBf1sxjYinBeGv679i5USe/Yjl/5/8CHuOGFaHH9EsQp0PibrRjF2eH8tJ
+uKSbanwLokytUAbFaZsmr2jfGKNtPqdvx75m/Ll7MhTBwEySYRbNUkAzcZbD81zsRmYAu4+OROK
X0yLqN27XsU+r+/fN2/QxVc8MSF+xThWCwU1EK/MfO2+pnG+hRYPte9fEpt+qpR9WS8/GooZhibI
t7U/VEgCaI9Ly7rrbxJZzWDlal4IIW2QTiwwblHjNh0SuzIqzNMT7aAPYLeAzONXacpqYyvLXqBI
yJmW0jb+ClHIzPJ+ipeMvkvichkQ4buCu81M7cK0It92mXMbqzm7i1zWl35T5vXdMGTZczwb8SHL
9bzcho2mJLSuexLoVpg9Ly3oI9j3wRSvk7HeYezWjD/aYWhDmpQJBlCsOJ50VONi8zlzlQTYlVa3
9lBeqbHDmaYU/vWvu6zi/ONifZB1BM8cmsmYdzw/HeGURmGDxjvqEKYaTEMReqRtlf3QLQbrbgp0
fSBbc+qHbcNrqabukkid2QcjnKOBTA1algjIYqzPQA5R9qpaeCZzKJs9VX00SUYr+8WxfieLmgXE
L8nPMrzv/5mU5dy0KP7SjoqZ4ugA8VqPG1Aj5H3v5wbqmOnL9T2+BLctlhZ1DgiyLq0vMQQ1ozI3
Oizl5RsLN820aOmiWgje1AOwSfbszTIysEs4jWBTiEX2PGeFVsImJGFpam8ylXhKeHSSjWLeWPV2
DgNL8WPZRNxl5USwKxybmDtKn2mwC5i/17j7pruD8rhCvG445j3Qv50fZhukmADkh9ZMr2/1RXBY
rCOfRp8BJJMgazh3Z61NptTNSbGooLz2QwLC3cEb2FumyHQ2L9IhwZIQFbuRZ+o4wFIJRqaKMd/g
8aZS/plyF2aWtAvkplDCRr5+vqBS4yM4JzQsSEGZ1E6SiDoRuPQLQj5SrZfA0te2bwmuy3QeMAKi
ozp1k2uKqhSeohceeEuo2zEwhdePIem9619qbf9OTQn+aaCSHhkoseNpmjd+aoAWEgpBll9ZMsLB
yzfWsocnqxL20MYQNOc5TJXFTat/6O6DBWq3+siqT/QmDGgiam9auNP5jzJ90kaArSWp80UKcv4D
xAdyMQJSggke8O2Wf/L8oDpHiHl7jv6Qx7KO7LJtYjw9Wav4TuZ1SFo3ikqvne2vlL2lBajdLe5X
KKQ7FdtwkkkWt2YR68OrANIB6gU7LpvjKud4OXom+ZMoN2lFlbCkbPQM9TbJZAd8zW3+s4Z4en4e
Qq2eEr0CdbFdlIe4bHcVrk6piuyaFQjX4MQBWWcirTq3oiSWkrY8hHMW5t5t+9e+Yn7Nw+D6GVg9
bidmlsvxJDU1HJbFGoEZKILcdCXZzDARj+auyXUJ3GjlK5m4YU1kNBi+xmjBuSnw5f1fF7TdoQ2y
EEORgwo58iayH5JOUX2zGRkF2K/512cGmJNVDA0ht4B9SyTAKKreYnnOSlTSY+XJ6HMbJI4Olzjh
RRoDK8uoLxAIEGzCyNf58ubaCMvc4KWX129W76vxcZppG3447kQzKB9rMnDnZRsJFlGrBEwbHJ8L
IdC5xbrkICSr1dKLoXFtYBAq6zntZ9ubepRTBnPn6nMQ6wSaOcre6DVq21FgdvG2mzH4Gw13cQEs
rTUEs2W/qKVGHSfbZm66SSARXBWul4L097q7rfiAhW+AcWj04uECy1vixN3mtBjMTNGgIWJva55B
nTuwwqDu3yOjBve5xNpa1oOOHghDwK8B0RkxtWucKWr1xZydYzbi92DUFC0F6Pja804bgqHfKqbk
UlkJtIhD0OxC1g7eNrGEbJbodmczKb0MBfE4QqPGDsrornGONYkl61s5vHAAaNAC4PuNoDjfzWkc
snqssDx0Vv0qRL6a0Cz5A6Gff/5qJpC9qBxj9BYPnmXNJ1/N5oUSpxxrGrutqaPewvbR8KKnwDF1
OxuR/v/P3OJEJ+ZKrZlVe9nCMXotXUY19y7h9yx8LQZOc5lW15qTYHUYLF7K0waG48/N5VUdj61q
ldBH9zMHGoQdTVLNb/W32KGtuZ/L2zL89yQRiGmglbQlwINi89xmpPfmyLKh9Hjjd3hIQoq8mF4G
tZFs5Yo3ntkRwnuUu1BL0BCUoHXPwSppUVMhqL97WSV7ra6l3cs9BQ4gHUAOdE/O1zRFY9OQGLZs
7WEkD8ro6QaHxorXd5yaEGTS/LLaNADfJCBF4X+vO83qZ8SLHHA+zPCA5UBw0tyyEyufxm8n7dTP
tP6wzY3Od5ULuVWAEfptNkrOxRKthEwH5+E/k4Kjsi4ci9bCV7RAfj/P7nNuyIYgVj/giQnhVmGW
MQ0mhwmlZsfabDZKVG94E9+aafaDs0lWDVwc78qSRPysbmVt5XTYRbse/jTs3s5UaEpF924zHCqj
f1YiZ+PyEkSUP1tHllld8ijgRjvZUJFzzC3dbqpcrJa1+7QO6mSkQ/Wk9H/C6M1hx7J61qC4aLxU
RPLqWHfe//bZFQ5KrOg6qliw3NSJrzTogXTsaFrJfWOVr22VbabhaTLYVok4WLufJwNgzkwSztce
zGfLN85PUGpYUwlJ69JL6z9Z+NjXg9+5kNq757WX8T3IcDTjRysDr63dIqBBcYH1IwDCiIkL5AOh
4UtglWl+0T3b7UM4bJJCkoSt3PwY6f8fK0TImtMk7EvFhBWTIEPqkatsZm2nmx/6gmB6uR4MVnIx
UOxB5WGZSAGEXjg1sT0VRFMRilznVSnSrVW9Ta7y3KjgDCytY2ICAWvKxBIkRsViDkjtNGXoYJSX
fslfIayVoOTAoDWgHu0oppascLYEVOGsYkwRzSwwe4FxXXwiYFDGjfQG+R/mdKtOp3qzn4Cfur6V
K95xZkQ4GGYO+coOHNRQyX3oUMcBKx9kGrB9kptKthjB92PF0Uq7Wuw4v4E7BE4CXTIZx+BKNEX6
iemDhclqIew8P2BFjWmy1EbChO4Yyd7cMnDmYIIsSVLJPs7qvp1kusJ6XB0g9lKFqSq8n/nfeni2
o2ezk7yp1nwOo134+Kg5LSjk8wU5LSv10EGqVOaMlune1V5Z+dMZR2p2nzMQdFICrbV1IXUHKANX
PGBjwhZOtZVBZQIWgZqkSheC9zw6anPo69k/wyMADD4xJdYsgNdLzTpdTIF8GywuO0X/YZgznUtH
0sK4BKp9m8ITahHHgsSOkDy0kR5WY2SW3tQ12Z8ijMrfTqUpPwe9rZ5bWw/NYCqzCBR5LDtm82wf
rQn0wVtNc9k+7W2wFzljTLoHIGS1PohnVnNfNXIuyThWoigovHXNXcZ1ICwj7H5ljmPbT3aJnAoC
QPrGah9MEMpkmOszSkaH5v366V87MOhco527tHfQdD33r8jqK161sMe6mqYl0J3vIxJIS31wYia5
/lbXZi2s4eB4hZ6N8A0U0pS9saxtrhsNZJgMhX+7um2iCrNyc3WXZmW8w+Ilbeu1ZzT08wANXzo6
ly82lhl1jKJmhbFhK3xzQHH/ZEdEe57jUdc8g2fd+2AZ6U4nuflVm737yx0ZD1reG6BZs3i/BxDW
/IkHSzRB9jp3npwkNdOtUpJh8K2aMxY03Ep/mAzSULlltH6iNNpXNBuod2hapElT8eUyFW4GsNFi
LgnaQFC6EUGtYQUujCEFgLUq33Vyq7tg7LceK/1R10efjYeWBGMj2ceVz3dmcwkcJ682Ys8NJ05b
QR24pHM2+/n0a6mrmllGO0Awu4zLkraV/PvMpOAx4zREo00Wk02gglmJbME5nAKOo9m7Suug5Lt3
o1vUmbp6U1SPlft2/XSsLxmEVFB0QcwQ0wxctuDdyfoKLaPbqvTb7snpSmqAzxW9BzjDdWtrOSqW
+z/mxAQjxdhHFWr4qokKXJq+K927ie/72lMwYbSQlYfWW6XuUJnMrT9jI9ObWnthndkXLhvoP2LC
PsJyo3mfQOo2/gH+3AhkdvErM3aj+bMC19n1Na9kBWcmhfgzxMhX9WWHdf2R8b8qNNb6r+smVq7Q
MxPCRV1xns2jil1lEEQtU7DtaBsTsGE33+Wz3yxfNrhucSWogsEIdA8GWK7QNxf2URlAojkbM4hX
3cPkQL7QoW7zOw63tvSbrZlCnQFiDIRgpk/0ULfJMU4RAc04Kh9l4ZsQDnFSsJHldJxl+NOVzADT
GwDTIq/S3IuaBunAiAKyFWh25uhiFkfkpkGSfPJ6d3371vwQkwF4SyC2LehQ4dhrXLVCnmmVR3oT
GNTCJj2QHRlhGKnuyplOrapD5d1Vi6OlON3g5wlGPqCCPeYS/PCae2oWGqto0y9crMIv4RELnWJK
4Ds1BjWi8phhCDp0bEluvPIVl/Y/EEIYWdTg8uehVSWq02lzWqGRSrMZ6pr6MxqnbgruSEl+sXYY
QHJggCoAzxUwzJ5b4gUmRQjo6zynhmj2WwWACqTQQY6WK+M2L9keF5/kay7eLt5VSyKJjBwicyjd
nJt0lKapaq3E9at+qekWKS3VehAk5h4f003qvpflW2S8JYWEk+SSUBDI+hPDtvAiHas+VTsDhonC
vbrHwLriJ+6DGf7SM07rYROHB7femvMudr2WPDT2zzh6n8u7VsrGsnaRnf4UISKM3ZTz3sJPUZTG
M+G8g6ZRHYqZ6q/Ebj2j2en5MZr9YqKRAvypFxbj/yLS4qUMEkuUktEjEX6CbYRGRIwa/7TjBol5
zxg4L0pJOrl2dPFcwZExFnpXkFWef2zd7vQ8tGCFoxsxbDL9V5hvncWRm00yHZqEe5bdS5a2cnzO
4sVyjZ9kJm3WEZUbKiDdbHxs588y/tkB7TCl6PfOsm+5GgVB64EDC2bBCxZOoL2jJukRnLK5LWlo
g6cI3Ns/S9f+qWR2JYkMK9aWCSLcIlCkAZOIcF7VGDKETpnU3ujkP5yq4zs9dpqAzVX6yMOp2V8/
rCvxDoO2mD5UEYZMkHCe7ySLeOxAfLf2VPD00r5OiwCSMSkdOyIjB1tbGZp1C2ku0Lqu+CKLs4i7
TG1qEE5WW9YUQcH5foztXde3kkiwcvoWTQ2oTiP9xxzisuoT/+iHAU3HFqacpNvl9rhldit526xt
3Df7+QK/watWOF0hU9TaMiBik3R4JvOo/WMzpff1WQZcXTthABuDkwPXPsZRxRNWo0xUVc1QA89T
eETtbwASCVwOZinV3qpdcwct14OWVhstlM3ZLof3PJLjYQoRANAHgLr5og1fu8YUzSUSALU37pTM
CbTy3R2fbP1Nn/ucmj1ynFpKe3txf4DR+5R7V/BJknLdGRZ0fIshikyH0mBOifN3Nj9r6/fEbrux
91KybXtJqfwi+f+2C8kXE7yU6PkKXuMYE0uhUbvAHpNdZLvULUMA6547x0+AG+MSD7oIYoK55byc
OGldgjdfgS6lF7H5RzHVASfWoepRPF3kpzT36/pJvzh+izkTUXoJY5hAEwILhscSF485gGZ7x59q
dG7uZnWbTLJwubosDPhghF5FEVNMbVg8lz2JYafOnxcuaF5vRy3ynfrWkannrJpyQT4CDAKk0MUb
rmpyUK0lNVC4quap0c5Q/LzcTOGv2JCUk9ZcY1HeNE1oQkMXRnDJeHLGrodYqqd1QWci/j/y9F61
BnTGjm0nuQIuQgu+1Kkx4XbT4rSKmA1jBW+LLU80lQIl3+313ugkPigzJdzeaTrXJNdgyhju7Okz
Ux4gCCOxseZ4oBxAMg10AGbZhEiptZCALRM4RNWj4tSjt4a580pXgAOTWFpdzYkl4W2ZQDNndktY
irqOKgYQGuEd5+/Xz9FFTFy+zokR4RwlNScqZk0AcScxrUEcVMdUM1E3fMmnmrbjfS2bKljdQGCS
cXciEING/zxQgGM96osJcPeR3ZFyU6n7GDQRicTrZFYEr0O+6vZjDSsYYncpBtU/UPI5xJp+nzFZ
s/yyLQiNNpxYpKYLhhWX2/mSGFBSWuJg4jQHR35TgETErahVZ7QnX3am7EEPrIN13TxEPd+HuoZu
dyPJIVeONH6CqS5Ne7SWxCM9Vmh6VMtPsMmXbgdo21fmnpcNVe1PUC9LXHMlVC2qm4ASQU9qGQ05
XzBe0SXAcyoWbHKUV5QNntsvxBp3rlLe5JElq7QT/HtnNzc2GBtLUOGFrOnFYM2sNWNvGPia0LIP
BssJIJh2/RysHLZFWX5Js1D1AN3d+YoAUMmmBrVUYC0/qugOjXqaZBKWaJkNwSdJFqt2DlQRNPwa
8H99pLZy1Jxxc30lK55/thLh2wxxihS/gic0CWp9rZdhiN141jpbsmPX7QCcfr5joEJANQCkxZ5K
OC3Ve2g396g0RDKSom+2AfHjQwoHICn8x7XFN4QOcc3aaDAyMjcgKqR9M1UpZURz/VAbUeV3nZKV
Qd7XbhCCnGTPhnHYjy2mmKPYKHYkxshHOlmoxGQDS/3ZqYftzFiygbX+b6GmakwbFEgenM4N8yBt
EkhExeMc2TSf0nAIOpw6e9dDoBCS6WVrBGlW6QCqzOOPcJjV9yRqo6MbV9PHGGV2+Jj2uvFO0Anw
S6ZABm1Q7WjrZJr1J4zT+cHO9Fz3FYcX26qqigEzMNGQoH/Z9OG2CTubH90mVUDy2qYa22pRxH40
wFj8UJraMLyiLNl7NTlaTJUozAvP6YAigR5msRmSJnElR30tsAAzuEwBo2GL3Fn4zBWuwVwjGKUu
MEBtbhukrxXZjfWxIgF6Cdedd+2InFrTz61FSR8DvAprgHdQIErRwWPUgabPdTNrvntqRrj12hS8
KO4EM5rxR8sf0/CJ95+1VNdyJfUH+yAKCpA2W14ewr3QhCZzDWYh9a8/K8PX861B7lOWYHjlRkm2
0Dx36wfLery+uEuYBqLlqdll9Sep+NCxKMN7AJOrxh/OTVrmT1mLUSsemCbEHch9qwRd7Cn9XmJ4
5eu5SxUQ4RNkmIB9nht26rlTXNKBodiOP0n5MXPQyZiPEX/tIXFhRVPg4EEQpeZ+xDhbCpijBfga
Kw+TYW+v/5aVG+rspwh70DVOBjlC/BQyaBZ6j6avmKDcNTqwN6MPDfoXyTlZSaSwcNxQGvCuKgYr
ztceWmERk3zIMVZhPZcZOvdOlXpmHt71SvkFBbhdO7XPFZE9ai+HNHUgA/8z7Ahx2My1dADNBcqR
5bwP1QzJjgMEcaeQ7la1+DggBUqTm2RGm/SQMiW8UcHUFHvom7KvcDJUxetSS4P8Wc4fVH1KdgkG
rktKlDTT6dSH3TtLzfGNR5BJpQlh9YEN3DxMqpo9qAku5CIqJQ+UNRdGVor6J0jwwLslYvWSaG47
xkcIeyuco+TX36pOayIqkHcgm9OgadIXCBE9mNkWQ+8G1UZZ2+WSlADzJHg24yip+JwYHD7/oHZk
2u3o9rlnTa9mpW6Ylr+5Q0F5kj27KAJHjoqJE+5pbUM1Nj7EADh3Zvzc6c+kT25D7WVEOU0xZAyE
K3sDhRnwhNk4Z+DZEvcGmpcGadQatPQFaJJqo9O92J7vQRhOw5IF1azSZPo9gh88ayFVbD5fP1lr
hxxcDQS4TTRTUF843xfCbLC8YapvmUr5YQBy5rb2m6XJNOxXQjTG0hcxKPQt8VYQ750hGS2zhltP
w0wtyPEtLPVsm0Nu+fp6Vj70IrSFWhT0uQGJFmtfrYZ+l+ZMGH3V30e8vMlPAKQazc/nA1dfSb8J
ewraEKMeaQb+enBXZfGeRTvV8MACI/k1l7uLwuXSc0NVEZeuJeSIagYOPRws8J6bICxmwBNgrkmm
/bISM/DlEFzRX8BkIcrq599QyVwkuAyDzf7m9v5l+fO0pdQ7eM8T3TG620ky38uPCbkhE4hzDFLi
XH//npMbqWfcNkYoOKMzC+mO2B8Bq9Pfxk7S4r98JpybEYI+0kejbheFKbAH0IHcTa6MLeTyWlks
4N2zkK+o6O2db5yZTbGWm7BQGn0wqa/F7KcFhhLmIPxnBqfv+INnJfodwJuIIoqWNYdwBcSf1E26
h66IIYza5f8OxYCZ02gi7FkSKSa3Ogx+d7W74TUaS5MygZSB3c3hV9PGmwkAKlCl4b0uq+GtbSZk
G3Fd4tJEkBeuzLKE/DMI4hBh8WSO+S0aSktyFI43cyqD7q554IktEasVD8DWsBi2jLnzes0BXc+N
Ed84stfK6ppM9AQgcQbEqliXTJkFpA5ANl6Ooo2mltTONv10l3UfhbKVBK7L9BKf7sSWcIpHTlqQ
/cEWHq/Iyf+qGnLynRWWHrF/z8A6xGRTQu17fLlueGWNeIpBmR7HABgecYJUd524tcnC+pB/ReA5
1AvczISqycF2k+B/YQtlhoUSBWCh78vwJHIoQ5MXYL0qPDDfU41sdX2rVibw1z3tZIRzKz4ChDUQ
fcg5AAQW09eqm2o9mmrYarcWiHNSFwUwDch8yf5d0jPjUJ8aEs5cZUyNlY0w1Oc3Kbudq+1o/NGd
AJRiBbqLvLiB1KCqv5Xl3mmDPpU8EC5TVZgnYG7DrYexHLFWVJhuFiEZLbzQHCA83npdbHnDIgNq
PxdAK+nGn1Q2Ybq6tyc2hXvNQDTTcwKbM8k2brLR8nBnGwezcyQXqGxxQlCp6s5MqrGB7izQb+By
xqIm2qefmgl6LsK9WN3Ezvt1J718I59tqIgdx10+LdASgKps1NwOXevP5GNuCR753pjImpxr1pCW
qqCwwRMLysXnd9A0qrxBGR0P/zIOjKn20uaooNKXYka/7geohv9zgxr+empR+Him2WMSz8bAuqJV
23YEbC71BsfaxCwH44IsO1kLL3gzgyNueUshMTtfH9ryCUsbrA9jHv5U2NQEu3w8lb4evRWK7JF+
sZsAA0GxDWM5S5KJpOvcWjjoA+97TYHKqAeeVg38XMzSAWG7dZJHvNiue8pFhrJYQ/MTJOZI7y6u
BxabRZuFsKa4v9o88gYiSYG+L7KzaplgQbgUQka6ukzQj7C282e8y/abeffX2CqH6i32fnOaesBN
+NjczT/T9cMyOsfQ2VBRLQK683wnednacZ3ZCi1UvIRQfeju2vItAUQnBd47xxzy8M9KC4JJ4eNl
Och2uQ73iKaPDF1OzE+UCS2yTaX94g6GTMP99e93kZ4LBoXd1fu54wXqtnQc7xx9Y+iQhIsl9/pF
qBRsLL/h5MoL52jObQYbDCE5hJLa0FMAc2siWcuaL+JxhUoNCp3wRiGOAOTcMj2GnaZ6yQzQnspk
ONY36z8DQtiw0m6a83IxMD6jIqFpj2yUpAeyNQjRvjMnI0k7mHAYGB5BXDYTmY9JTIgTZ6WWoKqz
bFMLxBGJ3lRX8h3Wtwnz0UCtQKqICNlAOOoWx8gg1pC0C+ioaZ506+m6336HMTEsWBjlRHXEAe2a
mNsMFrMUi2MV1qu+/YkZsbcMRNRbbZvui227k2IgV534xJ6wqLowe1WvYI9vtGftJ/+pe0+pF4J9
/OE4HPWj7atb25cscokw1xYpeDTp5pRhtB87GaV+VJte0/ize8N76MDa1LLv2cKDDfBe2vqqjPxt
1U+AKgVO0EQ5TiSx1KLUSu0GK7bD2zq/d9p/fUMvYeHk3xdOU8Q5T0ANgKtjsjxicHA6UXW+zWQ0
7rJ1CEcKMKDInJYQVzYZzbVdqMoQAZfTLOdLEZGNDemVZIhgAnUOO/I/4sf5yHefoHRkX8VNRq1N
vqleZTJNUrNCYhGHbjyPA8y6ujc9PeZfqhfTHBnhzfD+Y/Lz/avr56YkH/1+xV44JT6dBoU5pBni
C6ZXe0VFL0mhs0vrg/mpb6etc1t/df7LQ5LR6Z7hLER+Q5NX9caSxMdLuNWy1SfWhUsZzMTARIQ4
EpNJZxaUb9DjbOgYBspW/8EkN9clZPXbGsgsUOpZEUwo81gr5yUFSI71V/2meyiH31h7bTs+Qafs
0FDgaG5Slcp8dnWZNsZJoP6LPyB6O78znWQe52HEMse0pJbpV2gzJHeN4RnTvjL9JLyrZf3P1cXa
3wQoIFRAPVaw2aYh7ysFi81z0NaqQdHTelvcmE+YfDpOG8whPw67cZsE/4xtwC6fGhZiq9XWXc1V
GE7du06lk/ZCzJTW5u56OF0LBKdmhGiKb4k+gQ4zqv6OaR30j/5eN7Caq55aEEKaYoehHhJYQCWy
pvqh2pCHjtLo2Ea+RR362u6K7aOxNx9k52LlejLQzlQJmDBQyBCB8fpYMXNuJoXW7auGXk0N2ub9
KJu/WTxAOPqwgstggUpgAkcIOEaSu2bWzIhzJCjQPAGbJNrXMiTqyndC0QJDsCqqkkChCAFbDRvb
6AuIcCbuq2s/qkwyxvQ9pHm2DFQgoRWOSWVQkS9aGOeHi2u1iTnOnHk3o+940c69N6izTfxwU9Nu
E9+kQXeTPxIvCkav8+a3h2Fr3ll4aRQ0f2jvEWtuwoDc3c1b8EvtdRr5r5l33ZUudlr4icseneTM
zIk7ZSgyBqz8XTrcpFZghP96HGAC33CRYFXxVxxV4RFmKZuhYF6VHNXsiRiSf385TuIuW+jpQJMd
bB+AoZwvQeFqFOdDybzO+NKa56E7DGwDAhwWSwxd+P6ykBNDwl5FbohzEYE6XMcsyhAeYvuDZIGU
2kNfTq+4oO9cyIC8/OXwCfDlbWaUPRbkW28jtYPqiNGeu4/KB7DCi7ZgNj1wL98zmtyZj9mTu899
ZABb5aUMZE2zizMCqDv0H4HiXAie0IU431wjL8DkVAzM0/SvLvZ7wPuvO+DKpp4ZWDbjxAHzLtGs
KYYB076fww3L9xUQqTLcwoqPoOsG3zOXCiImtM6tpGGuhWa3WKlvs7Clhb5bBvqdDB0V//qCVk7U
qSlRrFYb3dLQRpga5wdSbvv2wB1JRru2GlRDvjXOgGwXL+2sZGToOwMfhXwSMKIWN2ELvRy0VFOJ
y699/lNLwo1Z6NYMfBEslVBxSgp0saXDhxdvD3jYqQnBw9zCUdWywpgBpNp0GrdUD0K/CtpoO2EO
HXFz/nP9A10+6QSLgstFLjBO2QiLjbJZiMEp8WqvuImONVIt8mk6ngwMfVm4FkwK/tcpM64IApP9
oVBuK7RMvb+uN3rqT5BemxPVcl/xp+31ha54IirV8HegGgEuEZuH3TDwlLQmWBZRoUtfiRUkjQRv
8N1ME2IVbED1HFPWy2TA8htOjq+hWBhHGC3mcb++A0swdQ72ff4EhSYPXCNflg89Iq+j6bG4+zKC
gd4B9gba+Zz+Gmj0+/p6L18MmJc7/TGCtzpN3poQHmPe5CVQ5nOZTzCe7M9H4rHfXRBuCgrV79IP
PZ1amOGR3PcroezMvODJYKkLnS7EXmTGX4fQqDJpnTyVrQxyedmFFtYpOHCyqKi0MwxNgUFz2t41
Gz3IXsAX8tTttN28feUe2UCCMCB+d+du3UO/Q3NGMl2zutxlOgmvpEWDTbh3HWdwQezhMsy2+YkB
xVjfAve2jNljJQKhWwy8M+ZbQMgkDi72saHH1tzHntkB0/IS568Sp1kJpmcGlh9w4sFNhHpe3MFA
99kiyLk028c3UeDs2e/5Tr03t5GXsyBw99peYnntfJ4u7eLsxLVec1hugzKj/Cf56rfzPQTmgHO+
VT7qYxvjXpdl8LINFQ4J1/uCgcoi9qp00+YPXfV1fVmXbrGMsqI1/V3Mvkj3YgZpsraJgDpN9G7n
ht2dQ+Z235UA0tYjk8HHLt9CaAgsPQH0jBGBgDc6/34ZJv3SnqMgwgxvCID2h/B25w+/Zur4XR40
dNok9C19Qckg8v6o6PJIMpgldp+HQPwATAMgfkMxlhDhMxJnVKAchx/AYwSbJdqR++hhoNIiweWX
OzckrLQmSZbpMQyBv/sIVO5MgZSvbuJ97v3QP/WN40qlzL8xUdcWJ8S0NC9ms7VgE+DVF/WgeuS9
x37+de5jDwBdmv8uJC+Ste38Vm6CfAiOnkhxwW0doo4a5qHM2qQkCQpIJbgPgECqiQ/tLxrKgLqr
HoRr0sVQHRBrFzSi6sStRJmhop4cDT/Z58EQuAFuDnRHIKGTfEUv9i13vIna/vjZg6FF4kArl+gC
1/vvBwgfNnat3Aht/ICcGhtlB80+7eh8dceff5zNdBj96Ga8wXRCAAx3SYub9IUAT+iph7tu9uqQ
Apch+UWrZ/jkBwlfHW+gcXaTGMWFKbBacMY1mxipMkaUr8eKy9gLqKCto1fpIIu9GDtts7kP+x4S
r/F4r7EWcN/NUD30eruphl/XTa25FRg1QUODpyh4aoXbKq1NIDAJTDll7z6mhTo+Dll7M09psyt5
G3v6NPw22mm8SePx87rt1YOrYg4VfL8Q5hbHXIbIGJXGwXaaiE2hXQStjBp9ufEvjilen6g3YJQF
8MvzIBglYG8qrATwKhNCUApyH7sDXXL8o7MnjwO5Y4Or+X+xqJO4K4S9xOhjVnWIDHH9kICntpMh
kS+vR/SXv7kRIHWMfptQBOJ50rhOjQmrsHiYARerH3tZi2olY4QNTAZ/M6AuldfzfbO7Wqm4ivq5
9THeY+yj3vINijN8F21tcAP4cxAM/oTDlvuyM7ZuG1UuC1EdF4dYfnKsZtRiB/3edJf0dHwuNq7H
cIW14GTyFK/23b+z5c230WYE3/CNjCR9NbQDCPH/7IvNBDWJK4OMsN974aO9txq8gxZxmnI7BPsZ
zPa+5j1f95nL0i9u6lObwjeNR7RiGFn6FSVN9ugnHTA9X9LfECb/HLF4nwVjEP6obmWl38tRswVT
hlQVHCbExjEUQlqll30F1uDUK+Mfduip8b7muzHamg5eKMoD76El3dHCUtHj2l5f9WU0PTctpOtV
N2pdbMC0bo/7UQsArA9G/jTL5h5XHrbnhpYYeJLKdiDzD4sZhqqj8afZzD/zA9kbtw0eQwHZoCne
766vbOXqPLMo+lDStUhKVFhUJ498lLvRT+6n2+iJ7/4Pade1I7eubL9IgHJ4pVLH6eme7BdhPLaV
c9bX36W5uMdqtm4Tex/DbwN0qchisVhhLZTAjoOJSNbMzugcehFwfe4Kxsqu2NO1fMqeskjw+FCF
/GDLnYwnH8XZ8jWy4oP+PPr2tNFikpnls/iAXPJ91W+907Vk8XqthaTph0YIYsAaou4WvwVZ4TSs
TsXbS+taCOXWKy/so7qHepOAOUiMgNRicakNUOc2/KsvgF4NRM51b5j3dbst+F0fFo16Ew3QKwZs
CLbV7Q58tEEBzgx/jwZBl5R46q1hJ+5RprGk5/uCVxd1TtOBdB3zivRjr+jrmJ9kLKqX+ESM3Cp/
9f5xQ92sG9oFDPxH/wbtdsXS77hullEaarfpFeN3PAmnhhuLDWJ8518o9FcYfT46Q4qRP4OwQPoN
DpwJt7Avsw7BPKhyfflfaUT34WsBULCRowNwF3fwZKsDDqrW2VkqOZW4qwV7Kr5E7v2+Yqs+baEY
Zf5BNBmj4EGmEYqZVSXRUelGANIbOWfnksgCSVg1jIU46iCkPHBxtBzYZLx0DrzHssMwEgP2gSWC
svnAiIIJaK7YKv0nsjdosCaaz/CX6wcL8B0YjEHFCSPH115DmQD43ivQQzGOnABAxGMukwa3v7Tx
kq0SPmucD+Q1IvlOqZzkBIgTRGwYearvyvmNwSy+Yt7cxT1hZFIxaj2+Yqi2vETEYADErK3Fn8Fw
SlsFtQ1LDYAtwgq3Vo1mIZe6g4MK1KxFDblj9CSqphhvpiK01JDhRW6L2jjiEAOee0z5AMCLWuV6
aiMl8yCHA6kgkaGHoFYbz0MnpIf55GAeWeEFi6ulXcDKiM5mQq8teoU0kELOhBF0E2YpRSFYAXOY
kT8+SFyJmVcWrvPt/gEAGJOzMlIsPJov6ScyYN/bCNNEpQl17Mab7LxJtkLaOWpZHdGxBHDEmqSc
ZKWp4mZjEFn3D/+8T1c6zvJRuse4Ddr1QfB1bT9VmzVSKfGlWfSgoUuGUQNwRPcAnPjAliMuxex8
K9j3Zd4cz2uZNEZiy3XACEJFFWh+ltFqP3hApmUJ2NPvi7kx0VkMNJprRGjQl6lYLdW6BNV1Eddd
aLh8P3yVgrJBxXuDaoxzX9TqNqIbGU1lgJNCaEodhxDUaPKEyRszB2X0jLYgd7LlZ6olhI0V85jf
bUsr7V5jQDF2nc+6NubYiN7FpXhKVX0AIZlfQnzdDpqdpuBCkMMeD3AZ9EUhN5rA1jrhzT8ii+3/
1JTo4OnVT8Ya3NxdWG8d0OSAop1pob7XaOGKQlT5wRqjoP4SRI+qEvWAuh0cwys/hVHcRZ7ktnF8
aAMM7AHNidHzu7bZoKpV0N0HmjhMdl3bcaZXo14ZWmkCPe3Y18Ol8KcL5/Pv5WR83Fd0zXwXor5d
1kLPGWMCdEk6RDVFa+Vjlp6iDhl8tZJZ5Cg3HmheUgwAztNWMzslZVbi2OiSX0MUJtlsqSw+eln5
uq/NdyBG246BJvoZxwXdDXTIkWJeE5kTsQAO+7aU0ROIRMqvNt4kiUSy+j1o1L3qv4zF1hueSuFX
ZBRmmRy5wkkRk2euPJrKZBd4fRVOL23vf9ztrgLxAs3uGIJFTgmjkNe7Wg+KL+ddWJhCaYnCRFq0
i4/iV2Rc/oUcXC7gOkY8CeC0azmD0UkdSAUKcFd6RAGqeYR+40TayRmLvXxVI6g0J5AwCkI3TAVc
UXl9mBTmiKCkmS6a/D56pyH9vK/QreGIWDGUWr6ZSzCHda2QMSA20T2gUTZ9opol16im5yFjdl/K
mjI4CcA2x3QoUO4p86xbTqmrALCsXTEke2B5cse8ElVLBJUeJqVrBpD67cGbQbWB7TJ3hgDsmtol
vA+bYfIATFhpHuDsWldpNVPNWcmqtbXDpY/0AhqWbkegkAmT4mSeARq0Ter9EhNGvD074+sDBzU0
xEcAcPwG8LreGy0OulFNuwLAMZZUEA/zjHKwF0QFJfmt3P6+v0fr2vyVNv994a0EwQulJIa0sFfs
ifcPasLqOZ5P4Y1C/8GUuyFbkxK9VNGRUZg9t6lbJ1DckTe5IXVDFcQyCNswunZfqRVLECVUK+cJ
cAGVBcov6EMQGd0gATsbzRLG5IB31gJ+3H0ht1k1vFrBLv2NrobUGg374Q19PgKnCbweSmqp+WBq
Oofp3Qj55ehtjNTnLn9FGtiKvTNgib5GvtgPMbiJJKsUWaPgt0kv6mOoV1rdA8bWm9EJDePMTfC4
je2DhD3GbUQa/S1r830HOhZj4uykP4I6luFRVpYcjQ94auMeUpAAp55t4oCce5Sj5p76+jMQLX1T
bLvajOuEFUzNXoMyJxk8YCAfm9sSEVJcW2xeCGGIedsK3OgyIBq4BgY08Y+l5n8panuKy1hjNOF8
j+XQIhGDKwApxKA9qp3XItHUlum91lRmdhB/zNXG0P76iCygk9uI/p3KRsrGbjcvPVHI+Z8P3+tA
MRAwbYkHDsIXOniUdS5QxL6tzHokdUX8ByTJIdZSbP/YmdKrlBDgXT6kz5uYcA7DyGe7oVQH0h4G
4efuNNRSqNX2EfZzUg5uJPGIVCN6PvRtbL7l7/k2dlhEhmtGDGg/ABnhPAD8kk4KDZIHIMEG68w9
1ea0AW+OC9ji7WSjKXITMa4LpjTK9QWJ5k+qAdVKW935OwwTnRIrBMnL6UPeZ6yX1O1TFbNsS+Uo
I9KMpBSEDsqNZyCPYYicoOEvsTQ3Ytdy59N2s2uLhZxv5oVXV4UIR7WFrH7X2j9R6HLb9/IdU20w
kOHECsPWPOGVatRFL8gtcBRm1Zp3jPx/avuOdDsMP8ukIP5T41Yv55R1Jm+fE9fLSb1pMhAU9kIO
mfo53QQWQDSt0QwOBnHQGFBaDdLgg/sR2LyTua+MQ7G6vCBaAr4h3jIYGLpe3h6c2vVYQbbwZfyK
Px3vKJoNuMqBmzrt8i0zC7Di8hRU/P4jj7JUJWz5uJi3Uz7iyX0CnzW6npr3Eh2iE7KnSNM2ZnLU
zYxxxa3c3FdyKZNt+tEAbS/ktmbh6BH5eVFcnmeb67p+IEPBaNA8/kHZTyKIRSAYHTzcTnTb3+lR
sgJww6fmTAbffYbbz2DX7kcmsMNK8AP9/sqlbAjZMSmSox78pe/xJ7IMPvEO1c/KFszBzhLycmZV
4lYFoiYtgBoZlcDvss7iXCqNpGTibDg9Nx0AtbJvMhZ2pLTqsRcyKGPpJoCZZCGuC9Rp0AlW2ydh
O5qny7uHbnR0GBDtQdwew5ffKhk/UIYjvuMG+9CSH4znF928f1RWwgKkx0A5DTAtNA3SUMZ9qIR6
JIo4KflzMV6SzB1Zp2PllYGGMUR7BmZbZj6j68M4KXpcerECjnt5sAZM6ItAtPKOfse6ClcFfYM5
4BWMZwZ1Grg8EvI4kys0iZnjLtxMRPyQiXJWQduE2oxVHnj0jUyPLc9YxNWrA2CgeOlKoCWH7GsV
A7lsy3pE+/ngdPqmePQRdtjqiXMxqX9/v1Z1XEia/74wUGAWAbxlgKQZnNhE2zQBh+y/EAEKL+QU
dUx80GcgbJPO7xPsV9m9BMDi8qRNGW51VuSyqsmMSYXWIgQTdCxRZRjS6EZYns8d1Owilmi2Mcds
c1+Z27IobnVklHCaBRFTVSK1YLEOxAZPU3H1fQ0W0IFJ7Gq2T9StfggSMtnNLiAPPck33lHbsuiY
104X3h0iOkGQnQEW1PVuGWNQDKUGi9T09nFU9U3bGE7Yy4wdW1fyrxxpvosXVpFOAuj+BsgZdwCg
6SQT2I6cKbjwkZfeNexJIQGHlt/cDuZ2JQOsT1bH4pH5JpemgxpUDDGqh8F5xKTS9Ve0WRgIcQ7D
UY/1p37x8eg6hDagrb80p9oEn9JEpB+V7T/zG2DafoUguWQsxKpN4cUx85Ni2ofug419OQWlFb4g
nbb9cNa8EoN0tg4qlvtWxZJDufAxLfUxDyDHQ2UvQDEYFvbSRilG90dGa+/aFT/nZf9PJcq1zEio
kd5C1MhVR1XwHJRJrbzMTVHoXiv1K6kKpxAYwdtt+8J8ahZSqVPDNZk0dRWkTjOOWIxp09+jQErg
dIBwQZO3wGhDWaEBbJsubsXavr+8K7cwRsgNoFTN4xuAzLk2pAoxfxZlHgxJQ7uP14Di+59vIMpC
AHoQAOIsGHQLGkZQdLybQASSCQEZwUSqfQASL5ys+4qsrSMyUcDsmi+GGRT9WpNC9NFu2Ia1mQLT
0ClO8tZzlCP/q7E7G4w2YA1jSVwJu68kUjuniWNr1ADaQidzgg5Y8bF/NGqCRsl6U7HAhtb2aakd
FRZ2YtwW+SwrRL9OrJk98nr3F3DFgV5pQwWAYldPTepDQmFsFSBEcTXoU1lLNpsT5beuhFBeOi0G
ta0M9DzyrnoOrNYGO22CZrOn0dV+3ddnLVLAHCXAmcCEN9sF5SOntE74Ko8A0vKFXcHUaEpwEQ2k
ctXj9MEQthJpIqrT0YMIRBNRpouTQwgWGF9JalN0jRNaHvYe+toKTGl/go3TZU7LrZrDQhxleqVU
SL2SZoBr7iSrBs2MoLO2at7vm61aiKAsLvbkbAKzVg0UTas/y+7cu+ZUGhFc3WoN0tjSeX6SFCQ/
hH+UZ8Z6shSkrBEQx6U6ZZDemvmcWnr42Tm86T2CX+wp/1WZwe/7AleeXVf7RxkmN7T8UBZY0N54
DBOby4gogTfdI5nE6ENYkwQULYCwok4PLt9Z80UAIQ0DvD2f1+aY7isQKnhIgf7KQ6thTaDetlpi
UnkpifKIIieWEydCknqMONLvVFexT48nviDFZiC+m5Ad6OFa4tktq6C8UuW9lk0Z6FRVmtgYkJ2f
OyIQw/ROsdvZf1qMQzDizjVDXapJGWoZ+yKQuosarXjZITg1G+7InWuGENauUfbYtGkQVjn0MXCL
9cI8xC+VoEgElScL03MtuMO+zTPa8vxcpLmCGrBKhUJczgpNDuDWfOSq0GRkD9tq8xE4+btxFJ+D
y7iPkCSIf8YjI7Rby2FdfQClLMDN68ro8QG6h3m16r3MH2ZIiPxLGa0M0I/9lyx/TfUDiriSUqE9
77Vl4bLdjgN/G+/fRaAOZJVOLSjv5kU4RtvxrLrCXncHoEPwv9JtR0AK5XQEXbOOAJyI0NEwLB64
w8kgr2jqte87hzVntNgQeri1TKuWH0d8y2Q0pFPPcs4g3vvO6tDOFg0y4ItDKgTgYpQNx1VYTiFf
1WaHtARCGDcl7UOAGMYPkBWVN5hB3kyPvMs6O2uJX7DV/BVMbXXGAU+5HiAYmArTlsdblzcnHNdy
9vFhwRznmc/9PUWpbeXAHhJXKeQ1gkh6VC4qj4gC+A0Mxp7NP3RHEN2DqHMj0C517Bl6dDXBrL29
HO7mWjXq1IrsSMHXfRu5HXadDfbvStIlV5BgRREYNGrzh7+rS/IbNwhO7WQi6LV40oJQmRGwsTSc
Q5LFRZLngPH2VWjYRpussCoZdR8nVTAvSIr0j8YSN98W9xaUCqd0BfTVSjNbCrA0eWuofvrNI2MN
1yLq5RpSd6MylGjEEyADmAlm+9t7Tvbcj4ioD9K/KIte7RZ1N9aNVMuNgMVrWhNo5anwkHQMC7xt
e6QsgroDE1Vu/P9dMQdMk6a4y6zURUtPA4uIt7WDSbKN+CZf7i/idzbndqOAGIqpPMAI0YjbSpnE
japBNeNJ3Wl76c1A9rgmjx1yMYBddQrzDZ7TTJDa5Te8JXz8i3QT1vbvB1C72JdRHGYhdlEA62N5
AMlNILkDC+p11SmjBIikNThYpO/VX5g/qFE1bkIuEJCZPMHThRjMIf3ZpG9WUtaQSsWsJWCKKJMP
jCHhWx2KqC7qYmb0KwCZ50P4yFmJnbj91rfub9161LQQSK1cG+mRFxgQqCDAIGNP3j5EUj+Nm3zT
M7zHupksZNEnoEQqr/IgK7d5z1aBSRQT3hyIvG1QsScqSQPy6D1+FRffblC8ig8SaMYYX7GyiWBL
A7IO6gCgaf3Oti02MY4rLylFgJKqKF4TlF2tThlq8/6yzncYtY2YddbRRTQ3qGp0skzW4qmJDBkl
orKyONWt4neQFU4dhjvbU5AxNnFNJTRHoSCvg13pptOnTGR1qgI0oqkJPz2pTfkyYktZBduVhzS6
B1FKQPFS1sCNde38QdpRTnjQ4P70LW+wkjq1fJXU/KvYvDeJrQ8HMIRPLAjulTtgKZW+VNMJ7IR1
K6HQmP8qEuVNrERbr7P3+/u1IgWtUn9XkIpJWmBm5nmCBsU+BFeCLO4aVcZbTN3cF7NiFkCYR8Z6
ZmxASZFawjLyhCjrAiwhMplO2WmgzY3BxJVl+anEEN7Fk8vyOUyYSFkrFzca5xDkoWsDrRt0o3bT
BV6rg0seUHJbX7db47FCeBsdy/gH6PTi+Hxfz5Wny5U46hqSfaivyRBXjTjlvB1zhR2VFfKLlgAz
vS9sxfoBjADAIBWWiY4jyqv4slG06Vy+nMptB9zfJGG196xEkFcSKHW0JFGKoBmgTiEQIYvNOrrI
6TGvB8ZBXlu3pSpUTB70uBPiCIJU/lz3GEH2C3sq90KeAq72X6S5r7SibL5Qq3HIeZRf24krT2kQ
D3bLlf65mIwznzUiQ7eVI4YDNnd6AwZvvkGv3ceYtnIxKhDXGecs3VbhL2aBYG35kFmGC8TkIfrO
qOXrynhIR3FCITt/DDFd0W762ErHpy5jBDxrcdZcCvmPJGrtBi8QAIcASaPruemfyWn2PycUZTRb
uchP/mPhyj6yfvcNfc17LIVSKwgkOm2+WOAKo00K98Q/ap0lt9YYXIKO8TxcO1R/ZSHBeL1begsQ
oiCHrGZ4CvudzqqTrz344dfnEAdNsOAHoqoAfqZNnhDDr0+nXDd5Oz327jDz0+C1hIu/xwPGsPCA
YWFsrpnhUq54rdjoBwMSwpAb+jP14FvkJRbPMSos60L+c1XSD7M+T4wi7XFV4rnpxgWC8CTfSTqL
5HDNIDDkO7eHozn8htXRM0BY6svQReP/5MmmTy9THpOuAhkG7uWf961v1eaX0igvKILQrolDSMNQ
h/pDj4Z4qxqgKUOnrDcBVUyS7AHW+dgIvmICRTw/aKBl3wK2qLZ5LgnNIenqbRClqtVXjW43cfHr
/ieuVUrRLK8bM6Ahxv1oSp4wl7IxVUcYVSzaXfPW4vHdBqIVRYbTl1+ihvlKYO2Ci9IU+O7YSJik
60tkvNqPSX9MgmrLCfIOVaOTwgMby2BxYK6u4fIDKesbqhyENwY+UD0OTgQYQn+T4IUmN6a3kZ/S
bbYLcLDdluXr147zUi71rOgDTSy9CDWBPH5r5GPKSuqsWeLy92f5i6A6lyM5lmW4CxGnSkLPYNNZ
WrCLokevI0bKqJquHa+ltPnvC2lZ0XGRiFkhoGb8GKs5b/6qsJAx1+78pQzK2tVWn/qywIpxiRPF
zxLyN7EljqyLZCX9gGEDoGJivAwYhPTLGTSY6ZAmUGUSXwE4bFbltsK4cY6MouKq9U5GO0HJSnqs
6bYUSu1WbUil7imwwr57SeJnJcFr+aiyXiWrLh6uHWyvKrq8wGd+vU0yelnCEcyoZmXh4E3WqXZD
zcZu2cXRs3Xk/HoiX1hlyzXjANKJhoIYxubQ5XUtNdTaLhV1rGhfxHZYogJXd69TpjJqKmsWvxRD
nWQ91T0+LmEfQeNOuYUzTboJKDHg8uD5mMgS40Jeqy0aS4HUEeYqte75b4McG3MA84uMQTE8Jg6p
FFl9zmtAQwtO4PUjRtkxIg/WmlIGIwaYUZd4rKnHn8P2I27damBMBa/Fbkv1KGPhRC2f+BjGEg7J
pdPB66cD9l2rnqugs9FJxNi+tdzp1XJS5xsNAo3uJZAnPVnyLnG0dwl0rU+1M5njFvVFpx6t+7fT
vEhUTgATj0D2xBwiZknpBjYUxpSw9iBRTbjfY9T/zBKZIWJtn9AmP0/44Zl+g/AuhYnc9AbaoeT0
sY8fEu2Z51kea22jljLmg7FwvhKC7LrLIEMTzWFf7oQLZ4a2uu0jMp3bbbcDq587fAi/WKh/q8rp
6BsBWw2areiCRacnvh6niD+UqXa8Lg5JXhck9TxWomNNw+VGUaaRTwIfGxyONu/WFx1AMd1eQBUo
I/LGO2Ag3uItfo92MsbKrumH9yt6yWRkMpFevF7Y3ve6tAdxIvot9LfQSzdCrh71QGHYyFrXCuzw
rxzKcwlKrpdVAjlBGr7U5QvYh7fqmFi1OAKM/G2YALzetU912Nt+X5MCRKz6mLzcPwxrCYnlR1De
TNZSIez5eTNH6dR6gRnKtR0l8oFT/R26v2yll60c4u+LZa3xfEYXxtvFojLI4GoGI5FEkJEnhYCJ
XHV7XwpLufkrFlKkMG98IFLg4ktMHWoML1LoSBJmCT+TeO9hDOm+vNX7fLGjlMHyuRqXgTbLk+1g
hhQwM+ONZ8Uqq1IUWYRpotdJpZtbgF3Np+OcBcmkAz+4im/17VES3u/rsh41LMRQWzROGDhNZzHy
cXrXWiL9RLKdewh3zZu6bc7FRfWJ8Jv1lFrLg8/MmhgvQrcqSqKzU1jsWehrNeamsIZh/lrJwMfd
VX801dLEUzdT5FlD9znmm/u6rjqahUzKlfpNLWljAZnC4MTRn0EBJ+T4ZkQPTcCCvpt/ir580CcL
BHYMnWIakFIvDxoNJVAcekU/VtmxDY6VfGqKV2k6Yxb+vlprhrKURanVitw0tjlkyUkAqiq78Cw5
LwjXM44ZS6f5GC63TJDDXA1mR9Ymdj7opMx/hSBijbKGqJlkIoa3/yvNaGyEqffbsvLnVSxOuf9b
617CKSIGz1jANbuYhxQwiSwBbJO+6aos4XtOQ3+mAlglPXlQ+90EXmyv2YssYKc1h7gURe3VICdD
jvEhOMRo6+WfvLZV/N/3F40lgtqmDJjTJVJBCMiFwRRRyiq+SmR67gtZtbm/S0aXCYxajlNPmG0u
bGU74rPKEmpFICFaQU+C4bGGAlZtD/3zyKBqoIGjiyFqU+iYpZ4jrUF8naLINyd1sKp+3PNJRsZa
egNQNCPRvaoj4FaQ6UH3/E2AYMiB4Fc9GmfTvLLi+SJpzDGwEvnpX6wlXmyqhB6necbq+lz5uVCB
TUSrTCPrt0lsRmNuGoDLKf4xbjaG4JGkAUAUImID3brXghqpT0DbETVoaD+k3EWINgJ3ua/LLXcy
JWO2zoWTGNSi10seMirlAs5KrgLQx7FNrC4Du2RoC92fRnYqfc/r56rbK9ljHZ5A7tGm71LA6DVY
GWSd9dWhKyI8kIZT3yLUvMJNfQx9Lf8BYQ8xnvJP2byEh+7QbIJL66Qc8TYzhrdKdsFLzQLnu3Us
1x8wW9hiMTKPQwktxgcMnuMNThFYgfHRGQ9FoDFslakrdeFUJR8moQJRkm+V0YZXMN4l/wqc3/Hh
K3Kit1ywwq0P9N7s0JLwuXCBU35/61nKUq5N1/NBK8FMDA5TC8Gk7GNIMbVD/4cUvf53kqgDk2j5
2GQgkzMBt9F5+zLZjcmlHp+8sGToNJ+I62v8agPptjAZUCRyVEFSJR4q+UcTs57F8yODFoBZa1nF
mLU+D3hfW0gtF+C7kRM4luGkeCc0lw+JU0rOlO3HwYJykh+AIZXFQfUN90PJhafBoZCAdoQuROrx
E/h1XYAqoDGNRrKqdOsPwOyP3KgxiNjbiQ7Qj9j0DXWTFnu/O3LBHsTmo7JXpYdeeVf7M9o/iDiC
r9J3Y8+K8s4GQnrP7+PJ6XNLm8xKkAgodCLd27feSEJ9sLtaMZuMM+vhtQsKDDx8iq2bpKqppSMp
4v1YnbSGd4CXaaCm6CMoZGGhrdioCDBUATAdmIkAutz1csPNoqdqAuJ6Bg+I1rTcOMaAeuPtUqkY
QcXtjQWMloUoytnmvTw1iTiLCg+hatUBoKRAwAziB+DJF4xszqowjAkhsYl/N2wF/tS3SSpBWAKc
9yGdHJ5TSSO8c/0hbx+ionHun8DbqxHKLeRRjq2tR2D+CJAXc688uscl8dmvVWdq7ftyWHpRXk0A
yENRq7NeigfC0NTRxa9ccaUpcAtN3+oTq/S8IlCa8UjmpgucD7qRhBMD3RNVvTWFyub9YhtOP8bm
yGXlKRTsfz7LicEFEaMsyLAgSfWdOVhcD2mmAY/JN1pTVDxzLF5G1HUC1ekzhnXcRoTXcihTLAQJ
0LSALsMz9TTEx0R4DjuGS15xlFeqUFetNElGiCx3azaeDLro3lRZ5KSrSiBIQkkb7grlt+ujK06S
6mcBFksO2rcmm6yuCC5ZxIgZVvVYSJntY7ElnaBzashDCkCtiISWs5z1CGXpQXn8iAsMESX/1izT
30VpSyP683oWdD9DCD3CKCu55OOAoPQGHrhG2fa6DM/LKAsx1opOoOkpGmrkHJrwrXIKOtHC4Ix1
//yvdE3DdP/ux/f492I/qiouGwXgDphlnY6hegARpdnnAIsaJasIs0PaJCQLerfXeQBIaXYJlugh
EKygy4jS867XPzUxqxYxbxF1eV59FHWLZKjVNwaH1U3bFz1/KscH398Dc73zj0Jsd+35/iKsONsr
cfM+LNYg8vgui8TZJsPe7UKDcOFbIrpezCh5sPaTOsNtZ+h1YcxnOI4e26rcp9nzfU1YEqhrIy99
Qx94SOjldy9zxYZFurVStbm2F8pLqGEyofsca5Uo/LMeRWB8n3qdtMb4OHScbcS6M4Q5aeqL4bPS
gkzhlPMI/Am9ur2HA8E/p15FAhzy9pROj7W6GyIDMAj7jBMZIeqqMQKpBlc/4LmQa7q2jhrYo77M
BeBNg8fyMjuUI9TYTW0AZtuneuGb3/f3cM0aJXBDK4AcQ+MBndnSB7kuBgPyWqP7k1b58xCmbitk
Fi8xF1RcOWhLWdSC9g2Gjcs4xOzbAd2PlY9GleJTO3pPL+Kl+soZXSQr3QIYIVyoRrlm3ZOTSMgg
rvviH8JX7Sl+GH+XBqhIQDYg2ZayfVXOzI7g25L0lVQ6yVVoYuLXCaTidWr3f9CzqhzlLcbpA1Kw
YHkYm0fzT+pCkfPZAFljFVpZVJpThkzURWehha3dP4uVVOaNXbisQInQoR5BTiqh2JHI+6AHb9bY
be/bIksM5YhbIaiktJnFKLyp97tIK0j4dV/GSv3men8o9zvqoza2sxAOiFO6W71Hz9lBsLJ9/i4/
AcY4ZLjh1TtvuXjUiQaMBN/F8ybV2av/CZrqHw0Afzg7dDsT/Vrc72IvPqPryDgnr/d1Za0n5Z/h
N5MqrCBZkr56/VWUalLyL/dlMNWjXHQ3xgIHjoYOPTkS+nB+CKTZhzsls4DBbpzz92k3PMaWUhDR
1VnPbYZDUSiHgltbDYYSshN0JqVEOMkmZiVVTLj69gdPMldjxEgrdW8VcMaiMmNPfqPCXJ8Eb0xD
o2gEDLkVId72pzTZxZGdSBbmbq0wehrLY+Zt2tYtR4srH6LYZSz3bYZh/gB0T6J5Ep3U9IsGNMi+
kWQyZkX6isQd2p8KxRyBxF0TgNNEmLxDyWDy7LSwGZK1eTWv46Rr0dTJyXVfD1HjAS6eukevTVOl
gO7YxP02jI+ccUrzQ1W+55Jbaa8GGMrEkHC5LfG/BeFTxRtFIfwQn40ZMMHnbamxw/6ol95m6mJT
K56RJQH6+5ybNYqI1MAYa6ofQ8CbTXPygScqFxtJDNDTu+1kTOIgfVEf6im2C/2HDlxArpHNYXQE
cRMBPzDdKuUu5zK77LcZ53rRVs0m0qCzSnfV0a26p3g4etJJ8TPwSPtWmv3ywaaWAj8NUUWKhpTp
MYlOmWihIIJOnwLzt9kpSrfR6PAN4tXsNUXbpbeJtI1uvObFWWqQEQC3+XhOwCAhxJZebbTySW+c
NEadtDso6i7yz2p+4IAco70Zkl1Nh7ja5xLoi+Ktll/S2M3qT69/xmxxZjxp3SZXiTa6sXTKcH74
Dsgs4VcNksDm1E8OGKjsEFjI6Ttff+RaaE6DRxAUxeox0E1ZeMmiJy7/lMbaMjAVioClUX0sF5CV
SnlXc5YRfom5Ysr+Bz8+pNGJK4BoWfkoX6NBVndgfmaUv3glgEKdqfnTlGZkHHjvhDRWV7/o8c8e
rA5BeejKeUH2QMrNjMGMO8eX7Zqvt1xbHhp/dBXxlEg94XPd1eN3AFs4aWinRs26729DJ4AMoV0K
YyO8CqRqytGmiu9VStA28AGmsNW2ldMAryAkyaHG/BvhH6Wj9lLZsLAnjMWMjMBtZXgbyXjA0gKT
A72T6LS4dg1louRtJUJ8dEgs0exN8COfKgCOkbcn9eBb2e6rMeu32mb15K4MBl1Lpg6mmo8oN+BS
m91g7dniriTTm1+SFKGredFs7Qie0sO4CbaaVViRyw2Et0DSzHAQK/7hagGo9Q+6GoV7EL6a4owB
ANGopbtwxj0GoF8yghvO0g4xeTd+3Rd8GwVdq09dc10R6yOvNUjL+1aQ/ihEuy4K0kos/ebvp/zf
lX7UTcfHaV9qSteA/ix9kE1pHzig6cHgbeeCtHNfb0BQZN5XbaWcf60bdcOlASCdGx1rmr6WJNhm
Tiljkhr5R+uzOT4krmL2jGPE0pKKmhOpAj7wbMaasZMU1xvADrBhaDUb5P+/kpjpuT4qAXBd1biC
jEj1f/LKZuKzbRGBNqb/RMXJMpLhs+lFAjThmADM3RwF4K2H3TmOWS/Mb4ire59CZc4NIxELo8On
IBg8GwGI7bItiHkePOtn7A7WdMGtBv7AjNSOTjqQxTZgf9opEXm6vyY3RmxIMtgZAVI6I4iqdLdn
zwVjwosewqgRLKmY8ilnyhztyOyZvdlfCPrGu0T1FS6cZsI1kikpVADoI/EGHCw1IwVnS6JzX5vb
OImSQp1JsZOmZEAPlFmFREdHPeIzkkdutvGe8q1kZqAGQvGKhavJ0o06oRnagTW/jHqTy89N9Fwo
Ti8wTuT8E1f2QilGHUhkLLmab6EYF/E8yrtl+iZykhrZQz7mR62Nkj9cGw2MPOaadQCYWAMroAog
QvqhF0dAzemmpEc50OWBMsWj3bnai9I7Y9tYcqiH3iSLAKRHc6VpIK6z0Fejuv5O/OAM0z/oT9ml
2CvHeKuYtca6Pefb8WZdAbICShSw6YE15Nol+Npk9EYYAx10i1O31XjyhpZgW3LrbWQjSmOBWd6+
A+eNXAikNrL1yzasWghUjyCqR2bYNUzlrP3ogbwa7PQHZjriJjFACaQcK6eMWa8FEFgqgIzIzf8h
7bt6JOeRZX+RAFGGkl5ly3VVe/cidI+RKO/dr7+hAc5OFUsoYb6Lg8UBdrCdRSqZTGZGRnSgUTAr
ZGpuZq1qL1837i+t/SlunT3Z2yzJu1GEtcEmJ93rfkC6twa1nTW/zyaPnmokRqHVfMGbxs3avbV4
EPEW0EAyMI9szv9+Zn0keZ5JU9pbLCWeCPmquYql0jWnWXRXGZgzTKyAqJ9vItBG1woD24pkq4Uo
sQgRYuFQ7opv/15zKpRDjul94Db9SgxY9h2gTNG6mFM9XjwHww1tQHXYRWPph/JA7MT17eRbesYg
j1We2u+VYzkfu6vDcWZv/vez7VQFKWnCMAdDo2ROm6YxoZltMa8GlLYHUwVefys7e40/mN3nzOJ8
XM8saq2f0FTACvXPAMIqqFO7mSt0IJSC7AuYvE8jWE6EbQR+k9/gjv8sdsJhjeP6KkuYfwPms0BE
Z2CndS4kVElR67k8B6PkoJDf+pp6wPIizwxwIQDDD30aNIjlzUCtVIesphJZkag/Zi2oWNvCAN4F
rfwqMaNRQQk6NIEZ+oIAxCYoIgv6F6ZEfVD0l6e+6LexLpukr550tUOpT2BrD4zrNJ/bDy6AdDG4
YkVpvt3oln7OytE5dcOnYvNYgMBO/5G6U29HO3kHPUNqD9ZoP/0zAubyJxhc4iYLylAlKnYMHJKl
+Cm0DzqDtsobFI5WPHDx488EX3OVA4857uNHnVqyqEb8mtDryqbiOAyit3KsFsMH8P5E/6O+xU8P
DZmG5+kckUGQArBbemyPrroHA/f40ZjBs7oD+TezmFu5tw2v2Z3Xfna4Ir+KZdbALkTptkoxHdCl
toJ8dMI1jpvlXfy7Qi4Od9GoTk0AS7rxxtirwpzbK5lPCB+YgHIB5AVgBSStXPas1UUY9EEJlwxU
r0bRw783hsc+8yCMfUzX4B5Lqzm3xoXBlBZTWCewNhpvbeDOKtu3l7NmgIt6VGPqQGYDVH9SyM+m
29z++7PTXm3XTBuMdySAOhp3gok0yjLtqt7qtO9ahUy4VzM3rh0jWLuhFlfy15LOHdR8AOmmFsMS
k8UOolUhKs5xdJcGPwM/dgNJtsosaeysM956BrAvJtZfxQ4oWVXPj35Sr3j8NWsVAgcA4pCCwG2N
LJbb2THA2ECX4ffEv8EBYNgNQEU1iAiPACmhINKIK6/YpSMGKjYM8oBrFwgaLnwoTFb0sKx7K/Ax
4a0dCjkFgNbJa/sfvyiSAIDewRtEdLBb82DPkmEQkEgAV8WlvlM08MyIeCAO8ieke7bBmo7tNcz+
whxI9S8jx6DpZT5KwDglYOTUfhUDsQOUAOvHAgT3FVC7Ye6mgJ1CFPn2Oq/2kzPMHXSAKOpRCmA4
i8AVLtNtwCpXk/zHLghXDuG1r8y2gHyau6BAb/P47aStB9Alw5Zep4GJlyQE5iYzUxN7pHDQYnDm
/76q5WNMkg0Qv/akrw0xXZXZud/ApQZl2zdZ0uM3CFrkP1ea0O9Tmgl2NOU4TmJB7F4IJi8Y9HFX
MKk6pUPlNbrerzUc5ph2ETL+/BAVnM1EphjJ5CI4CZMUfKn4ISKNLL+xuxY15x9C48Yq6qzIAEDc
jU1CVX1YUwFd/OYggkCzAwhjsPFcOps0Gkba0xJ7wD71GGXonwb0d9SVUDX/lasFYn1I40FPj7B4
aSUSBlnIi2rW0lV3Lc03YYu3wvh923+vCxLYR+j2QWgTdH2ayKfsWlIwokeQCpY6MMoOvv6aaZCj
UJsCdco2kV58WXajJvUtX++/hyJ/r2vtoVR8wyKp/OI3iny/8pPmw8qvHFhmkcxTjejkcDFqVnAk
UgXKlbhOHV/2H5mG5B5ymUIPXUWfPSht6qhD6gRrKl3XTbt5N+ZrG8OOBPb5T4tSZicLAKfHxX1F
B49VyncyxmbaPE6ksUkQ/tJj0McaLx04ALrio4mgtNpX0rZWY4gRSyZdUx68SiXwk/Bd0FgDpSLk
jrkIM2p1WTYjBEnZEO3i7iGVRy9RZdNHBTLPOteP15hvlvz73OJ89M7SsKIzknEE5YNVRFNpypAk
rsXkg6mNpQr5Svxc8vJzW5yXE6GZBqmHrRiK0UbPTK14Lfp/TS+4LZyTgrMFVaoQ1sSAkRHxMYpK
kwWeYOx8iNWvUeXNmQrvu+fr4RwoT5o2zMMCXD6NhMa2YySmxj79OLAlDN1AWQxMXSsxedmkgvIo
pjfAF84lT1FfsLijWJ3ol7AUWVUsbUcD719qHH1am2p6ioVppX3/B1t3tVIM7WF8bdan/lOhP9vU
xG8pnt+IT4rH3hRrNKHnesjvZDOx9oIzWv7WOAw28Hh2elfYk+k/Q9pG2Q479uy/lz+VlW88f8Or
nwOgOuaaJOCDeMgzSKjUMSQIyrKCLo6mH1mwqku86KzgVTAkDLBAI5gLTHmWTiqYsRGSH5RH4ua7
wOkMPCglV/UCN7aL3oSIz+1oeJUaw3fnj0pniVOQz3MHJC9ERvO6QYJBMdR3n45dn9oxoqZqQ1Gy
t6KgUR/rOtfWSEWWFguNMhiHZNe1um1VpLjrgdCw0vEUy26TgS14rRy2FGl0ZJw6qN/QuefHAiDt
2GdM7WMIBn4J0zEIX5jxQnX39hYurgSDTfhkBKkvH0EnbRgTXKc4IDp7atvuNaqgzdtPzm0zi/kZ
VDG1WRFHAkcEF6kbw/cDcQByMzHu1NCh8b7P0CT3qvZeVJ2cODLEwOmBdM+3DS+u78wuF6/DgbRh
H0I9DgqWroGJO7l8zNM1Lsyle+h8dZwjRgGbgrTHLoaaAjVOWfs1G90YTMksqcg0lxUtscssWxH5
XbYLYQloc0CXkQ9vap+Vct1gdRNLUTbV9x3mZ8dJOPmgNs+I4FL6+/Z+LoUSRJD/s6hwjwm/SVkn
ZyJCSR6AFOtotGtlxGsI5Xyqz0xwrgIVc6WkAUzoqHAUmM/1nTC4D/q3gmJmYyOBvh0KFreXtXRP
oOYMWV1l5jHjN9JXC7WeIhVu0uWOrn70WQ7Cj96Wu+bIQLzRKOlB7Mft/5dVfjMV3O9x18GqPpym
4hS191L4Wgn3tbJBIbpUVrxl6SycLZIf+IGEbBsLMsz10VOe7ENZAVPTSjxZ8shzG9x5y0G3RAMJ
NpQY1QOIRSmhKQkJWAntsXGmNWnMtSVxB29M9XgsRZjTwq8ki8xscKp25StdV+4VCROTuMfh9hgZ
4usQchw0ZY1EwmrHJGGAC3XBB+R66A82xYZr5CR7GnI9PoJ7qwKVSRUIpzQTQQnQx0F/CMsk2TcA
Ba8RuC+sHdc5ypxg3lJFqPNeZm56ZrCiwft6JmH0wUYNLmi9W9MLWTqNGJKC0imGbiGZ8wfBcpbK
VCBKyuUuhNP0pXoQ9FK6D1J1nwyg+osqwxs7qbeRw90NKByaUESdrNuHZGmZ0MkDGhJFIIou3+Uy
Kw0FwzTBY9bXn3TlPtc3ZLU3s+C19NwGF3LkrpgyI4SNhkWg5pwcpcnNHhq6ml85DRMOUqOZYQeg
J4Fij2xYcdqZYkZMMEduxgxUBbIEuNCnJqy1jheygItfxp0nXYPUW52jVlQFjiG/9i3O0C6ovdt7
vBDV4dw6VTBaA4pevvVGuwSD2xJelVL1O66ew+rl3/++TEAhA5IV5AB85KH5PM+t4e9DawSExxA3
Jc5tC4t+irEtAGPx81XQXl66STCVfqMGeFzkdG80m6F29NxKtA8FaEDweg09Si4r9cKl+gDqTX9t
zm51fjZClZLOADmp/GQQE6A1k5jKB5rCx2k0o9f6YEBj8PY6l04DpqwgIYAZP+zm/O9nJhMKsLOS
z8814ZBQT8CjbVW/Z+EypOc2Zp88s1EREcLizbys0iYiakT2lN757EWE1ptktmsp6HXbGfEVkCQ0
RQkSQ5Q2Lu2BDFsj9YDnSWt1tvgyMLMzFbuDFJ/osoN+Eu3RFPYNOI7WaveLuzmL+czE33ghck5T
12MwE1OifkB2Srgrhk99Fco9/3ru8QV8zl8bnJNACUFpswAPI9HTTLYJHOnDP7Su4YUmfQxsslIh
Wl4SRcRG3Wounl9uZloqLAwnLEknuBV+9OnduMZlh6bD0prwngazMV4OONOXRhrw5Y4xEyIrEVj5
IuJ++oZwQPeq6GmxaQtf+kzqzNj6LBKOWhY1uyglqROBqXbj52K4DaKq+VAGX/wqo9zfiCSY3EhQ
AT/Eg0728i6AcGcgtTuRTh3kFbRs+ohHoHVpMCRwj0ERQW5S6mAWGKP2rmEJfKSm0HSvW+muHjXh
VJXou5qiPk5eScrgS4pIckfTtnjwi3o4KBFr7hOhalGVCguDmXFqDC5rwUMQiNK3PsVt5AAy7Uum
hGv2GartDLdCx46qVqmAbassmqxC1ilULUKt1s0pH+vXhkJ1HRvXP+JKCbZELYkDIG04mW2rKxuo
F4KVRZ7K6sBkef5lQBl3uqHaUtlmILGApDhgvHnvQkC+csWsNzBYA9TJBq2Cfkv9lAWWOIXyS5BM
+q6nEPUAQjqTmYPBlbEAsFdUDlIBkHHQG0NkFsDUQhYLm+j2KRDnajUJHwNBm37TteAHbYFNNNyI
dsxLJ4O+p02Y7tBCEJ4jXHGfEyTWT3XRK45AQrkFlbUC7W3WaKNiy0mgdA7gIuRNniC7NgQD3Sdp
S74wQSD9UnIm3vdaEgE7SxjelL6UJraQ5clbGlNMJwVGnvzMfHXYRbKQvkak67Z5RjA13o/pHf7n
LSDJemY1iSbf+cJIfiFvD7f6IEV3ElNLu8onSJeUvp+/GaVEH/osMMAM01YypI8UPeldPw2CxGuL
UNrmUt08ABJVuoDTGQARyvK4E/qs/9S6UHQ0oRpTSxfywOtBWFSZClOTe9Cf1cfELyMMBxhzmmMM
wVMQp9ljnk00t6MiLLZtXpYfgUJDwNVI1X8pXSRUZkLGSd1JYdK8R7EmuBEQdDu/FeXnrC1kf6v0
Mdu0sTQ9kF7OgPceVUvwBe1B1Up/i2EBVfQ6BRyADpRQfQJyHTRPLCWKx85L6np4SIpuhMBDYviH
XhXSDfWFduOzQiCmNpT5dxa14bOMfQnNMqyEp4CodWZnWpc855EyPElBQz6NwoisIDHExoyKKHvO
5K78UhNUHk0pA1LGDOOwfMsh//zgG5juNrNClr1WUNK93g+BM7Xd4CZ53T9LJZRHzUCo8t9D1w8O
mYj0LFEGba9EN3JIG0v5UDiYhAif5NiPDilTQ8gO4f36LI2S4OZ+K4emmM9cLqE/9K9yFfRbP0kr
w8x6Svc9aBKOgdzgAOeiOuAUgVogTItu3/ex+DHmMnQo4lLBT1d1P7XHLteOaYXCl0ngZdvSZwJC
B63i0WPgkd4plRDfj9HUgr5RCcttCXypm6kN6urqFILRulGHAzRw45+AG/QvBUZQt6meGInlo1kA
eH3oZMFYhnZR5dVXoPvhEdGwtYUqHb+1VCrdSZEFPCGzIQQqs4hycxrHYM86htedMVLfA3YkfRoQ
rl0xqqUZ3KUE29woSleX9fhOKfLoUfDHcENDWcVxiAscJBo2TiBnA+YGps7NJxp/ABgvmMoYtk46
xtqmF7VuMGmgdnZVjaDYF4hUl67WyoGrjJp+6pSyd1iUKU7exWrvFaDVMSwou6pgCJVJbZh9DglC
W0LrPETdooKMj1qA+dPsFDlzWo01sqUFWuxQEicYspRRSs3qQZgQwtRqtKZamQqQKtTx75BmUEMZ
8rJ5LXPDd0a5Kj40xW82XZjE7qgk9YccCM2mVDWQsQpt41RaVWCSGJseZsL0ppBW/N0rsW5qWpw/
qLKoHYIGswCark9bAkd8aVMBynW3U63F1HsujEFSV8Y7i08OVLH2xxo3aWo4ZYnJksQcS1sHecVt
O0s3tgqlODyzgClBELu8THspwtsyRuYq+ztJ+AUmUT1ZKYOvmZjz/7OMTlRHAFwHmGj1J6NjZlvZ
4pqu6pqN+d/PbORx1WE0FZmpnv8uYyfOT0PxeHunlr/I3526Skz1FpcRllEgVJTqm55/+mjRV2vl
3cXn0NkX4b48I1IYUBV2snanyi9R9++FGHr+xbmUEIz/veEr2KoydcowsWr1leivt/dq7XNweWAU
S3KXFFhDU++i9q0ynmL/4baJlW368yQ7++KGn0GdvIIJSXkPkxJe9a+kFXgYQM4FLT4V5RQc/0uX
GsU2HkVM/1op2bHBETBqJfprj7il/PzcCPcxOjnpNbGBEfqQfpXH4DhtBIvardt3ABAXX+Lm9q4t
vhrPDXJfJk5UPZhnmgFAJbjb7qfNfbeH8t+97L0YtnhYe+QsJesgKZoHBGYWM75ZLupQiDQaxLEx
Bd6jv9eFh1a9C/TTRFci2fVgxPySO3sXcNUKGdR2VR/jXaCaxUF2q/dmewKlqQ5ppegezI4WRpr7
92ZHTcMrfmcWrogXhZiQPQK1yso2z2+Qq3fX2W/hwmrIhDGWdT+yOvlxYq4IOAjRPiSwdAJajKUL
EDsaXaVzb9tdOhRApBsgjUJ36OoxW7XQcCAU9TKh9sohNZOqWtnlxef5mQUumActRJANGRaMdvws
yE/QHYAP0TepjI4X+wHepHulWdOFW6yvgN9bUg0gIlTC11fqqJZrEv35tBIohkwVhYeNDpE4Kzix
79t7uGqMO5NlrUUt1KRRi9NRW2NbtXNbHH5ddVm4Gdibr/yMyt8rRmfn5B3mfIXcucyrCMX/FEZD
0L5sqp/pDmVlS/kh2hjU8LKXFXPzGq7N4bGhgpYOfT4uuCliWQa+MINLHqqDbCfbb2YFd42ppSaz
pHvfrbdoQujH4LTWrVpyIODP/meZ212jmsLAn120Stxim/wODuKP6jVaHXz+w/t+a4ncjmZGzPwq
hCGQl4HZ4NWdPGamMyudSX+md+pj+I3n3hGTGvRYvegr52SxSjH3klBwVND05slpajzqJKXAB73L
H5uTfq8UmN0vkWZZGE2xos/8ftzjUW3Y6dt/+bZnlrk4qBphboSzKzXvumqekBYTj9qyZuY/dChF
utAytes9+468LsPY6Yr1RUc+s85FPibIQobEObJKDPyYweZENDN57W3g7T3mrg3FLF0vAFhABwcZ
04yzuLykWR0mQLTjI+f+kTGzp25TeH1956+1lpYymnNDXNzrxmo0ugBtGKF6bqt3Odi2axSjS8H7
3MT8E84ymqiEu7I5tE7adkgBXCDyf0hp0GZHP0mWDcjVcUciN1C1k2acotHve8ihG46hrpSI5yyY
P3VnzQyeJ5XUaS2SDi0DYdIPvZ7sGhbbJGeWHK0JTC19+/PUgvskJZ6hYRbOqYXoKZhwqHRToQ9T
7OWGveLUC8A3OlOkQWgKTySALrhPk6Qq7VKY8h+ik0Yc3D/drrGY5Mg//cfbxpY87cwWn9hKpPDL
DJyPVkdsXTlOitv1/yV3hu4x0DJoLWKk8nI51UClhPgA0zXFnWqAjShdWcOiF/w1wFPKJFmTUz2c
WzrdS9a7NNznvkfllWR2cacAYQZiWiH4D3dgNJFlZd3OrQLN6wNXKGMTsya3v8bSSjB3ChA/UA7g
q+QCTF5MOgYGAB0Jw8xMgSWio5nkDlmTGl3CqNBzQ5w3i0JUKWkzG6qb4oCCcLzLUJB0tKau77VK
862qa0uUkOjnIJLappPqJpTJVquwtXxr6WShGYdXDxCoGgZaLv0jaeQpnyQ8ErTYFSUM54SPgbhv
6sQayApabSnonZviLquskEokCzDlA2bI5Ic+XIMyLVugGhJHsNgTPtWRkyTVornN0tRekR/lbuUw
LXoIGtT/9/f5hCYzdFIN+Ptl9jNqIzvIUOk0NEdmxUoYkpbC0Dy8Bx4XESAVjXNGOCIgG6Cks/SO
2qGqIhsVXDWAyCjqzWCfA9ZaM6WAOUGcHxphPI6o2091i6o2BuEwJiRPosl6Y9OSY+sbKFqv7MUc
OPjof/4DOSduuryd2nkvWuFNp/ch3aWhE4JxoNmVYENZA1gubv3ZfnABAP0CJDsM3a0YeI+agQW+
GC0p3wQo7t4OA0uh5nxh8y85u5szI1KFZMTCIkwsyC+NcBRF57aJRT/V5ZkRF7hyXM+XJnohg+qb
CDxhJB3CmKDnvgpuWt6vvyY4Vx1pDvZyzKih1wlscpha7TFzAweshTY9tVvBzn6z5/ZplfVobWnc
fdNNWgiqFtgFQxw7NveSYKLxYv4UD5It2AQv8TXmtsUI9ncz+bE/liVGDnQmEH9MtJL6udbcLHlP
6oOQdiuncrGDTM9scdHS7/0mhvwubG2ng7yXbdTXj4ZVOGxb/xB/gBUCTCagw9Efp5V268q+Glzw
9KH805cSXCZkxSaP2IEqyX+4Y88Xx4WcWpbGIfKxkQZtvVzu0XnIzERLVpx/7XvNKz07X2UXVwrB
lCFoqAVgW0wt68wytpXuqY+SlQ+2fJb/dwp4PomxEKWxo9g1qVFsmr+kNDapvrJv1zwoqEadbxwX
MaK6B+Ut+j1W/GoclIfBNlx/K9/1H83ed5Nd9ziaa+6wHH3/LoyLIL5ImGbU+FYB+NcxX1PVd2N/
V1IU3qidEc+Q3dsha9kgUPVIjED/yIcs0lI2qEmLF8t7fwQ26RDfTzvMeb/dNrOcG0F8VYFMjGEg
K7n0jiIa415RYEcDlXW684dTgukxibzRftMCpqGYUKUEUs4Evui/BP4Zvo/Gq6xjev7SdDZMMZqT
MB3Wu6wNLRFd3jDyVha46P5nVjhn6SItVsPZSg2N9OlJNSeX7Yq3rHACalX7cVs+RS/CrJ639l5f
PAxnljmf6ZRsFOh86xi6F2leldamtAbZWAxTZza4a6fM2KROKmwMaQC0PIJ/u3Kk1yxwF0zQFwUT
BFjAZzR9AVQVa0Nf17Ps83kG4gSSxhoq2fxUReob0pQ1A5A0Vu+xx8RWXdA1bOirC7EMq7uj78yF
AKapu/XhBXwDm5WHyDU5KPcDOB8ZVKYD3YofMNh3vm38YPtqC3EFuo2OsinY4MXZ5c5tv1w832dr
5pwjB1Ka5immADI9eo6QA5lp2teHKcxBmS+PaEsm4yNgCl+YRtjeNr26XM5pZIkNDS1hG+RwnakF
tnEClYPHHrI39U4LLcFTDJM4zNVWfGkx2mgYdQavEWbE1asJ2bivI33+0kwNHlIdg8fGc1+XaFkX
h67WQAUkPlTD99S8YobVUYQ1Cvj5Q/JJtCZhwoOASACQU+7K7YW0lyqClacRiSNX1EZxo3SC+tNI
ivgAmQvycnuvrz4zKuozvBX6iBjAhtzWZYxLmtwHER3LEeNKU+tdRTtGeLRLb0zTnVp419ZaNVcr
nA3OrNp/xj6udrjVlFYd6jgH68NojuHDII02egjdGvnl7CMXO3lhBzx7lwurMKNT+BQLi4hsx8Ob
YkwWejKC+p4ab8DbrNwVV1EI8taoa2M+EQUD5arkq02YuwgqMbNKupeAh5KDYMXCVbSGBdTtZrw1
miAY8bpc0FAmuRa2FL0rXRLNUewjJ25SYH+0Ils5+0uLMVQgWnH+UTDkx3hVWU+ERNIyKwkKU1Xv
R8297XXXr1ksBv0c6A4gT8IIybzYs5yvrcQ4rqBpDY74GqRevrrXUrVxhTE6hSJQ7LWi7nypPxBB
2Ok6pJql/KUspzt0oAJguUS3q8P7TAbmLVG7XS41G19QJDMQ5bW22nVImH8qZqFQAdKQ6vD1vx7o
AlWP8ZCtBOoWJN2IaJyPVLQxkonxz9AqI98Shx/BpNoRCSyjW+u7LXx5ShCQMHGmoSXNK13XhY8S
2CjM4OVd0GlmUD1KRPJuf5JlI2CDnKfoZI2PfGmSlmkxBggEEoYwa9GjEtol2UpqfD2giPYkQhum
tEHEIRF+XL5OlAl08jiWg6u6wvF7sNMvaPXYulXWpjf+qN4egb89ZftDfAKY7fVJeAY89lOz1/So
rlt9f34JUNtgbCEieLw4F4zKjCBvzK18iJ2sfdHGajK1ZtgAJAn0EogY/OqRFKgsq3W/cs8sbjY6
4rN1TDXzE82Yrihl3DA5cHXG1whpr6Eg+yScVubxF84xNvuvGS5tULMKGXULMxCpNOuEQmuQfdx2
m4X7g2LeFBKREoqwGIq+3EW9LKY4FfA9afWo+McuewcTezM86vW7omzaVdDEfB9xYf3CHpcaNCOU
fEcW5Zg9sfPqGEPcZ65M2v20U4RPQzab/kVYY0K5Rk7AVyQD1X+Qvc0iadwq464wyqJKkO1thMbT
H0Qnt6QP8GFTW7HTbefFP37e3tclDzm3yK1TnlieFijlWUUqnkY53w2BemLC+79bAUAcfQBUMJHx
cLc/LQ1mCEmaW2oyOlWDt0ZV22ChX/HDpRgKB8F8B4hmUfHl/b0x+njQhxxf7RQeBrfbgpbZIp/5
QfkRmeJKG2rVGuf2IsYIyJjBWgNOXWGDxNEj+2o/HROzGMx25V5eOmToq4E7DnclXorcHvYRqFt0
UuKQjRmIrX/FawauywnwvnML0uUZ07RCbYFGyi0ATZNt8y5ZkykKJkqexI4P3W6yvhIL80P/7ht4
92poFIHngPASsICtTyg114hR4jNRd7Lk9MmaX8xezJ9mUAtJBGUEsKbxOCtfrSS/GvrcAo3pSb97
pj+lLWZYduJTbGMKo7ZnjQCB/YfoC1E+DB2JGgCW/FidH49h7sstYlZa2VlFzQAzwKs5zvUrBp/t
3MzsOGc5zpgFWlgVHYLGKR/NzkZGCFjFs9Sasafdgan1lW7KvbGdVkLHnwHt6139uz7uZlMLwMsx
KI4Q5X0OMDydskOPqOXKT7kZ/yoOIOe1wc/dbKRTZJZvws5pIVryhUlJU92Wm9t+dE01ze0Ddxyp
AN5ckeLnNLWjbrSn2ur21C4c6anI7dodHAwrbcoDO8VvVvzP87WzcbzYMacPL8NT5/IjgPgwN+Ic
Hsbovk28tE6gePQQh3bm/6p6e5X1a8Gj5yL+TL2MqWhcGJf2ErRoFCNuCktG8VlrByjaPTT5PdNB
YBkxsxRWUIQL9wTobjAmChFePKr4tr4wgnquEoccmlEdOOP1H6A4QqCQ1pogC1EOuSeytj/PAvCw
XK4rk9GaDpmIj6hXwm7qJZA8d+qwEnOWfEWjgD0TDO3hJcVDBqNQC2jajziaL/qndmhszcTQ9T3G
ZEDlOECOfdqBh1S4011gd1b8dGkrz21z57WMqhEjD7ANjpDf6Wt1SO7lfVqaOpzUKKwJU2lm8SK+
3Ta7tLHnVjmHAUsiHCaB1TrdD91rviYku5CgAQxLKbwfXV3Mm11+OKkFcl0P8feFyimgMqGjUa4/
kxp9JkcKvLFe+4SLCzozyN1WRRwbTVHMBvfUaw7koO2nveEIv2p7tBkxRXCP397CxSXiopJnhV6k
oVx2lvS+ClIM+KaWD7vWGDw/g/iA8VvWvvHONH2ieSK0vW8bXVzmH+p+5O94k3Hfre8yFKjwLEUK
32y0oD+mwpq29tLFj9EGHAYwi2ECg3/4KRhMyVX8nxVg2lJQXhO2ZeJdgyoG2rrdizRCYOpewoOQ
fSWt1yG5Wst8l1Z5/gu4jxmrQzeUmYIz4U/CTtZa6aSU6o/bW3kdM8GYCcCspGBOd+6BXrpoKqh+
MEAT1GrjJ/R/aLRrhn2jnARxpyi/btuafeHybry0xX22uI+EPJ3j89h+aYqXQWt0OBB2Z6ypHc1/
6NIQZkrPvp18uahKhtIMBCtQf4pFR8D/r7tmi/GVlag1X568mVkwUp1RAcD9zmfjPMkwxJENxhyX
8YqEULVFBmCu2KnMc/f2zi0t6MwSj03CAB9jYUow2yxPm1Tx3diInKmnj7fNLC0IcD4Fo8Zgn0El
9nJBSUzKqB19+HyVnjQj+B4qdgdFURf4nJW7cylDQ1sHONi5rE8hVHNpC2PBGE0MYAuTMPu2De6n
kXpaBaI1XXchnbwR5XsChqiklExjOErkCeNKh6BWzVL+ruJ4ZenXhIlzmvL39/Bb3GBSLK9b/J5J
9d/yjjhKRXZqke2iOLyvU93BcJ+toVyhamC3GLJ/PocwD6QbXvESsnI+jvadhF5bExRWhjmslGwH
YkXICyVmpQIe9R+3P/SCP+m46VEGohBzA+vr5eZPNMDkY8FgbRrMRvXG5GvqVoL0mg0ufKl+HmNO
MQQzDsvMyfeyEQLVY/TvZ/BiJZzLBmUxo7KwEiX29OZDYMcwscM1lNjCwbiwwkVJzAq3jdJiLXS0
suCQyFvUHyX9+b98FbzRZQqWKUTky6+ikynCHCjWkpDQJMrGwNTzaKyEkuWl/M8IDxEMh7YXp2r+
9MJdppxSbRON1rCGELq+VuDOKGCD0H3mc+VT/zLT/GjQsGFCLSNjbbaFXB5apUjMLoHiDfE9qV/r
Oiw53NwBQEMclWKJd+oEzdzKSLMCFEKYIRihQJRmntGsdW0WrmVQFqBfg5APQzxIr4zLiIxFCV+g
0t04aV7uf9/2g+t7ci5zIaMCLlgFdxuXU4U95tkrGe8KTWeQVO+AgIzDPnVInX32GH1HXAzWkKPX
H+zybp7d5uwuw3RA2io57uYGGlf6MfJfDB+UQZh5PgzSChx6ofwL/RKMlYgK7hgA9ecfc2YMcytK
Gpf4UiHTt3n4JsqqFaWjRbXQljKEo+GHGCRPvrGW1V3vLCh6YBdEliIVZb7FNyHdaQwF+XHD7M74
UGTHb3e98rmKKV80hDI7Km6YY7tqXDCfyG2dI0Mt2veBfvgVKH5fK2k3ZSvH+dobsaK/hvhrq85j
TU16ZAakeocKjjkM3m1nnIPOZZIjobgGxmIU2KBVzfejaqWb8qahyKWG/dTc08wTwrcq2JT9vpD2
GJW/bW5p487NcX6YBxhhr0DuaiWAFI7idgJdnM8+hWHTRGsN30VbBq5BTPui8axyt2A3QSMM8QRX
vvja6NEGg9AP+f8j7bp2JMeB5BcJkBf1KlOuq021n34RxjUp7+3XX2jubkbFEoqY2cUu9qGBSiWZ
TCbTRGiVD4AIp9AGQcRz6Z5m5HMZWViA4eH/89csjN6Qmojm833Y9ylmmjc9eQlE1HuXzv0Xujou
dtT10LbD3SB51JEx72NE8/lPY3wsoyMbvUjkaNdszgQmFiI31ObQgXSuiaKUaaZZsxTlZAYh0v6n
60aw6oxwdeBl98v/cUvVymWRFQBgcPPMM4sXNfhO9Xst2mPOHeBL7nVha1aAM/pbGOeMkNtlLVAx
cG1MuhOCswZwDOgatOR9LXqfr5mAhXyRhakZPBosbnuanvQAEMDClWWEGcGtHQOLlIlColUpGJYA
iT0iSdxV59vDqtxAlTbBmKV0Gm3QadqPkiX/ddyF+2IhhFs1UvYSPC2ETDic+b4OvwOiSlb+up8U
ztpCSR9RMVLG9q/uoMWhyYqitmLAerokNm5SWZJ2yCrUjk6HD6s1b1UapP4/mMPc8Qt3JwMTkNsj
ZrDMkAPcTUH6Yw4k0HhSSnupL4BEv70uau20IrH3f6IuMNrRA9bUUZ7DHMZdHe/LvnAACiPsclu1
h4UY7riagVG2bQ8xQeKb3ZeWPRbh63VNVs8Q6iRo00IhAYTU5yZnR0yvwiQtXFU9ddGmMQ6yHYDG
yzVDgWtYVQbOB2RBBN6B7wtkelD0WgplehAiFKPmRkn6PugimL3VrVmImf++sLsk7YkZzWLiFtO8
kTuE/qiYTpMLqjBrrhRvsN/qcGc1NK1EVWLIAR/lXmuBNT5RgZWJVow7qUge0wwFl8Lt6KMR3of2
/TQIArr17f+jBbf9tW63pTEbcq3EG0Zv2nhb0tRleu50wsTBbK58QLJYMv4BU9lJX5c6hGHoOnaM
vkZOddpKxofZEq+xUr+bdK80WxD05N0unuz/tp581GAC5r8rKeTDvbbqc6dvg1qU8RfsmcG9ndWk
C2NSQEZSgQqT3cuN7Vj6v7jwP7bHj1iVZt5jugtCFDT5NX5HNoZ6sESpq1XbsOaxGdyxaDea/744
SZo8MqYAAMvti+9B5pSj3yWnJKCuFYviuZWcLW6LhSzO1JnSh4PVQZa6VTbtIbzL7/IXVLl21oTp
4wHBw0O7s56v+77VvbJmjMOZQATB5LmCTLdqPHIKuFcZ0Et+kv60RH3K83dfmPxCxOxFFmsYUUyG
kQB6mdkryb4NytcYra9AxuxVRxZRuK9kwuZV/KPQrPBCWsCaBNQ2UKjIHSV01C/ZTeVYtxgj9uyt
9uP66q2bxx9hnKO1OinJex2v6UrSHC1sPTYMLuLv3viWG4Jb6nI0fY4mFppxthg3Q23UDMLkcZf6
sgueIxdjOHfdodrFe/tFcmy/8xtMTIOb+jH0QC99XVvRRnIGWlPayWWOpWWVsUNTQTe8GWO/VbQv
anHbqf/w4liqy7lltP/FFdUhTc1A2mCN4KxWdeBvi3rZRRbzq/FsYTGWRgs0FGJdG+pXwTMo3S10
Ik3RDg3nubnLQZqYsF0AKMnryzkrcOVc8LP+kzIwozAhFxMsr50d7e3h2QCNT262jgSQMwXlmrIS
RCCCPdQ435wHU81oDKFtX21S9VSUIDmzt2r9pU9zJ+0FiWGBe+FbQeQpLmN5di+YgkCjROpWTfEI
QhCBVqKl5FyMKjXG1KUQI+ffjcgtmgOY/ZB93LGZRMupRe8HkVqck6FJwcDnAnnBeGs1d3kOMLmn
69Yxf/I16+BcS1cmRWnPIqb+aRi/Afrv+u+vprEW5+uiK5gE1Iw6CCBD8zqN0qOCIZVCYSeKjq7R
NG7C7L5IqBel5v4/iuYcSUUwvhuFEG3q+auWtscooTeWNR4SPTxUtuxOReYAkgasMCIyvHX7R5SP
+SMNxdc5Plsc9ixo01ZrcBlFEqgO5e9yxLYsnTbKFHhpFd1OuSnICa3aCgIIAkxMPDr5Mro2xfqQ
RPOJM3ofswl+hmmTPi4F3mT1KlqI4Q623pLKjkasaRN2m5QQTO+G912oeqn2k9ki9OWVAhguo0Xl
lVtHEy+/EJPnOAEfEnPCj/Rk7svbakeBCLjHDXSIBkf5Eu1FFfvV/VvI5dQ0q0brZAa5SgOGV2AF
2O0WJGuVPDlq/hZ3/7SqfwrMXHikG9FUqxIKzEH+KqGfl7zVuTfVG010t87HmT/uc0b+f1HLbR65
zzBro53QfOWGobwfJPsGh/8UVeZtx5jIVNa85VIWd/wUKctyOcMZGNR4y6jX56d22iGr49uSQxli
TWDDXj/ya9a5FDl/0uLY6SktyiSEenXyCc4Hqf0cmpcYU/tM0rzrotYsZH5cK2jOBvw7P5dStV0z
JO3sOOONFTgs/FDJMRjzjap6hBoCaatudCmOM8g0t7SirSGuRERk6ftkphsnJ4Iuo8k+ktwv0p+t
aQrErprLQkneLgHSahXavIXoaBq2XY7XARpWTHV3fTHXnNdSu/mWWuyblltR3CCP5eb9Ryy7MnuI
R0GcN//EheUjPw9gcJQNCQ8PjiIRSIZL+McclIxdETwiXhBcOCIR3F2a5VJB8qZCeFAER1R2/LIW
PRRXF0pHYQa4fwameTgDR1KpDDMCRwGyCkdhX2p5cCLROOHqwf0t5GIyCYmwkNQDnJ81jh9T8wxk
2n2IhO/wrZaeolA5kThzrxvA6tKhIRRFXSBnY4r23AAytFSQoMbuxONHZQOPyrv++6uGvPh9bmsG
ORs7aQ4QQ9PcETu8ZzE6Bmgu+cH4L7kP0K4R9CigFxFgRue6mKwLe7AhYI9MOXHozIsXtsCYANz+
daXWjeG3IJ4kpbWGRI0NCJILPCmKN8BGu6Apuy5kfeX+COFuYBlxkxXipYsO/A4jGg5mmzGLEjLB
8VxprES5E1BkSILMiFl8lzoq3irp0I7sjqeZGfrkDd/zA6bDg026z97odjhk29GL94GTHEQdwKu+
fCGbc66ZVDcj0aDjOE/TUBC5sxQA2sYQupM9OEWc7Hq8lq4v7MpdpSgY2gIhpIK2/Is+osyIGObb
0HGd+GEHNIETeg+r3JPs1+uC1l6e6GAHrh3abzEiwrf8xmOWmalpoxPQaH19TLdSMoEAkKK6AoZE
/SeaAoDdzu6j0TxGhqjLYU1PtEuh1xjwiDORFnccJhlY4hF6hvQWENBaoma+0se208Z54+IQZZ7M
ShFI0Io/wUAapgPQgYBpRL75Uc3abAwUFMdAOJeAU/xbP9pMsIErQzcqpg7mJLuF2iiC4nPNusmo
AZuPSpU56g9ph7YsSGtuiEKygzSOeF4P0gPyUtaNgvjDVafoa6SCmsIyuxhkgkbqRFTw3FpbbEwM
aOBqQikIDKDnn1SMqpwOGvTujO9G+RTT2IsLilUfncC0/97/QP8/wjin2qIMLBcmhAHgHq1LkgF8
G7MyHImN366b8MqNBEmopOJlg3Xmz0pWIllh14jrqhHUcglD+J+EIdBZRmlfjqGxqRJbceqh/tkM
+fN12Stedp4wnQeu0XGEw3q+pBkLSIOWdThAi+0z2h6DDAk4QKP/NzHquRhTyUCeaUFFdOtWauro
LXV60aDmijM/W8f52CzirCYb23xoUCmUAPOKWWBL9YpG83XRbP66Gf7ZL84MxwiJyrpAqYuO9Z2F
qLHMtlpRuRIBKHUuCB7XjANIoZjTBY4vulY4YayZKjUZoFRb151bYjjfQVv08JpnmH+T9exHmADY
Pq+66EWu2lTw7l5bUnQzEozfYajatjjpGMUPMyCyoh10KionmqrmwWjqEjQYYGObpqEVyFtb2plz
CzNqwJazeAzDqQk6qsfQtkwxs9O+2vWhDXYKvQ0bwfFee3NgFva3KJ5fasqBeh/q8G/6YASOYnTu
mLN3ozHdWA3e4rbao+31+1iAN1QWPVQvIUoN9ezYaeemCv6widL56WHcp3fJfbOxndB/yDagLpmo
g57X+KH+1t1WpWOIoKhWwoEz0dwpyTqzNMO5eGaMD4oKmMBTUz+q8TFFQlwExiySxZlP0pXKNNSQ
RYf+mLWmU0W1q3e130XsIeoABq12gn29sCBdwzAxPJoB6H5Um7iV1cKg1wEbA+Y59TOxLAedbIEs
PbR2v83zwbvu1i6Dj1/SwMuMkgL6APnKj9bVSR1hPt0tlEBz1BTUTyCJ8FmZl1+60Iw2eSPfN3Sy
7jDmdxsRyQIreCzAovrlA85ef/NXYJ5bxqwCsCv4AltgEDZ0Aebih8LsEXZ0qSa7mOTRn5ECV70G
xgwi4SHO2E1VliQAnkYMMi4FIId7y4qq50GLAZPdSJb+lXQUgA2SNrVOiRa9g1yOGfPjCb/k1I1Z
P+d2qHhFUMxMGVkz+nQy0xfVbAzQ5OTKs9zo0meZ1eXWjiT11QiCcpc0Y+qhQWA6MuS7XqU2CJhD
wanx0NJqKP72rtHn7mljXglECmCmOT9bcmjJ3agAL7ZTJ0/qAzTEfQRT+B+lcMcI4AmpUSSQEmo3
LHpqQdMc/3ULwqzJ7CnQK4ZMId8RXlQpSg02ZJSGk00AuCHUaRWHMdGU0uWhORc0n+PFzRnbWYMx
HQgaVObo0nda3tqaP1VOKcJzuLjOMFWAlIuKeSEF/O08jqKEgNWeLIqB2d43MuRWUa9/6vI7HJU4
96xU0Fxx4YBwMoDOAOwIWcWQAZ+fjweM16pdlrhEBaCMaj1kxvemK7xYqUBopm2G/Mc/eAS03eG2
RoOw8r8UWouljDpT71sLb9V29G1y0qiXtW+Z9cy6r619QipZN2/1+q/RSWY9YSnoxlOAlcXDdPWJ
OhqgrU/cnoEDTwkcvY7vzUoXLOeqv5t54DEcggZGtC2dG0rUNG3V69AuD3pQZ32rR8cObibboYNL
dF+1Dh1grAoR3eel1UA99LIpczcWkI/mvy8WleiNFZhpmbhm8zK1T0NxoBFQNp1YQtCzU8KtYBPn
cJR3qADnBfkEJmEIcHnO5bV5W6QqrRJXb16AWjhorhx7Qeg3sWNF71qC6ZidYt6RQiB4dhrX5HLn
MFIB390T6EnqZhtaw64fRahql0ddmzsq8bKZx6MtvkW+avpGTcDGNSPVFTU6znZjmbqGCf7E6a9d
5LmoeZUXuxbn1LRIDlGENm5PkZoyEkdOk8313RJpxPl7Go3lVDGICVATKoaHIX63gakQjD/E75g1
f4JXkgnOXDgUnc/kGS1DB37f4KbVdpb9aEc2+vVOVfDUyhVaMwThhbpmD5hORdIQuTY4Ts4OlVLq
ykqDtwTR+IRajV08qRN2zpfKUx28AjhO0m9b+hXt7CnZafFnXdwxq3CUaEu6G1n/UUmlkxZPybTL
TC/MRCMDa0u//D7OXs2y1mKDIvAAj2IkOx0Q7q2TVn9rQkGIc9m3AQcHd4pmbBDZw8VxjkerSK0w
AytR4YbKwm0yPiS/GM6cJj6V5ugxRXOQZfeTHJ49+Sg04F67Sfnd0A7x8JoR8GINrmyeBioIOFdo
gs8/jTPzVi00Y5gXoUxvQFuDxffxjK8iT7Ofo3RjRl4X73LJS2jqZarA+OcImvcYJmDlNWT+kRHh
UyKoN+EF38WJOyEBm1NA8OluL6rUr7nfpZD5lbg8yHVhZzSGkF750jSO0WytdKOx597YpcG9KmrH
vnh0znu90Imz+rIcDRqOEGeiDYGYjq7dDRrI2kyBf1qzXtB7YTjDRHQFKuVztdpRgsnl8LZa3Lly
tK+mRwYGK135moiAT1f8Bq5LwJMhQ4jrhAc+tQIQvoU6RIXREybvnNQCQUN+T8EkrLkghLruEVf2
60wat199pNJEAmKZC977qQSjMbKDIUqSpuqk+gfI4DBmKFjLFTs8E8ntWQT40MxAvwWYhDVfblrU
Q29lkWGsbNiZEM7dTH0UBVUFIRTzE2VyQByMZXVAB9qVgkhHXd0xnCfgylgYDeExh9Is0hN9nNcw
eQqHfQ/w5ExzUSU3qK9nz2Gku6z7USP/Yh6DaWdpldfrpqPJGwK+zHDf0E0VAO2i9atedVFMBY80
EnlurDs5u+9FM32rS7P4XG5p4B/bTA3x+xWYReyKYhhoa5Xfeon4lijEFS0NF41VpG/taY5SghId
el4tvYXaRrMbjKjtZQAZoStbO9qKr+YPDWDIR6DyqY+28Z6kbFuIrqA194sRvP/fKJVHGqzlJOhl
GV9jY5lBOUNvkcoxYtmpuz3YM52gf2+rYWsYDxkm6QYRUfqKs4J4QNSZeGyiYM4tBhgWtXqYQ9Og
fBjsZyCVAgb9MDDBBbh6vv6I+YXot3DB0hRIdh1CTFa/h0BOocUuK0UYHGt+A2gVKvkFtQfQ1XOH
WCDNWGN8CA6R7Lvxp9k9q5o7WoeSfsvJJhS1Ea29JtBBhMcgwT8I7bnIrbMnNvSKgbdSBUpahqz3
i5X7SXAY9MkZ7DcNKZUGIY7AV11W4xD4YvoQKVWAHwEBjktLWak0VkFuJm7q1K/t19TXvmke+5Gj
QdkJ94Bvpj+Yk781t+RmFMhe2UeIRocy8u1gav4V5yz2Ma4wZQ5KCVwE044QL2223eD/tfe3UBTC
UOWcQAUwDbeLqVUMZSjh+ixD4MVsTHnLNAfDzY4RevBFUS5I2q4cgaXAX5nWhU6mCp7QYghgNjpm
mkCaO4X7Cf1oor7/tbVbKPbLnBZyOplSoqfgYSUSRW0NyaTBAXzl9dUTCVHPV88qWiPL4Lld1iO2
D1zNfutF/IYrznpuq7EJ8vpgUOH7lGJTmlIthv0ptn6s8xbQNtFN04d+DpRm2kWC6vOKvz4Tx90N
oYQnhCTD5hL1R1yCBwAYPonkl+RAsJYi0g+RNM78KqMFLkcGaarpVagJdsgoVTvAYhjqKW4/r+/W
yjU9V0CBxwr3i0PNpz4x+WqXTQM2tZviCFatDViOt+Oh2tc+2duu9BK6+j09Zk50J31UDhqJttHR
g8Nxap8KXmuXlnP+Kdwyy3JgZq0F+i2rLvHYODR652SiFpnLswYhwNhBQtCeMz1czGpgfrmdBuir
oltBb70S3Map9WhJ++sLe3kVQM5cjVQVDGwAJeL8GEQTzeUihBxF+YzBqEK9qXxTswgsOKfU6l1m
CC64X03T5y+Zc4nc8uFdHSlBAIna/Qc4q95r/ynah9vWf/5uO9N7+Pg9rf3QBXxZ6BSNo3vhsUC3
RP5EN5Ov+UjtbYnAk16e0/NP4kw5kftcGdN5sQO/ynadfaibL5jPyxqB6VwWo+ZM7+/lRgfU+XKj
Al/02WzGE2ZukeQNAqBrNwG9VbQo2oQ2OMmKtMp/6Mykj0whbIuScfx8fc8v+1G5r+CMSx4V2vcm
vqJ3K7wafObafvMtkZ2H0QPjuhfi2NxIOxHs9+oy6wpiAMxbGhccA0FlV1oqI/vclLc1KHwS9USs
L4PhlZXAE65a9UISF+CkRiRX2ZznjjHMadeuVJqOPAxOrqPJ/a3TT3rz13cjNnYhkTtHRA/0UdEg
EURZee9PgIsahvug+IdK1Czod9WDb0TRB5YN41yPkC20gbmGUjsdQAaRC6jaz0B/lMPnwb5TRDhL
63v3WyzfpRVQOaJmNuuneFFiO5X0YNp+ZvtyL3iRrbrXPwryLeAKrcw6zSFJ0n0jue2nB2V8FxyA
+Zhd+KCFDO7yB9x1YbUzcWVtdI6S+ymS2c1U+zZG3I3upYscadx3ssAqVzQDRNw8yYoEF/JbnI1E
TKMdwYizm0VHS3lIgJH+9xEHsocLEZxzDU3NjPoROao4e2jUh6p7QaPtNN6rrcCNr6QszyVxPnMA
GKuMEiEeou/xV92tQFnjdK/U7Tf0qN05mJTRHfb1gJjnvj6gA/zzU/5IBPmPyynAucqEDkUMKKBa
ALj7c3c6ErzXhhZFYEVxtNbRt+Qgfy0TJ37Nt8lNxtzpMHwO9UYVBI8rp+FMLudfyhZJSquDXBI8
JPJTVAKIxtXh0KNx9/emeiaKMxq9QymoMLHOJPlspHfzJ6Z08gLsF+2tUr4q0S0NRD19K7HHmUjO
iBJJ18FGAe2QTuqV90neVvYxE9V65l/hzuCZFM6AujGup5FAMVv5MXZfNckL7MeSPSbhLlAFPmVV
I6KiUWDGELwY3JTbvmZ9j0yjjkRBh6pcWLs0OWqtYLdWT/hCjn5ujzGwvbS4gRw63auGFxTPnShW
mX+CXzYYPDzInCc3+IAtawjL1QA8gYGaO7n8qYkyzesCgHEHqGVgcfPPSo0gO2BNCXRQNN+M1afJ
yAX9fasiDBAsoDIlozrMxR8xU4weSs9e6kdePJr0XywYKNi/BXD+nTWKOkxZmrhGepJRTFfjeyt5
ZKJwbm27l2K4vEYVlR1uKujB6v2UvVqlEwUCi1rzNEsRnEUxWlM2xNCEYKYm/GLnPpGQgAM6SlIK
vOnqrpjAxgPpBQgpebxmEuu9UsuorxnhUUfffA1Q1uvOTCSBUyZGsJLnc1W5wZWAPFAhosZd3ZCF
Ctx9gHlJ5PBstAFI7CXUn7VxcKNesCOrMsBFIQM7EUk/vjRIgykr4wEl+Hy4lySP5Ect/by+Tivh
K9D3/4jgrpekonWMYd7ELca7hjgtkJtBS1rcltKuLUovs2zBxqz5YhVYRWg8/DV3x60buhvm1m5k
Hdm4Kc3aA1SAk4yeZB7hn8te1Ba3atQLcZx+DSglrX5O5ZLq2Cu70Hq1NG+sdkX8DxHXUi/u8uw7
UnbhBEHt8GFG2zL8MHRB4L+qC4pYc2/6XCnmrjFS2inaqpGQ14rnvsBIwV6nXpI/RZEg4hII4vsY
y7Zv07SE48dEe5c+I2pF+2SHvizz9rr1rRr4H434mTAKErpGQcOba7I3jOw7VRX6YHy4LmTtRgbR
HADhAL4DT81ZnFyowOnuZhPXHN2mTkU8uX0NRK3Cqx5nIYazNEyFRwqjEKPKJ0l6LyXvuhprD3oM
x8yoYgSdKwjsz2/8PDKjLJgbBcop9UuJ3ZAo9rRQ3Smsv5H7uyHL0EuiZqWT2bUAdnOlJIIsAUgl
kGeem+B4VpAo00Af1UxwRXfKTbpFyteTZ8ICY6sNTuCjk2wQiLxkFELEvRQ5e5JFbhaeoi2jGiLV
bbYPH5+zPa0d5c12S6/4RPZgy+6Uk/KhuZJXSY704/pyr1kNpt8AqYUmdvzLrXajpbY2ZThsA7kH
5qhjRLteQs/X/rqYtROAPow5fkBmFlNQ50qyptOmmuAE5MpWDX524/1oifLPK0URrOQfIRfgNunY
lqkFIS3mxXLqqeQ2sL7o1tY2XAX13Owxsrd1IjjcawdiKZULveiooWg7S62zm7DJnUJ/u752q1sE
gD3sEaCO0D9zvnaV2k3FVOBANINktq5uRfVWGwO1dEsrNhsXHBt2KjiF82/yMbGGzkmU3QnQ8PjI
ZdAmYFWZkBk0IFt0dNJHmPIqpBJslg3ZGj2mWYu6CG+lJkBub0yV7XWlVw3mj9J8dgQF5BogPrMX
yL+m1r4kX9p2c13EuqdZyOB2ruy7ACxAkKGYe1YrGKsw0HzykDQPE1LEdeBhDFBW/etS1y4dDZ4N
hUITjye+rzJJJKK1CYTqCKUSzS9x6AI7caTkVRWRVq1azlwhRIYfWX6evUZOtbaz7RYlsyr0pijz
qdSAQiNREScaIjyR1R1bCJs/ZuHHpjxLgqHscJsWD6PuNf1LTAQ7trp2gAmCC0EDpXXBGUGZlWRJ
jw3D3EgZS45FvuJh7Rom6EGYIbhQV8/AH2k2l1kuzbJBDwwUGkP9iZEvU/VO7emUZvKNnAHSuoid
TBc1Ga5fBwupnFFWGSn1ZIKO073MXPqYYXQF6Zc725/uQjfc02d7SzZd7/Ue84O7fC966a36s8UH
qOf7mNBSUqmCD0jROjeHrZ0o87lSRYajXojgLh1LklNpiLCyw0bZGE/smYHWxdMP5ba4AbjjxFzr
4NIv8nvl2F71T0ZkAHgeVQMZGeZz/dK0iDTM4uIARp/aJDlT72iGY2cvhqidft1c/0jiVhKlwwHk
lJDUyoca+VAM2mnhqetQW/7yD04FiMcobIHrBFmGc51AKU+1xhyQ+UH3BhBhqtLtyDMafLugEpyK
tWP+q70XAJYKGrLmvy+OuRmTMdTS2T6Nzo+L3i8xkKaqr9cVuqTCQlS0FMN5k5BJUa5WECPtgtv8
q1Q7w6Ne+fGx94wHtCSmog6p+Qf5Gw/jXwB2RwJl7rI/1yuXjQwEuiPe6tbXSPsc0BhaBve1KUjU
rNmEjnH8X4M2QI/nrK+t255WDDtFpWNL97J6l/Q3KhAwzA/BCs6/dKHQQhJnfXJq5C0DFgWygcV2
quybqEGjkZZpnq0Wrad0upPk5Va1Yw8cFj8K4/36B6wuKDQEQwkyX/CU5wvaVmSaGnte0Kp3bHCM
0NJv4Kvp53U5qwa5kMPFz0SSEnRPyFhRchMZN3q0kWpBNHQ5dDZb40IGd75SZZz6WkGMLp/Mk7IH
t696qn8im9PszKfG8qSXgDqTG3rIXvjX1Vu7hRaieXiweDALjYVYxqF7G23MlQy7aBjB/PU5otKp
jneytrsucXXjMA2OZ5AN9hbeRC0yqsCYx4KmqJoCHNRUPgGETMGmcF3O6lFA2YagSxC9TDwWZDqG
rRoZMNB42qHdoQifpd6vi3tDlBdfVWgGP4I+CKF5j5+0tM4pJqxdO5H2ZvVJ7O476AFcuSoFp1sk
iTtzVRKEIN+EpF492WSjp2/azL1MY4FRrN6gAIX8rRJ3gyLTg/bLQIFKJbmdutzRzMrtsuilqPXH
Km6PoYzxa/asFq9ZyB4w6eNI4eT35IuO/APgDPzJDF2rjPZ6x/bX91W0CHOAsbgh2sQoTb3Etyml
V9t+od/KDE/Xx+tS5mN94d5MjLUg5AR9Ep/xpqXdq0qHDjgyfCTtZ9e5U7SXy8MIsMwf10WtFsVQ
Fvsti9tWluIexNsZTzw/e8czHXRFm9olHm08hGMeunVB0Jx/awUHZC0Sm5lkkI7QAODFT3zpY6T0
JJ4PyHCfK/c1xpavK7a6UwsB3E7FmlSMcQkBpZl4kXYcGy8ptU33L1n9pSJczGCpeZeaLeQY4UeY
To6BhEb87bouq95kocus68LqJF2iYzLLGAE6HMXvQ0HdWGEggnkkomaI1XXDuJgO3AzAkvDThT3t
kGcYIasqHAZRtSPL7iAqbq9a+EIKd7Gxqu5RTILnZziyZuQ3gYMez1Z+IMFGF9GnrF4zC2HcDQfG
iF5TWggDT1eAzucazdcbW3lm1K2rXSli3xWsIJ+qyfAEUI3xV3Dw3ubbAVku7ZnK3nWbuDhASIXO
qURUKeeJLX6i2Ry6fMg1PXONyNhKE9kU4V+nQ2cRgBhABXRtrKkz03i0kMty+4nuS5VgKlwUfVys
1SwCiIEmyqBzYpf39e1Y2hN6K8Gom+7UEoRqw7EKQezEAsG1siZpjjXQtD/j8V6sVx4lsYqmFMxa
9CjzUC+3D0Z+oqIcyKocDS94iADVDV9xJQnRa5ws7Esq3yhAQSzLXT0AFCkyJIFKlw8JrB7SyHhw
YnBvbiA+9wuqpBU6A5Ugxrzugv5lMEBBy3ZKEiO8uZfyF7O9aY1D2r0wEfLixfnlJHPnt8vUKmQz
97IMlM7yVsn2qiK5hnZnsRdl2l039cvkJ6QBb0JH3lxTL3klIp3RdJRzkKagM1bP1cexe7a7wqc0
3xRR4zRafyvL8ZFI5FArwZfr4td0NSwL3BxzJymod85XGThWRlsOGSDoVPt1BFCTmmsbOyLA6sUr
PlRvGqoLDve6xuD3BccgWrDB5X0uUxpGjQUUGg+x8TyoMrB1FG9QGvSomfRoKr0zxvZBLjTXCH6k
uimyrDXvYmKt0YaM/rsL4nktYIrVNTgteX0khdPUe9LXbklGBxVSYvvE3trBJtE8vFUHA0Paoi2/
6LnClmO2cR5vRLkHeIPnC1DZYVC3eLeCamivpC24yIBwIn0y+AZT2iXjXg9uh14QlKzttI3FxmQ9
ZgmRxjwXOoUVLRkBOTBmIaJj3ADdaDCa4hZFu6epDe+A8P61A5Pm30bW0NXG9K2O9AZaTvjuf0Wr
siRUG6BFlShvtZljmeN9OPSOrFBBa8tFJAESLPgm0DEgmWKDX/xcw6DQK9nKwUwIrCS7brfAZQd9
Re3YTbW30N15/eRcZqFncei0siEKyDi/WksXgUsLbKg2nsduSVU9DbruEDV1czn2FVJu+/qhAyBt
1wYbqoiKxitu+Ewyt5VSbkZgIoHkOnjoEcE2WYU0NN1g9ll0Vufzfxat/1ISl5eOLBXMlVtTaZww
/5PCPzSTdtDDyLGK/MgkIFDhKRKnOkZt2SYnj5PJbkDNuK2BJnl9nVeVnWcW5wnkmaD+fFezKSwx
Iw5lJ+mjMW5rZJSK5rGORIiFK+cDI5EmStfzo0Tl82MtSYMaZxLM4Ep7qEjno+kI8yTKdylrdlI6
7JEl315X7TI9Ma8uZnJQrAHeBaCOznXTC8vKiASZcbg38l1oHBS6rZKdLvsZ2bHJS603Qzpm9kaN
XiTUc5p+Z1j3rah2u6o7sfEgm+Nii6/ytZo9MAkE9m7EvDTe6tqzZdySKnBjdmMnxua62qs7+kca
H0N2w1iGEehC3Szv3EZ+K2vmDQMG2UUub80hgCYM64s6ChIjnJ8NABHRt+0EPnS5cQspdCO7fcyU
4oZp8eNgV6freq2FLDP/KibzUGTDDAEnD9idcghqcNCS2Uj0KIVT1Ju4lR29uM1SNyr8IHwMsldQ
c7voTb4ufOVSO5PNXeRx1ytylYJ7TcmoOwXRUWGNwFzns877AtSibHtG5QKVPadeVxcFIwGYw1AK
8wmIOg15RBQYCtIQlzB8OBUGLmeA/YGCzeaT4karG53eII9bV3a+DWdk4QlIwKeUUNsDBXiyBcrB
bWSZEI4pjXrEDBajIwJDarxIuGz2XZ6OAk+4YkvYWBn/ISsKb88dVYwJ6ulogZc4j+vWdAHZFRwJ
i6cMWdkEsb0F/t0bQwoiEdLpxQMPl7VpI0ST0Y9kIuN27iPMMAaTPepmbkV9tbrrzdJTAfZmATM2
IV/T2ms60QasOP0zkdxGh21m9zMLs2uRwSuLF7sChO+Q+roUP2DqF9O8DXMQ2QxOosrbxLbdPhDR
OFzCH8xWMP+rGLYMmiju5klHBGlRi8NUaSH4M1HlBcBlafzotOZGl1MXeJcbTf9qhyaKotVWbyu0
Pme7MH2oiLmLjcYBt60TmeFNQMwtUyVnADr89UO3bqog89U1PPEAEMNZRVe3ER1tnLqsI4jmDm38
HuG1r3lBTV8ivdjr4btSY6bT7J9VwIBEUeVUsgjLaO1g4jj+D2lf1hu3rnT7iwRIokRJrxp6cLdn
x3byIiRxQs0jNf76u2Tg7HSzdZtIvo1zgA1swNVFkcVi1aq1FpYYtFfRtzrfIjgA4H6akfjEROFe
bGjjrjHzwiNtI4F4rVvCOxN8y3iWf6b2JzmPhjmvrNNwChJD39latGt7yGtlliTSrN0Q4IY0l4lO
By+T5UycmBlVoiRmA7pBO0LLu93F6UcMeWkjl32/lZ0OdCFemQb4khyYOzdUgGoy4QvJflmHoR5E
sZpvTLXhSNwUDD/Yk/WmdZq2y0ExcmytVjvatNEORlGhu6s5THKDrPi9MOViUBYARPyzBKETv/EW
6xswDhZeFk/vcQawmdLcckXd262MCWI1fQU7A+57E3MYlkh2Cm5rDBGEQNy0jdvHx7D86JTfOg8s
493Ut+jTA/V4/bRctshxpE9NLu6fuBcnXdlbKUxOnuY3byiIPP2AoAHetm53AMeJ+3AT/QJxnWf5
uQT+uLKyZ6aFlZ2iqmkdyFZ4SfG1VjEWmrnNdD8QmTr6yjVxZmfJtE5cDPNQhaA27Ch6tlFqxUud
0VPGdt+hIU+USLKka4nb6YoKB2VAh2mMB6xoxt/nZnTn6nmIn1TFL0NA4mWMCxjYxc8XUwC85tBA
BsoOoVmId3OSJ1ZBkLqhsmZ1Xt6MY7NtayDEAkQGetNwvSYBAyP4Zsp586pWjf6gmM5EbiBShjHG
odLGDU0JJs471N/Yxpin6VGfSsxwkZmQ7AFBFnCCoTCsXRym4/cUOloY7poYCaKZIdozm6WHtnb4
4OsNJPjcmvZlFIym0txkKqA/0AvoPVLooeLlnap9OFxtd3o7pJOv5o4CEdwoKSyvHUP7zlTqxHQ1
za4eCDPUl1rXsndTzW3VUzR7xuOxVZnqGbEW6m5U8mTf5QPBc2hC+1Wzoga/we7ueisEFiFTFfZd
g8y0Dyqx5pnUBDN3wLYNQZdw9RtAfAhphhrT0uc5i+jGjGr9hg3lmLu8WqCTeTuY0bbNlXxfIbxA
wEvLDB/jIerOqXVMtvGs02eQIo1AHiVjUSMCq1N/M6SR03k1S+wP6J8stXTL+Z2yStvnxIm3KD5N
vpOFEYVEoQbSOT71WLcSi+yyNpkSv7a6DoxfnIYAPRj5r7qauls6O2XraWkSdps47KIOANjE/J07
If+uxaDY9lLWNj8xAlQ8l3E5h65ZT5CjsxXnd2ZieZ+s0mJ3jTai04Iqf0ncAYyIBp/roG/A1II7
DVfnAFKnvgj10Ysqvs95l0A8eyj2qJ/qe5WP9vd6rEA2qBdRXm6aFjtMaUZS3JjmRPLbwiztQFf6
mPlN1hUHUvbhrapXSrObCohG+6muKrd5h73rTlAnftebCZpsIai8Maw1zXXtD5bplI/VmEQH2kzE
8AAvq2e3GOsakNW+bM1gTCO2SaBSfaeYs/ZsNGM8u3Xdz7mrk1LXHiqzL6qgG7SOAVzXkOM46G1A
8Lb60TsTuCEpLUyADHWae9fj6uq7A7Vyh+AxiU0kcmY1DcfuySvcyirFMMw2qm/14Wsa30GPqkh2
pPzdzP5EjtSW8Z2tmcZjGaVDqNQA8yveWGXPnbpNkQDx2Dy2fX9nso8UbMdmWm11mJuGflPqw6EG
aU2Ldgg3ZOPhKyEQjJEYo8VME3rEovpvoahzHiFF9jpFc3Vvax67wcCpVKGzLdOdXonuCz84RYql
q5dMq5qSma3GFVQuO5fSuyqnXtzupvAlJLIm+5pbqJmp4FhdUIdiMauaBoTNmkFBpjVQJYX2442m
juA+B4gfROOIIp0/My2FXEhHh0GSGK1cl2eJiHCNZQqmtxSKRKQe651dm76CBQY1sseIBMu/4qex
jFSgwg/GIZDnn1+YZAQ2wp5AzZr0RRCCYNTXlfJZGYcggaqlDdKGcZSxd6y8lc9sCnmIxRLgyBLY
zLrBLRqChP35+pFcyZPBxYuMHM8C4EXFUYiwcmKjnVq0fkC0bBTAAY6NG9oSqNDq2v2xIj4Niyjp
+nnoCm/uHFyqymucOndxQT3FyjYWM7Y9U7Z/7Rho/zGQg8MGonjxc3EytfE8YFtC4shrVajOheE+
i7W/T9dAlOqALxWVALAECLuCowNhVxHkPRKNB1ANBJMuMqoXsDBcd2ftlQk0IZ5NOGJI3MToMdGx
IhWDDnaBQ/Rej6mFGvw0F6bH+0ypXHAD4FdESTrNLh2MkLoTkpBvYd/1tZsxlh4LplmHqO0hGsco
kJ1hxQ5RPCiBZmQ9apUtTUM/5UP5MGbUrl296TFtfd2NtRrByXYTC08lrzQ6p6DBwpwKzdBn/q2P
+7gN5uwhyp9p/+u6udXocLLvlizxJMlNeKyDuwDmohAqQjtM4s3NqyFjVVk9pSdWyLmV2ESJmyy7
u7FQThsSVHnSSEaws/YMwj5DbUUHNhkBaPkVJ744fQzl6w4yJRVFeTWagbIGo+L8LSIF9Hi+Dbmn
Z35uaJLEfSVAnJkVNnjaFrneJDC7qLtV+QuZpm3WSYysraAKsIOBEVYw14pPPJ6RdoL05iIeAfJp
Et2nTDb8LjMhhFKtbHBXMpjI8xRnI4wedR7/fdEBgUZDFx2AoaVld/6JmloFmLvFGKatVk9Fq3xn
YbbJw0ry+F47RKdmhF3dxVlDuQ0zyyhWdl9yaDnHt6A7zZyA9G85lYTSlWQCbsElgEkX7kdhC+Q1
2i25iTIenyK/LPl9MlsBH40bnYeghZ421w/tqjkbf9NCERFwBMFcMtOadhpepiHaU4BEBkB7+XrV
oMEc3VYyMp21qwmydP9ZE/ZF3Y+jkkyw1ij3gGACaPzRprfc3ERoaReyML726YBppgBQgzj2girV
SGN9joYZ1ugvwwocazsOv7PkxRlCv+4+RsyM/v1immhJoRgOsiDU9M+3pEFGNBqhhwrawzEwyxAE
YJkxQgIn8abImryOdj+uW1wJGCjv4XXmoImKTF/4fHk0lk5pVWhal8zVRnrPmLnV8e77B8/w8FnI
p5G6UJG2054mK8ZZK8C6B03xQwscujMGUYNnj2xkYm1HnlS2xSSJhCj9zhmSTKt5L1XVLeMvE8Uo
dLibZA2uNVOnF+QSxk6ifImekzY4uEsMkLnq407rPhrj0Yx/UjO4/p1W70YCpnd16V2A7OzcUpd0
3NJK3I1gdcB7jGMCckdBYxy+XrezdsAAGPnPjuBR0jodGuHwiCy5Xpf+tCsVZLXglM+cr2Zo3FSp
THRBZlLYglYxQNZyhsmco3oW+lH01E7MA6QgNX9GwLJe93B9JRfqaZDVgkJl+aYn32xirZ3p1vIy
YIqb9XcVhq/7+NFMZeXz1c0BGAaleDuD6F04zHPYLypLMNRmb2Z+q2SgdE48EPrUKDpc92l1CU9M
6ec+FajbWCOBqUk5qqnu6nkXZNkNwwM6TY+mrKe9djvjqfqfZ8JmJDGBIlmzLKFabyCbeQDZ1e66
R5rMJWEj5mDqio1uWb3pW0GfJs0ro9G1pxue3DTzJh08Com3aseT3SIoReMvg/NE+cNEU7dVXiS/
ZllAoUBpnHos7NFE78pSNfBrmh4Umwd0El3L6T6JTip6cBDNdHVTt4eoCLpoIzG+bJQL4xivQct5
4VamwkZSaJ0yuwX5a2jrX1OCckQ93Clgd7C1dDs5pYuBXX9svhUAsSPM5bJPsWofJQPwiKCFYF+Q
i6IfO8QK6Fg7DEYS0oOaKlvE/VTau0ZOdooRuX0efjdo826okof8Wi9sGWHHeN8yNaKLvaESM4s0
s+F9P7wN4F4P9cafoA+F9PA1dPQ9aoFBNabYGmPAzPQdJb4gpPwIyQ9ZX24tdJz+FOGYmaFJxoxj
IQrHrVgUqM4vJDlqzf5lxU8NCQeM2zkoAwcYqi3U4NNXYm91tXLb8oX2na9g2BFPwAS15UjWaFh7
uGC5ASHD8BOeryIWE5CGtK8dLDdElVxSAa7yQdRH6BkloxmkyX003eX/gP88s7nEgpOQPBs4WR3U
cbwa1d460OOJZD5N8gGglXj82jvV8HT9TK3F5j9eXmIO5qbLMN2FgDl2UOCocXNbt0X8nDsAoc6y
DtUlIGeZF0KOBWgiiplIuM4dNKqJzBFZ5oXyg7Xp39WAuZDCKlE5fijc9sHc0ufO/z65tnfdzyUu
nYWOc8NiKUeryrQrShhuFXs7a6lfU34bcmt/3czFhSCYESKUGYPRKExgJupq8KMXrv523cDlthQs
CEevJiRPjQ4WZv23AexL3ewG59UwnvT6LQILq6LdQNxYYvRilwhGhWM4Rj2U5FIYNStM0YBhAlOA
fhpHLprYPrE+OigKRsVTRzH56Hwd48hTujdoWb/0kGKqE8AEjOHL9d90EYKEnyRci0qnMrNi+Eko
NGLc+bmqQIX+1MjqcWsfFEIZ4NRFMx76T8KGzSue9yVHx4frfjz1Xj7Pkp15WeKHJycmRLhWYcbM
LjHA7bG7NBhdULuFm/jLvO026QfyXDx5rq+c1KCwSWnJ0HJb6HSTY/e72Ic3PVDILgqo82/V1dE1
ltzba5/q1EFhyzospU0e21jD/m1U/dF61Kx3869L6sIyCns0TLAdSA2vpuzXaMOP1OXjN+78vr56
a4EE9/+CnzKhWiRGMDqUbQJGQrQSQfmAQUfT2MyJjLLm4r29+PLHiBitbL1SI/Q9MX+Etk7Onp3a
d5JHu3Hb5NCWiV/1rWRTXGSZgkVhT6g6c6D4BIu03hjM63Sccd2diuPwkRYy+i/JGlrChrCdrgdy
EMaU8iXt/LH/Qr5e/0prvLMoHqBrhY8EALjYSOdcMZqpQ8fXbNoXC6oyu3HSN1Y9vzulBi3EwR62
Y9tMfsx6/cam2ftQ1iAOSQIn/mliUsDMhw0ZZy4pvK9FUihfAuBHVVyE4lvI0TsjUkuMvtu9ApaE
GJp6IbDF3xPqcksStteW+dSWsMwNK1UlB4DIq+rBBbelNzc/jUECCl873KdGhGOHUSxmTx2MFBMo
HJnml3hK5tAKn/+JLhA8Nrq1aEABtLb4e5IdYdzMjlo24urTfBOJblR8v75rVj/OiYHF1xMDagIA
pJXDANPAVQyhAtLFbti/lkagFTJs1NrNAolHy7YtdB/RYj031tnGpMajsZC7fauGn/Wwue7M2tc/
/fuCM3XUGRYLCSZhQRvBSOtH1gsfZb3xtSU7tbL895MlKwALDnPomnhlsu/NbagGhtYDOInJ2ud/
8AcieOjj4zYG4c+5pWzIS9teFBYAR/XqdkMA/dctSdxY/Sh/jHxmX6fumGGvtyqMhFDCsK0t2piS
QLt2XiwwUhMdWxlsWoIbRQMG8DHBNUXq3dx6TgEUxFPyL8yaJ1ZsAdRaoGegDTr80Nkm136PEMe8
/jUuX6O4MIDagPQQXkfQAhD86DoT8WWCBQpKoMLYY6aZdhg82aaqb4f7qnnDCU35Fs0/MLv6JqZb
r/+C9YX87wdQwcVEUZIGaI2FxiHyoEIf0i9l+z7KwLqrx+iPn2LNgamxVmot/NQ01BlwN2TPjix1
WT1EqAljeghIIczxnG/tcCKt3icYDC/0V7N5NuO9WuzLNkhknAlrtzxacP8ZEmOCXk4siTCGD/YC
fbgdhi+TsjP4e5PvDBnHkr5cL+KT69SYEBqM0ukagKqQ9nXuvLGeoUfsTomLCvTD0X17mz03OAYB
dXdExi+zeopP3BSe0UOZFNlkwXICFNeM0ZYqllzjq5zUp84J2x9P8sRhI0yQ+y732yfFU+4Ur96y
Wyuo/XpfeYGLMszz4BdfjCPzZe/Z1Zf0yQ8Qt39hNzSaFewZ+5v2zO7KVyjocjd5/qV8ax+0x5vO
BxL6VjbbJ9lA4mko9RGwCxtW9Txy2xRcU0e7O9bcN9JvGZVUvNaM2YtW5lLwAqmDkFrMzDGybgnG
Y1puYl33Osvcd3OzazUH8oCjy5tKQjq4GtZslP0BdVpUi8TZScLDOA4zpKZl7IVEdcFlRYCP58p9
WO9N243DX8iV3aS+S/WjlfpcOrO0xC3x2Jz+gmVzn1xBit30WtzjF7DyTh+BQfLNYVNltxGDdveW
JU8hHrzXQ+lqUWGZ10d5Hl1gdPjObYIklfO4c/CogSrFYIDh6iGuHpTmENHWg0wqoIypCwUwidnl
z4quYiwXtwcEk9CiFSJEZttFXlCYdQqifFTp3ILCxRkOkIfP90W7cJ2DHnqL2t/oWUlC8CDRBzxS
7VnFLwPdXt8N/8LjupAQYRIFzSVA7s6XokvmMm10hvmH5qklbxnQSzGwvtc9X7u7To0sofPkG+vF
PPE8jHLPUAI7uqH2PdIljJZft7IWBk+tCF81m2arV1S4gneGa9WAYckoo2V+CHs1VLVcLTRYMNPH
IQdbAWwYjhvJiNHWLkgHcujoPCwHU0w2Ulst66pJck9hzWtiOQ+NptwROh5s2m1bne+uL9zane9o
C7PIMtZ2MR5Rg+6hcOZF7kot3YK/1/bvCvRr142sfp0/RsRUcwR1kTE4UIWy285rDGCgZanmZesI
ORr650A4QrcLqyfs5ZINIStC+BHFbp27+W/lPj6Mh2pTHPC4iY9WMOCqmAN6F92Y++vufbYjLg63
DmVnE71ugEqEG1JDocSuW+yNMvJ6x8UFdUxv6+E53ad+sgU32nV7q1vkz7kVC3VmCnVixuMc5R8I
rbGfHWRqU+ejqB6kki+r2+OPKbFgpxmTPcQxPBtZ5sfJfIzHyNfHQTLZvbpB/mx68YZP8zgx5xAe
9Wa3HbXxccb1d33RVj1ZJAa1T2yoODxOtdDsWQ4TbfWTQBQvjYKBfb1u43IqZZlNR4kAMw0gMYdm
+nmwy2nWACQFRejBmzfO0fDYDfvV7KI39lj9QOGRPIEkQP+A5uvCFQYARrFP367/hhU/z36CkBB2
tGVmrVS5p7ZTaABGpaoPFvhiLd8oMD4fXLe2VmC1NdNeSGkhoAvc27nHKslC0hvw2AAkPlFweZnH
EKSRnQViQK+a0aPrFqqNB9LwDSYXJEdhJW86My/cLmqvJylNG3xVY6OAEgc66j2mE2qPqPeqIsmE
13KHM2vCLdNCQSdNY1gj5Imj3DADUArZCyt67QgudhTgjiH/h6vtzKhw8ZiTYxgYhQGCrLqv2IAk
X/a8XHu+nJlY9tTJHc2IXeZKBr8U5TE0N60dkIj5hnprhu/pMgSjuM0HyRUMLWCu7Q1Y4YUiHVUd
zwJbdHwY6E+VfZ3qF7uX0dGsrzk1gdoAYmmBy5//Nog/5XU84rd11WsOie7+uzlvhsre5s2LMfvY
fBALkOpBrZwiG2cZnZCF1OuCb4fEZplFNhZ9ulF/GV9rCAXsat/00hfT6w7avg4wQCP1dSWw4xmv
otoA4BnCofAdokThhaLj7I6bKdC/h9/0YIZ8GyZV2K/ijm7yewc7e588yq7PVXdN8K2DYwjFfvH2
VCcjrDUIRHnh6CbklWIkmm+uR4pV3/C0AYMHSpqWCCjIFJWMmPPCSdXJ1hp/YqYNsBxvLLZjsr1u
aiVV+9Rg/Z8p4cTUIDe2aQlTkeZnChjwd06xnSyJQyt31pkV4WNBJXSZV4EVO92O+n1ry5AHqx/l
ZMUWN09O5ZCYpV7FMJDoHmVf4n4TyeCwa5nLwouEBszCxXvR+Y+iRmniHlorVqwGgJkBXhLk6Q/A
zGPtSKCJlG5AuQIdNFnbZ+1cn1kW7imFZBB+J4vKS/3YoS2eg0LvB4qDaMRj6K1Bk05W3lo1CWys
DgjYAn8U32Cak4QZ6dEoQZUma19K6AN2Cgp3Lp86NwF5jjLh/eBf34wrX3EB5P5nVPRTtZMpXUjM
i/mhpA+q9puOP6+bWLkEz0wI6WcTspnUI0ww21Mnt7FcumcYhJ1syW37ydcqJLqnlsRmXdtzE9wQ
sESq4cXs6pskXJiOEtDCT1hI4nPyu8neqfaM10RNj/kYgcIGfH+2q6aJa5vRPu4p5jkbn9Eveqh6
uf4zhqofyFvd3iwexsG8TyDKeX2BVgLC2c8Wk5S4jzSzxc/uUc/Qy82gvTrgaS2C62ZWvwOktMFl
6oBeQaxtMiMKK0zqoGxPZ+M1dpz8G8M2hF69QSI8Q0xEdl5Q0AepmLH8+0eWCflHnGHwQS3z7sIu
GLI6hwZmDKbI7LlUD0Um8e5yI+PvW7icYMIEm97y30/CUd6DOC9M8PdbNGoxTgYgYLpx1Pfra7jC
agozIAxGpQR9Otg6N7MAPszShNhXFj9heH5INyrZjsynjIGO/96c/XrB4R25V7+Yhss9T3fNajPL
QuOauxQTlEg7QNJ/QdLMo0pLJh3u1uWvMqVHPinbqdMlY1crtU2ge/EPZtYoGmNilZFnhVZnvEYR
bnLNF3Xb++prfhMerVuz8bhr3eYfAMkeshuZbOgnn8T5WYZlMAQAXAwCXnSOzxd6VtVOqVQE4IHS
OXIVPK9/a6A5PWCwtU9dNePgEOf13HtxSdrHcsyg8jbnWkN8LY7LB4w0I8dmWRtDOc9pqU/A3BEM
bdODmZt2eeFibp1hTLNOo5fQ6tqXYS7x7Yia2js9TGT38bIxLvwBWhBkOahnAnB+7k/d5Rk1kgad
doOhNlNZgMM6meZZim27tZ4fpyZDip5BTAx5loxG9XL6C4kbwO54C6HhdUm/roUZ+K0bHP5kr38L
vxO3OiqoUTuesYeIxDtmpIFewoige5PfG3fgJpCkI5cx7sz+5+V3cjwVDSREqgP7Zfab0UMYb/sQ
EGRJarV6Kv54KQIzMYrbJ+aiYmS3Tymm1hvIKGtfroeA5UOJHxIAe1DagbZiEck4/5BdC3GTivSo
0KKioXfmbeSQLQ1nXNGlayuh5IK+zOPAoYzRQBs0BDbmPcRHXU0UpnVwCbILntPorh59v+7QqgXU
m5Fl0eVaECNnWIIJKFpSAItuHANzJI1Ef2Z1yU4sCKniVANhUqWwMJaPfQj2tGc1OTgpKAdk06iX
dxxWy1mks1HtApeBEJ67sG+gXjhgm893oCFX610YBcXgmqB5lDJcL0t/sRP+GLtQ30Bm0xSLDEVT
+7l+O0zbvA5ssOKxHTU2I/HL9j6PMTe6szGefv2jrWijn3nqCElDqOTLtA6M13ftozq6yhfHm4Jh
+5Hdmv4tWIsi39q+aTuX7StXA5E+uEjcwgN3T5CDEVjyc9YO3sm6O/r5ocBAHhBfy7qr9bFBR9PZ
MRnmfC2AnpoQDkIVOWGoLaojXeZ3414H5HH2B47O4kaxvVZKXbl6LMA1AFJeAMwxNHvu0likqVEA
ReqxatPyB3V+15Od3d5PkP7gv2yyz4xvlQIGzyL1SvV7a/510RGHHgV20wKzNh4EwrEMa8qSjsDf
HFrWEG9ye10SLdc8xIwcAMDgRAXXl2BBnasq1ekCkSWQ88pvQekm2RYr9Tc4gTYWmH6gh0PE89jU
ilqHKYj6BxOwgEM+PWnOTklvGQ9K6jMndesWQDf8T9I+XAsEJ4bFs5laPeN9D8MgV3OUrUZ+JPxO
m7601Y3G/etncW3zn9oSdkoyIRRVi5MViGzb6Xs16zdKFEusyDwSj1hdZHRaRCQiQlw632fFAS+R
kP5Q+Q5AZ4k1mU/CaesA22tTdfEJ2CvrW8tvkuHr9WVbuxWgFaYu0qMY0xRfBFVlNk3NIf1khwYg
K038K+7BXTaU8xREI5sDaILLBqDWFnEp06HBCtQ7qL2EQ61EJHYWIF6ePnMOwmVPUb+Umjs5IJZ5
ue7fyhKCohp8xxibAJzfEe4io+u1UqGwxR0UfnWDvlSczpvMiifJMVsJjctYPzqMeNgtFBPnXjE1
xMMXEr5eXMSuNsV3rHyAiMKdolU3FbmLVLKxTaTH1/1baWqB/fGP2Yvuy9gtpL+IH/Ho7KCthfFJ
y2fxK5n0naLQm7Z6aVh06KPWR1oBuhYDV1RruMlcAGL5xUiindEZnqH9vP7DyMpXxg/DtgJ5GxIa
EdDXsKQvrQKb1y4htKJ0LL2JzBJkdJkTJ694189fbSdz9jHphl1iTKnfdBzZb6WDmZlxsPvUcxq9
FU2lPoCtJwl9deBmtgvbtDPcchj5TTGSMXYBuyK+pUfVR5f0DCxNYE/9yIrE+BWFTbxpjXEa3SGm
+g+rb8x9MUzpYWJ2N6LB0sxPndNo2BRq+jVsa+hmNVG7Ac64zY9K0Tm3qdqXfw3kQFZkGiANBoEN
Xo3C/mdgPOrzBUNlTUq8VeisB7R29lXVNBijQpVrsu0Q3EFG//e3memAPRD8a8BygAH2fIuOdmRh
ohKdOl69hCjYx9KMaOW4nVkQovCASvmU5OjkK3XlojxIu5tQRtSwErKAOAZqCy/izzLGuRegxUSq
MKD7zbWjOvpd/7W3NiTdT8Pr9S38+SGE3BKWEBdxOwMA8fkwP3kvdSSx2BSiJ91540/uV37uWhsw
yLn6c7yfvepx9FpZ/8jAr79mczlWJzbtQuc9ZWhSjxvjd3oYAtuft+Uxu6v33GMbcy/LGlfi1pmT
QtzKTN5QACOQNW7ZU/4lPqb7Mag89en6Yq6Eg1Mzn23RE7/MKo7ogAFBr99YGxRz240Jd/qv/zcr
wv5LimjSSL2s3s/ZZ4/hEVLtik/2161IluyzV3bii830kGcDrCTHcFt60Vvr90G8sSRY8pVitHm2
ZuL9rxmcJSPsGI/apt/xQxMgLrxn2+HxukOrx/bPRv+E9504NOsWKEcIDFF1N4c+a/ah/uW6iZU2
grkIWQJFBn0FNHiEfdaVvFf5jOa6ln2tlBvEXr/sg4k+hdYGFPip/ttSN6UlefWulDxglSy6Hji/
jshjYEZdSNFBQNfK6T095kAv7WpcAqXs3C47Szi3MASBKtAloMQqshVrWZe1ep6id0W7oCQ16Jcw
8oUxihE4Iy1A1xMIQQXwnCH32Zz+uL66FzsS3XVzIfbQMKS/yNOdR41esYpq6KoWGlLgkVEbzzZ6
N4soyCI2CvVBKVK1gyQ7vVha2ERKhYYQimnI5ZY4fbJplDLD2GvRwKZagl+/sAKjnPy5anyUUSSf
8fIoCMaEsJj1SmmDI7jFnNGB9AcQzxnxEUtZWl/A0Zg5bxE6QtfX9LLMLNgUdmxezxz6M7BpaDdF
fJ9zLGTl8+Q5Re7f+UZ5y9RdmgQtuLb47WTvtOEm4k9WjKT5EDMZjPfikJ7/HFHqVlGgY0Ey/JzW
ZN+GtP2gerqtxvBvk4RPM7jvgMeHIJ9YidLwfiJxCTOJBZwNLb6iiCsJNxc3uGBCKEU5jNAQI1VY
2KR1W+MA5oVgVh609DVUv1//iDJTwialDl801XEwmlZzo/yxVepNZYE5GwQCpWTl1j/Qn5UT9ihv
ozDPAPLyurIBgbXPFCA0DcmlsG5k4V5GDRl9HMGhdHTsuFVw6lIk8WkSgYU8PFSkkHyii+v68xP9
MSP40sQZpp/ntvXm4nZsXqjSvrfFXZnxDUWdKwK/sewhcxFABYvCaZuhv6QmHBa7Asyc5c75BefI
3VS5N7HizSC56f+eXxERbNF8+uSYBcPieQTjfRLzbsRaqowfE2DwFGsIMn7naC+cSFilLqHUi38n
xpbE7yRcVhkrmBnDv7giwQiqjygHQr5qvLDa9ExztT4wtNfSecQIs9q9dpqbyQQOL+9g4Tcsm+vk
N7BiztACgMOUgiLm22g8gRsu52Ba1yDHHIRD49rGfWt9vX4IpXaFAw/dichC1wenEGAvtJPU/rEE
Iay+qUB4qmS5W1HoBxu+NssGA1aPy8mqC8elyHslKSZYrtDqUfubmY7bPt5e9+8iZ/9c1mVUBfTh
qEUvW/tkWZUBZOgK61pPn1W/5WbiEt69X7fx2WM4SzAEI/q5kcFpuOWMHAS5zj0IoLj+5jjbRjnm
xh1I5bz6zdG3Lb+zy5/c8a7bXg0G0EL5n3/COVHq1FB6B6ZJxsEgp7ozNDgjzKmA9ZQ6u0qxZK2y
tXwGmkmmjhcy+ryilr1ZFYnKZlhUqpepv+WOa8WbsBrcDJlVx3fymf6LOYNlef9YFG/X3tYzUKnA
Ym9tOR7k5cOUzph2LP0CZBoEkjdthYanbARpdX8SSM0QdJYWfPL5V8XMVlqYI/q4pXJsx8c0vC3Y
/vrXW92df0yIgAzWFXW5zKd5NRRdQCzvAwYgCd4SL0RsWK6FeA0tXpjAaDRp6bPpEEW/rvuxngMa
UFhZlHkgGyVsQ5VpWazYsJKl0Vf8+1Zr7F1jVUESzqBlJtuBPhZoGiLxlVG4rp6AE9NC8J6bPJ+B
SoFp7bUaI9fJepSUun0XfiXDt7aWybSt7v8Te8uCn0SUGliUZOiXBXXmLZlHUK+pQVXqbu7096ym
W3Uh1MhkNJEyN4U4nY/9SNTFrO4or0r4o8/qCIR906Yk37Q+Dwa9kr2bVrcO0BOfnA/AXQsftYuM
3OEzVjbWp42uj5C8q25jSFHb9nyXaF9ibdqNkBJzrSmukGcDIe0ob2rquHaLxzeVzQmvnpaFH1gD
3A0k08KBNDCI0CWm3XhzPW4zvXsaI1n5YLlzLiL5fyaoKj7WqsLM5ggmSOcO5h0eL0m6tQ3M10sS
0tUX2okh8V7qTCtHORgpBnjWY+A2O7QkMVe0K6R92PXP+L9lAzv2+YYFVUIZq8tn7Pmup4/28MY1
2aXw/wkAf4wIe6WgfFYnDn+sHDxwGujdgaxOs5s4RAeyCMAYoC/P31Y2nyQ1LBx/DI10FVT84J3K
QbkLjAuBXvGux0gWVBAmuiP1XW1JUnDZkgoxANp5qZ0oMFrovoVphJBtrbb/l8iNcXvQH+P/KMuc
fzdSZPloL9+tAOJmjKutMdEA+q/e9di9uuVPzAiBpdbpZCcUZtA7cbvqR4MBOlYCiphswnCUGFvd
9ifGhJxPc7hVNhOM1VPhTtld1RvexL63paw/JzO0hNOTKE2Z1uCNBENx8ZAMWw1OWbY3xZI26upG
OPFHCElmhQsgTbARVAv1D5Y/R+q0yev2+fo3WjcD9DzmoTHrJypl11UZ5e2MsKRhwnMgE1pmzyMo
lP5vVoRAUaRVw2wLVkZu7jQneoE62zYpHMkzefUmA6/A/5wRQkUXWxnrbAcxFu/+OdoaYRGY8Y7j
OVkzf5a9XmVrJwQIaNcNRlfCHKZUI92r9N5NYlmlXuaTcFZRrIkcOmLpclQC/UZ3ogT0/Pn3OLPn
AA0sFFNqqIUEJJu7l+tfbfX8UgKsFeCWIJ0Q/GvqNuMUdIZebh6QHY9a4xNwjUae+v9Iu64dyXEt
+UUCKENRepVJW1nedb8IXVXT8t7r6zdUi3tbydQm0bODGcxDAx1J6vDw8JgIWaSUvBr6LKC4VdYJ
JomyAlCy2t6o/gjtp8chRU2VtP5HVyV7FVXpvoA+yvUlrn7CBS7nojQSD10US4h9YB0tqKfQT+8P
vSCRufoNFyicb1JjcASr8+oMzWmSxwKUNzK6I8BUXFSmK+zXWfVQCzjOQ01t15pyikUlvtshEdwV
W7X+qemtYPNEOJyLkpO+M0qCZSllYw1z1FiGSD7HT20eiSLG1UTRf9ck8+ETFCxTLzSAZQYvYb8P
QEcYgxu+tacezJ/x02T+HshzronGYC/7cOcn4gKYC6cGSU/0KQVwWBuYRPhde6a/MQao5MCVlbG0
TYunrhstszOcHsFq0YGSBSJEigqd4449ghf6fkyJKdj76yaFbofzWyhrmIZmCnzjJnppuiM1Hpo8
OETJq67/jCuRkNf68QQJAWRYUL/mWQhUeUSdOoETqhJiQcgA0umoI9dWJu+H7NcIplEz+Df3+fec
FUjZwbjNeYQh9hQlrOBc8UDHIJ1bNz9q9Z9SF0TL6xmWBQ7nAaR2jKLaw9IYCCuyfRqCHfEzqXZp
9zDKW1nZD8VX1b6UyQNmoZzr3mc9RYa3AIE2NpIefCOO1koBuh9gXFXj0uo4tW4TUEvNb4v8YDZO
xKy2rCwfLDLXgWfPffEY+YPL12UzfyrHLsaiJ1mxEoxpeIPowK6mVhYQ3LkZO6lJEhkQRoaJCqyi
YDsdkSxGXGNovIztRh83if/Xww7fx/W/O8pXaVmWoXW9g9lQieHTta9TlWyvb976nfEHgosyqB62
NQFnuW3mpwoKiGH+zHD9XwdZP3F/QLi7l6F5SxohW2Ojxgfd7n09k08oqlXjg+nDYxMfJml3HVJk
FNyJS3qSZq0CyMxDYzpLDl6e/bwOsX5j/FkVd9h01WMsNBDUlugPz6pT5uXbVj+FoBj7N0B/Qhfu
G0F7p/c0Fe5RYxjvTyPfVjLD7YbMyg3t7TrWqiteeBDudteMUmn02eTAZpXoaAyMX+s+d1pj0/qY
MRSN/a7u4QKOu931opYhWAM4Hwpq4a1W2KVxl1GBa1o1hgUKd7dDx1DHHB5QunjaU9p+ya0iiNav
LwRlx/MrLCGRWWQhIMKycgJEJ5IKMun7pNxc/z6r59WYyzAygQYn3w1gmJ3SRClGSpUhP0maetJT
8qpX7PE6zLozX+Bwxo3BoLj1VPgFtX9DKUtW3SjcqLLVUN8lFZrhdqA5DEBXK8CdbfnCmS9wOftT
Rqmu22m+RPTaqrry4E2qhcej42WDlcWVG5i/6iz4LKCKUZQMZN31DWNgKrz+O1Y/5+JncHapelOm
9s0ckSTtodCKYw39y3QYLEUSzaXPK7q2Ys44U5MWPV5fld2mXxSGU0V43KFXvH8DF6/AKwqWpXJW
Gtexl6G7Gset2vhBaAPLHG2iCTzjqhOZ7y4QyYH5yOA+oqYNesR6GGk5brX6H720CvQEhsShzUtF
asHpXr1dFmjct4KsQ9ywAd+K9D+V6kXvjor52nsBBlGOWbEZm1ZwBkWA3BeLa0/SICqC5WWR5et2
Jp1kTNRU+W2qglXcVUXpoFX/9WeFfBc6DQKoqigBDr0BrgtkGqaoeb5u8OutIgsMLsTxaqVG2RqL
Igl5MMPenNUHO0wsK50jJ8Nt2Ud3pKk/K7WfbKZNL7U37SXDQ/4wvAurmbKvSiI3T1QP2s7gDOrH
PLUiE5qigl+qrByYWfwOfVjoiL9ovk48qSEpNFfsREVZv/a3GOLDxFte7JQIo7YlunS7ZqsVMWhS
4amifj80pigJdMkmgb2aBVKoPmvwobfs3OH7BYRR2/mbjDZ4gzHba7N3/C8oHHZLa6txf5CPBj2I
0k22bdCkbCcP0s24vb4Xa7fB8kfMhrNI3zUq6FkKCVtRgt906OVNrtm6ygTOcA1FX5jG/EEWKB5m
R6G7CtOIyHSQUDdKCu3WL9FG+verWeJwWwqZhKiIGA4ysrg71cvdkmGgRBMl4de9E2irGEF1Vr/g
HdW1PKIylsP0l06frDp12gbTtqMLSh6iiwgO1q9STOJDCBMktxhVON8+v2eDF2uwlCS2EzZaeXuT
ogY8BM9DcOozqMFFltSAl4oKTsqq21gAc9bhh6aU5GjYsEdWbiEQue1FKkGr98kCgY+yg5QilMJW
DgZC4GlT6FDuY7scKrnXTWP1kgQBJPqiof6FBN75HoIrzhzyHqaRBY+0dEM0XBBEpZqLoXcB1Kq1
L6C4XfMGpSNZNkOVD5rcW3pNwNgdCe4QEQq3cxAz1mRzztVJ4Y2JxoAwtxIhI/HqRWXi3MDWVUx0
cCDQ3pVKtcbnkcGQ7Yc3Y4QRM/Az1Xdm4kZxYpWq4Oa/pOme3eI8poUMK6NQiDz/UEXSxWnMANlk
Vnyij+O9/lzfKvfehjjkvbJA3NDt/d8I6q4byNqhXuDykY1SxVmE/l+8kaa9wVzaorPsXvGPreyM
0cN1rMsp6PNF8nUGCIbGHQJh3JVb0/Jd5ls+/D/0Lu/TQ7otjuZkvREreSk30FJuLAytSILnxtp5
WC5XOd9mFJHVUNew3GlAK/pxHJFbfjYqR5d/XV/rauFwicSdPArdEKX3gaRER7jkdmwdlRwpRWeJ
uqt0DJrodika0rycCeJ2mDuEhtH5Sidhh2srP00I8zHqaw2+heJH8Na8eI/HRrUwMeT88lxfVN2+
HPzh0Llzo0xxSLoIHhvMhxvvWb+P0B/P3NBFFW7r44M+RI7hQAt7Tx9LR/rZgIpkW78XsO7CrncI
m0zww0b7nfqj2pAH6RiK3klrrn1mqYDenCIjM8BF2Bjhm2LIc+MOG269cAAXh+jaWnNQyyiL++5V
Bs0yMuLyyCBSPqLHLd16vWjibDVhuUThvnOV0FCb5isqhUM30GienEAfogVfaoteikTamLJbkpeJ
bHtzQ0fiXrdu0SLn+20R2Wio6qJxEfBy/tBLmB9F+2CaiYqsqxHAcpXc19KaVILIC+wJ6YfK2NT1
zdS/6hK0sJP3Onoh+Y6W+3J6vL64tct5icq9i6RiQL83xsBsrZQO8cSOffIb/MJv9Sh9XUcSbSPn
9KuO5FkGKn+Mg91T+WXsnhrv9/8Lgn8CRS2E6pmPxSjxhCkIBVy+02ZKMuc6jOhT8fPwk2EGtO3n
TQPVHrIPCDRaY18pdx11e/krko+57BA93V/HFeygyflzPxg6mQSA9el7hRR2Jz9Q5e06xvoV+d93
Ex+HUgOEE2mBrxT2aCbtwLHWS++G0R8rqnxExlNthLvriOte6g8id7pHM64SzQNiVZ48ghA3hW6M
4OJfxZiHEY2Z7uqi+yqrjVruZw+itMFtbvZIBZla3n5eX8nq3mEi1tDAWGdgQPDcURB0O0FNZUaB
BuwoWSM5ecmIQU0VulN3PhLn/z88budSfxpjME7BY5SPlXbnxZt4vImMH6n3MOiVYAtXjW+xuPnP
F16QkTCKiQ6wsYOas7av4hrUDoLu8VVvtADhXG3sdz3K+wDx+tIFa5lNQhO5BuMOTS0CsxN9LM7d
6n4WKTEBFIhqVRPtOW4zfYzDk6ocpUZQDV/duz9pAL6YyJp6LBIPgQoDrffYH2TDCUsRicR6wLlA
4cwh0/DKR8tobRun4K7aTTvU2/fpqYAcWWShhpJbIUYEM1s6pRuSWsnJcBXB97tkUpqDosVv4Kyk
aTUw/8Q4At3nHSSt/Ff0L369PyvUNpzS6Wy6ZfZkj2+G29rqYYIe/EYT/IbvBwufK13+Bs6IkAce
0trHPrQgIXHS3qaPw7Hedrvoo/wMHlSwsboo3Mvu9dO4Ho4u1s5ZVJIpo16XwIXymSFZyLUcm53y
5X21qoVqONkoVvmBvo67Ao3zzE1F9cfVw7PAny1+cUI9TYtjMwQ+fTqZ4F158276yMW3Jxso6z22
R+9RuQV3kP9xfeEiXO5ij/S6oHqGbw6G+hD5Ee00SW4tKlsLUL6fIIvVsRjzCIOK1YXVR+QdoQAS
R501lYK36fxjrxjP99W/gFFo7amROW8i5seTgP2j4g0BrRGLqL+ngOBZQ5CjFrUHrzqjP5/um9pk
gaplUxV0I1Db4kvyNCeJwSWUgLXwWUeONKw317+YwB/xT/4cU/NdMO9lWWVg9Shtqr41sShMEi1q
/qKLRUGCem42AgqJPmvZrVunDD5p7I7ICUYirvj1mGyxhdzpoxKIcdnseaSutkZmU9DoMCeEXmgL
ESSkgcCMx5pXzCsKzr1oM7ljp7QlkWiKZTbtFs/fATp0wb9KXCwWxx0xtKbncjq7FhMEpNN7n+7T
aWug169ioAnVBXkDwRngeyXoWIVtN3+41HCl1g1bh2Qwy2g/KZ09msdBJLcourq+/3xhKoWB/HRY
4eMle7RvK4c0AWdcczTdxApP9QZj9Kr9OG5ekm13AMGWJWIAXI0P/+wv30OB6QMPtUysWIob12cM
iSnBkZvN79KvUAXkgpjRRnvV+WHoWomqmoJww8hf22DPzGNTvgaJy1Tn+tkWAXFRAB2kMk89ABXj
pgy+JgL6EDvpnfZfNcOBLe6/S5oPxuKj6V2fBgNGW22Sf2IyGtFaglprLho3Xf82Bqg8wAQNOQPu
YI+RSuREj3G9oMU1NWK0FO6vb9m6o/qDwJ3gEaqLk6HD+iYZirRhCY+b2x7TbrocEuk+deqeCa6Z
71z0pT38weRONOhfA7MkwAyz8i1WGJ49SVZCUjlJd6wuNFw6fqpQC1H3+CNstRSDsJgJ1xMGGrAs
lNQPpZ3qz3bAQFWlGcMN6Yfip9YEySNGAbVTGEJ/zkInQLhLpxqNVYVeOWXbGL/R9eK9tiMZPzR0
7KH8NWjOGKsS+HIa9CPEYBfd+Q3zNmlDoYFsFGZ8AsNVd2Lj6O9Dog+vUdOc6iakmPvNtcEpTTX8
7Iyx2BuxSXcTq8FJQ8oIYlNgLLd1ibqROjyRgqXbuKRP6iCZOy1XqFtJ4X1uhpLgg66egZnCG9rz
EJ6n3M0jZQqrWiXDQ1n+oZUW6GcsplpafDOIxBbXM58LKM469ao3DQl6i7YZKXtdiqzA2BXmDwm1
PJkd4wDDdJqb6IKX35qHxgMTFAygfAIVA2exZdtHUqbhTIxDaoFpczMTw/V5u69otg38aDemNSY0
ydv1g7K2r9B0wAwFgx75RVNk1nWsHY0Ez7Mah509dDQCTXZRIyAzTwTlg+twazfrEo5zZV7AqEQG
wMXkoU9qtzZeokZEs7N2+JcgnBdjlWFOUOaEreT/ZHgixU6XYDYZY8n5UfF0gXf+juT4c4+xA5Q9
dFlFYZiDC5OpLwYTg/p6HFiJ96s3LHREO6oHcdLnFuevbiwTA4zm2FieLIjUVzcUDP4zOqZc+QRF
ImlFZOQY/mTKF2Rw7HB6a0QB9Op+LjC4j1amVK3iedg8DhS07W97H2M9ESKIH0r7pYl4hNZXpKOB
BNenjqbZ8zsIXJe5T3ucdEhSWiQAN8fHQHNBPLR2AyFx9B8Qnk8q7jWiSXGOcDmvX4OMbjL0sP8L
U19AcI0VejGBhUvCOuoidAO8HsuxsfXu6y9RoDMo485B1RDaQOgxPt+tlPV9GBd42ISKUm4aFvvv
xqgWyN5Xonjn4sPMUDNDHBofQGrJxzuDGclRFoEhK2nRKs7kLNwHhW6gsDf0f+smAAU1m1kI1lQV
lH7PVxUVqpTDPUDjYCzqY27oxYMSNcaHUajhIMC67OjA6PvMkgWmSQW8bzxV9AAmhb4uygyyNtmz
eZfvBofKTos4FSrNVnyDublNfONvDYe6iSv9Nt6yreg1sLK3Z7+B8/5yDAI5v8dv6KIbSl8D9iMG
7exfm8oZBrepY0z8NjeAMWV3XntXBZsofLoOcXGszreSr8ZWA+ISaQKENo0bWU52eAA7fw8BpkLQ
dOA/cNjOO7kIUVmvZSX0PJDzAsd2qLP7PosFq7isTn2TIfzB4IKNrgGXdiMBo3STwI3u0xfjhuwV
35UP5jaw5MKaRB9nbeeWy+LOcR2yAFyugEymyjLBQd8JwtPLGRBuUZyJ+agq5tKMUN2wp8BWKpSu
6aPm6Fa66R3wgNnGHTtkNhEl7y6uDw6YszsJjJXmEFQgD35I7uemMtv4QY/KfWgbe4bnYLoxX+XX
7uTZov7fVWSEvDp4UubwhrMVnXZQQ0RCxNbz0NKy5+g9Z7FFBwfdP2QQ3MTzMs7CgHmZM5f+LNIG
uk4ODO7FTNqqgeyVfDd2nSWD1p/49qBDRXc7ehh8F82brTkNYILbAg8pPKW4B2gbBblZ5F1mZ2jY
JsMhjX6ByeP6cZtN/XJVfzBmu10ct0qtJLx/gSFlVvi7q9+I70SB6MBdzFnMTVmo5IAGDCrEqGyf
o9S0MRSqDZntvZBD8aTPZqFsSgOl/lGQU135TGdQ3IKCXvGGSuohO0CPkh5ZafCkg3I6MC1ZR0XM
LidBqLGygzha4EWnBihjZZ5eLaGdiZERCN0UxV2p9lasocyH/thC1CC5CsTA0I+JaPCB8P1tvqKX
LIs7lNFBsjKGsmVCNgLsNW6tlY/XrWLFWxFEnP+B4jO3XqHlZGoANaLHd6izu7EtflyHWDFuWMQs
EQ8FB9PUOK9RamlfewUg+s53Uk+9j1F8CGJRJ+War0ebFHTI1Zm8Hqs6N70WzXK9n4wpZvA27fQY
JkcpevWVPYXyVogGvfI4DXYf3RbJfZk8X1/jZZJsVolW8a3ALohol4919YayOPCQCVAe0GOB8sKN
sXfjbbxFIW60xo35IO3zPVTRWutF2oreSWtfEU8+gmYS0P4pfM6YSBLrwpiC1xCkBGmLIxFuri9w
7SOC7WTuB0MLH+UdMG1p7uk5EMLileaHSXkQhoqX7FTzHuKhAIFKqH2gM/j8A2phN+qprKd2SY9x
75hWtums4SE8TQ8NOt2kzS9lV+6ur0tZO2uQwVBRF4am2cXE+VTQvKElFpZatdUe3mu3iSxMEEIg
u7VS665zlK15i27WW29XQUxuj2QPxAMtH8yhoh9zWaWad2DxY5TzHYintCqSGj8G3W+yaaGG4tlo
QLOa+2izLdF+xx5D2/cw123ffgk2Yv67ufvhDJvz3C0G42TwAEHb8j3+PR4c2XdLS7tvf3waX9N2
2CGHvutvdGZFD2yb55ZsC8kOV41ssfzZzBdXVFtqUVHN3yJ3zSf1vbPQ4XCiWxidPbjS6UF5KATF
38sUkWbKcEkGmOyghAnJCA4Sl33vVzm05JstCP1Htz5lx/Gurt34fhCArSwPjgF2hiZ/E0EMt8Oj
H+fVVKE7qo93JJWsadqFkCu//h1XXAEUedG7CS+I0Jq/gA2al2FhyDChUbYxQg5NAQHCZQ0X4frM
1IFLEOGEyqdJPOhm1lnOQDN6W2+DN623wHHbWuTpPn4PXCS4QBZbW9eXtXY0zkDnc7ywDUUK0sxI
Adrb9dbfIX2K+HdX/yje2EnZKXcgPKs2wSk9yrMOkQB8JdSgs2+HAARoghD/nYMzcxoKLzVA9+x4
2/IU7Y2Dr1nDh3KPsPAhew0dug9/xG/hU7RtflwHX3FQoKlHVm+mlAY0N/GTllAyCrwAsWF28oLb
sDwx83evCPzgitnMmi86xBl0GYJWnO814jBDkREz7H35KmvvevL3to88gzrrt2Pi4yLlkNVtM0JG
IwMHHlL4saNkd6BWuL5TK18J7wMVlg+2NhV34flXUhJP0/tufuxhUjp97o1tzt40fU/oo0cTKEeJ
2m7WvAd4Z+E/oIKNQXR+li9MuxHE/mNmN822d8Hd+MvsnMyKoK8iegGtnbozLO4ASGgXVYIKWKCh
SG/Tk/EVbHSn3Sgb5c6GysuJfBDRS3PFKs4wuZBKzkuou8vAzN0Aol85rsjAieGO1VNw21gHwxcd
8xUfeYY4PwQXx1wiMhgwWkgOM1zAn+Q19u3GGvejBekA13uS7eTQ7kUVxnkZ3NV3BsoZTl8rOWiD
52WaT5N0xAxrr9tqk1oZ+u2v2+halLrE4hMredpRvRmAhWdY7RIszGa29pQdI+eePdRPvnMdcHVD
QaUDK4UDkTX+YGtdBq9G4Czb0Z5w3UTac4k+7L9EmTX3ZtpJzAqCEZavAxICKQU8UtDP3cQQnnAK
GSwJIorLi6VwIJxtlAVYlbwBINSDFqYHzo1sW4sc1YXJz7J+kEdT8QzHeC7/yCNyP+jDAF2/SIGx
q07vFwITuHDo3wjAgKLdLB/GfZGmLQrom4CBdChNJysdw3yUE3TSffz1J0EEALkwjEgxomjzbi5O
kpdXBd6RBXQQQYeSlJCfGN/8v34WQMxNA2MeJH1mIg5+t6Q6D2jFIG2SBeqD2nYOzeSt4gv80MqH
P0NRzpcyJr3XRt6MAokFkDxs5bC9U1m9/fsdA0X7rIGKT3+h09INSMrrE9RTuoTeNIN6YgwEEWn7
L2Ao8reozWPLkJvkVjNJil5R9EjVFfT/UjB9qJYUC479fBbOXBo+DPRjcQsyTYX+GXdbKHmZIaMP
fQ/kMza9GboQ00G5R3fqJHocpN4JhH0wF9cvB8ldFpGBae6hYZDUCTVMKblh8cv3GieGPIqWbLRq
CwXu6x/swm8ja4wCBsJQSFKiAYEzcTblekEbyMkZRo2gGk+TvgDhT7HVJ+Ox81JBjHTZxjTjIeJF
YgsUPMhunX+5wFNbr02hxNV75bZN3EI/pOY2x0wWe4njV1l+CIJ30z/8/SoxJItaMoooFPT656iI
qvowrZBsVauDH9j50Fh1eKwH08o7QYZ3xTWB9QVxtjIriuJRdA6lZHEylTmgEATvU9W7aZMYRAjl
79ZsHq6vag1KQUCIMWDcGriczqG0LK972sFaqN4R8IgU7ckIxuamqEvJavzxX3gqSLhh9BAUZfpc
+jrH6xV0mXsKDkSl6C7G3yyDRVYpSsSsWSQEJmZlGxQ0Lp54phmPsB4T6pZyzDBI6TMLIw4PoZxA
LijL0QqQvV/fx3VEdV7bfLvztbySVV1SlQbOQEf/SUawtKKpYvKr2oqMeFMLp4pEePP9ubhW6qFu
chYAr0jD3yRo7DobDgP0aTCp+KBXonhpxfWjjenP8rgjPuKdWSYxNtTI+k0hPcs63eShe30PV0Hw
+gHV6swwzZfes3w0jXxewxAr+1J9aDAqosvx39/7TFmgcDvnp20VRxKWMgTKhlTee9uUJ3X69MPq
/u/Xg2IrnCLuFwhdcLauTiCRmqIRnrh7THrT9iXJCkTOd+WG+R5JlfGPgZor55Y0yGVVHqRzMVMu
OwF5I+Gbhypr5tUPZfgrZQJ/sQoHEm5DJWBUJCq3pnEICNGK+dacigOLbxL1q8Icgv5P0fv7Tn26
voMrUSCDGB2CAAQ22EVucRXpW1J3iDhi0/yUwLitZqHgRbzmABGeobEQ073kYrQXh4hoSg1fizTO
nrSZ0/bjT9Q00I5OBffkmn0jSmMoLc0lf76gFcol3nAMMmgR22HI3UrIbmZDub5ll+lb3I5LFO7y
0LUwzcwSC2oSLf2SJqofvEGt7iHTPL7I0sR2qK4U27iPEiTnWX2MCtTKwbsUmXeK2XdPeuoqfbe/
/rPWviS22ETuBjTuF3Q7bVJMWRJoSPCZ3r0aFvdD+XIdYfVDqlCZgwPBG4ufbFd8mpljNSOEZRwe
OpLK0XZQZRAQRgX1fjVBJ8qUrkEi8aYh5kGaDyZ07oS9RlW9msIJY4z+vSdvU6w+FKinYygs3Vxf
3WWOg/us3MEzw5F6gQ7jkaChm/RbSAvpE6bcAkuPnLxUMeu5rUX36Npp15DGRKYIFSOF7/SXJb9i
E1Vxy1TNPtTV/RS2N14y7Ea4Mq9qD7FWOdcXKoLk9rTL9dHLfEBCjNJqNN0ajM/GcxLfc1u2zcJ/
4c/wvpx7BPHIvBiz78ax03wJ/qzJwm3LyHtGikNeoCbLlFMzgqQuFfVDrlmNNifhIB9NNcgmnVtN
UE4DjUyEXAwFOG3C5EmaHbUcdRaDClJxq6EyztvsPwGI/86xFBbFNG9hoVApAzdmjxF64PqbKP4c
GKi1bkvvCe3xQpqJVVcHi4HNaOg24ikMAz0mU6zhK2o1s+Qsva+aeOMJCd3WoiBk1/8Dw3fh18bo
Q/EbMKTyXb95xZABGtA2wThZnYhsdO2zUcjFozsMCqkXbPA+leRIgUQ8In+vs0AO+WWWPbOlBhoA
GNDcXj8Gq+d96Vs4K/HBHIqGLXwtvVVvw+oxN9D/HOf9NqH+RpmSH8OECdf0DqR2ghtx7duhAwIV
CQTOSJJxNsPKLvP8CDaDPuTYKqj222zSAyrLpSASW7sT0JMGV/2/BDKcSwsbNcunWdMubccfeWkG
ljoygd9c/WpzJycmIUEvpM6LXcTJUTukPVqPZjH10cLkqZVHEa56qCeIhq9Wvxje+kjxwI3MKgbn
UNA2Had+Qjuf3jSGfGhM1U9OCDaLwYIwuKlvgy6qDUvvlfhWa2jwqARKezTaKhDkaS7XjOccPAt+
CVIoF6KiVO1pXyAKsFHJcHvdGj2ocDTUyrLH60Z6efwAZKD6pGGkCyQl3IrVrqetaiLT79U3mf5z
SH1wr+zwVEVHmSCsuTTKc6h5zYvvCLXiQgVpbgaKZMivmK6ZI4wShRAiEM4gO0rrUp5b4VKQYdQf
ptRZMRUEQmsY6GWCV0S+BIPW3OkKja4ig492GbCfO3rS7VKWbFRJlCRZgcEsN240A1mEue33fL9G
GeFCISPfnNXsF3pDt8yD//AL/69jWrw7/uDwijKqhHRYr6JQoKdQlCmkTS0NrkdlgTtcXY4Jgo5v
1iK0NZ0vRzJR4alLHbs2ep1NjNywTD2HbHHrCdI8K8cY8tAIVJG3Q6YHcvPnUH5Z4QwnJhhcIUSF
6S70gMfRychDx6h+6kWwMeTSniSBfV+GPXO5Dy85JHFBRcIz/WGyJoi8EKhGkjxD/fdVKXBLE/So
kKy2qARtLl/UUL3iJ2Q0iKElfO7ow9T/+Uo71Y+Sdvqe4yGbTv1Ixn47IdYaqUhJZf6bztOgMMQ/
SLyVgJTJr4cBSI3xQg0TV6gredSdhp8UBBSNW4rKB5f2giYctMkg5c7YZb8zDQsw/qNWbcdV84KU
AuRilMjJ1KIXhKsr5gIEDTlXOH44Qb59FgRoAYT+EM0hE3BQjQgqJH7penXw0+v6r8lUXoNUtZU8
u5eREbrufy+NBoWLOVGIJw+aJnitpQzqjx3xk8IGg8091M0tn8p3Ul7ZcYfhwAkseh2VBEmNS6MB
JpoyEbuCMc7gMY2oNIqeALPFvzqxJe9FxkDIKJqYXl3bAkc5N06PlnUXqcAxvN45ZU6e+bZZ3kvx
xlDcf7GNaBqbpeHBSsGzUDGpjVuVZoWdo0zjh+kW6cKycZpK3lHtaCSCoHx1ZXNQjj1EcoNvK/Ro
AbK3Icf2ET/clZMu400XYZI5zcdbMzVlJwm9U5H0f18dxKebZTDQnIZI9ruheXGHqqUCEfSxLJAz
vJvzD2gnJ6XAUa8uboEx//kCI4oz1SM9MIaIfTRdfPTC0G4NlIxNfc+CylIlUdl4DRLa6Qqyxaga
XdyoXdqXxtQGqBbLz5Jkm/4PNu3r/jntFbxwBOf90pOhjLcAm2PaxfryVsHIVQSyexZHdtB9aRE6
Xr9H338lUmB5/TGkf6v5gsqhgYZGjJQZBN+Ou/uKIOxINENK8rQZ5OYwNeGm7fXN9VNwOXY140Af
Eb0t2EgURs+XNrXliCs2KjCS2Fq6+uSHdmfgLbXRqKP4nxCIL9J/JAxtpCJa1rVNRckaYTq6lvEW
567ciESM0gJnnQyDLRmhm4YvhL22+sFnjxkkaPLo+fpi17zY9yMO9fi5GYy7+vTW96Nawp7KgQJh
CvnQpoob0MGuMtHNvnJDYF/nB+P/YlGuc8gYgk7LYuyrFn8F6DhI0bllU6q/VH7ohlm+V5qhtEhh
3hnEf72+znnnzi/eGRtdaOiLQXPxNxfJwlyzNujqlsSFDZU6eNJHUwmtjCTQTfPtrBA4NhEYdzam
qaNDJAOsUz9Nf6s0iZNEb2XpDmDpvL6u+a+6tq75/l+sq5rqOK7YDCW/Kskv3Lj/4u9HvhLiFqYC
djjOPnzS+AaGekFCZ6ZPctB9KKmI8nN1CWhZQvIZiW2kuM+XUJBKNfMSRo82rAT1IVKIxDK+0x8X
u/QHgk+PQPQgJUmcwlnd5aFd3Az7eDvel+/aRn/SrV/Fb9n13NytXWOLiWkR+99lDAbbQxgtK0h4
z3rk5wucvKbrowbXKiOgFYb8Vo0+i253/UOtOf8lCBcmoOqmGlUPENV8Kdk+TRzMqSMWU+10uEs/
r4OtfrLFiri3GxI/Y0mhJWErg2TJeIFqIoKc1T1DyQPKHxQpV541TcqykClVUUCkTNatEk8C209e
5KgW2Pc6DlNg4Witxavj/NtgFACHtUUMYhhBvyU0Q6NtF2SOLNciPaDVLwTuVA2OFkEj/8qQCPhR
awr3Z5LKbfRDhC7N5h9axNCJf1a9x7//RHB1SKuqeMUxftDRnNBQkTGYfDG+NTW6Ddu/zo4peKL9
BwD15fOdG8vJgLI3APT+F8MiSnYIRFfG2tdZYnBfJwCxcp1FwBj1jRk9qPQWgfb1fVq7AJcQ3Lkp
SEuKtgZE390EEdK0+wIy9qJ2YdFCuAND0fOmtCpQKrWGTF0MDnnTSptKYM1rFw9KSgjhFR1Trvwb
jEmKCcGc+VxiYtewAvMl7guwNHxm5u/r27a6oAXSvK2LeycyQQpBFSAV6H3T0beQ6tukFgR8KyU8
2NgChYuHSmWMx6LHtnXh9EAx6dyXuLYD2dG1+KWTGycwG3y40Q5D3dEwN2RlebhJkui2KgfRjxFt
7ny+F0tOSFJnmjo/Vw7Snfk0PmDiEDNXlswsc0v23m50Mjd6Md4MgYmuBk7LbeBuyFGjtTJG2OzB
gA4Bct3hlG8SpOcYRK0GTbPgvLZTrzhBGm2vf+c1p7WA5sfZA7xxW03Bov3wNAwfJZ73vTtgMKFz
JvnpOtb/sU4wHmDSEW9CPtioyiYfSw9gKlG9fTKq6UZr/Xcom+6jckCwlrTUjmn0lJvmgZRjsbn+
A1YWi8cTXk+4o5Hy4h+kneEFal41WGwe4HR+9lDj7MFD12+17hCJnNvacgGn6Trm3ZA45tvFEggg
mHqE9IERSLeajLiYNqewCe0GvbgxkiZjoLsjqS0yJrvrK105vmfQ3PFNtKqpqwQrTeVTVLhJ+Zp5
AoiV4wIIjCViIAOdQHy/Z6YXoBGWauRkyoeodSTNjcCc2B0bVZCoXF0LZszQGKHKyMdwvrUbY5mG
DNvY6TtlPAT5a9Q/X9+u1bUsIOZ4aHn0Jd2PvRAQWehG7alEAgvZ3el/SLuOHblhJPpFAkhlXRU6
T0+OF8EztpVz1tfv4wC77mYLTdgL2L4Y6FKRxWKxwnvjxhK1B7CF5yJVmQ3M/VcZpuyJpBkQMWNS
YmNQJsyi3VR+jMF9H39e14c5jAspAEHAQ4gNGvEv6TQD7hlgb3HppTYFtrST/1C87iBjvOu6oKW3
tIwhC7SVGhgCknn09iTS9bQImW3fTLvgYTpG6+lL2gbbDNI6QQ5+6b44lcY3sxuYWiahREonPYTr
+FAewlV0gwn7VbCe19q6Fg7DLATCmClGaZdNXRgXtVAjyetwNqCehXmfPgnsdhAcoyXr/iMBzcTn
BpHIGHGnHSQQ6a7HFGezzYQ8eyzG4c3hVAYXZpnohRn8HjKm+9mdjmlu6z9rb1r5r+GHtPqH957M
WinQe4bEKZL85xoh+y/3s1LBy2ZkdOMMlWSE4Zl93fKWDtKJFD7TbpSdQsoBD4hOfWtVJ5P3efza
zn9/PZ7qwieBVT8DR2EEXWILFT/0VI77NF5J8aulHPP5/rpKS6Ygf3fCWqzwzp8lszPqLKnqEtgl
tYycm94A368MPWM2RYwmS6KA+YPJCTZZjubi8z0qFTqjTRZuqEhA2rae4o9O1EC3tEGmhVw9ayVA
2YUzg3IcerXJ+9KJwp+14pr5KmrWIHwU2MFC5wced3/k8IYQtHEqDyl8N4MbXQUeegKRVLvTfAa5
cihFOMuLK3cijjtLZRJlWp1ALdIk9lwWzjiAm9j9e0s41Ykd6JNbwmpB2hbV7D4aHqthkzYPcbD9
/0Rwt6pUpAGm1KEH1aAAOoXl0MGw7XUhS+4ToR5BVyjrsOA7gKQOD3tEfQhsAwCFzO1+ItY/nFDw
lSB9BX4ezIRwZqaZYZ/JqHs5IVrDSvCqF1OxlpG5jQvrXg0/TUWEvL4ULJiYusfQP9p30XZwvjkt
HnoD8HBAPAg+xbavwPD2oKUBOA8kO9IEr3CRMM4SKqXqupSyF1/uFV0HjLddM8eriaJJbHV9s9hK
8bfEqV6cRRRSaZpge0OcNR4JaDMwpWb7sZdlbuO3TljfSXhyXhe5eJhOlpJzQ/WQ9FPf4v2X58Uu
ya23VpdvFDUUMfQsBf6wERSh0FuLeVPOSPoZT/FAwmUxttSWk5fKeLFUezC2NAK2ruAhubyO/xPG
JyOLNpsKQ4awMgg3Q5ofwqnbYJJsG6m5LRnzL1kfO4BCk0Gwmose94+WF+MiJB70OMFlVWgmmHOf
x0C25wgso6L62uVwNEa+T9aTh0jtfDjdnqk4yOWPkKq1TRoNd8l0MMrRy4jixiS8Hc13AnqnwnxG
yLaOG9lu9eFWLp+CUUVJlbGb9//iOFkJHiVx5OH41qRckVKlNHA2wWS+aRrEBVH7u5prgdNZPJWo
M3w3H7FxtHMXQBsMIoA6CLkx8tT4j61yW+fr+Wcwvf7D+ZAR8lJAYaBTg5MzWFUvVTP8ZxKDSAbp
D8uIwQj9eV3KojYnwQAnpQJcWlipkEL05B7f4iSY2fLBoJmlxa6lothj+cY+kcf5tLmYZ7gy3G5I
4oAEkfycw49izBzSqStUPW9mOj355NloakdPRb14i4fkRDjn5ZJR6lNQC8ChknRvao8Z8R+TcF4Z
WNnry7rk3BgYHebFCAYW+CH+IGN8qAUkFdUBvbV1dQAk4XURiykGBuQEpBsKvjh+gCoC23NijAS3
n/nVTU9BaNjouXVC9djBYEZA/cePZvYPRSm8K/9IZQZ1Ep7ggTtZGCeAh0OTaEsc3RLlThZ2CQoh
RYQOQ0z68t2MFdoXsEk4YOooPycKHl+REnx2o2bHM1hBrq/igv1jZFFFuRsnDZEEZ//DpM9628D+
JfoT/KSuPiVbKZ9cU2tsJf66LmzBKs6EccZvjAF4OQcIyzBZPta4hOxhENQnF1fvRCHOxjGCMCu0
R2pmlgrMYD/L6UPSDHYoYvFZuOnOdOGub5DFkabEH0BIjs9dpQFTfdpkVuUCR/Vm6pRntP95eiwy
P9ESsv8/MT99li3ATbP9QpFXR0NJVtxOoqLeQuh6phtb4xMhptkFtKyhWyAV28wEiETbCaYfRXpw
x6iL1GJMA+gRj8q+b0fgYVlQRITQshD8nGnC/v9EkxDTIgUGZWENxlpvD2a7GmugsaInX2sBffPz
un0vr5uhU8BuID7mn31tRjPNauDcy6lwlWZfRaKc0yWvCIMnof8Twb/40lLCDKAEEdpK2QzA0FEd
MD3vpecjuR3egwO60J7Qf3NTrn0vqe3kM/udiD5i6RI7+wjOaWhNbeYVS+6im7sbwApxGMFrUoCw
3i7HxO6og9KsLhK77Kr+qM55j9DqpZYWkJpWGnDw77PsvRwPfTjawShwIoKNNDgnooxR0lQs7aqj
PXSY1qYkerovu48/yrAvODHMQuqLsrGYBLw0zAFsfd4Qr7OEte+6MV2D6fS6bYpWj3McEcqY45xB
4Fy5s+/O8100JE4XuYMi6ExfPtp/VOO8x5BbWZ0RSGrIeuqQ1aN2TkXZUJYa5B5sZybI+Y9KzZu2
ixBgkMmRZlePXuv8o6Wq3ZOPPHYn2e7H9fUVFBkF50swP4XmUBV6KfSl8z+EqUrRunEPNVr1ADIY
8futFf6QpgG4VflrW2qr62osxU2nS8eXvVq0N/czM+4SuEqSuTLjTROAHpqg+nij524u7zQRCvJS
9vpMKOcyolofs06HI4ahm9vII6VNN/k+2sJ/qLJT3UpP8CF5615XdjEaYPjE6F8HcBDfKWAkiHx8
GWKBPOZGGdkqSFQY0peRivpwFq3jf5Iuctk1jUjWdZA01Ymt14VdNv9yrk4kcEtYGEbXEXaX1WZi
G/0XRoTApHV9vRbvyxMZvI81qyauFdiGlr7rAOgJjmhNGNPWNZTXpBMIW3RJMvpxDQytaYA3O/eB
VBqMSq8GnGH5XqGo1pju2By66LYU8aosHq0TSZxLIlbcdYnKvEXzQDRXI54lYi5atvATGZxHUgI5
KuYB2oAa0x56T1JaL5c9WrZ2RZ2iHjBnYAcK2i1fkuy96J2hE5zsZRP8s56cg5rKCrF1Cy2b4qeu
fOWd4DAt3lknGnIOak7BDpONTMP8JRgeQDbaSHd+h4PrZk0MNrH2/zMQHo5Nm3NfzTHR6wDnDiVt
x5+dIfgK1NDpRaUogS3yWQ1QmcpzR5ktInEksf16i6a3PtlpIow5kSTuiAGovx2MhkkaJDRK7yMp
dGhj6+PXKGquWPR+mAhFv7SJBj2+Zaaap7byWXmAmK9SK9uB/tlqd42oHXzxdJ2I4U+XHKVNwDI1
s/FDt7A3B90X5BUXTftEBHe4WrOnncFejoP5GLa/JxHzjUgF7uhocaUrgY+VknPQxCXAoO7Wyl+z
srLY/UQJ7vxMamUOPVsnudcxpgKEw2itBG/XPbhAE/52z+o6bpEnwLsU91Ase7MElqjorxlJzlXh
0wZ1r8Rqw9JY1HgO1Y8oWKejoPXhkmGAk8EdFIB6Ao2EaWIAlHkzZLZ2+yHfxbfmHT1WbvxKto2b
gl7abQ7PoJnOK7vaSwKXunhY/2wZDyNamehANlnMB6YeR+tfIhDB1sUhiQ7UElEqLLrXE1nsDJw8
CaRIDhOjgqyg/OHLkztX6QuJFWBVEK+1LLeqspWmZ+/X7UW4zMygTsSGfpFTXI8IO1f0QFc+Knsr
2Rt+Z6AxdPXtvC4O/r728heyug8+m93LdfmLEceJ1pzzaFuqpzN7MwfDh1o+S8q86UGUnlKg2rXg
yciTJLKvi2Q/efF2OBHJOZMi7P3BZEFOWwLpGAy4vgdEZ1vqBdeX6ChyTsXQ85qOTDV52pojCDhf
JVVwJYtEcC6lrWeV4M6HfVorY3zI00/haMM3k8eV5eJv4UkxysKaoUZ8AEnsmj5ENtrk7hCE1rMb
ADM4Bzzxq7zyH+JX/ZXYw0Y+do7lPivrDBjk/9+i8hd1lZvS1AXfm/eUdndW86BGgstmeVExMcLK
nHg7cPbRpspQEXYiJsBSh/Em8Z9lUQvHsmP5I4OzjU4HoD41ISNKp+coa+1oVFfJ6NtlWbznqqgv
ZfGUoSGFcd2gWZ+H+65qrZYzBUGHgTGmCgy4Vrfq68ityl0Yb4mohr+cIULhW0V7Noa++DGjTM+b
bMwmZHofmhd0aMNEogMG+zQ7u1OPjagot3iiT8RxV0Xtz4k1GVAvIu/qtDOrbViAtHF73W9QkRjl
3FUCrS43hwJaSRvzfvLITbRTCjd9LT9qm27jdbxL7jTH966LXTTHE+W4e0FLUnSZ5JDaKgf0M5Lx
NRTxxC1ePZgaBOoFdusC3G+oU1nPAhQ10mbXkQ1NvKbLbHl0m2CtGqM9J6//oNOJQM7rg5ROAtMe
dErNST7oCIkdv9PQjEOmXuDtF5fvRBR3mmezTOJxRj9gZyX3cx46UWDs01GQz140jRMp3HmWcXSb
oIMUPV2bym5Q7zJy1ESDMJfAxCwmOhHD+3vdL5LRYs2Nc+CCJSslta2Hx6r0xuKlLxwz2mOsLvL3
ffMAPF1FW1n/9JYGThzorHRMKxJuPQc1DtVBZwUwVKaU8aBNH7rIOy7a44kMbjUVtCqoGmoQ7L0O
XNgs+zTaH+3sUf9npXpCxvDFzTsRx61qIwUtMOKgkqq+adMXlZ90ay9MvC2+YQwd050MugvzZpz3
mFKtyNneNdPo9NVn6AtscNHSTwRwqzaooRqVBgTU7TrJdpnyK8gFh2npHkF6SGEAXyCNUDkPiDF1
KTQDOFoQ8eYPZdjuLGDfe3MXa7sWY3THgKgJYBEbEdTF0hahG9VEjyBGQC5QSOQxHzUrH+Ew9AfD
uEcX4ijvE1EGZWkFgT3PAM2BiHWBaDTIrVRWocKOl+z6EdkG2uxKubK+7v0WLAET/RjORiEHaS++
vNBohixFJvCoCKbfHRL6xE7LShQbMnvi4rYzKdy90VuAiO10SJG06a4EFUJYpSvDjB4blGp01Gqu
K7Wwdjp2SAWvL9oegQp/bt5hm6agX2WIV13oFXXzpbQjKE+JoDSzKAZcUcCeR+89cDjPxRigCiLZ
COCiPi7f8h5jM7S+s0JRfWFpiwDmyAiigPQDUZyYSM80NQSkkG/mmmdWSfxA9PBtToLYi4Cmn/nl
MYn11wLNvnY/6zd+kIF4sZ3B7ONX1jZpNBEXxNJ+KoBxZciCGqCEuTsz00oazRXgLnoltIcQJHvz
UWsdmgAY9+n6Xi6cNmCXoQEBvoqCVpXTPscgetgkMdiXhg5DFF3gO36OO5pOiY+bupFaUT1sab3R
javibIMQAc7lfL2pn0m1QsFdCMLt3iax3qzbsmgEOYVv9AP+TGgYlMbRA5IANvZcDJkbvy4mlH7L
cC2TXV97oXWTS05WrYPURcJhXZOdXgJ9SP3yTS9U38N663d3ERGclu+2u2tfwi1xEgdREI8dwEte
GvaQqj8rF5Azzq9unSADuQ0P2l3omV630Y+TwLqXLAnMYOAEBvYGvBx3VPteBu4GsyTW2T9YxWzn
rU5tA+9Vx9cGYCli+a9b1KJIsLwySFGc3O8Hw2mWYTSCKqdZ5ozjyup2vlbj78cEZJhSNNa1VOAC
RNcfWfL5JquR3se6ClmTD4amcJP34E2PHDIf29lVlPupwNNV8q4reEluxLDMT6Ryi6oDTq1oxhSk
KVmSAjtuNOIbmRbNh++b043ZRsot9XXtlz+MZrkK2q7J7VQn/jYgtL8fpjRHUVamFVpVRrK1aF/3
TlM36L4olY6C4lCy6FfYBLo3RAGuqBYTVqOdykq58ZMoeA5zdUrdSmoxF+L3mqD4tOQRYDHgAwQG
GObHOLerVeiq0UyYqxSztulNWbhR8GLNAjHM6vlTATBscIpqQIqgPDGrNaTVRIsI8GoZXdcjXZlN
6E2+ItisRRMBBwsm4YB3yR7E5yYSaHrfDN/0QBNAE7xsCLXfUl93CXDU5NhfWVHnA9+nah9SuEDD
6XMkdu0gyUJRhfK7nYtXGTxiBvB2GGgL3zQC/OBeU7ogc5SVpDr+lrqFA74b74u6oM5cdfeBp+yA
ayeB3M+04128BZa2l216O92O+8nL153deY/yoXrMnX+Y68bs+P8+jm83UWgxSFKFj5u1yK6Ux87a
4iNDdT0YN3kv6Pde2vxTYZyNATFfsyS2EgAQkWV7kGryiwL35aGTovT9+nG9uG/Ql4ggHD4QPFRo
6GP+6sQf0QLEEFlQ4LQS5dWYmvsGkcvfi5CBWQfEYcAOIRFyLoKMQzcCoxxxV9mB4qSSW0cKRMPX
S2XHsx3inF2ZzYaesR3S7+vQo3vZM0FKChBOjDWs8qPvEff3db1E28Q5uikCBXSVMIMNHlp1W9K1
L4LvXgK1ONOKu6dVDWwDzQAZxuNb5M3b3k0+MBZ0e6DO3by580FAaauHaKV4weq6dsIF5VyDNlt1
U8kQ3f02nua3/vZztOnatLXdXbYegegniASWlxO+DpA8eFXxN6NcKphR7nAZp9rvMb8DWmQkCq4W
RSBtwPDLgGvEY0J1VhFHQ41glmgTMKGJjW4JlGtF7cVLA5FALmIgwpilMIFJc27xctolcvdtGVFh
T5P6GeRfWZce5AYuakp/1tRwqBo7WpZs5jKFP43uBLvHRFx405Mgmdu9JCUtrRVmnO1gekZSvxJQ
Va40YF47VRoDak9TH0ltpjYh0X7UIundAEZ2RjvdowA8FviApWsTJFlYEtxqOl5G5ytCgKSfKCyQ
jpVfLfUGNB5W80YXdVKIxHBOAIwt1UBLiEmKox+7pX/TxdgBEUjV8gZrDCkaACnAaeRcWjekSdRU
SeYEiRGv+rKwYys+xNP0ZHWvYZ7e1GnnVECn73RplafzVpPfBBu8kIEA5t+fT+CSHJTGYZCp+AQj
cMMns7Tj0E5/T17l3cqS/Tq4wSMF0dPW2vaDHQtuqKUoFjgqlIHIgcydx/XsgybrVQ2RZav+NM0X
GJs9Fus6+pmJ2pgX1TyRxDlARR6aqGQxbN1qrgWuv7Czk5HYIZJfUTdsS38QVD0ubkTEr3jygT1W
RTc9UP/PTVUKpr5WWPyKzMhoZ8k4uXWn/kP5BqkV+Dr066uadXEgpkhtCcmxgijhJs8jagNkdgU2
stAcqIPChY3ogxgZHAbnqmBqxFArCRkPMEkPxW6cXjpzVc8Hk4xAGUPN2jVEkDRLY0FnMtkRPQko
gsgvNMmCTDkJ7SJxKVxN+aNXjoq/qmR31m/DypngiaS3SnZSoK8VxG2zrV5sLWCcXl+BxfsTUDyA
kwNmAHgIuINq5Q3L3jL6y2IfWLam/vLH+xLEvL49yI+6D9YSj+auXt9qyR41DB+AKtWu67xyeE9B
YBQLbtUlB6ViGARMs9h1kL+er441FsijpHg+aOTX3LyVuuFMpQloJeHU5aIkzPaqGIdUdKAznEsy
LD8Iax2SGi91i426RviwAtrioUdL6EZbvQ02XRm3kW0dJbtZd4BVsQvnPfQAJuWY9rinXrLNj6Y7
FPamfZsQZPQv89q370vXvwm9l+s7tXQ1g8Pmmz4U8+J8kNglTTNq6oDwDW8+WM4c3ZkiGKBlGcA4
owpeqHjxnC9JE5lFhznuzMknbWNoILUs6EaijcA5LiTtQbSF88YgGhmG4bmYIUmLIAWKuDM0uRXZ
80DJbZ8P8a4mVeYqdUvu+07udtnUEt2ZsjB/vb6Wy686QMECaw3h/UXSDhetVCNNhkfqxv+QOpCG
gkdeq1eY889tRRBqLK2qAQgqhgECkBN+DpDGbWf4jDgcFNiW8pFnNpFE0zlLt8CpDG5JE3RRV+HM
jk3gzoadgHw1zey4WAEfB0QN15dvqRMEpYk/GnF3DgrHeRgH0Ciq8cKEuMoGuOz7W7HO7ACwCcXa
MBBEOcgoH2Znp/2cNlTwDUuXEPg9TUBBAmIJWc5zGwLzXIEcIT6hnnEYOjm24y4WmMnixp3IYB7k
1FNn0ohLHDJ8E8OR4JeiW7kJP42sESW9LiSZDBYEBklQ9WEsCeeSQiKpeh/1uTP7xjqigSMbmZs0
8+r6xl2IwakDqAoMHk1+oLHnnH0G8MxZ73DwpGob9O/EX2cit7pkiKciuKirKpUJSXKIqPDwkvzD
rHsRmj96gvkd064L7x80OknTch5LqRKlMWsmrpcdNbNuwlHzpmh+uC5mUasTMVzY3FVoP24rHK85
/tEUrlHXdi696s2TJW1L4bwi+zX+aXKae+YOsxxE8qwOkIZMQ5u+zYFhh9kzYuewfG1NryiIbf4i
1TaNRbvHDICXfHqqOANBzdiQghyXTPrUFEe9vR3nGxLfRo9/v5ynYjgjycyhwkgcFPSTx6BR7bRw
GtWVpM2srhE1C2KcpesG4AcKw/kBGRA//qn2Yy4HPUZn67cMhe/Qlt/jnf8wBfY/NGAwXgkkPwEL
DP/IvuTEYdRaq7cphSSi7c14ncrgXnOuL91S1HIi4vtmOxEhT0pdDRXboeF1Hn7KjUtrJxONbi96
1z+KXKQaIjlRugGKtKRw5K6xgXR2XY8lV4Q5GODfAGuepb3Olwp8kKgtaGBEz5WDBoiIDKM5ourp
0sZ/F08JktHImXLnyBrhaBv0q6COjgLCegaEQobXEbD07bFct3nixoPAHy1GFqcyOU+u5wnVkTSG
iw1mW80PbVAD/mJPstUwOU1wHGoHDf7X13Lh1LL7gxGaEKqDtex8LaU2iGsMMOJFgRGxnuH5Zr/i
Cc049aciAjT7ruhxLgLC8KbHFaIB0Iyz8Qhz4V1U+6iZOKrTPw6qnWX2hEGGl2jfbpVVtpud/MFK
bUDVVXfW1lp3uW25uh17auOI3tlLSbjTz9HZC+/kPOiFD/QpCbrnB3OtO/lT4CU3/saWbsK9sose
ycP1tRYK5BY7GACZXsTQP9JtzCfZphvctxsDosYX30m35fqnQCIz0ysrrrPr4kTFech8pU8gcUAf
uC3ZiTPu4tXdjGx/7shrEUnt0pPwbEm5YxN2w4BpeMgD6P1BOcy9Y9mJXdj5reqQH8UxsF/12j1i
izFI38CdCqIU4RJzZygP60Jviu8PaG4aeQUb01dfwe4VZQ3fQO3cBv2poNK5YNdAZ0OuCkj8FlwS
X8fXgrTLjR64IJ2G7kAgcuhmb0+J1xv6qtV+mkB2H7S3EikjC3yvKl0hYW8n1m8lnm8yZDG7ZqOO
B8t4bMlWNx+CLvekOnUNIJ2KZq8uzzv7VJCm6vBrABnhfCeJrKmcM3xq2njR8ECzd6QveoJX+vjr
uu2xlT4zPROvfx2wGqBPBUIjn4RpLGnWmxD8rF1R4C0xq60NMtpS4DQv7gImxdJY8Qg354X/AsZX
qecROjUA7TXvmqJ5Hi15Xku5/vz36oDtUybsLcYyHucnqVdaPwEhOu7nMPiRIaM7y4FzXcRFpAhd
GIIyCtdo2AEB8rkIkEspKfJ+KE2V75Py2M6OibZIGgR2Hr1o+j+sHJL+SJdgkFwGtcm5NCUvp2TW
alSOovpFo8HBDOsXK/hrKHf2SMaRQP4BPMsXlYc6AlgMcJ4yh6YIPYcnJW/BNfggqYozK4LetIsA
B7IY1RjgH4GWiDrHuUqRn/XWBK5KNsCj+78l6mbzXTe+XN+mJSk6AE6Bs4eQEMZ3LgWcNkibFhpL
/I33sfIJkIGbMjfdSp8FlzO9cN9QSEePGNIqMG30rZyLqtRAz3IDolAtcsdu1ysow2+sYiOpe6o5
4+zpSLPFw3ts7NHe/fd6IpGD3g0NNWPggp4LtzoQO4B+MndIXjihsTbMLaNZRmVOIGjBU4D7C3Uj
A3N/wJ/hrkVTidLSAnUha4V3prg7joF6f12XZRF48KMRRQYtBKeLXJA6VAG47lRTsEXRD3Anffl1
XcaSXbAZOLQuIFsDBLvz9QrCLjJVH3h4s/ZpIhFqvNcV5rwGgZgFj8e2hMDyYOnoleDEdHECCrga
q6XuQXV3k6mGC7wkwZ6IpHDPLFSyBoVGkFKXAF6K6kOsqT8z0C/+w5ohE4N1Q6kDVb1zZdoI/JVF
DzGB/hbln2Pq21XjCgGYvh8d3GWEM/RfOXDi53JKvS20eICcNG9cqVqDL0opdnMo2yCYtDXrWOBV
XjmpCI12waWfyeVMW66sNOh9JldtPQA8OHlv2THoh/tRtVXlgaAt7K9XFKwrFHx9DAcUWdJzTfPR
j9qxTcALYqlOMBZ2BEpeX3nxRfAVC+Z+JoiLtHSMlFJlgqBGSbNHI1LkLbpPiv1Ulx8J+HkEei2s
pIUuQXRjagYwn/h2sk4C2hNV4CSaMnkBdLXbBl1nA73Ajkl+oyAZ5WPE/+/XkuLqwg2JO/KiHykx
KChk4i53lFEHjnVv96Fr5ZPtV4KWwYXTBg//TZbDrhU+qx31Q12ZBlwHqjs7M8tBxUtRRVIMEU7f
0qadJgs567AmUvZDAo0mZD4j+am37pXUi2pFsHIXz2cTlxa6OtG9TRWARnJ3ZIQG/qaZkcGo+h9N
uYfTt5ViPSIkrl0l96gINoM5vfPzfS6P6X3yzsnKPBjkEfLkeVOAgEQGTeW7QW/yUtA7dtlSyTQD
s56O21+3EAqeS6rlaDCm0qid4cY6gnyRviabchPd1DuwaziNZAfb4A5tXb+sbpN8ikZFFxzZuXjO
LytN2BCLie9XxbHDMxkE7Z/pXlpHbrPBPNLfHgC0SlHWwwpAeeOCDgFUNTRtoxgTeXTdGN7Q3vjA
N5a3/yAFlFSYMMKyguDlfElRaNfkaU4bp4o3o3bQg+d6dCXr5bqUS1QjtIWqaMazwHAHT8RjVE4D
ncesVxpn2gFH1JPxb7Ome+Uo76xVG9jFukFz9QpoWuHO2EYuUg57DK8JHouXloqvQFUfky0KQYsZ
dzJk1YrRB4LfTms3RN8/tbNyFRZ3ZS2w1Eufci6IOxKDGYSypkHdUfkKJDvr8Z78FCypSAZ3GPSe
mK2UQBly3x4qR9+aK2WNttQ1IPg3HUDDQ6f0kjUQm2zJjT1tS9amp97ID9e/43JiiXG1o775HRWB
tJ77DnWa/YGMZuMEL/UXemw6e77V14Et/TK8fBO/ajd0NwlmBBaC83Oh3FGMNGsELBuEtl+TU7qG
PW/qQ2Sr22YlfdTHaXNdyaW1PtWRC5WomQCZvYe4eDo09LfefxWpe12EaB15grGulNG0PUPGS7k1
bww7uwc7EbH9w6uFJFV7Q28EcblAKX5kdLS6pAXNUsOml2Ntq5C1ZHrXlbq8is62SZPPvQu4EA3f
TyHCeFReQbXilnb0lK8NgTlcpr7ObVDjrtaRzG3cTWx/tgDmoYc+cegqXalPOAtesZ1W3ebZ9HIb
KAa2H61EMBzyZYB0ricXjwV64KsNM8fB853woB7bVfyeedGu3Y8P/abFGTRwFsk22h5/j3fyLfpF
vOjTh6GKOsWEa8G2/eQ6LkgeK36LbwleOk9xw0O8ysE7s7K85BB/ojXjRVrHx8fwZnDidSE4KJfz
F9xOcJ4Pw2KalrCdmHa656/RhmehhZluqP0LnAnmV/Iu3Zsb0Tjy5ROT+XOgP2EbdPbGPNe5lKoJ
bYFm7RgRWadttq+DQtD8sHRaTkVwHidQYjLOE0QMUr8py2AT4bRUXS6IRpeuKFxOhPWfAU+Lt2RD
Sdu2aP3aKQbtRwLSWbvJjPGmCLWHYWjNVa7Jgotk6YwaKoaOGHUN6MY536ZOvilXvlo7ISbH0+A4
g+O8771w3oKEy25rdIoJHA+zgfOAEbv1RyJPdOFXGpm6XgPBbfESFCAWrKIPsNWj5tyLQLuWDiaD
xWapYQsg6pxhyJ2ZRL6O2BSPtn0StA96BrQJqdKfxsF/6EjvFvr0fN3pLZ6BU6GcqTSkqoCPhzjR
COa7HmTFemZ+mfGMtvePCR0WSRCtJtahWkzSvV40RzzR18R4JqnvWiDryTVjVSaB4KJesCzMdeIh
jpZ1pJb4hvhCC2pzjqPGsaT7qL+JwRxrlCjegV8+Erj9hUgZc8OoaiEPSNGdxj9BUAcgVlEidgUd
thPPX1YpubQv7TKaVpFFADZWUGRnQH1VzA+5FgvkL57Vk13nTLrKo8b3M2wAbeeV39VHhmlVhJVg
oxeNC5qAdJvNk/LPEdWMus4c4RKy8UNvkVOYAofEaPS6A7lOY4hggxc2kDDGCQOjgXgE8XwDmGCe
SWxCqzR7b5WcMZjfZ/PvvFcwyiy60hZ1OxHG3dyVpQdG1UOY32SemSebpAGKhKOH+6bdUjMURD+L
O3YijrvA66COtLrGUs4+Ghj7wYs14oyRqFok0oq7pztJJ1Lvwx2MYLCTlB9h5ErkB41fe3NviACE
F93ciU5M55OLuB+t2ooaLGGRyjbCVbdqfwZjvk0rUaeESBJ36TZSXkeEvfj1/HeReJ0k20nzlJsi
AKPlXUIuBuUE0LHzw+FIV6tGTC1kFhQVaO3k2KJYjDnSzXUHunibw1f/Vwy3S0DqwnO4xB1Ytglx
/SKim2kIRCNiy7bwRwq3PXmkksbsoIzeoG/YWCnGW4+263atS05lvl9XaXmHMP5qshkNlPvPbQGd
ErPlS7Dv1pQcCcwABvhvlAoNQrksCFQW9TIxq4cQAsU/3s9X+kgVX8fqyVFs1/qDUr0aIDqdi4cE
IC1UNN2y5JVQdiZIeALlUSf8MiozirIhXH1ea3ZSH+sO3dHl/dS/1epfl5jAM4dhVsyesHwy36aT
qwjx4xy5iiLAgGJfB4ij5Tha56V2lwZx+3R9z5bMECUt1BTQoYFKJ7dnfV4UatYCgVOpQRQiB8cp
GFfXRaBv9jIWArY9yqgqchLoruWExIWZTVqSNI6J5NZOi+Pw3QhQvqbtQGYMfybJU+5Lg0eUoNhK
kZJ9tYWpY0LcLx770gyf/BZBRDAx6tdcaoH1GmlI5JjSYVDq/ti1dMhtqmE+aF0qSfU1mlnzlqSj
4mgNLd9kJH1DZ6SlhGbJYvwkkqQ9NMiHHuvUAi8mugE3tA/GX1GnZ8px9NVwGxgsTktnov/Wx7Zo
XCUN5W05j5I3BHO6nUmILsjWSjR/ryZhfNBKPUS7yZhpxNb6Fshn0zjphovuyXwAwWdhyWsL2Lul
7c+ZGnoxLZXcbojR4BkxhIOXEr338JLsf/eYuGvQvxCHkQPMT0tx/GHOtxNVxn1MpezQpNnwZIId
7qWRqmfMEd1BVL8Zixz53ImA3dpuDQvYQf8h7cua48Z5rn+RqrRLvNXSm9t2e3dyo4qzaKMoUrv0
69+jVH3jblpfq2aeTOVmnDIEEgRAEDgn0QvqVZFubFABpt9bp3H9SeP0sS37ehfXREv9Ue8Sjw1a
aQP8Oq14aNo5xozGQrXR70YNwL+r2V6jQAGlGmp0tjE4B1iSErKuqvdK1YmD1XXufkQXaee5dEjC
plPa5mcetVp8MOlEfXw1dw9VY6dlKMzKAbZMMuh+MWHJPaRsEfwFUwUg9SuMpjXGyJ/MKs2QvOaI
XlFivxa8Gr1GIWQzdGgFBJmtDQoWs1a/D2PmYDKLliMYRkk81L6WRdnGMUwM+QrexU/tVDfuE6VD
O/qdxfQ31jfFjpsD13x7KvJNr2njL9WJQZhRaZyHhZJ3LyPBngUai+xyOwkTMvXKSt5MJRfuwYwF
eUbmXexGzEDrGOUT0cx7geFPz0UnrbtjWtscB5077FBHmOEMRvz/kAk1Kb2SuJHl4aUaOEElI87k
tSlHhcfoy27TMma+YqwTiOc1ZeygFKq641Fe7QaBN1m3mjACUVFu4tqU6w6IKOPo2eoMLegGtblt
gVixSeDJDnXCxC5SGnI0eprqkB3nWQCK63jX0D57rNxo2hu9ZYJkZki1sIwA5WgOU+xVnHSjF1sW
8IY5dbp9V+UKQ64yaME8Q/3HSLsY4+hdivSi0wH4ZcdDdDQUhT6pTtn/BtJaGo5kyh/Gvmx2LiYc
fmMinAMiPHOnm5xlUVDElvEgak3x0wJ1cM+AzhtLdLnqTUpcfY8LkuoeCJLjb3qWufSOp9ztTxFj
xaGKKF6JXbWhD2Zfk6dGF/GpMNj4rR/r0dmouUFmvtWI7SZHqY+JRh0EQCuNw6LJ7YeOU7UNeleh
2rFRKX+0lIbd6Iqd/SktJE+gbSPMAJJO3YduzFri2bnb9U9Nz6ifZaI52JMzBmimAGKspTljeN1n
fgXpAh0I/uACCZqOuSXkMpb2xCkst0Z3zohzESgTWMrQ8Tg6JMAUcIio92KJ3yatmJfAe2Kq6vAx
xmXAyltLHVYuz18H5qSPkXKVWlV5HYMaG0le7JndM55pg8z5PgxGMLXxn1L8FLF1TCKkYw0w4Oq1
C+7iVet8NaT4SzWFumyYC/gYxMgACdwKIHzXul8VAP+OtJ2J10+bJgHmNEPXIG8ruzEHKOkyP4tH
tWKeCgUS7eVuYHg8w0gqAphdfeSJGSR1sjFY/b2lbyUmpL2qK8PGLuOAcgAx8mElSC8kVpjvB+gd
UkLci+SSPvqtMNLmCIhvxL0VtR84KoeOHZi92t42v1N/0fRMlJRll0o7OU1b1T4ghIKUhGomQtQ3
vUoFofCrnW6H5NDqK7nwQjY3t1bhdqkb81ydtLy5Ss0Iz3lIrxAHral/RTvWbppU1yPM8XmVPyrj
j+tbupDRzYA4mK8jeCxBw+jljiaxoky0hcgUmBo92GJjsOcpyj5CV/salMdCjgVEIRe1dQ1ZPShx
LmV1LKlNjB6gUGD8bOLec9bQF5bs41zAvL5nlzC4QV2ULgS0jUhBd2IWd6yP3mmWj7gtURFcX7v5
tMk2YgASANAWf9/spO0ygTNsVtaE7eqeqv41yd5ie6VCuLhknyLkztlkBKqe0kPEYAzoHETHxloX
+YoScuLLIkwx2DoktNWH2+1a54WP2+vrNK/D13XCwAleOPFMLTfSGAAtHvNcQ26dJoXnYkivFDVg
ubV3pnNQfjQPE3jygHcee9cFL50nA1iLM8MbOIRl3qrcoHiGV/Xa72rNi4oPtQiRsynJFNb0eVBX
HhwXwwPilIkJ8blnXj6+SjGMit7gkc7+zgIAdNP76k27Qxa1L3+JxlvD/VmydnAAEgPUpy6avaXj
xFrR1sYcGnPtWZQhnT4U52ZY84RLUtBnBbA2sGTB7UtS2gQXPtWAfWTsHjRmYzQAOQQpxFpv2poc
6exanDR9mqvQBjNJauns6okeSySqlKkrD7ZLhwrwCS6yrfnkyhgtg1L1VpbALJBuHKk7HUeM4l23
vKVTBWBHxKn5uowL5aUnGjvVRKoAU1BaJ/Y6mzmBGMAfxHQ8vV8X9ffWKB8vez5bKENjUJZIK4fr
hlCsgiArCYd3XHzsIrxptgJcQtMN36S+/RRtnNB5wfu7N5ZedWArRYhFZc8+QPKDPalySp35A2gN
5NsDY7/z1SnwecX+/1p+aSwjvTCGfIIQZYe0X4S3Rdh81H60pRt7X/6MnutT/1Z9X6O+W3p8BvEz
epPQX40alVz3tRyzrZiCN6668r5PO6fw0u+J5sf7J6F6+q7I/dXWk2VVP0VKG2rE09TnEVRV/W6v
7eI2sE9d45FQ85Vv9s58zA76nXJSd2svuIvZNrod8Z8JuGSw1F+arW7xMUH/de2b2+Gov6CElAXp
Ntqhr2Cre2jYSJ+qbX/zet2CF8/jmdT552dhe9RoK0imYGuHU65aXqSvgCEsBaBztWYDPhMwuR3u
xjEEVEd0fHU32R/2mm4ISGt+XddkMQScS5q93Jkkxuw6T00sYAG2rrvmnR3TUAnLYWNtyQE4nm/X
5S2fvM/9ktxMnMRp14wQF7MqQL+7Z4reo/3zdSlfZz1w7znXSjJI3I+5o3UQ0wTFneWpvgjfO0xI
76MndfOj3qUran0d0JIESh7FtIe06xwINH5arVfcTqqv9177Xj/HwHxbU28p10eBEfcKE+1maA68
3DTAE2mZI2AeQFxr3uut/g3tLLfuvYWh6JWVXIpyDlraEbWR4OMScymqzmpBpiIGCfE+fjSeugAM
9s0xe3f3yaNphu2Nu2l+ZFuyEiMWD/a5XMkuU2YbeYwnUV/7mYfJKwvSAV2J3vDoYKTe1+/M75ni
qdvktlhLikxoJPttxzAAL4P6G8YtJRO101QkZW4jv8xUsatZjmK11YxjoCQZcBHLHupPAg9B3LAK
+FXXzJ4modYvZe9oQVRow640JnbLK66uDSavfZtk183kVgzgMPALrPP1eNiXABda2fFF48I8xnzt
weyHnIMKNUuN3nWQ10wmaoDGkya+9Xqyy4vO5wzdBcVvzoGlYCUr1Ypl5f4RLAP9z2CRdTpi4aNM
2/ROsmEa3a4ot2jOn8rJ8P2JjcrfSKFcf+BH7VeN8gvCpPqC+d3491G5nX7QPypocVby+iV/jgL6
/1tTol+eomYqE43bVu1PTH1tuL6Lo3o7OeiBc8wYQAex7wr7VHPz23V9l9ztuVzJUVCjQuePiiUt
lJOgH0I5OPzluojFFQXYDdI5INoB7eVSNSbGwXUirGiBjgLUL61729lb6vt1KYu2cSZFMvw2Vcy8
HOd9S3+5fN/yNcOYV+LLqQdiDS4n+jxxIjlwBgQrNY2RNRn3UMIXwJ64U08isH+KDdm3u2HtZWpR
I1wxZwRAG9CzUh1jshnS8BIRo9Nflf6YqyvneHHr7ZmSHNgPmHqStr5SkOoPOhRqK8zBKwOmaR+6
6d8Pg+Ayh85c1SW406GUdrn7fZ/AE/bQYqwfyz4U46nKVxzyoiJo0sC9BJULVTawWHObrukR7ARG
I3EXB8KYisGm+r/Y8ZkYycLcqcDvnSO4yPaWmXtFtDPtV7VYuXosHpczMdKCEaqiND/H0xF0vfyY
O/tWCfK1S8D8sV+s+VOKKQ219CRlE40hRXcALnFUq+/UCYgGGpgQo6bXj+ZisoXebNTIAKtlfGFv
UKjVmb1IGr/94bah6MLh4ALvZksPaYBxlsxzuwAgJMaKb1u86JzLnZf6LHXVWJVpdjXLPfRb5155
xH3utmz95rYJG7/51u6uK7q4dZhYxB80i2N44VKeqbb2YNRp42faMZ0s38ryfVb9yhW+8pK8mJQ7
n5Lk7bPwvOMiDmP7Rr/lG9e+sfibNgLibp+z0lPLfZM9FNyr47VOl+W860y05JaMSusdtYWS5OeI
Loq35El7LG5zDJruBgy6+LniJ7fqTRmoayghizZ7JlmKkRgnxLFgeePnCdoLHwtMibevQ3tXZMdB
qMH1vVzqZwbpOHwXBmtB4S4PZqtZAgBeAT1rJ6hv1UOER7LDFI4nZ8t3eHK8NbhX3OuPK2Ln5fty
MMFcgLcedILqsg0ZJRO5NcFmm6B7g+/3oqd4/y25JbvptCJqcT0/RclGlPUuiaMJGvL3NrS34s76
yH+Xt+M9mM/HjbmxTvlG/R5/A6DOSuhZPplnomUjGnujbGctuwDcaV6xpTfOHdt9e4n88mbVcJZt
9kycZDkaSO1o9XdRNwS0rqfOT287z/GNR2B8+s6R3hYfa43Mc1pzZSPl8EpVRHVWQkVG7ivlJldP
Ve8pNvqBwuv7uBj+5komsJWAPCnPFON+nBUZJvf8lNCgNjWvJx9dsr8uZDEZORMiudLcrpqWZHA4
ihV52vCIV8rrApaWa+760XT04FhAI730ncBlKQo3xuGe8FrTjIk/xfS2HAjI5uotc6qVV4glV30u
TrKIuDG4W3GIA6KXR81401a3Ct8U49p5XtNLyrL0agCQvo6FGzbGHpinYmd5QzDc9JpX3aC5zvre
3ii73mMPw9r5XhM97+lZ+OMDoaioQ7S5tX6iR6D0piAPSWjeV2BGfzA3dBvvpzAKVynZ1iTPJnsm
WQU0ltEWWF3i/iiSA3WeR4rmh127Btu4ZPvn2yiZJWl7q28aCLLQnigAlAjWBAxoXzfNxVBAANWJ
v+jvAOnGpTppXbRuM+ewgoUxMPRcehPTt8rcY+S4zW7UBJAEgPbxU/OY6c8Ya42SlXLf0oKef8Hs
ys8XNOoTsIviC5rino5P6CDw0MuCR1ePZGvsg0trin4euJP54QecYZeyHDUvJndAapiOQKz9BVJH
Y+3ZdE2EZJlKVXe6MosYS+2BZSiA2dFmJgZe2bilYHquimSHeccK3jLIaciW0B+tElZ6GJd/DOsW
HchBMvoFuR/WSLAW4irMZIaYBFPIzEJ0uYDT0FPcVSBVq4SnaR8dgKwAVmRqT0OElvE1TqAFV3Yh
TnJlXZlSit4xXEzj6iQYC8wG0McYlsXlbmVBF6LAhSjJNCbcFt3enm9aXRFWTX6I6zVokTVtJNOo
OsUxxgYiuuJ+0t5G7cmdnth/uDJCEcDuzICvM0Db5RaJHnBt5ZwQDP0TmnCsdM+azYrxLZTJzmXI
YyKa0oCShiMujy4NiBIHJAZlHdG+NU7p6bEIGyAUTumwE+n4sCJ7eaP+0U+GxRiBkEysHrJV8x2U
fH1+oHxXpq+TCOvkJbZ2jfE0in3PA1N9MOwVh7ngrS40lywyNxLTFANWt4jBxaD+qkji5Qlw70r1
teRdeF3ZNWmyURKa0Hy+dbXkpBm/zS7zXQaKnuIGHZ3XRS3du1DzROpm2mh5RVnj0m6MjOudG0Ez
a0S6LJSjiqfdvolPIkvwzBt9KxkaThvtEa9d964JmK78/fonLLjOiy+QIkFZuKBZyaFtNqAzyXV7
DQ1uleY7mrCC66IWF/ZMWemQgP+gaFUGZdvUukmUeMNN62CQDjCv1E+KX9elLSuG5hNEWAPjx9I2
qvGUUKZBMUvszSGYSjQtbq+LWFboU4TkWyjIkSNlgAgNfaGD4/F8Qr31mHfbLH+9Lmqp5oF9+pQ1
q3sWsTU9AagAMHgxSIiHs+hW29S37i+8xJwYBVWDuaMPa1H1LzmUdOWAzNkwgdCFBkMp8BBtyLUu
hczmuQ2zoPSaHdpgldhLfTzzhjPd7RAWG+4lB/sOPzjCdm+M0yrb6QLQAaLf2YdIDkDkMMue4kOs
e+q/5jc08Qrb15vAPWKIyh93P/KAC095Zi/GPllJ7RfD75lw2ZDQ8ZtWFnZ5pLuq91XjpomAGR+m
4AO0xYqrW8oNL1SVbKocqpz05bzmGx4A4GD7XoM8cZcF5FF7bMLEc8btGkb9snEBvhKzcATd9/Ij
BVZX9LpKEb5s26sxbgQ2EvRDT142drfUqj0LU3m6HYd2GvtU071Sz4PW+onJupV74eKROvsSaaeT
BATSUzffozBD1t+ahPku0NoA1NcnawF19jdfzPtMlrSxKYhSgYMHrc0DO97iVaY7ZadmZz/jIpV7
tmf46ab9pQQPGWZ3rx/nNTWlXVb1njR2AtGKg64FG3MoTR5UVetl3e+kN9eMajF1ONNUch48Ayyd
xSFuVN6GxPJasa+cXRHFnmY+E/sEWA0vFSs6LmZergFaFGt+bpCHHpVJt9uygtBoZplCud61+QPQ
JbRV9P/5879u5Kek+UvOfKNlidqsTEiK8fCUAsICLImqs+IGloUAaQV8nMCpk1O81K2b3FKLxu8b
pMJgNMtqd5OodXDdMpZX7R8xcpaX14My5Q7EDHSTKQGLTnkd9GTliWNNiuTZXWswk4HO8Hf5zhr/
NOSUsSAma6Bxa2Kk0+xiomHUANviI81p9mqd/lQ6Jt5Ynv3WQOr4nwzuc+mk81zQxiXAF4XB5X/s
MSTps10f6Bpf0nw0vxgbMIXxWIa2YAC3S8bm1C5JRjhoGidGaHI7DswxXXMQiyt3JmX++ZlJpwNJ
MHgAP5iOLlrV3a3O/CJSZiahzXWDWwxvBDC4OKS4ucjdWyUtUkObPS7oMxDW0I7nR8WPBqZB7hUM
hP5v0qR0czLbBO8QsIiham6MqKs9wevU452GWS1DHT27t1OvIGSNWWB5QT/VlJLPNjfRsT/XA6vx
iReal2JQg03Atv73cFPAfFRVAnh6AzxIckpvOl3bsBRHi7mYdWkc4Jyn3qgrYY6HMPBxBoVL/N6g
u3+/sAAUAkssJueA3CkZv0jNONcqGH8z3AHhMqmeYm0fFx8JH70qc/zr0pbaj6DlpzgpgJWs0Tu1
gzgnUTHWcuewDPwuu8g4Wf1Lmm6K1gcu9XWhS5Z6LlM6eR0Hww6lkBk3pe+Ye1YBndm6Q1qiOg/u
Wtf33/dw+aCD7RuDlYgsM8TW5REcBhPXfatE0TF9wfS10WxrBa9hsZcZR00HMipqdG7gABL1upqL
2e65YPns9yKyFQ7BXcTml9TM/VHyl7n7SqETOFtxPgxlPza519ock4JVUFrttiuMbY2BMULaTcSz
QGXGxgZ34fWPm5W+tihzYnPmlxpRx8xQYN0TXh/06JHZ79mwImMpOUIb/EycOmO1ylw+VVVhXHeE
DCUB3MZIUE6ukx6IdzZtQww53QEifY1+6iud0QzVeiZUckxd4UzqEHOkSE75kg14303agGMeM03L
DZpe/Q7UUJn4xsGilll/jHy6NbUXqiqe4XQBs8bANKZjFbHt9QVfNsOzD5Mcl2rH7QBQ5AbAf2Dp
Vd70dtd1Wzr+NMFQyfow5rcORnzalUR8caPBS2yicEvgVKSNRnvKkGDwFOsxsJ3lNDvdjdGbttoG
s5Sazo088Floof9SHcb0X4FpKhzqrhr9qKNALO3CBqggFiAJNFN/NpMy6BxMB07JytIuRfJz0ZIP
M3vUWsnsw1q7O6RC7A1rLRgsr+KndpIPYb2etzzH5hFMWg6VCReSexxvaitGsnSVOVdFchm9zVQ9
G6GKAEx/kO/A8/Qn3YHm+Vjt2I65/kl/wogUOl/9drf2JrWmpGQqnGFSiaI26af5ENQkC6ldh/24
1ie5pqN0QtEp0zr1HFjddG9NG7d8JAg9AHFqg0rdtWuoPGtayeeuIQaYs7GkVAvq/ta2j/bw6/q2
rRigPLqUZVFP+JweK+XzYNyvJpGLvx+Q5zPeNcZ75JYDozaRrE6zCuy+qZ7EWs/sYkA2wYwI0BfM
qsmpjl10pUNr+IhGzY99jhuzlj1Z/Nk2+a6y6U03rKH8zab0JfycSZRsQBS2KogOifYIIjlcZ09C
2Vnlr6hZuSAt7v6ZIGn3e6LGaP+DoMS9b2vLN1uMbaxx2S5qgxlNIDjMDXNyoMv7SclMQ8AB9Qhv
BR326khLL1Hf1VH4zaTurtvbUg4MklI8hqPfEIxhkjcy2zKKyqKaldrV5purBTbQJv89zjAiKTpc
kPo6BI+M0tIpYDyIcdWfb+M0qID4m1GB2I1Z+3gHTgRPKTfX1Vpcxk+Bchtv0pSgNu4hUJRbV7+r
qrApf6vus2bv/zdB0q05VlwRD2LWTBFI7YMREwz5h675ZFp5n/2Lpi4bOkZNwZCHbntg/EuLWDhj
HI9Jg5QPY9u+erAPNl787dFLd6mHivneuu03d9nh2wkYWX77/lTftAG9sbZiwzwsuQ+OmJUj8ZUu
DSnS2TfJ/T1c7avKsDEIO92/K2F8MHbNTflA34xbfjPdZW8pHv8fMJJvncRNHICXaLBWMsPFQiVg
QSwgs2nA25Er0jkQwI2CtOj+BHfFwdgOQRL03OsAa5h5+cnwdDToX9/0JQBBzBp/ypSKGCONusp2
IfMjnnztOLypp/GkvovgG/OdYPTReBEkB/MGq76zVixuqdPoQrhxmW/3xMgIYR0UPszcjmWIF998
q/j9pj9ZW1xjj/TOXQVwXLyCnOsspUYxrrcRzyEWXFaBCC2vPOS5R/z651E8m/cuIFTtWyCWBPpW
rDipxVeHc9mSl2pGNEaPBtbbuNc2k/fqoD/649H22o0daAf1pN4T39gCJMPL357aDTL0tWbWxcvA
+SdI6VTHmqq3I3yCfgusjCRowsfJGzaK//fosU3xzrfOwQjXcBuX132mHgDN1wxZLW03ePrGOu6w
7o6XwbRq1Ptbr3s3Nk3gYE6R32Qj6DszoJ9sAPmxdvNcyheMM+nyrteUCMeF9EgHelsX6mStdXdJ
AlpZYdKqA3BKGTmdKzSFOQN3BS0GPhix/WxtGHdxCYGyhws7lk8D3/3lidEY8EpSFSJQ0AcEyQ5O
uvmA5dz8ZK/c+w1I7OfRS/atT1/dtQVcCrDnsiW7MWvNmLQIskne+XGPmbMgQelA6f9Lvg+uWA1B
/C8dhmQndldVuZggyAC88E/i1XgZK35gsMO3HvAcWPmp3/nlNxRIem/crnqlpezoXLxkKL1I08Ie
5jUePevn8J7fZpVncD/GM7nn+vkPAxeN4v7XdU+8WHTCEAE0Ng0wu8tQXlnTZZHoDSyv9upQvIX/
th1g2z7n+mtmBUl+6NZeThZj3rlIKeEElUCfdBlEVqmXP3TAbXXugSdyw/f5rrc8G6iRd1aOAAQW
DzBnZWGMeP2CF6vrqs/hXkoHLNyNAfeFGi2uylLmEVV1kQwCxG+D/VKWPinuublFTdHFGFEr7t21
zHRhg1HZRmsaAU8JqCokebo+uszWROWDybbbovEP7UZR1uEiRNda7hZcApBWDbxso9CGGWLp9khT
nnaAngM+G1E3Lh9/TKa6kk0tanMmQtpElnZItS2I0GrhNeUUNP19twbhsHD2XSRI4MZBdj0z1Vz6
HVu0mZFyCJkMlEJjwA5CnXyDHo7rprB0CiAIhTEHd4Z53vpSUKwVRg3MLCDvaocB6SGaYTpza0Qe
kNUZJi7oLU+erstc2iO85OHYAW4TOAqSbgD75VnetZVfu8WGRXxPnWpzXcRSnQtqfcqQ0qzJSoA/
kkNGzoEgqoa4fvslmxG+NlUTTMCYmoKk2STxv3/Xw3gFKAVA6YHuui8hiTCeErevfGO8i6Lf6fBU
tn+u67ZoGpgnAlMODtWX2rw6lCMb0UHnN/xZEM2LjZ8OzRBhX6/LWbJzkOL+I0dyywlLgTLVQE7J
/dy4M9s7rfGvi1jqWAIqhA6CJERxRHDJ+hQnpUOkztZXlA9TFnGwQJWv1WS0oDo3492I0fxtpXJ2
LLVkXxHjG+kxNMymuHi8/il/H5Alp4hPsTWQUmEWDNX4y4OgmcyItHwA/wQdYurVxKlf+zKJTw4d
OIZJGGDjsp4DjwAzcXnQ1cy9S/LERtAEMJsPh8Z2+OXlluXOzPKIvOQI0PLe8SrAvYKtZppOMYnx
NK7wYZuWjTjyJG5eLFu1K8yQ81711NhKT2wwrV+xm5O3ZtTxzjmMzmtKeo0HiZm2D2mUazDgyhv0
IfOTRs/uy3YuWUV8dD1ddOmmzMfyT58ouDQBq0UNY3C9nzQmcHMWWqsfdCDrrvXlLqFigLxpHoBB
QMWkqHTH7JVmBvAeK58B4tMtX7DEmMMvNhOZdrWrecYI7L0s/YitP6pontwRDEU6CAwsvEhaADpF
qxqrvuc6gL7qfsfBy0H1bgXKfsGkAZsBOhqUh2Fv8msrxVyLKizssd6kNz06I8pyOAzO23VTWgiv
F1LmA3z2qpFOLmsBhlb5pOb9nZmYVeIlLjiZPdVOp73K6vwxV8k2dsDmyId+pbN+QUkYMhA0UDNR
waQlGTLIJMpYdXFu0WJ6pBo4uhV2jOL4P4RBbDWYTcADBQOSIq01xIXNswnI5q1zz4H1PaLV0bPM
ZKVQsBShyMwdBHYkcGnhmn65nJPQ+s4pZn9HRjskLcXr1GiLQICY8qmKkTROcan7OtV6z3ZrFupo
qn6+vqULPhfFJ6RKiMTom5aBREU3AnqPz34K+VLX/qkAymha4RD9+d/kSGGrKtESboBI29d0uiG2
OKpW9ApWrUNPpjVwu4VCF5RBzAfxFJDEZYLcJBo4Bew+qHdLlAuNp4znXkY2Xf8yxOPm3+t1LkvS
y4wS3EVHyAILFKm2VtLcqvGROsr+P8jB+xISepQLgZl7aStZBw8/xbCVNNHdB5CuN56lgFOE2ADO
nWyLvVyXt5DKgAMKj4vwo3DUf/vvzo46G/IUMJ7zUS9iPMNj7K9fK5QtHOcLEZI36RpTkJHAr/ai
9DND2xANFGFd/R9cI8BAgb6ArAWAWtLKxamrleN8nM3qowIZ2RA9Zcrv66u1NFgHXT6FSGZQxIlV
g4MZENfO33cXgFoN+TtT95r2YtCtBUxt3qEl6q7FRMSabcx5uRTgIRx3HuC8Y3xERt6bEoUy8LQi
pbZrzzF3fQ06zfguRzE0CWpg0V5XdikKgGIN7D2oHSAiSvGw6ITSjNVs8rzfR5m51YbhO3oqbsq4
O5omyCcnc28Z/et1sUsWqQP17y/aiQZ3eXkCeBQrAP+AltlQbxu9vDOs/3ABQnz7FCElhrTLCsOe
TcVS04dOLR6zZCZhXkOgWjJ87NYM94d8zJJRvVG7yienZfCFFUHD9bTR+bQnxRhcXzBnyS5wA0I2
AFID25BXTDioyOpmWfltoonSowQbBuxiqw/UIq+sTZdY9sbtxPDktry745TmAQWpB/6Rgo/0UjVt
Rs9RkxqITUMjHK8ZKgwYW5Uy+lWS5SdLocYtkH1rYMbpfMvrPgYas6oOx6hzpoMJ4uy3YdKz2BMk
Em9NRMAKkGjgPW3sJj32dTU9ELPnz3VGpkOHXrega/jkeqibAH+sBD9PjIIJzzIf1wVMXwGuu/tp
WGBoDEu9BKkq00gQD0l0cntdIFbqTr+h5gBaPm52W0MMJPP02sXzbpKcqs5IN6omor3Con1eKvre
UaxQ45OxYdwZN1PPCdrUyHgP7r9pa1qKebQEblteQtuyCA2WY25jwIApyBtMYzdO9fQ6VrZWeL2T
8ZMx4X3cA15zE3kjMMdDQN51zwMdtG0rCpDYxKkG/NnURs+REqHx6fqOL2YUromkAo7OQoYk+Tqd
KDWjDi6GM+HWMY0Ev2v7qtmDetd8RWtbBJhj1g4BVwb3TnPbjAE9eOxWEqjZccv+CMjuqMMgtQDU
meQMgdsIfkcFX9EAEKIcO9/snww3HOuVfHApzp/LkTwCFtAYhwLVF7eKQ2falCQPJtTh+yeAZ68s
7ZpOkmtg6DLsmhz5i1qkXksGLwEfdxGKeiUpXJQDaHfMuQCAxJR9eRuTxtBr6GQ0SVCyoLJuuel6
jra7bipL3vTcUqQ9onhT472FPUL+dRxyByj/7fa6iKU4ASpkVOLwAGXo7uwGz1KIHte42kQFFh1+
mj+1Cco9PMZ9gW8UWn6Uagk8IXfP7bXn2yWzcEFPCU5uHcOAcksOIaBaMuYlZNpRT/0Sgxg6yo0Z
3eFp7j+YxbksqWRWtNlQOB2WkTsCiOktLTYgC3luqKgeQadu/JeTdZatSxYfF2KsAZKEAEWiDxu3
Xy9G61ddUdfrS+fx+v4tm+Ln1UAy+dHQiAAWw5zaAsU99io7D7n+HCVri7jsts52TMooUkQYpS2x
islEgSZGGwzIjMrRTdPfeUJvRyfhASC9WagywKcLp6/+XFd1KSLjFwBKHgNQFoqsl6ZajkCVpw0+
QBMdSgsGmR8Q+49Iqdem5pZi8pnPkhFszUFgaMWEcRIzemO063wiMCnYGOiSRIHcVDG7WlkAQr+u
4NKZOBcr2WlW8jIy5kK1qJz5ySp1AjNHbYKhHNptrstaci3nsqTdZFVVW9ns/sFi41GGDeUrzmt5
uz4DzNwsd+ZZAOCm1Bnk+Kl7ZyeN1/c3Vf5xXYtF6z8LYlIodVuVTFGDFYvZn7QC+2iCcR41vm9E
t4Yq81UdEJyaKgBAZ3J6TI9eqjNZGjBW2h7Abj/M0D7ooemG1iMPxw17FJgaQ7DZqjdrY4YLb+aX
YqXzHQOHxHL5LPYVmL9JoOwiEH32r+bvYst2I0Wi4ld/MPJircTtRX1tcMbhcq4Ba0VaWhTOU3TY
QLCr3xKtATdzMDrVisUvVGCh3pkUKcIBPxkN+zWkZLiW1/dWjKlzxwcCdqBWAY/LMB63IiNekvmk
e/63xnMpW9pRhpiQAm0baJqNeTNSCFFRFFXSbZXaK2fh68m+FCXtYgFQ44zHEMWUfqsU01YfAWpb
uH5pU1wGrZfrmq3t3fzzs6M38Ii3lEGcRr5x7aEcc28VbPvr0btUaf75mQyLoiiQjPPq4TUx5Q9F
s4udg7s2dbOoCsIb3tPAHvJlqLhukGKBoRU9I+yGKkHFfyZr1EMLkQ2qzIjh+jwQ9YXrTQBcoXD1
Cu/OzRvy7UPfc4zoTd8mpb61iB52E39nGrAryqfr+/Q1zlwKlhx+WjP8TmtG4zc2NRF+OcGR4FbS
Y5jNRsDJbGulzrJoiGeq/h9zX7YcN5Jl+Stl+Y5qwLE52rrqAUsgEEFGBBdx0QtMpCjHDjh24CPm
O+Y/+sfmgJWdCkJgYErzMmZZlqWUxAt3v379rufMzD7INYARSSFREAtgrRB9E9Hn3m9vJI4GW0Vc
sZqTXn8MMj4scN4UGmRigIozOr+iWrCKhn1rh7FZ8e7WZMwMFV6YxEhBo2ApODUdmI2mOGD25vJJ
LWr7z33TZnYKg5WqAtoE4AE2hR22ooq2EuqMumQWUS5Zl4UtJKqmbYO2U4JaAaoZH+8Wr7g0kAHb
BvTwfES15hT5z351pbD7yQfxh0eiek10KgKvCp5XhE/79euZ/RQ+u9hdV+dZ2EC4kmAYZq+Qa6Y9
qtF26M0kuQv4laQCk27ltZn07hehE6a4gmAAAcFsxSMv9CoPITQTkIwIJBdcV3ZHiFOoillVmlno
EaK6VaytxcWeyZ0ttq8C2ms55I7h1TiEmJTVAMVAB6fPH3Rk6KThIQsaK6cPKujqfmenz4RPl/XM
hDZVIutjBeF13JqCcp1nB119HSKAcOu7Rne5b7Ny6+s3l+Uu6vKZ2JnVEdjIMJAHsQJxqoje8EYz
VZ9vJP3hsqBF230maGZs0MqNtMbU9xnogTew2qRCtlFi43fu5k8x7+b9bBujWo36Qp3E9IZv8q5/
DOQR9DjAl2nWgMsWKvu4mmfCZtYmiBVWxBzCIvJDKpweJGXM80EKxQUDhGYbsdmgtbrFHbm8l8uO
4ARMj8I+UMDmOYc8Bb6fztDGh3Y+hAO+FfcY1owEl8qpie7+LUnQVtCWniJGjoKNFkb9LuljZBQf
BvmtSNeGaj7Zip9fNLOJRZkKKASjw67FKLTudO0REy8ZD3bqAEps2RUqBY3FjsFWnKn3seFfjcVP
wTPHrQIHmJpNTawjfy6Z7NYaoK177agNipWnulMgmSBFN3U67Frag7ZV9NQgBQn6Hdjsdobq33Pt
paPPE5OS2BCoSbDDVE5kAqjZrXPprUpKhzGQreWSaKLUHpnoK0IFZC14X3yNz8505haiNywGpzYW
krQnzBSz6JUTCeElkqWDd1l/lg3szz2bGdjSL1rDTyGKk31N7iq/d8XiRqqPCmIKQTeJfn9Z4PLl
/ylwZllZKSaa0kE7CsU3cem3lQjWub53LotZ1cK5Ec2UXG6BIjWhf1Hd4dRieWoy0epKL46ttGns
djQBueGuCJ607KMWqiAoQycboHXRCTMfqSyMKqmJCAe4CK8qH7QJyk6DxiN8aaKXuHF19Ee02VWf
2iUocPy1SssCuAbkT9jyKPwhkp9n0AQN+TN5igwZB+xCBXiLTSzuFXDR+nxqahgsPT+Bv6pMMmus
AIQj20lwFIdsc3kjflXij98xe06IUIMWlOM7gnosNiRs0DveB6KtZOXRBzelmREk7S/L/FW5IHOa
JAB2MjKI86JJNxLA26sy3DHjkChbxu/jNbb76bN/Od6pnwSzLDjiX9irxkqioJdE/zDgQ4aWucCb
dhqqgEUiILbhX1UBEJX//WUhHwqyLCRkkVieXVJhquV1CpbVDwcNHHfpsAE952UZv7rLeEHOZMzu
Za8ZjLCJqgZTB1SA2kTJ/+MqZjcyHHji99PhpIHVatfhcODJ0+VFTB85P5zzRcx0rkFmwBAEiNCz
owAWzMR3NHZVV/92JvfjXs0cmA7nIU3XzOr5tdx/z7tHP72h8spQxvKJoIsFWRY0QszB09NB69iQ
4EQa0pk128T1ypEv79ZfAvRZJs4H7MIgxhBQDHdl6ab6Q+DfkXatsPXrE4PdIhqaZVA2BRfy7Flm
eqgpxrRbfsvk3JSpAsM7Fr76XYua7JGpQvx9VIr6fvQj4LZUSeyvRBEL4xb4BJTZkSWmio4OxY8e
9Rih0jGMQBcsN/mBu77HvqrMxMhb6jnJg2pllnbYj9/lO93unqg5YLaovAKB8mXtXJjsmT5DAXKB
Nr0PdOYkyhzEyWxCt1MSm+x6O/yqPTcbdBea6VWcm5lj3Av/PiL+R5kzb4wKrRJwA4BkeI609p6Q
laB0yeSer2l2umUtROCXxc8P5Kuy2GrGFyOyL+/bmojpopw58inaDAWFQoRGD4LqoQkRzXj/dulu
2iZg7RPggyDhM7vSLQ3BbRxBxlSSZNk3hJd9DkpXuvJCLd05EB8C2h8NlNOl+LgWMW56aDkgOhpM
+rt0jNu7xKfoVGhoQ176OMjXQEGW3mGkajF5Lkr4nzrbPaQTYrkuAaxgYOxSan4wDUD/ObReb9EX
1z9ePqslo6VgEleZsGM0QHJ/XB9ajzG80MCmKH3uplRD1JOtXKPFBRE8weADx2Waz14CwyCSUw0v
sER6O9MccGmbpYResVelvru8mvdjnz8oaAWfxmzAIPjrcVVFlCQVgGICz9jWTxiVsvvc7J+6QwzA
WpO8Uq/bjAfN/JJda8fhNByfQY63Nba6KZs1qNguf8/S7p5/zuwy824Ux6CYcGtwiL0P0Prh4bKE
hYZZsNWfrXh2n8M8lYlfQ4S8UQ/+de6KJ8xlbfVDumueBbvdFdeambhgxN6mV5lT+9vLH7B0Qc7l
z9S1Rv2cyCLkTwzTSYI64sHPBTtHoPXvC8IIFZQV1wKzWjNNzSKlE3MFmkpYYAEsLBXNCpBoqeJd
lrNovVQIwOwz8sjz5r9e5+lQjTqyyMFX2oIR3E/MQVvJ3SzdCelMyEwxtEAXeD0JUWBUwtPY3SXt
AyIRVLXXxmaWdPBc1ExBcuZLyYihe4v6V5qROFmTrpzMtPPzS3cuYaYCPum1QmghoVOe0nDbh0f4
ilLxpQLpXfSUdyumf8mjh0GeqCHgZgEI5KPJqvuqzCMVPHtJfp/JsSkQ2SyD70Hxquhfw2xFHRa3
70zafHG+kXTICYEddNiCPEgoVjL5i5uHAQkYRxRHMNb1cTUxCL461sLcq+1jza5k8RAXyLcYzzpQ
bQeLd6+/od5nrtWk/mePc9aKQ0on1ypqFYcj8Q2T6YB6fOXdXLxFZ2Ims3EmptRTA+PvEJOoHljt
TZhrs1qLs5bO5vxxnt2ikctMYClgz7LusS12ovHl8l4t2bbznz/TtDGWirSdcO2lalu0Pzo5NI0B
oEZrpY8lawBKADxbyANMiGcfN2uYerg0ETog9rbUof2dbFvRo12FgGjFXC+dy7momToLQQayao5z
KWSkN8fYloNHTkP78satSZl+/+z0hVar0TwIKVTcpRLaLuJHDZjyvyMEQ2eahDYSNBt+FDI2xNBq
Y1oK+e5zgG8Rq0bf02UhiyowYT79KWQWoZYs1GXwNQJHpk7MUQ5tjWDoMpbMoLn/DUnoKUYyCiVS
bQ68QQpkuyMJnqaOdnPFP0b91hcdUAZdFrNQJZ14gTG4ifgOLbHvRauzs+njISQh6hVWqysWV/WH
SEGXijyWmEiqzBFZpiFVXZQuN1olPF0WvnRhz2XPtI8OtZx3PqrAJButRi1PoyGtROFL9hScr5iw
UJBj1+feJgvGIIO+IC/CGExOk7W2UjFiR6D2AKaNqnt16cc2oeVjpnTNSqF0SfERLUJh0BCtIDb5
qJOtTnx9DPFa6BE8B5ZbXUGvfFqvBMhLWjkxICvoQJcwNDNtwtkZNolgKHh18Sj5DknA79Lmds2s
wuCbywe2uJ6fgugs5cCHvAuKyXeXxQqDMVLp13cYLulEJDlS3IjL0pZ180zcLNpCih7oRjk8CQ1E
l3Eomhgt2dIej3yiczMKM0zvBLbeH5tiXPOTltwKJCJVFR29SBXqs6OTM8mXeiCqWj7ysIpxWxTB
Rm74VRATW5G+12DQvrzaJat/HujNBOpG0yt1Nll9tQP7Yh0wC4N72Rat1aeoRfWUr9y+hS6dKVaY
JhdQjv618y5KDEOsuhaI+bL4hDkGKx4y0NMru1ADIXMKd62p0cEdig5P3tATYot5szY1vnjGuibh
G5AlQ15lZrYTXxq58k4gFjc7H6wEqUbNqGw2DRnMPgHt9nCKgtSWgu+X93tJl88Fz0w5ivEcKR5k
c3o0qDbhNgNgTt2vuItLNxP84cDIQfoXue3ZyycWYNXWNLgMgu6OvitGLtVe1HHtJCfdmLvc6CqQ
8cEUEP3zide46RSlmbjRJHbSgPCeDyKQzpJtK1UecFO3oTrcacUz0DfBMZSh01LakWwNhHxxrQCC
xoA5xTTkPOEpCIQIwgiosK5OLKo5Uc7MtHTA83354JZuJia8/0fOPO/ZZ2JF0WEDlzWLbuUwcrhU
fB190W4x5lnw70O41q639IgAmloUQbYJc2TM7Ksypkkr9QBV8kM5mkAU022ZIw6Mev8ky/l137WB
RXLBt9CRn68Mfy/ZBWBhAW8FdSEMlMzsArrsq6gcALUpqy9Rd2rTt7Gz+mrTr7UCL+0rBjsx4IYh
NwTps1WGUi+wmCB01+hjUXlR9Aww5Lh4bsRX//byES6U94D2pmCkXdUleQJw/PhiRV3WDDBz2FGk
lJt2M6Cm1W2k4CipGyptKAixCvIIBNMVuUsex7ncmcfRx7EsiG01kYRsvvfWjbCtyg39eis80NIJ
K6d8WLEyi6enAqMCQ8DArZ+nrrUxQTWGNHB9k9Gi6pUCIl3pmxh9CfoVPVm6fvRM0syeJWqX03CS
BD/PNIhZiN+6GBPkKw7VQhfTBNT3c0UzNWG9Lvd0kpPV6JSVtq2ZmNlOvqmRkbf5ifuWen/51FZW
9v6EnLk3fhf9uYchMiK1fyzzxxwYXsbatP57A/jcjCJLiPkLlRKDzBP8Y6XnrZL3E3uYZklb6X6T
W4ps0qP0ld2NVuTyU4Hg0hyfLy9w6Sk6l0s+3oY68YU6px20snphrdeya2ZsLotYQInBsZ2tbXbj
WjGR81iAjHaTEJM88J1v9x71Ktu/y++lzgYZqQVgNJt9S6x9CcqK3wlrz79gdveSSBdkIcHujoSc
4lHcFOloaWjoGOmp5aW3suC1TZ09vQMAYQetx4L1Ow2gZNKrcPRRebDYIQDYdWdLdmKHLuJqwBMN
pvLE3HFHX8XX4IFu1gLgT3Z/SnljMkv9BcGjDnWmjQGMuOiqm9z1XS+1NAD1bKQDt6rIZI5iV1fy
G2bTcJvcyNW+aL8RiwCB8K9PmG1/P/pDGap4Nptoh+5XonmreNSLF1VHEm6KdjAuPfPl0kqRuJhP
qyy+N+UPQ2kBUHGntT8uH+2iTT0TM7N0MfAN0dMNMWjurtoXEZOw4LglYHMWV93TZVmqhOkAOFgg
t/l4NeMx7sfAhyzWR27SoNKpodHmW81USwOqn6R1FgIyVGbit1oLbR1kJIZa2WOpXAsRxbTVqWfx
ij1c9JmhSX991HQOZwZRqVLfb4F3YaHL1GniyhEA9T14Q2jL2tPIt1Q8yGv5iEk9frGNwPUAXhkY
WMCR91GmWBpDjuk4VNioeBOn2h3u8284dhh5/0vEbFlyEAv9wOEUkEx2ysjqJFeMbaFg3iDsgmzN
Hi0aiDNxM22tGqMWggriZESWHZj4ggQJD2WNLmdRg87EzLS10wqpb3xsnBZLW1Zt8ki0Ue6zBIyC
ruGaLi4JwSqsDDxNEE9/PCQGPzRqCyjGhCKlcs1UaqfXncvXb1H9wPsAGnWUWuEXzzZOA6h9Da8U
5XjpRyDbFTIOsrIJfRClAvMB8DGaScj2stAl9QPVOa6gBKj7X/ok9bHXOFVxWAUQxupSPiRduWIg
l6zXuYjZKyxwogO4HssSgNYoBEfAH2UMgMHFl8tLWVKIczmzQwp5jF0tICdDvYpWx6xyxh6QbLlT
r6ETrIma2XxOcimuFIiKCWD+qFmUBMCwVllfJeHr5VUtNmmcL2vSzTOjVGaxNqRT5U/YNoNZE5Ne
Y/jZMSxyLPa9ldoJoP8kZ3R39BjcfomsL8xeC9SmuzQ3UuffMLMgadl0jVhPmtlkTpo53ZhvOrBo
qNIeZISC8P3ympeu27m42UXgbR8OOUh3MPJN7gUCBz9SQosX3ZqpWlRNoNyjsor5cjpPkkgdH2Wh
gc+t8M0oXxXKNWXfxjVtWdy9MykzS2UYYZKSBvmgMHU72m4FQTVDf99XqVPQE1sj8VyAwQRzwpm8
WSSRcYwH+KAiQbrCpD90ZAueZBsz/o8qOj1bs2CW8DDY4pYc+Kbe+Nfs7jeOD5UmYFTKsoJRoY8a
28qq0AcD1isgOxuzEGS2lrbWmbJouM6EzFSSDVogvG+qn4e2SB7DZu2BWczjGRP/BwYYp9a1mUEZ
YxB99/4UkQlHnp8yhvZp9Km+hsr3sj1qoAYrrpngxuL9b+zfmdyZdfGJNMbBdOOrkdlShUKVDo9o
LSqbtOCXO30mZXZKQtmmLaZBAZ2dHZT8TRmuSJOammKyIjPjKgER3NfL61q8bWcSZ0fW5wUH4t6k
F9XOiJ7D9ppVz+raW70gZQINA2QkOhjgMc9OrRULcQRDDV40cCZFurxJutyM6bGVwpVQaKmn+IOo
2UGxOCGdniEU6sE8fye15rgNr0dXuFZOZWmmHrOGvfEsrVQlFswJupglAN+hhmmI88pSgblymXVI
StbFNUW6HCQwQCIAJzDKIMxp/syT/cdr/5/sLT/9SyWqf/4Xfv2aF4hVGGZMPv7yn8fiLfvbKfn2
+lb91/QX//qDsz/nvuWHb+mvf+jD38EP/1O4/a3+9uEXTlYDfuWmeSuH27eqSer3n4/PnP7k/+1v
/u3t/afcD8XbP/54zRsgNuOnsTDP/vjzt7zv//hDRg0YdY//OJfw529PS/jHH//9v5K36m93Rfmt
ToaFv/n2rar/8YckaX8HfRQSsxi0B4bklJ3t3v71O9LfgbGHKjBce5BsTSMoWY4Jnukv/R2TwlM2
VwQmP7Cecfcq5PjxW9rfUWtCphnQNsAhQuZZ/uN/vvDDUf08ur+hk+SUg/yiwg+eCkc/L7lAJhaX
CYVtdtXKoJPbQWl0Ty53lZq9+kSzU+J/ySTJFUpkX4p8Z3RHQHPYZ3v05xecS/x4+34KnFmTNM/a
hFSk90ZRtnlruKQRuUnH8CEcipfLMmapsp9CZvdNZKjaJyIbvLi57UYFPfO13amazRhz2v4FDYNm
G5J9iXmmMQRUS52hwqutrHD2LPyUPjMsiZZKQ6jEgidGnZunwBWCgcnL0ZSq1NaLk6ggPT+GZh0H
CELQBZZuV9Y91eWWTnPmQcuGEBoZSKA8gSouzd26BA1KCzBRNuwbsT1h1Aa0lZpdCtzy+7W6wKdK
NCsTxgpnXKU894beMY7NITnWj0FgZQ+wKmsAXB+N2s9NnVU+BUwH1NWY+17WynahGLZkdO5QHpnR
201uANlZWTu/6ZwWdnHeyxoOnWhg3K33Oo2642CYIW1N2SemysJToiIf6Y/uVdrum+we/fh2iiLL
7x0gmXmA2giHaJQ6+O2J5LZoHex0Vy3ZNqyQGYyRU66wo8qeU80OkL66LPXjQ//X1s4bN6jRC7mo
j7UXE9EsOsOWxd5F37MLDC9b6X3XH4kZdop7WdysBvFT3szmtKo4UF5TwN88FXfhG6bKut5KNNN/
LK/91BxX9fKT6zAfJYr9MqJyLHPPwCRWLt+nUgbAUuNdfTCsaTPZ4kKzkSL5i7hq4NAL+Yn+zKyP
2vnC0Pll7tUbTbfCB+kpu86D6+Au5GADPWUe2XWNbqJM2Nrtq6/tAjM5ZNdtte33oW+++tFeChyf
7Nqr+KA2VvUQAWzsW3slmIIJW8nka/4tP+S3oDqT7djhrqpeCwj0qk2J/3wTRV59TQvpMeGJ1T8K
Tmu+UpOj56K3abWt5V2lWAbJzPC5vm1vK3otOZKVX1Gkal3UnZwBHBXC3h888FHZiiX7m8EtdwiP
xQ0oFbxsW2Ybv3oNrstDtQ3TXb0tD8athp+YwCXs79NbYdMcUYrQzSy8UfyX6FG+Yi5tQQTB9vk2
Eqc41In49+QmDExAUrQvigKDcRB2XWj3bulmrh7tm231m5ZxXu+SutRgiTAQNL+Jpl4bdqeEW73G
MKvWRic9p7bkyza6y0yK/x+uDrrPXMCfyj4zyYLccR73IvGa6fqKBGhWBoCtiOmTr4EfmjlGTqvy
ayhJpg+zAgS4UxoSd/BVwMSt3fD3Ztklkza30FoP44nRFI8qexEVPzEFIQxYQzsj2lWjP5oUTStV
8ph04t5PuezkKtuNgQoPvLJVoCCjLVESnSrDRGjbmb0CmN/KRmcC2qiHTnAb1hoeD/ktxstLZoB1
kJF216G8v0mV0OFhaeNNbGxOkqMgACCyE8TUJLV0lXbosFW71FSrFgBt1IoS9qgPIZRt+BKBnxI9
IMEG3VMyEFqH5zALjlUfAPgAnQkJU069pF4PmWpTMAht5FQ3KQcjNhCvdD09BG1mC1Fqp2FwlwfV
lkkViI2ldCvqMd8MERibxFA9ZDk5GhnQDosXRr9ieHPF0H32kMzerAiAnInCC9/zw23EnwyDvVBB
tPuwOekFdnB0aq24Heg1RQEE2ISgPVobhv/Eps/nCJqAia0aA+hP8vlLAIKSjMp2KMMF8HU7ZPo+
hyoijbdm0z9Z6jtbylnySSlpH2pi6ns8c7E01Qe0AJR8ejUBx3wbtINZhbcBB6xvxLZghVp7rD9x
YOeYUqPck7QHnqCnKYi848bMCoq+d9kOCmobUbFXxn2r3mT57e8d6vtA+flK5bStZLWMdplXGMYu
qcovQh2gy7o5oeHCiYXrtkxOqoSXWiP7ke0M77LkTzygdwtzJngQMlQaCmQTWmrsuUJsMWz3wFmD
JzDsC/x6coMui/rMo3ufxDqTlYtdQuskJB4aWU6BL+6oeq9E4Ndh1ReqZfCMwMdbjyYJkjXXZzKI
CyZqHq32Y1VmaI6QvBZEbUI4YrT3lhqDnQaxU0vSHriRQOjQjz5cWxWfEg/6GhoJoZ8Jn1lppRo0
OQnh8vXtPu6MrZ8UG4rHIcrr1JQm/AM5Fx8UgKSi2bS+yoJ4nybGMQV9DC8P2djvx6TzEu4/F3J+
JROrCmJXNkKTy0hlgxgTWKPVJpZ3HPWHfD+MMEVuXG4EnJ60EWofeNstGIC3A0ISAs+Agg+mFwF+
VW0xFtv4vsV70OVqwfRwAyqOm92tPO674kVJTgWcxMAF42dpeBndMnHb69ux3Or9RuydfAurCPgl
DQ6dEJiDvx/iJ5kcgGnsK0+qctuQe6N/LJQftfKQZkhPuLHstvqPtt7qaF+qPFEFcKibxlsxBd7t
9NFVsCl7V0KKst0GoMtRgQSwFcB3TlIzSs0CMw6mUJCrlg4IRFrQv+qZsI1k+RiXzX1Eyis5j7Cs
8SCxeG8U3GsMeasN3GGkRz2o3cSNgTq8HbT80A+xN0bynVbWbjN4ojgeFPooa1/aPHPDYdgmDG8o
rntdKPsoUTeBEboAIPkuAT9Cp8MdIMy5Wcn0BxBTb4eKgnvlIOWlJyfavSFn1+ALe0Uj414P+1tJ
6UyxAq5GpTlBUtosVcwgQOLcEBxpqF47gW4MeDlpBSCtKPs2igYAOMLgJqSDO4wDbI7yJU0id+SZ
FUbYjAmW1IyoeCUG8X3EdQ8YVWryFoTcVKrcrPjXyv8Rsi1a7hLDTlqMP5dydx001IlU4Lzn6ugA
dcrMO23LGYK63rD6MbPVGADiMgGYauGkZDwNXLRoBQrcKf0NfC9V2/Ew2dOC3kgBMGDr3uGNbBs8
dIoAbWh4bgI0tlc54CyyY9S2diQpcE9EzzfyztRdH+O52JojYsr7On6UYzAPjBJiAr3BIHwb3cZp
91oADpZl4sYYC09XGi8pqmstER3ArYSmoveHIaRvaI69a4prrnRWLuLS5HHZWXqqXbfDlojhrmPK
bdwr182g3XVMf6Fjb44xSEpFsg2SZDOo6lVtor5x4rEAv1G9acXuimCQMRs1rxMbF9PsrpxKW8HP
PRWd575Ot1pwSgfRAZbCntZ8HzWxE5BnofBxf/ubgCkM2XUTlDUJgBTCb4pRbdCubI5VY6IfE5bV
jMExm4UnSQvX3snPDM3MEZMGo1Ry0jQeH7yx6reUt3YioPUpoDYY7dzxRxr5Vu3DpdLGHVuLnpXP
/IGZK6L77zNHcusB1gTQKsjl17jgaTtVQ1GrVqHPiYVCldkUh0rNzTy98zvg5MDhE7U7jnZGqlNL
Z9wuEg3tBaIl1o2towWpTQGw5W+jBh6k1GOMcLQTGlkxamtKdl9lz6IIb+d72BHH8NVNJyl4I2Pc
S8EF0aTVwkXrm8qZuk0744a1pyK7jTF7blDMENyn3WhdftPIJ2HZvL1uDDBe0bYs9uQgM0m295Nd
Qu4z8RkvjKki6qR9A8xiwWxZD6SAU2WolgGfVdQEzAneNGDezKy+Q1FSK/D4hTZKK1fw3A4p15yb
IGYrj6/x2YfOkgDIEAajosallw6yF+AR1oXaFlnnZuVTrdyKxqEcY0sPQeBCbkoiXdEsBel4fYXB
w03a6eChQkNtcQrJdRvsOygZ2Sci3/EC2xyUVhIDbksxy+RJrqFuLw0vLGALuJUIcjCu232kWRNs
GovRjexnmwBXHEjq9qgC0ZgzVDmcCrzSmhqZk8Xg+X3KnNAYLZAOmaL8mqQ/phAAyPqY0gicqo+t
mOmmBLi8WklNCvAMH3aqqL8J3VcJFGgduSrAnk2E4aaWB5ugt4yUN3HtJYEHIhSFJKY2xkifQQuF
3pKy8Cp/RDvoJifgNTSYHYLtjncACoqqTTZhcxCAsPmJAzILsCo/Z7UI/JB7Ba+30r8AEctsgHN+
Wa3eB8MW/JZ5g6GgZ0yOK/T5Rlc0ktw8G0VwnGinoc5dFldmBR7O+q6JHhjKC7x/5sGNmk7Mbwil
tcYZG2oldXWvNGxDk33E7CoOrTJ6D7J2nT7cqby3ex4AELC8ln1wRsUCYIAaazB8N4rLoxFnV1GY
2zB9ZqoRL1V9k9AW5ebBlgFjWSHb2dWxlcXM4e24VXhsAQEPoyXpLjb0bUy4HaV4V9XMGXnuRCFz
pIzZYP4yCdyRy/v03i67tE+zrI/il1JBK7/01ASYa8SK+YRhMexFoBkorN4mtD/w0LghjfIdaJH3
jegGunhNcHAxSw5yyb1W4zdS6SlQ82gQjqOWJ2YZf6kCBZ2qlaex2mlqYgtKbgECyFKzKYhuGWKS
Z60qrzrW76mQb9FVYYrJt8bILANv6chiux8A+BSJTgBtHFDFExJ+LDrNY0VnB5ho502zlYavSo5s
HyZz2j53tLq/LvQGTT/FNqx9N00FR8S/uag5IAN1RXDDRw+8ixxtipjzOz8CCWkJkngQmuihM4qx
G4Mmpy8pIv814zHDtfor3zBHfMsZKPFACBqArFyzqQEQyaK6aZDApH67H+pjL+A/J9QtmGrzyviS
+rIJn8tMpPrEB8NdTyu+t2gtnfgsDzYOra8gBSB4NDIqGC95Lw7HasglpDMHNCOMzYuMCeVE7+7h
fnvyeAesppjuVSD/4UBMg9c3JSD4CRoWFdEahsch+QJUfDPQkFbo0pe0GT2k9XfEMC0fg40qrW/H
PI92MsfYhAHyPa+OV5pUPqspzGE4dIBj6XWXaB73FeTGgicZGa1Cs2vJUhS7jbQ9OM4f0Fy1z/u9
Jgv2WK9Xmj8Jr8VZfBKDLiekZYsyDRLCg0RsntF9XhjfUqXZB5yY4A7bywNzpmM0omRf4lgFRV25
vJ/Fg+LMbUkySRNIyXQvSvVjWfh7mau238QnP0KOP0e2cspddeppzKOHywbjE49FnHksZSygpNkP
qichrM1QLKL0NMX1U+YkgWvSBRhHUn/vdEEWhqj0LOAVQ7EG4oQhe5HGv2iwzaqfbAr1OwmMvUrv
07CwMatmK0F5EtRhrwfjXkUcdHmpy5E9MWYPfstB5CAnwJ7UOqTkUs0dm8OgqXaEZVax7xK+mnuf
7t6vd5L8MtXYjkMw1ogT+XCUOtmOaPpFxBqnnRUawS1/VID66qUIT2Ul21mo4R2AaxrJa6q0nJTH
TOjHnc5Qha1leaRejNcyJYodDbKFOcuNhv3E/KNd15JLEmp1cD1ifNblPf6k6kDmIzoJJkjKThnQ
cG0UcOyfprvL/YcKWK1BNu4lbL2WCXZfxCeer+73Z0c7s4FGCOIcEJQYXt80wPwPt1X2QAckBiLk
3wRVNzVpiz63FuWHqGG7jCo3PXvq/PprI0cnhny0XCo289eKW8u36pdh/YTLYaM2iK2LhHwDoJBT
Keo+FFU39gc4/eIe9CZ7yVfX4p3l9Bx6+j+eNpdTVJHbwvA6Er1QlB5Trdzx7t1eUTlwCGaF8vwx
RDD8m+c8M1WVijlTgULDVdycEKB/RC1suXvyGbUDUp26Acni4onrriiw37JV6Cj5uMo0aNS+E8Bt
lMIMs1HdR6iWNbjBk1mkmb4XUayU8OqurPGTXZ0P1TYqhkzLWBE8htTfZDBy3NN+lPF6D3tSiqaP
qQmlkmxV9f8l889Gi9O/bMSsrWP2y3/e5yn+udjgcR2+lnmV/6jnf+r/ww4PzD6e7fvUQfKhv+OQ
l+1//2/2dt7a8f5X/tXYIUt/B2fn/+HszJYjRbJ1/UKHbczDLQERklIp5aAcb7DKCRxndGZ/+vOh
7mMnFZIprHZ1W3ebVVdCgOO+1r/+gZRlkgeRpxFT9v+IHe7/+K6DjgW3YT5xJJ4s/v8SOwL+oYBo
TIukE8Dux3/ov8QOL/ifCAc+cvEQZfoYUIT/htjBL/lrn/cjkqqIoUFTtouf8AE+220z3xpanId1
Yq/S/OkbVvfO5yBTuHR0ax6P9VjfkhO0XOiGnh4v+2UJEAxwawnITYW5f8by0E6wmbbSjI8ro/nU
Ic88FXYzXP/1Hv67FP/mkJz1Ev+5TLRrg3mM+LA9oh1/ndpRMxl9U1DJbnhwfrEG1/jobYa6b0UF
HBEJz35wGKHnh57jHROienQ/EnUBN3vuh3qOW9hz4lRDXnASZ/AjKBpEAaJCm+z8p/n4hHxVbWNS
resIqCtUhcNNI5hSN2Zt0b9UekzyTbU6rYfWXI8BDPAHqXowPpcojw6TpdnKQb1kq2NvnVwa96gS
VTw7uZXdreUw/TJJyhaJvbQTszbRWv+UhS4foqmw8V0dSpm/WYZm+VgowNC0L4T5eQxJGo1Hq23a
OPDbIQJ2WZgv0tbV8022BBJL1nKxYgvtVslbNiOoQZtT1ScdygJwmAB2WuNCWjcK1x6MB7YVJl89
S0cfLFHB+O87gWing+VN4mgxpACrLYHd+Zi7h//TVJ1XR5nyE7PqXeYuAq/Yul/aN1KvPYmDY8GT
EmYpysR0hFgvnOL7sv3/5cvji0eogMCF9W06qCGebriYprSOJbDe7J3WSafMsIAjFOmRbiMPRHcF
F1baow3w2QX5gELPo3Dgcz3/joqwzUC0JjupdAeZqMEBLLgN1DoXqed05T2WBnafjto1PkTziJI5
n6XA9XbKgOwnx2XM3Ys1d5NGbuVXz5uKH47OgxJ0bVqWK3Qv1h+5haM4Gv1WHZURduSkd7P9YSbA
a39VICiNHAYn1isWrPlcqwyBRlZB0qUId/D9M/roSJNZkLwsSBAO4ewjDIh60GrHao3Pwzx0K/zQ
KGIQ24/qRtZ9SVhYsE1Z3Fa5+K6bllSs1z/SF17VTtEmhJX/9M1z+Wy0WW1YQwFO6mXWQOpufiIe
2DjaJtEGortoOHHmwPW4NiKm+LaHewCWROf0HQvw0IP8ZVE1OcGPujXKpPCcliQfclsHQiigKeSl
TMNJ5A+ti51IPFd1n4Yi6j6D5TRJID31SXtqWePM8pWKcU1dqlNlVf1XJ9MBQ5i6NY9LyD8V4Zl8
YXGfMfn3X4C/XWChL6KnRAm8d4F/bWt5E4R5o3c+QtOGZTLkg3hTNxUB69M6g6wN45a9q0Q9+6kn
TN3EmdZNmApZ853WqJPwdSvWuktKso+9Q69HYlTadsp3zm7RZ3HTD/vUvZunNwQphQszA+jLceQo
+74Wq1nEY4hVB3iaUfkXBnz71v/0S8LkhNhXNDK7JN87q8/w8m0sV1Ve0vHT344ZyUbSm5orLZtL
w++zdnV/kOHuGQY7krEFZgr7MfXXg5TchppWbSS2YRoTHDFEeAwWgrY8EA8BpjYZ6/LLK5zue6+F
eBNirRzFkqS7S9kDz89hgss5g0PgFyz3zLNzuJ112CvHIKoN24M0HwAodW/se2bIyGyWyBbGDgeI
17+9M7h/fwDR7rHLfdtYzGDg+fQBjE0u+zoAhHXnTVV4ObtbeyzHrrtzMkN1MQxFKROvDolMCSRm
G7MsIgUz0XNvifHqBL4iBGHTJg7ainVRMXNVUTsHQM+5d++MTRkSKG+6VjwZjcxuXYRRRMDbmSuS
Wjr5F5pbdrnCtMs3jsirnTwn94CWyZrvp1DO/bEaOLVuVOuIL17BNhR3rS51GpibT/Ee7Hz9HFda
mCah437GJLVpr13DgDtT6YCsypJMwSurztw1Xaq8u85zSyBlYPR2X3feCIel3/RpiBrYHj7pdczz
ukl3F5b1s22OZHiXOoYXbGJS55694LHQeRYpxuF2PUe/xUjERK8t8WYti+yIS+wlK8OXr8dYCyk4
ac3eWWO1cizYtl9XiOa7/Bgo/Fljv4+Mw+yNblpslddfWEzPPlxY8tCQfWuXsOKVfwaREBOW+1be
VqnjrjWfK2kSG2bNbwxXLg+vr9uzJp11u18LJ1ESr93A987rx9qqhlZSh6TWsi63K2lGp8ktN/j5
iHC+dNFsTokwvPW2bLLuoy7IXonHgnD0WMyT/efC3ezbxJMti7vBC5xTf7cReAZZjIWfdbbqSLS0
a4upRGRvd0tXCcLKZnnb5UZ7aEupf60hGhDhqeETscLEmOyCVGez8ttWif7UZNDxLtzZU1jhP8/J
hk3OkgMHfabKMywvW3rpydRZSZA/DbK13ocWs9dYbOQ3xJncsP/A91I3+OyLTB86q6q/a0Mx+TS6
SPuHbMssldqeQRJIP8/inVmILrwKvDav474yqvFNtQWG+k8f+UQs8Hft/sJq2t243QhNFWrlx637
r62Z2TIj/UVEiTQ2/6oLRP+Gb9j8YBp9e+E8fX4MoC/yeTguJHqXcvFsF/THAZI9JCECXofhk2Gq
5qp08/qfjUTSu9Ad8++FzxyZLAd9nAc7/CGa1r3gK/jC97r3hywiXhc15NnXowN3nXPfz5KSE1cc
V/LcHya/LhnTDxGOBnmoLw17H0leZ+uWH435Ks7kGHA9sl3+esal6TAu7+osqUTReadxqM0yqUy3
b+ImFPUnhvvjfZ5V1ZRUnjHtyfZ9f5h83tqBzPLVZiI7B9Dmp751kqXa4MxNNqdU54jgU6knTePQ
4aUxN6TGHy+s7b3KOb97GmHKbm938DonBBFbs+07TpC0Y4Z6RWiyOjDYQmJIkBPW1wetumCJOV9c
PMVGsdu5ms6Mky1383Nwc6M+BubiYKUQLfaloL9g32DPbo/ijO2JP9Qx0WQ/PVrdLt+E6uYg4XzU
2c2i1GYkssuW+yVbhI1AygrfeW4D+gRZwXizYHJfUYs5Up3WMizh/y0IXeOtiIbbtZwxIfDmvlaJ
N8BlTCC8GwvzU9XdVdsgMPOUjfptrBY2H53htGsy2tojSYfOYU5NvEqrGGSzmT45uVrhxE9F8eCb
BVQPjvRh/rbkYi3eCu3TJAivlHeZXy0P0zDaP906rP5EnQmi3lPHT5QitkvSa4eX7bEyo0pD/zQk
B27uhfebFemPmT2vvxuHG3vr4cfHAIQhNetlLhki1znDJ7SuDq5yLBX1zpVj9k2XAWTjsi/8Q6O9
+WooiRKOdZbX38iL839JZx1+WwztzNQkFDOIAz1V/xTEkrTxNjQcbUHujCLOVF2xmMdwQxtslI5x
CrJi/ZoL6X7w3WmS/7aBoRXm3DP5gIB4MGV++qLz3PFc0BIjYRsb3orMMQ6e0UBAK4bmevMX+3+x
XXG6UiXv2kx2xv3D+OuzHbu5bMRWYxaceeqjWjY3mXA9PxZbZB8xNpgp4zf0arSgw09vDKZjYfXe
haNl34/OlrfPhkltse8cVDVPb4JqhhAcXxkMISz3WHWwdlQze9f2iukiNJZf6yaKD/Bpt7gfiuLC
M3hWLvPM94OWQoDDzTnnOoaNriNph1millocSitsk6yx9M/Ra0+uhbDHMcRyYYfmy3jhN2Pg5eP8
SjrYs/2SaG8jYteAk0cS8XywXdJr2sNE9s6aKF3RMtFaTWHsL9UyX1ll7ddxbbrqgez0nXm8ZoF/
2hrTeCPDssAqp6VEA/EOVzc1tXAfjGKSZTLq1fzRSrz04sbYhuHK0xmbmnYVe4BTlGZxULUkZtk1
Cv+KhyvgM3mR+CD7Eq9lu4wa40DK4eDGUWXWNHI1ZDO41VJ7cV9Yw4PlATjFTbWG90tuDJ/aPnR/
j3Ks34+VKt/BMMjMOGcsCwe4XJGadNhpva8A6otTYGj9y2P3rA6et8g7dzKKH1PlbGVqyRW7gcna
edN4jK3oCLPS7uJ10tVbazE510Ih++lAXRfi0qcNGBdBpHV0My/F8l0FzMxihzy879nCuD0RthwB
bYp2+WH22SQgk6vww7Y16xSvQ6l5hH43fdCDJfvD6rT9h1aKMYrtfhDfOxi/BIqX3QLbxfHF22Bd
QpOAPxQfcdAJ774dpr48+BAG4fGttuXES9WgRq+3aYXb0BoGYnFY9iQSMao2Dv7kYJjdKjUdpBcY
X0Umil+MpGp58AmZv8Oer/vqzcuy0NC0429zXmEHTv7aXanM9P5YMizgFLhu/W4rRv9TByP3nXKn
/uNgBMvnLXLqLnbHbMkPeNgTDsvJT771YhtLeaiJV/rCaFfCXZ9JHT4M3og0pgLqAq4UrfpSGMof
jmLExe8wRqQoQpRswoey8Ymj0mWHnNSb+iq2NFVXItrWPHV1Gckb399M86ps6/JeBthUxS6enNdu
2GKW78kdq8yXJZ/+ef0Af17xWDZeeFQgew/unA/6QgGyZUVNkGxzWaScjH68Te125xXY0jAQWdLX
r/f867WwGfV3u0icRp9JGeuidcVg1BzIdeezZzj6ncdx+36wcN17/VLPfxpOphQlwDNUcs+E6/Vc
Sa8Vku1JqvCzCCt5Fy6GBUVn7k/gc5ei2J7/NMYLtPJYETNPoNB/uhlbszMFBFpGCSN//xDWqrlp
coyK6sa/GN33dKb02FJwzlEzkhdICuejk9Jfp48tckO2XhklY6YyPsMq8t42a2hcL+VmpYEY3U/a
zQd5ahaxvKGqHd4vcurzC6fuCycAnpg83D2MiZ7z7BB0WtfTbjlHSWivGylXylp0aktjALQpxjlL
rXHCpYZQcJwKXn+7L13aRasLguj4Drfw9GmHqrJqJ1JZUmyyvmG8Nh0HsL/rtZ+bG11v/VVhrPJC
P/RCJ4eBOvgB4J8bPuuHDDUsXrtWLKnVdpZTwQyBg0+XqDSj3uMwiDrl39fzFEFFHsWFs++FBc16
5rdyA9zE48n490tvfUu1kpyAPAjcn0KNC43iOB3CtsRgaeqG7tvrz5j+4/lhy2QK71N6r9Ahl+np
U7bxPRfwWrKkzX0pjpbS5j+5nIYlnpRW29UcbSsjea/KmyRaw8zCnRDy8ftZOcWYRG4LcCe3Njhs
9tT+o2m5iMrCtTs6hua+gTeG4AyUxNbUh2qxHXHIc128CxAF/mimmT5BAZG+rRyOqUSEY/5VUO23
6eLmKodsvQaE3US9/xVvEejIdrhy0i1mOTjsLZH/tqZKX+Nct/JLG43LlLADRg6+NWMJkxW2EDk4
ZZ2/mQMQmRQSBTBrJLLxxuoh6uCEnFfszAuGupthtfCd6wWcTgD3/GyGLStTFMrL96XxQ+Zn2e7q
yc+HBL0VnHdEKbb/BMGMDaVvI2hKjKHyVCwcRvsxhleSwEbYdm3i5+HySRdbf98URbXfQZiVeOpp
CUfcsI2HKpJdThb6CoWy7kdoQ8NUGJCh7bGNO7K4inhY4V/FapN6RMGmfIMhRjH+bpfZ+6Acq/xD
ISvaeOmRV38UpTmWkHOy7k+4iSw4VEM1bUnVOstHfxTQt9e12/rDMlhuH0O9neAMj0XhxGVXC4wY
hkXltzgam+/rLOomaI3TcLWAEQJVABXSDipZVCdNwMFv6BW9iM12Nb80jEyAL91tHOOW6uIm6x14
YY7tdBJj9cxmZtc7Xf9lrfDwZ+cp4brLapiI01q7a6ejZqGx2naZNpWGiu21xb7DWsi6lG6zLhDx
27q6d7ZiJrK+G/w8ycaOP6UWmXJvmf9o6xrFweBD384z+1jbrV5wLm5lDzEwB21l/Bh6h5YstxUt
cT9/X+qqbk5DIOSedD4FX1dhkFxdCSPizKcEx0TKdSrvYJmN+352sBm58hdj/SFylSHmNKz1p1ms
3s884muKO9eI/lCceQRGS6dtTyKcAnFVbabX3whgHiP227D942i9DgARdXnr2XYxHzy1V/qqyaDC
N9rdvs32sL7pPLMRbwvh2CS1Fm75ZQwb96elsy46lAhno4PwV8Z8Ud+q6coWvTceicRydRIY02Zh
3OTpPF232Uh7T21OAgcUrf88LDkWYwxa9aH3LcM7eDmB6ImqitlLYLM2D9xJ1SIvhPt/sAy9OteW
ObrijSpBzo8diM2/bziw67IYSdDSh0SNnO1GWxmpCqdQPxGqAR7pR2urDx1zVqISzK28HvK2OMl2
uHTcvrQLOnADwFTB8dzHTM6/Nt68Crw13HZoigqKaV0ReHEwu+upHVsmex7DgqD31/dmPXtYd7QA
9a9vxC+UFhGGXtEjxEmFcYaNBSOuxcYg+abxJrzx5tZ6m2fajUVUXHB1eX6s0tQFGFXsRQzDwP3v
//VTx24c8mCFTBbVxd54zE2fWmLJfxmeJqW+85zjvKFK+be/jyoU+pzFAMjCs/Ds97X90LrmhN5w
QbV/zdGwAR2s7XsdmvLCo3x+hHOpvXTCygj2xvnYblsdWPYzgJWtzfat9PM1sRvQnnF05H1ADBcv
sPCnr0NZXThNn79E1Oe787SHyy2e2mcztVKo3CqVyaP1F+vObAf6gcINP2se6IXO/FH69xQYwDCY
ChGbYopE0Lmnr9Fr5tycXBTUBhLc+Vu3CTPBsyrfmFFX4+9AYcF1Ek3g64OiT04oK7Il5b5HghF1
Z6iD0+GPT04i4UHXsmjUhb7jhYexp117IQNUUrvOTWQD6KgzNucwRGW5vLUtqa+aCgWFG6HIen1x
vbCkXZIuQheWDfXi+ZIuSm8sZ+1mSaDEEqNfkIlsJ2j+/WLcNZgLpfyN8RJ18vmeQTInULJNShh1
w3n6++b4ld4MLDAc5l05KWE2eHa11Rb9tOGuhxyS+zXjXotd1h7N94Ey0Yq8/stfesi0P8yYWA2Y
0Ox//6+PmWFBjSG3mSVm2dd/GsCUb+a2wXuoGRS+f/1aLzxlBuHY3XgR/R0f8tNrKWA/15fI8ot2
Qz9JHDUy4oLNujxa7oqJrF2Ynz20/BeK4heuC7zMXuWTxsb/cJ9eF4a826+bHSYqKjE/8M3yT0vr
04AC5bzjfBlPYhT63zd7nEOElD6OxyGanSFvq58ZPhxzVPPY2oenYGPZUms1bYpt+HjBTfqFPYtf
CNhGyYq9nXd2scYMjKHjQ0lLgPU0bMwQ7glOrOlMduavbRvda8dbgj0BSRkiff3FvrCIsMoPscai
79gRlKcPOJBzYUHAKNJ8C/OPzTxM16D75lujGqILl3rhXdKmc865LvmR7JRPLyXDUMJ/gq1jaQQI
t47bGWlWhfSRNUAyXoWmDFK3HLJ//Z3Y/LzHLGP+m7Ph6XV7r6mIfmFMaw1O8CfANfeLGYYlsvzZ
u3r9ae7L8enG/PRSZz8Ro4mxXGxmpiKntz9UdUnEjwf56sJnsf8559dxbeLaIRTgTPXIv/nr0wem
nGyz3GRaNkVzG4a7gyYTr1uj2VVpkMyOr/+uRwn/+QWx3wcJCF2iZM4ZIxOdFophWaXRjONj3JZ1
JLq456Dp0oDk07tMqOUjIZ3Regxxz0I55ndfGK6pU8bgJ489wzLKIxoCp4AwVjaoHZesTbqtKq89
K2N8+/odPzrmnN8xTqkmrbwHMdE72zloeUqafaNIixktHgTTvPpULF0x3vfgbAxns2kWh8xyozFd
qCz/TEE9BomhajLR56hq5Cm3i+CrCYFnTMa2XIB9+zb4rqqOeQd6s+zjXDvFd9Me+vcrXCGsM2RT
L0dIQvOnWpPiii2RG4qYeNzaBj+MNuxH7BEg4fXf+vwbBiKC7Gmx+AKWxNkCt4LaoRcqROquexKT
XYd3ayj/yTLXfnj9Si9UHhB5OHSYCXLAPzPXLactqAMDFZsDYHxc6sFCUT+H78awdO7AsvW71uyX
DxMtE0aF0FikJ7I9Lrkjs1taTVqUTQ3nNQsY5rx+b8+3F6BOCIkkk+LkBufr6Weuu7mKOiF44ZZq
TqqoNSJx3cZqLvW9NVJ5Ck8XF5bZmcZrh+r4DB9NqCPKP8iQT68ainkr1w4HCAsPN49hgLTfCrPS
iHSbZTVj2Vg99j2utDA3lJsdPECOH37Z5tRHb7N5WKuDihYglGxb3CqGzoYswnJwH60nP49Orz+j
52ULzRVGczuIiQneObAIRSvPp3YXhAagG+641aj3ehJmEnPORHjjObiAWs3kDKnbROUdvWH0+/Vb
eGGL5BbAFeFi8+/HFfbX1sURH8rQyuFs6qI+qsaYf3tOqL+8fpUXNkhiw2Clkl6EY7lzVo33OAy4
o86KtM111SNWsoxUS8zBg2AacXDK6fZfv+LzT2OnuBG/CJQGNwdDwKcrod46u+1xl0/NaWtzOueu
evB0gH5/MrKj0RbWuwJ20MnbOnUdAbgpbKQ8k5GxDNTHBbeY21ELeRIWc6zX7+3Za8ejGjgTiiTD
TNwMnae31pcYz/XK99JQD0BHOAW1X3WzqTw1B6dHMLv2YXGg0Mj/rIaL4smuffgrr9/Es++Tm4Aq
jFk2ZVVEs/v0JrZ8NOq6ncO0XXefn7rW19Cp9xQ5g/DoeZM3eTmX6esXdV746aSrYQgLjQFY9ZFU
/NdyG+18MVpRZuk0uLizDq6r+yN1a4PHhzPLNo0av3SOeZU5H2yZFb9hWw4//aJefixD1oG2OWH/
Z1s1ckbIg7iQiBCHbOISquwfu91V+Eav/T5ex2r5EyxQ5NnvKxUe8zKb3y+zq95TxAqo4uW2FElT
w2w++OzRhJyuWFNUq7P+8PyyxdppzK13FSkVwUGbS66vZ7cM7IObbx7e+r5HOgX3WbyjUp69myrI
HP9C/fLCO4ocnLeJGAcOYeZ+9o5cY+47R+GFEJRd0my1uh99Jz8SzPOG/q040lFHlxbGsx2BHRTs
mfYZKt1+upxddFi9rW8RxvcWVistqPESd2sAr+T1tfCcg7RXTGQy0SvyL86wpxeaFr/rOkvz6zD6
fDtxqOL96OUnt1TkfoYNGuxoIPm4UAgKvGk9gOtZn1+/iZeeMAUw+D5fAJvg2Y+FIub0YeCqVFmm
APARW8p+QJjRNjip9N3+CkpxcSkV9FmLwZdHlib8V56vw/zg6S+34AlB2lyHdG0G57rRiFFq0xDX
foFCv0C+gI3j8I9qBvNCIM/zn7vzyiBs7Ilc6GzOjscCQ3ksk6whhf4dfbOZJh3ktPVOvEVlrRNE
6MTUW6XhXjiXn+3//OB9QbEh8xf2u09/sNKIZL2sh4ptKXm3Emd1mh1pXs9jbaHWKqcfr7/W52zJ
/YLUHzxeH/znnC2hXCMba016koikuSWqrFGe4SPS76SJ3dgbFYZfqjo4jJbTE9RLMstdv6xM5wVq
sUtm6c9lOfv9kM8OsElKmHceQ9IaQbFyphCLsW1tgyNcppwewX895YlTGmWF9ZmCQTOiIonSpSh3
PnZTY9vS1v1jdCj59Ca6weom7B1HpmhUBhxpOB0w5SH4HW1441vdSVUL02zb0MVvXcEnuoHsXd4v
VIrfDReqPyW2jTGiXyGJUzlobtKvJuWwbIWrb4dJl9+MCSZGvIgA/5swgx4o7WUL4tI1ualqEv59
MVXZA8vG+eo4qxwxq+uLz6Yh1y6uBj1bjAes1iPFzuyvhxaKIdr6vviK4sK700u9bYnF+OoqwvBW
QtGFr5kiyXCyxOurdv2VYdyv0gUq78lmNtHgGaUtpn6l7CPxoKJBnIJK9BZGNEvRXpGAtvXXVMf5
0RLDWl87tAefmsUC/0cEpJ0rVAWQg2Zn7O2TnKfgioGuGcIgqbc/2M+oPnV7AX3u9UW4f0xPWh7e
uU8LwAYONghn5+mi73KmSYvo2hQB6XwFaSkg4qvUVx5o/YVzFWzg+cVA+ADqaT8ZiJ3L0fuudUsv
t+tU0jOOX2fDbb5VIZ7FDBd2rpyxGMEPWtQMbdAq1m9UR479sRmMajtSGpk/S29YicEdqtY8tHpW
fywbz50kNA2NU26Wj58kgGpwrXZu4k1lmKt9uzRNDZlclV2LCiiYH6JRtVai/M1HxGxqk4NylM3H
sjId0tN6GErxutKWJjOMvE/R4C+74A4J8jvVQXlPV8936iSD8KOS3nSQ6UwB6p15GrrpQLwM7Puo
3TNRGO5BgCIdFRskTxWqv6Lhje7XRuKgKXAfg40/YZpSQXd8b22bGSRRZec5QYAu9EMvmoyPLTuB
mQZ50d4y58xh9/XR0N8Eva7Hg1MBL2EqZa0emZd1+10aIyyzafRbdETIW/2Dt/jBVdQOOdZcK5No
9hwvp6wtiBNuYBm6uM6Yckm2ik4p8Wv6wmM21RxuWvcB4HCzNHiF+rl9QPhj/RJB0ddf3ZwQgGQd
TWBh4GTz2p/9CVLP6pVdDFURMow0CuMX5Uxnpx4Zsm/nagy/LCNIFX+mJdw7Uu5a5+DCwpl2y4Mt
e7/lfWfBUJKBdYDjMH6Df+/OzHAc8XuwZR9+XGU2rqcCvxgfKg9y67iaFJpZzRzMu+mcJYsOVc4d
HVUxkFo15Vg/PLC0B3mv5nF5X+WBVaVbhrwhGctIMyRcO/c4lGKZk80ajOVthLXZ59XJhXuCqtB5
iW/4WxIsqnEP1IDDcjAzd1YHm4BKlHqVD24eeUap483chvI0ZDWphlm3ZZSO/OWdVMQo6hR1hCLF
VOqTxNjSVX+YOZJ0hAwTo5K28rx/hFyjFeR7t/PKiDG+y0nB/TD0pvlVQeIYDu6c48612JH46hkt
njPeOgwPEqM7XHbkxE0NGbOmA5q37Q56S/7DRz2Rx9GU1QAww5z/yoO5jBhVQb+KW6RUUez61ti+
H/JKVe8d3KtwgSxnuNSjkvgMVMv2dUJ7/vD6tvPCTrALXJC3QIuhxrafbjtOrzgJ7GFKQRiXD0uU
4dyWNb9CBHfvwRAucYxeqGUggpKViqjX3Q/bp5fLvb7ZqsKZ0iazZR4z5aCXW41egj/IKYVU0x/R
e1bXDYy1CzaiL5QzgDURrMhgBzKd/d7+6iY2e1xN1k2d6qYpALoKfdh5AVdNb8M8Glf7a1VetOt5
4fnSJ4NCc+t7buPZRb2ePmTusbsxwhreXdt5qYRBeQyBez4X/XLJKOCFH8n1qMORWnCcnPsF4Eu1
Tk3OMdI0uT51vkPP42/4HJfDeE1YiQ+4V1/i3rxUQDkeM8IdxqJkOyfnG5apTGcEITJGYwxSarvl
z+b2iNQCuWBWli+NvNk6DaIDw3ysPoVB0RDzVUn/6yDdRV3oFl566nQKpDbsFFya+qevejBrv9l8
odLAiIrPvR5gfMD+TUYx6FS166Wv6IXDG1MgevOI4SUjs7NlLYe5MUrc+1K7a8sPfQ8hAvJNdAvj
5qLz3QtvONzH7AwbKLuRbj/9baIrgsWZyiWlfXWuYCVU1x3/3ySjjE9nrx7TqhfGcRxLi3lEXiVO
ZUGgHLzlQEcqnbht/O3Y+/bixH0Qdom/qfpo2iNeSq/vLS/0bN7OfIZVRCQry/G8ZyOBy/Mmd06L
Yag+o6PL79HobQ9uJzSWmku+fOuRkKeF4XgfI4agV3LKxtOFu3iOInghz+mRBs0M7HwxIOGP/CYQ
M8ykSsqTO/p5jeMatIS0guNJ5qfc+o+FNUx+MosSm2ark/WnydHWl5xjcxdJ193dAmH7Z9kJ80aX
7hLA9K8Ap9qlnb/AiM4+ugRBX9icX3jVUNjpBKCyAwCdA2GtyEXjD3pM22gN3kwwWdNxFvMbs2u6
tITTf6O1rC9Uh3s7eVaIAg3TDdFnewyVzr4dI4ceGY4Ms4KwxKLaa9Tntsudi5Db/k08uw4gPw29
E2EZdrY44E2UWDvs1K52crZjuYbNNzXY+V04LC4822BTV3WPSV1V4AGN72EtbjMra/4Xz5hpMDwm
9syQcdrTzymqaXG9sJvSPoLa4C6m9UbpQiUglOVtM+hfFif3hVr/+fZEc8d4HWgL9AR07+k1IWlg
ZV1xTdGU1XU1FdsPgVw5PNDtFWlVZM6bC9/A/ic+fdj0tWy7yIZBEclRfXrFsvL9qTY1x/wqKitx
NxyRikK3U8IjLd5ZRQjjTUsbil47epjJrG5BsidI83dDTtbvC7fz/N0j0KDl5kTcVcznGwMoQp31
27ykYV4UyMjYIpxlrK+MJYSgNWAT0DTm/LaUxCfikyAQL7n5t9dv4rnOHaUppYhJNcB4LTpntkTR
rIbN8JZ0spzBSjsNwf9g1030Zot8uSCPMriREJ0zfoGuUu97veEt226h+z7IPfw27TGfs9hUSn3L
/LWv0tLqjDVZwS2+bUaGMN6fsaGUYqqWq1lJgZGji4fO9eu/5Pkcgz2WsV4E1s5gAEXV07c7A0SI
fO6XFMFRzZRfD1d1yHCO+srh2W3WyharymsJapm2hrCwrDPg4sfopcA6Tew08ONsr4Ohq29EYXap
OTvd1et3+Xwb9uE67BPIfVtxz8cX3bji51FPa+pRuzPiqRDJNy3UNmizH1AKrO/mZjKva/iPqT2X
6sJ3/uLlgQZNAhgRw/ln3xw4WblCCdtSv5jHNZ5LR5G3GkxBdlsHrfF/OTuPHceRLQ0/EQF6syUl
Kn1lebMhKsvQ22DQPf18zJlFiUqI6EHj4i4S3aEIhjnmNy4mArS2wbjiQ+1X5gQaFPhppOwEoa/N
1s1JJAql06cSLhjadhkWyy0o9oFs4RVq3EdRLVnykGpSau9Ao0JDiumOPUcUc783SpIoT5Y+DjWR
S+ndeVVf5cjyGpi408LDpTA3XUQhCm1BgKWd2yn1B42s1veUyuuCiRarfmtEABBgHyYYeZhKqvys
jIySdqW2RKRTZZbAbaOawrY2KpCuy9w1/WJI+AqTBOU7d1ZyH48FGrd5Csv8kMVtfKMvjojCakRy
I3C8OLvtiipbZXjVyPPrPFnE3dDb4qfbT82XLhrMD7Gd5PnnMTLz25b0AOOImbDY1QuzOc2uZz44
g115AXVtdQc4dxmdga+Bj4QPlAdIYhsxDXNPBWswOej2nD5UJqlbUQs2uV5X4fVN/povbT4vkTCN
khXUw6Oyvq7/JBmjt3jqoK6ALU9vTbw50LzODg2QLYlSsql3x4TqRvmkKTE6cbwCsoD0OC3OL010
rXpb2VIkn9iKtCyu/7Q3Hh16hhCzCBspXW/LyMATZSuEjsTnkirfrSRCN9hV2pdxEF8RilkO14e7
RB0Qo3LcV4gbRWsEWM5XYmgjVfbVWmOKDTjJPvxJNmw0qk4GZH0oZOgUam3c4YzXlAeP9wAbk7Iu
tHAaxVAePSgiQ1AOA0hYpLuhpjeLAVUs78TwPERT9DyA+N7TdbvcKw5sOd5KWoHU281NGc7x0tGG
r5nTZojoF2W9HELZjeN9I5Jdh6s3BmMoLiUdVIZLAHK+RIK3JZ71BZkgrXXuvGXujq5T1vcxbbW9
z3H55PLIEQSvFyBlP3sT1nkdmRtMrAVnkmR4WDSt+apQhQ7Nwo4bv2fYm5EwM+TRjGG8pslnwJLu
zh68DGgp1gOWWlUJyJTc9e//nA4n8nQ6495ytIiufwEicT5NXo2MR5c0zlEBnTsA/rZqZ+ft2VgJ
0ek3qHQCtQEFB50bxsT5wAlqR0PUoorRTTDL7mSsqk+dWPL80SontQmTTjQZerlD9j1LBuN7NVTZ
Jwvv2fykFqP7hwZv8tzg76SFVk5jmDcePKafyaZF+rVLhfQHZ56Bq0dc5Ar0bojJrYgjpEDmvvHn
BVXhQNYm6HQ7ktYvU+ndb3U3x/LQgLxb7tJSnT50U6pOgWvLBnwOv+yPTeV+QIp5kINPcRLxbSGc
5PPOUb3YG2x54CdrvgzJwt72GyBdTRDkXPM4JCSt+M/oq/ZU02n3IkvS6GiUc3WjutDAtNFs7rJU
qsm9CSDn2/UfcrE9+Ep8INrwEMIdb3v4QGAmph6ny3EtC+Yo7pTNbdcLrT7mo9Qcvx8VRJ4HBV2T
6wOvm//s1mZg8OGYWJqsBOfgfHvgfxORuZvqcdLHpLqbIh2jZgfmDKB+aeWfm8TOYpRBXG0EYj7N
O/O+uAcYHogbyEz6t5a19XHNY2jpSS5IPIuCB9e1JkiJmRYuLpWw/zxTCmCcdQ4DPL+tpAG8VIBR
VbccY5cKpJ909ML92J7GY9KN9sNskpUgjG1QL4ni0/WxX8H4m2UGdouMHppM1Iq2PY40VUno4kY7
opwEsRRySE1x3ivahzrSKvcw0T7GcMiNrJsiHUolMMeK4i0COFlyw0NjUUguVXXC4iSGOqeudhEU
+PXsmExmNGDQWZgfFX6+e0ClNetRv8misHQ0bIF6tdbno1uPehMsfd28W/TZ+oEdEkT9XGvjv000
5F7Qsi7gP7pS7B2yNz6yaYIyUVcMrk4B8nyPWaPWGDKytKPnyrG5UxVN+z0ZTtI9YTZEZwNJrDoO
I8tZXobKW5B2gjg/Bp7qTM2xa2fnhGWGGa+UsuVmIj6Ngq4qqGxd/0hvnMEVOqsCKPccF4jU+c+E
KF9Fs7E2C0SCWADqA8uqkeO60yPFWXs8xVDoEt/VlyjdOYWXwRPH3rZQyGF9HNPeqjSPk1NxS/c6
qjWVsiBYnbqfh6Gf/0pNci/mKTVw16R4D0TIeaKYK5rAGuz8uwkLKoDum+6clssKFr8IoCYFaxQS
2bGbi8E14hrnEXasQTPxA96bq+tEk+k4N2TeDYljfdcTMRyWqsnfe8OiHxZBlLfzTS7hSQBfYbeA
h1yLjNYWZazBkmUx8OLIAfkqd42K7GIAhGpoDnTSo1+NgwpJgOfBcjNUnZXfJD0IVF+FeFj7SpT0
z1xpKEIYLdzxoHOo4e78xIvo0iC3Q3XTMCA3OBeFfV3aqVvWjnnU0Op8qqHk4A6faR9ku1Sfi6Ip
Xq5v0zfGQ2LRIaIhSiPA3JwmCPgSVOdgHN3WjKogNkV0nylK/t2Jh2T2nYrq1s4ULx8JtGAoWK3f
wQBxoZ+fjLG20iSecvPYSQ2/HOGlOT5wOfJ2xgxZI8tmmpFZtIQunIY914035kvSzMhr95nUcf1x
/0RObS4by00t89jgEH/oIcH/FOTQBZFFoQ7BlOqLsbP5Ly8siPAUFeiYOHDQLwL4xRsNs42t40TT
6w5OkqwOddEp952NO2v4n78nJU5rVYZcYQ9bRd681mnMTyWDuZK6tKixESmK+HFOy98AQpod2P52
OR0Wc62/8Qi6q5bUZjk9J540mbZxmFkGipPoQN7BCJnFQRsj6y4B1ba3e7b36uuISNch2bc+8ajS
nn3ACmOB1rZU5ciVbT/Aju9RImjr9yqKL9DSdSxCXLkHGaXSzn/23yd3HdamwU9jBilHAOfnww56
FTlTFrtYCE76E1Gs14TF1E7fNAkIzm+83vhtqpGCdlVTU5xB4U+782gD976IIm8lw2jqM3ofEPkG
WxgqTe06v630LHmPIO9EGl8ZVhPMYo4/tIlRfbTBByDLqeby94gG4hhGdbxSSKtE/OxTVX4tpx7l
XNVabMfn7pRxgMSGWgBhTCGE1FQhnxa3bv8sZeFUfiwTJxzBmKh3IpvknV61DiIVQ5r8SFIABTRP
G8zxVFE7TeDNIzX6WukIHVwRY0mjNMsAIMSCgeEqYvgZA+jv1oZ5PBzWaIP/FLD3P+wSGQXlQnAd
pDWt97mGdBYkZl//yZMO1ErGLdpiMjhP2TFPMibedQqy4uCUlGdsMHI0/Gcne5itIV6CERvpW0/l
Wx+z3PTQXVKM7BcJAloZFRst8ifP7j5HRH31MWp1xEo1a9akT3ubut0ojfxRUVOoHfB+McJQCnzY
/VSUoAmF1sU6ij6KWJ5Q/8mWQOrtQJZgGkrnx5QqHzr+9j4qY5RkPX1Q4mCqqjXaK9N2JsFqjffL
CDghHOpm+GMLl2BsykzxraYf+6cfarIXkl4XPFsf19/0ssMQ0hjn9h5WZVRgA02hFqEQLflLUqFV
GKPajR5IOXkzkPIIMbm5NJcGZZIINaQMIMFXR6pafJNVanYT6c6INqYGis0nymhAkHbqKj1nou0a
WHXdVwGv/DRjg1gkd3RGYoPRaBn6yLoo1peZjjhgj4HeDFzfCXswL/boLWa67ONbQ2o2lrie0jnA
nIbJCdDanX8vagQvfYTPbvpVmRaPEqg2EmJy+ZtFkfXbBSRSBFAoKLlBqJ8O3IxD8kAVN/+RWTkn
VytHew4kybHt62hk/Kpn5EOPsz44D23tZS8sHLxjS0m5l69fjxclXkT8qJq6dJLhQ/AIbUoFcm1g
ZKNXhpD1J4Aysy3AsSYD2Uo66I1HFToiiCf3bf4i1TYlPEVz+QvCR4zrghjL57TFkP4wN7V70zQr
NDVx3QVJkaHSlZ1fe3nXgVkjF16TKfL9bRPaykWZGlHThDQAMcZtweimQEJ/yiL9OiTmNyapfrq+
QK+srvOLjmscvScUEag5keCcX3S1i1yBbLomVG2JJoxRR/XNlLdqfWwyQZLeJZpdBTqpXnk0lWoA
h6aU03yo9F5YgZj1tvPRCC4+gTXBtMseezt6Z7eDfRqjievRpbMLHtAp3M8pGOHyYE9a25Bn2HQQ
XaBozykI8f4Rf+SFPsZUdweB+MnyQdaJkb7TE2OG4WM6oEWTFIpNqeBHyJ7MkT8x4z+xjK2vFtCc
FDqeN813uV40PxfaUciuxj0VesftKeyqQ0L/xs3i6ilVpv6lXIYYs2BYYPD4M63/BBDcLE4VS/zB
LtZ6haflePtEonK+8tiPw50FwAlNCtqv3+U4UEFzsjF99ExQjRzHsvrbJYlKIRkZZxRw47k6iLaq
qRvC9DmVAIcU8GFLQhXPKfBkKFrAPQGnePjWTNqE34+Ry+5W62yZgIcvkHSIW6/43C8oZJxGQGSt
32tRuZfDX246mzaeSlEKDvGqu3W+AazZnKuRTu3aKVTDRUMqqBa0xK1ez4MObaVTMZndf4yReF5Z
hrVXuraXgRqcD2riW2XoaAGGmAI3J1fQWXBnZYYMoE7fr+/wdQOfb3A0Kqng0jEkckEF93yoLo7z
Ik5UYNxtp9CwMS0MrRu73XFwuVxGk7YkKruQ7dZi3SawdmkWLXbRx6EBikE7KnEevQPx4LSBXYCd
GeY2fddp9h6E5I04BQo/OQRJJ3D/bdqJfo1C7yZNQvymqqMaL9oNKlPGE4UY8aRHibV3o16AbPl0
SOs7rgXElj7klmPmGO1cxaYRAW/VHfEil6n/TvWt6Y5eqmTevdvGyU1pVOjxdYg+fEMzB1q4qqHY
EfRtFBVfHGEDaCxp3jzlFdTSGwu9kzZACsuzDnoslCYQvaZ91rxS7wNBP/FXCuCiDqtmAvY0A0FA
vCqFuO9HKeq//lzlxr3C0Rh89KvxehKx2flepBtV6M6W+pDkzbDKohRm7ytwtTB8UcsqJPZfMr8s
o6EGwwiCjedX1ezAyArjs1R0Mmao5fKrnc8TSuWt4igHeokNDUN16HvagHGuHwvk1dsgm5vmo7Tm
RZ4mpMKWENq9hmbO3GgvTe10CYpGOlFSNmcOEMPISMUBRUxtJAGqHEKBGM2WLgfL5uciQSu8qfXq
KdLiaTioXCPod1Tlkh1pfYzziQfT+915dEb8xaILgpmYl/+a1aJ6LBpPlTfXz9AFsZBn9FUmgpeU
Wgyp6vkhclprijR1yMPFSHQLq7IRowDXVtDlt5AlKaxCDzrk8EOZ1NqtWKQSeDKPxqCoXeRg7W5U
FxYw7f9UlTHDLW5GxOipO5R9On80ItO599xuphSl1hixz4vre11sBKhNVUFnm9MTEpAVprxdBFun
luH1+b0iQs4vCV5BegoAa2h5kSeez68rF8PtBy8LjUxHVDCPdYMMQzWFH9kt4Mlhah2UcobihvvS
0H1tsq3PNRDY6qQn9mQELaD/H32BycPDYHR6+TStTwKoLcJ8MrKhth7hhOY4umGB3pL5ImuM4W4J
dZLvNRBOq1FVv/OGuH/EHmEe8YoxsjkoJzTZOdeK86fvCuW59Dr7t2GXaFNeX4LLiwRVUdR1uCQp
l7jbGtIErdOpzDkPramu7uYFaTdc0MHDqbZ3oq4X77wAl9cy460MdxgLkCS2Zb1hLLphaNo81Msk
0VA10irx6BXFcro+r202zs7lWqREzWBUgLZ61RY+j2jUW1k4oJ70mDldjbJoJ97NnT4f/vNQdKeN
FTFCpwiy6PkmAtpKec6ailAA4jwhrgjiXdjuM3UYZYdiclESZlrQLtZCDjV/GuKb5ybSY0ipbpqG
kZnI5r6SdnIX0/33nsZhou9ic6eSWPTg7d1M2mRxRdqgcqRaM/zMxc5uPN7A4inK3AUipNUbz15e
SG5hCRTuwE7pkru+bztUCBQtvjXtwfo76J6EwKdJNICo48gvrWWuxNZyobMz05DuA9XCl3yuhWFD
8qLw+RAJe9cV43Kv2hyc16YsaE0agOcL3So1eNumL0PU9acqGEZPeh8jR1HulaIjA1fcYbR2Pu5r
xn9+RaxgEfC+dAJBi2wBT2lZaKoYxyrMlNzzfNFb+klkwrovpaLeQY22bsq0rnxkxeQfU4nnOejc
tAswerZuPHTcfAtVz8euWnSJ4u6qHO6VBchoTZX4wgoj3rm0LyMSCK9IqBLeOYQG2xgrwfzDXga3
CPl2zmnsDSSj+urQtFjNNk5X3vdO0u9cpJenzUMcYjWP0NZ/thlM1Lh5SYjbhfAwusxHrtD6XDkF
iLCGVtj147a+OecfBEIlpCOQYC6X9lac0IQziGyQqMNlabwjEeXRq4sQ0r5FtFV6T3WszgFUDHUn
oLyYI31gZoalgqURW20lHWabW6uZxjbsZvcz9YWMqr6Zm+E8GO2H61O82OgMRbfXcmzUyrloN6dc
cTHEo8fVhCip5X+MUpgniknlC71/qjNOvOzh3bYdTWBdyMrRZ9JRq/BIDM9PlsmV7HaibsIe9c+P
SVSKFYoMIbAR7XgqLW1V20l6/s6DcUfLsQoRT3N3breL9gE/wyKExkEDoBkJ/KaZUhZDgzJB0oVJ
liq/Mm3AGhD+6nG2IHhRIxvNe7POFAMGoVv4UgUONbtVs3PkL1efTh/nBuifSxdhCw+bafaoi7XI
UC20+VF23nJg8dxbrYhHlV+BOPPOI3yxpdnOJAWrcgMvIpv7fPm1AVZMlKYijLBtuil0CpuQZbJT
GU/Lo+WV+KtItK1p0RU74hqXmxrVIhqpQH2oAYA+Ph95kIbZLShlhaktcw2GnC7vaovkmgAoi3am
eXEzMc1VH56zw5emrHs+GGdWmeEPi9AVhvETeIF2I4RaH1pTHw8ejMzbCWr0zqBvzhAgJ1J3AGyI
9M4H7QaDFjneWKFLAeeg6rDx28bTb4oGw+frx/atoXidPHollBfB6Z4PVeVoP8Y6tu6Gmti+lMNP
pPeGr6Zw4ufrI72xRdmaqG8hM0nwttVEgYZSlM2oE0QminM3j1P/Ht77S5Ilbg9Kj8LH9fEuNyjY
pPUR5MY1UCndXEjwgxU4nD3QBmUsfjlRngTOErm271q0fn19Ko0OZlqHjvxsuR+vD345WYi8EN9U
gp5Vt24TXyWZ8HoQh4Soq6VhwrH/gh59eadwUzxDifx/DMepxyjTW4FfW+wLiRA2W1pZhItYzEdz
EbM/tfSurNjJv49oCxyvT+/yVFAO4DMCgnsNWTe7Zo3ohqSxmZ6AZ2NLe7pTKxkdWikbXxOacl9N
hr1zx60f7OwRRRiPxGcFjwAEgFp0vlVLoo8J2CHvppztMC6n0p9HBdJshzk71Tis6CUtUmHWxYPd
4Nt5fc6XJ4Xh2Ux0B1cVua2fWuPMntuYogAdpOfvlMZFE4QNdvBoouzM9K3lRbSEJM8mRwdadz7T
uHP0kbpdEY6TNjxUOflXVJToqSal+4Ja0giQcldA+aI1D4APMADhF/1W+uFb5BYgHGdRFqsIbWzY
38erZvZpKemCAIbSb63FwE8B0VIaGCiKPaZFJv2m9KwXF5ujYEGr/Of1Bb88wGDZKPau4nFwCFZr
yH/7ocC54koi/xl6pVo/VzPkU2mQEmhmiRiVK5KjI/CQ9urO/c+fei0ioJINZ4Et7m22d6JUlTtj
BRKqTZ5/GQQVXUuv5W2aunuOQRe8KgTJ+MiAgujlv+6r81laPR59JJQOllOOd2Mh4PNE72h5XoW6
b4rBMjo/q6UbjpkBScSKoDnlWvGlqNQ9+MrFncUvYQ94q0QKQc32RUf+x2lKa3BAi4PFqfXpE13u
9P0sYvyrStPaecYvPq8HgW3lJQJBIV7c4i6KrDLG2LAnPOKm9gMIjYd50Mxv+ZiXN6gSRM9mLbsX
6ejKzfV9dTlP8MWUUHTyMbq01vrD/umzs9j4JGWLGraytoC/kQiZyDm/c/L4Z17peyjZt4bTQDAQ
snB9ccTOh0uRe9XrrNHCHhU5v4Z1fMKeg7bUSJNnkI3y6/r0LiNSqpkQiHkJkEMHg7W5J1OvUmdb
WbRQpQDzbHpj9k7GdnqqE+Jhfy6G1o88mzw5y8tvc1JOgVBN1Pqu/4wL7sVqA2WCZQC/sSYg2+s6
bhSrxJdRDQVeg9VngQK0/aQ2mfYNWggQNG+0kvFAxtWbCDFXbogz09w80AjsiZMLY/miOxz6YxsZ
2uIrrTpaAa4xLYDrGcKNL6rW7oMKcd4S3ecIq6kqhqqF00KG9vv1yVzuVQrEwB9gAK4tqK1eJhow
fWGJUQtr8OUzqCXH+TwD8XqXK3Z0YyhFdkwR1joU9rSHClkjhX9fPZxFYJ0TY9MOAJuy5R32IAYk
blVLkI+GHsS1a99lzVDvgCW2L846yioexxcDhXTxsTB+0s0uUZeg0vTlV+akP6rJLp761FMeKTbT
rE26Pe2fiwfnfwel2wkXCq7uVr9+dE0oCIO5BDFxfEsfAlRuHbntYTJj/ZPWoZhWNDAgA0Bh6ce6
B6u8eHP1ZOIgfOrSod25GN5cBIInIm/eXFSizk+qOdl5goeICk6i4p51Xv1wWa8ZnISLrEQ5GKcW
EMvOSXmtH24+MV06ZN6JVsllX6Uc/rmQrDLq6irql0DBV9KPjNI7KV3ufarMOv6dtUA2sgZxAzGo
0wmmb0UDsI1vC538EtGh+QnIVxt6Echh06nKG3QTQWaVffFtijHQiAs32XkfX32ltr/41eiNa5nn
eesWltViQuUdvF5n9s6DbdAMj1HnQytNiSGZ2J0D/6LwVGQZkjHsTEzNsXN1jo6eKZ8ATxLQ9Nle
ofGCjsB+omv+yoLj2uECPP9+mlJTNIr1FSbYjz/0Qgx4sMyD92VcaveuTiNFPSC9qsWHRJGUEk2U
XRS/bFR5O1H3pKVCoo7dkqqo7xQEBr80dmo8UxpMB7+ygHuE12+VbUS5/l6ONlke6TOx++aiHoD6
VP2Qz8DoUvGM4nd6J3FHOUjb3gteLx6F17FgZKEEsJIRtk5hY2ETpRVAQ9Dd6z/pilN9UhTAV3Ex
yJc2Vk0faFbG9m7S46w4IlykvSeIu30J199AornClNYQY0ucsWPBxdWjvlsby29FS2n4dXgjBx3Y
3+9Wlat723StQWy26RpVUfpa3yA4AecboiNzhvLM3Wkskva+mJNAoaxwQ98Tpy5sijBPqHPnliOn
n0oAt34+TXPrN0Y0vr/+rd+Y+6pztpLiANtdRAGDh9RkHbdLUNJ4Ycb9cogzs7pTVTEjarkYOynE
K8lsO3eNbgWJNlwI+qDnc1cQEYsYbwl6RI5u9RFM9ZNVT4J+P0RQ6bsiAmVYKIIAX1Yys4MY6PpP
aUEj9E1cjZC7MrIOoZFImV+GTEEPpZIJ4qKOsSinietGOSEI0v3AANt8HxdTyaaJm/7Wsntr3Lma
31o+cINsXgqZ3M2bICqehWehBDSDrKgUX4x2/jS7jvBHMPDBkkfmf2yRs1VBGtAhh8tIBLWNEVuJ
FQ8K5XPQOvlP6Y1qiKulBRCiLRHfK7gkina5vb5FLq4D6i+EozZdS6JvtILOv1i7xODCkOnBS9B0
74elhAHo5jGKMvqeE+vFS7cOtRaFLboy5HubELiNl3GJFJehdKE84NsxIkdezRDXLBuRtdo+LrXo
d9b0zfmRTK3qi6t32fr3f565CPNo08i96gCQpf1Jazo5iE5FHneVOr++lBdBE/NDKG9Fm4Jx5zOe
D9VlbP8JdayDU9v1twyd2cBOAcXtvdxvjgPkH11ozjbti/NxGpx9EM+Fu1lG0XJHMYS6i8fCHvIl
jT4ZUV4FqKA0P+yhHN4l2gxyDXu0oLJL9FGi3rF+9e1ghjnKLDsrcHFgMGGHDwWSmfoBT/Umlun0
dtQjdOWpHhreR5K+6QjVZYbqOSO1htLRTjn+jY8LkNi1MQQy6StueT0D5kt2WgMkamvHQRFIA4eG
B08QL97ex31ramza1+lxRLe3ep5mM6Apzgl+3IDRMzCbIk6aoK9FcWpmTdlZyremRn6+in9AZQfc
fv6R9UjNCwvewkHSlvyYlLjWVU7T3kvH3Sv8bktcPA0WIivMCYw9PeBNUd2lQa+aSKgcoCEhhjoi
HI/q+GS8cFiMB4ELyxMqVoMStoqVHdW87w/XD8420Vl/ANPkyqN1CLhvczHUvRo5UYUtuu200yO4
DuVd1ZXtzWra+bTMU3o3IuuW0A6cyvD60Jfh2zo2IfBahuI4bYWDyGXrXrPhrI5ZX9dH25TZcIKv
gVk2kXd006rkXndUImjsJug8OafILEdsloHfmn/zpWpDR0N1/7FdCvNzO1Oa9cWiJD9iJBfRMYVy
s/MqvXGNnv3izeeKy0qJO3L7A6Yy4qNjz8Mt3LIM1qsJYBCJ6Y+DSWh+fZ3eGpRGEweNlIFNuR6P
f65R28Hvily4PgxelP6duw7tLS1Hb6cU4zvwPDKMQSwcrw96QU9ZNwbbkrYylyo0mc19gpoDpUCl
rA9Jq3nJ99RDkDVQRR9l91aFJihYVMBch6YbzNsiEfkPsVh9eoTkPk3PI3r5CEv2LR5+xlyBM3ch
h328/hPf2rqsB6EO2T+ndPMx6iID1ZYQ3wxj6YQ4901Hd0BvUKP9/XeQQOPV1ixDtyn2bHjfupAA
RqwqjqsUkbV5BbQsVc1iLhqcwYwe/UIVlRk+hPXFpRKOF2z78z/PdDVQ5/u7KKtc4ERajLyKBDD0
QeStfhCumeEfWEcB9pvqsZyS37VqZN9QY9xzCHhjonQ0UPmhDLHqjGxuQjR20syiGHsoYzz2NLMv
b2WRy4OuKOYp1sw94fQ3nlebl3wNF+Dj8M/5Vh8ds43qKGZhCfj0ULpWldyit7KrnbJ+obNgGcIk
4TkJOC0qgKWbgRrkYSJ3pCsbGSvSdZkz+zTISDyMnRjRrZmUU6s0eRAlNFT9sZL9oz1JuP9VXNo+
lYrEHzU9e3/9O79x0gFErCki/8eW3qQv2ewhqSc1ZA0B/z9Jvc8DBWjsTdVF4gM4X+Ohy+rP18d8
a8mJBmBwrW0WnrvNki95oVd4oeBpK6pDERf2o6Mk7U497WIjAeImE0WoYL1QyIDPR8kaUxtLpEoD
GWfZk6YdMrSishWSrA+a3LkY3hgM+Rm0/cBD8olfK/D/XJhpRllQobPDZ63SAFg49rJRDRV1kuqd
BJ6084a+NR430Cr3r9mrJcP55JxGF7o6OG5QY9QOjnTwTvRF7UfVrdqgTcddxOPF7gVYtTLz2MBg
8cE7nQ+40KBw9ElnQF2BzqMUifMLoMkUHwVmslgRj12dHKylQb1Zj5EHS2Bh6IEGz8A7Uo+mvlTr
nXFUMKYFAsxdFlqpTKoQV9fk7wSk08OLLG6PrYGotd+kTf4wpmkznHBHFZ6vxE6zp7JxsfeZE4kQ
oiBgrjVz2x0wEOGvqqZ0A9dSIL/pQPaR64FpeKzmRj9pyFqGhrWrrXcR6zEswQ8VClpOXJCbG64w
pO0qEgyHNhsCBORkY2nWVwZwCn30dhK+i7O2DoaknkX8AV54e72Vs4qAuMVg5upcduNmDh4Wopri
PWXttwZCDoQCI5ZivOObx7tRSN5bpfSCoQLnavb2+KGurfLL9avjrX1PJ2c1h+YeZRnPt+Fo14Za
zDNAYt3pP2gjPmy1LOpgQVDttm/Rvro+3hvfCrIkDD+qx9xV23y5S+QA+6yE01Xl1BtlJeqHHulj
za/1unu5Ptgb+5H7g7V73ZPeVsdjhAGUZth0oSepiUfNmP8uxpj5ZpPLW68qyoeCLbsTXr6xoKsS
Or6gwHpI5DZ38YxAGsmN5QW1O0CYmzCMzwG7BgpOnS/LoO9Biy8L8vQ7QSzQ/6XdsbJCz7/gZOUY
cgDgCBYUpCDFlCW2FyTnrSwJ8HIk8OMCx5a+oyEwdU4LM3fxTvbYDTdIIe6Jor85fYK59edwcW9R
MAgYRbXUk2iFbchTOdSQ5tbCbpk434jl0/D6F76IH5n8GsNR+CH5oNB0PnkHx49iSbhFlSqy9Dvi
bOcp98bhIUNO42UxF/WmFYaLS4kmjZ2x39pdECxNzGXXcGcbu5oIpvSDAwY/i7BIttBffmhTWHhV
2YmPsszGDxgJT3uE7tcW3FnYw5RhjLLDAFHTad/cdoIOAs5oRRRUXWzN90jS5PI71CEEtmWtTKIO
4M7O6AS4XvHeFcDOg3HQ+l/KInDeFabiTJAKoWieXAfhrUCfIvdDFOljF6RkP9UpTWhv+14f922A
CYtXHlhbOH5tNCX6y1Kqyads6CvK60BIhsAcbOR2TVSBjo1dowQMoMOr7nNl6go/WyAWhr3uivQ9
omfDTZWq9eh3oiw/25GF+vdsuFGx0xh780wQYq8qfuQUvEbn22JWo1TU2YRqVTfbaGag1vjXjury
rgXKexD6Uv5A3wZNL+k1t9qSCT9rvPFjodCa8Yt4bvbMQt44FmAG4GsTXqAocoH1ke6cSTHpQRpV
8uvSjvb6JGbDfYaw8SqxHMc7tZ2LqgTVrf8DMROKwmw+X4K2atp69DI96CdhBnKxpwDAuHaaS6CW
/qD0VJmzpoWjSRDSUd9L4dVeP5xvTJqUgyiY6Bzr561Reo60dDfErR6UrMpNY8QzQ4pC9Y5IUssn
Wc7Qaq4Pefm8rIoxXIRU0RGv3Crm1Piv0FxujKDO6uVhNNvSx/+igDMq9yq/l7MDGE+pmUHwertw
Q9ATXZLZ0OgsspG8Sq3m0JHZS+Zm6VHXsv8qgMWFCv2euw7TT5MYdXPN28qoGin/C4CNoq4wDcmp
cYv6y6xR8P7vi7jGpv8LjsWb8HzrzIPexXVj6wEmOl7uT3UqX6SsbCekTQWJ8fpolxuVJBFhEyQ0
eC7oaG9Gc+aUvCIxCBpzKuh1VrzY0sPCIc809bSkiScOfa7AEdbypn7Ri1HZe7QuQ62Vn4hiOg0E
7D+3+ZPXmY6MzRG4b9Op90uxGB/ZNHJnom9tmNUMENgxBA5LX//+T0ozWriZNgWko2yq0aWy58g4
5Ab85Yqq0+fF49K9vrIXMKV1z6yCCsbap4QDsxlR7Vr0stIS9lDjuXWoTbo89lJgSYX4+zPwBSij
hZ2XQVsO7deIRgdpRxV9j4tWf77+W946mDCkEUmhV0c6t9m+Yu6HdhohnfZ2ghVjXSY3aW+rp9Vy
YWed3xhKQ7OJggAkUBZ8k8pNs2EoDpSUIMq04p2ZuR/JxKMHEU+frs/p1X/k/Ckmz1lrn+SN0Ey3
4h+4uWGulHVm4Exd9YFSW/MpIv5piAjmFPkioNDPgBPM+Zi3sZj8Ke0c7MkFtCU/sQUWTYlTyWMs
29r2LRtuX6C1sPT/+3lejVWJEimI6zQXzzeeqyuqKAbQ7DRWW/zIgSiEaE+UI8oRen3YWZT1bd0u
CnuOLgbV8BV6eT5aZqGJ0gtpBCWOJAY6EI0mFwyetCX54OazCWcii7vvU+HRA0DDZ/xTujQkF5N/
L1DNsY73jsH6wbe/iI2AlB+Qd0pGm19E/6pTyy5TccxLiiMCCv/D2XntuI1kYfiJCDCHW5KSWp3s
dhz7hpgZj5lz5tPvV32zLYoQ0cZiA9DYKVWxwgl/0H71mGwcsUaS/u3gXrYQLHJsIUBDxHhdFPJx
Xrp2Z2Guw0UUfsXVTbgO5GEt2xIVi9CgDPHlGAeIiBNp5Bl5oqR2Q0eKI8KOIftBVzbf6eBt7VIR
CYHaAyAKdXUVCcQoe0qBlcteUGTjvax3yUOWyM1Xowvne6qgeGnlU+lF9UIImEmh+nOQ5fIum+Lh
VDRt9hmkT/lzLOXs3iiN5L/b+2Xj7kUXn91JuYO0cA1gtHUEUPMylT2zwkRKQ4YcDZLGjHb0Xa+x
FEL1E5QKuS4ETE7e5bac7aCs5xBnsapWTVT8RpASTQerww2nqoY/r09fKjI3VehLyB+SBUofErDh
Tmi68QjQkILgJbRIRT348meMpj5YVtzIBGN59EVN4/q7rsbxN8QazIcJvOrO5t/adbw3CD/x7PDM
rl5XRfgpVzbWIwZk6Q+FbYWHfszye9UZq3OnNeC26HOeb3/TzS0Hg41DB1YT5SDxq94+dcymWsiY
PJMn72/RB7uvxmz+AhS7OBX2ksVIFQTBb9Ocm79y+gI6oH5h3kJ+Lj/r4WTObhfKOSgBu3sZ8xKD
pds/ces7gGCDI0LvHoyC2JZvfmG50G7i7cDkSJLDYz9XzkcYcmjuITBRv1j60uzs860B2Xx0vkCI
czeuUpI4dfoRJ1PFG9QyxE+2nuOXFMaehmSlGdeeOgxo0Nye5NbZAoEoqCImecdr8+7NJKXWkiu9
nhVPnvXlM1Zz3/DMHH/cHmTjuSUE/v8gq+slLSK7muh7eXMDhcqH0LagpeeERY4yZjf9yTICkMXq
jU4r1cbL7xYsDa9+gTkVyrNafiAJ7McD+39Gk7CmvdZGe7r71yUGUceBtgZ7AK7WmkwkLboiFVVM
NByr+bnq8VSc0tY49njxnDE3+kXJo7ovwHffvX9h4WtAX6LAASZCLPybr+d0yZJaLUItIIIhgGo4
oXZpMzxDoGt3NsrmHDkHPEvCTHKts5kAkpBMbn6vdcKp+aHkSjA+TgmG0jSWCw0dLGSkjqGGIZWn
KlP4XjdpAlXiBdgLQMyAea+rkEkZZ2Nkk6yqqF0dwxn9l0Zeio81sg6H26t63RRlLBgpWLgh64UP
+upGrOiVlVg0qd5imtP0YA7JOH1AsW0MPVRgWGQ8ygEzF3LaSE/ppKN93rQFSWw2qxIIf036J9Bn
pTtZXdR/i+RG39Nb3LoqEASmY0s/ncx9dVUAYooxTw7weAqhk1VKjFfIErWPGBb9gu627AQIW0+E
oHYhLyKL+Gh1pLoeyIkxUcJC9BqeY659G3Bxuwv6LDvZY235UMC7nb29lZpQI6TtwYcgz3RWcyws
I9YGhaupWJq++G6nU3SvN049HQCmVuA+E5TT52GRerePC0m7H9t0LFwpAqbokilH5R/sCxJRQJZk
9GS/a/YXwAOlZPfJXiRNpXSSQ0PpjsCb6/QvAM2Wc2xqq80OXaUt4ykKYwhwRPUJyzNk+l+JkqsD
uTn4aFee8PgB9q6Ee5t340LnHuAVwZ8Fus+at9qpUk623MqU8WrcIuJAxRjbno+3j4i4WFbxMv90
JEZRNbCAlKw2BG3VfsDGHSNPkonzVC7Gt7zvX+Sklk7vHYmLlR0guv9YQK1fYccJmqYLKxPdgDE/
xaGNBBGF8r+Teig+3x7qepczFD0pPqMYcf0WRgAYtFZrTS+3ePDtWJKPbCasGCToB7OkjMfJmKed
ldwcFGSg6PMBoFurKNSLbkGSxGWOZ6mjgGFSiKcGYB8dFKwf41yfzk4t78mSXt8fBC7UMUCS8Upy
xV0+HBn2NJpaW3jbxfBPeYMRg5pk44TSWH6yShzxbi/tRmwNEZVOvwAIKqKzczkgmjhjn1Lf8Zp5
Xr5GeUWTHbBX9hm+cXsAQRw8KSj7HZJG1Z6CyZq/tOW891xecVcEdpB6uLDkEUXAdZ4T4R05okVn
EmFVipWi4CP0cMJkGhAlgNldu4raafdhb00/uzJSP2SL0AwyAnhErpqY9W+5NO2fRpFU3ZORj/V3
lBMQ1IyMaS7ddpCmX3Vt187RyXT7PtaNRruHYiJ9vb2aYrEuTx/ToGLKcgKavepEK9GsdxqKPp6l
1KN8MnMltvH/U0tq8hF+eyC9p+nYc4Wlh7TX4tIrqVHo59u/4vqmoVxA75HSBsLIiLZcftJGNVs5
0OAIqkkDcdJI4pcWuY+duOP6phH5MJx2AZ6jPLEaZcFispIWW/fkaVTKT/VQZZKvC/PmaiGN3nl0
NkejCkbWJVRhjNU2xb20T0PT0T0Hr9Lmns7RmDwtKjpsnmW26BHeXsKt4ShCIXaAXKuQs7pcQpTG
BKkL55Cli+2fpp0Uhz6I4r9KdddDYuNrodwtXJihanOPrkpeHU5ywtDCIoluon8VBMK+VWG8Eyds
XCtCHpygm41Bn311rQA+tkFVMsgiV5KG+0KZHinqRRB8pmYxzzlqEj9vL+HWzXIxpghc38bAKkAQ
eygsHDngUIFqiA6IE03HDrL9Jyqb4edlVuwEx8lxOiVTJD8M7TR+v/0rNj7kxY9Y7RsjaBZ9mDmR
M6KUhxSXWazVqwbZvnBPin1rKATv6Z8CZyAzXQ0FdrDNqSnaHvyVRkV5ZgnupaXmgpKmZa82IP5h
q5sG/DPwOyIekSOuFreiaVg5WQVuQhoy7VRFmfZRN9pFOzlKXqe+E6soyJpduox3qjlCqAVWG+Tv
btlQmVOAIZMXg6fQV9tKDkK9oS/N3k1b8xdEz/xvkvZpcBNNHfcy4q09zAEh/QazS11kNdhA276A
SsFgGcKDw6IVz8pI1Bulcuup9tzv8GW3vicOe4xFWsqztFpiPYzjZFASC2iKJSk+qgb26CqxHAdA
AIfy79sb9bWItf6iFl1GClzkq6BHLo8LYmmA83uOKOk6/6mPY995dRf3YLSyTP0cL/Gsu9xXWO3A
pilOQ6NReikAYGbdEL1IwTj4t3/T1grg+EgcCXEBnpf4Im9O8IIKWxih8wuJR++/5mEzeBXNdGjZ
hnK6PdTWLYgcEUvNbtadNV3KRpw/zqiBenEyNj8Tqur3FQpq0c69LhZxtciU/UV7lSwSXO1qkQNr
xreyABkTGQae21gmy79Q9EXMspM0zW2kXP6Z4Pe981ZunFYAeMAWSNFETW31nOilNueEAbY3Vrpd
IBoR1ceIuFI/4oa3hO48m7jIqHIVfumaKcPEe+wsZedHbAVZXBcOjD242IKIffk562Uqe2S3HK8K
Egtx7kFSFr+xgA27Vb9InyIpz2NvMq0Q22aQKSEy98Yy+kbcxV/kcVn+m7Os/AHGlgXsTQUvaL23
rNDFkVdrPVtuIZhZc1KdpToaga1oFXa8SQPE8/1H0yBgFRI8wgpz3RWR4lhrh1oo/0ya49P+x+sh
k5dfZlIrO8Xn6zOAdwgjAdmgxUk8dblo7ahN5RB0kU9noHu0YlRokG7NeEqiYmdzXl9wDGVzs0GW
tyAorjan0llpNYcNyMGhr0+pKcSaba04pTPuxSA19kAw12eOKqoItqmWAgtdA3Akcir8kRLJKxzU
GkPM6l27T/ZATtcLKLw2hYEtaSIyHuJXvLlE6iUusraDJCKh6kqpOOXFp0T1rFWd8+5twVBUAeDh
ixRqDVBzpsHGBm2iMVqCaGmqvgfEIhRKbK083r6vNmclBmL5wGqs4fnBoGEg7szQnAIzOGZ5WXuI
5ckHtULa7PZQ19sCRbvXvBfWE30Q7XIBkx5aZRKlkqeqGYp6iWPMh1gKZhBL1odc1n/fHu5KFpu0
UwYoTLBIfR1q0eqakBFSRb0MmN+Scp24tFVQSu4C/FjxEECgEo13uRNtwQj6L+S1xundrjPkHzZC
0LibWNrcuU7bGDXkp6Qfn0c8r9UTOmi44bhLWWM5s/OTr7uEdAFIvGjMi17hukAfEEj2NEQkbwpK
87PZTNPntIwnt+4xJOSnDX7oWOWdmWj3KmKsT2GMYPLt33B9xQuKABpEvF+ksWtEWTQbo051CdXT
0cSYshQI9ahWj0mTl5TBKvVsce0ekPlNHrMWMtXt4TfaNoxPaYn5Ex+BTL7cJVaEmT0wUET6U1tA
wGDneAmy+L9UTcLyAc3o1s3DpPwRzUrzKdKX+EhZd/iFp0ADyl3rTwaatMcyG4bgkDgY6d3+gdcv
L78PsA0KcuSNV53M15JcIlsSPTzHPuhpkJIXKBHmQFF/Qmxi9pU2b3YGFSHa5XNP70xBkpjPwhFa
d+yyuG0wC0einSzL+B5UZcn71Ay+WlmdP8vmcu7jePYSaYh2APdb94PQrkBdkUYVIevl56ghA4PX
zJCLVRSUDRLV8p08sO81o9grnmwMJRrTBKrobonddzmUFKlxMeusLCRnYjVrTIFqTeU4+WPZ5Hv7
bOOoMRgRGixMPG2c1T7DoTnm3zwaoWrN9o+4KjufNmXvy/0sJ4dMzcLfqOY4wXHU0aaCEW44bjQV
e5JNW7MWQoSwGZg9t/3lrB1lSXE2g2eKDV0ceo4yKbhBRoH10NpGfrq9ebcGY/PSSkLEhix9NVjZ
WkrQ93noO1lvYeUn45PjDvirgsZD2HoP9bA1nLjKOMsCn7puqQylKtdlA1ujdkagMFJW/pXLQHIR
qei+v39m3BkE95TdiHFWSQ4l3D50AL54kk7OmulWfpe0MRYcE6rvfzAU7T+hdSUQxurlFwvasULh
Sgu8cEocrCYWLfTaZMj/kxJz783cWkH6L3jVI3TEIoq/vwk6ILV3Oaawgafr4dD7BYTy5oSsMraI
uZ1370+UqNSCZEagDRAa++RyuFSr+WCjFHgqxmlPkTmmXpnheUBkrIU7y7j1PqsAUQVejxIVrKHL
wWIVUZ6+jQMv0alkPPAedt8Cw5Q+a5VS/F6CtG5R7Kn1Z1JVi0o5GrMYuCl2haLNMv3bo5cecAOG
EwYOBBOYxJha+qHH+OLX7Q+++UsFN9lGaItbX18dG+zU5ggFEnFs8godg8yGiy0FVXdIakv/RATX
K264RNWHqpaj2Z9RYTxIvTK4cdD2z0aMsmWM6TM3NLaFB7wflzuLMsYeoGDj7eZY8y9gc8j+rAlL
YYvKWTEbBHOhJR1aJ7Ue4T84iGWM2oHyp+6jJYi/cz20hpu1kEZuL9RGhAf/FuE1DjwrtaYBhHE+
OnoCoK9o8/7Y9NIA8p1nMZimZ2gj79XjIsADjcqzBNcPbuE6z2iMmbqtw9WJRfG9ilaUhyk4IVKb
jSdler8oiBhODIQvAOOuH+F8kdV2lHEeTLouPjbUzw5wHqKzM2GYUmtpVWC9YvRfliGrvoeWU5yj
djDPzbBYO/mBOIarcABQJaLAlMdB/F3hqtEO6NGfljxtUJd74XeLQq3e3t3+mhu7iSSfe5vQmYO6
1igg9pGcMFAjv8c28S5dovCjlIwOUpR55eUABY8dP9qdOxTDYqV/r1EMXxcZTiIe8VbRIl9dD4Um
9bY2A7rRKlU55oj/YymtoCjXRLpv1Ibs2kiO7IQFG/ct3C363a8wNaZ9eSd1yiRUfUhdayWwDqBD
Ux9/OusQjPv330YEghgBlU8wipyWdamo4RJ3OImRryzNEntgP8xvej1O940uRwfVSadHfYoXF5li
ygJjCq2hC+M9vYeNGZPxm6TONoElJdDLGcetU6PYZ4Z+vIzKqSsJKCmcZP/0BGp7N77I8Fb7Vheq
GkBY6PXLazXrGAsoi45+BCcuK88VfeQvjSl1pyJOs7shb+u/srRzxMNaYE0OgfesNxVMkcwI/u5r
KNFTB91kJ+HZuLTgsgicg/hJFNMuF6AB5KBrCQAKyYl/ay3oEi2M7IOZD8mpdNpp547cWm/yGzJT
SrKwQlYB9VLrICArFQOIqaD1O2KFxP1cQ4KJaI3+wdwoeYK8ou5Lc2Y1GDXVFvH4nsHKViZznZxH
J0vsc1nAr/UarVt2BtxK36iOgDA36HFxN622E7AaKTdQ9PBHLVJOQ6dZJwtWqx8YwQmTkw9gYE1h
KpSdQwIQt8Lo80PbDIrfIst2n2hoVQ5hhXjfqP+4fZ1tLTx5DKQlepqEpKtHPMG4dLZTLfZLubSP
yWJ+b9Bk89s+CHc+sZjjepujV0y0htMVAHZxDN4EbVQV5cUyuESoSX8woy7/p8NYl4JC2T06hWK+
GBZsf8eSso/vniINDCpg0Hz46uuzHEimHgRBEfpSgSzeNC0o9bcxrHtt+INIERQ9IBWas4IcvVpN
YEdO31V16JdDsZwMzNkfzAjiUtoWe+IBG68d9SmAywJrJ4xLLpdzDlDjz8Ws7FAJnrQo1J7Kcone
nxqh1y0kEym/AIxdTQh2UJTVxhz6RTyEmN80vVMfkhH7+TaW97oEG3cOx5LPzwrSJViHvtrQgdKJ
iVyoXBuPTj7wos3FFLtx7QyNH0h6t7P7t0YkZhAGsYI5v6YMp8WUq4XGNT/XZXCyqqX2oTP+jkwt
fAA3tEf72BqOpA9VDfHBcAu+/GZNKC9DbRmh39a15He1oh+4hzo3WiL7a9ra8R98PZFFoHogzLr1
VU62IOYTtKUe+uZIlJsGVGDMGcd6rIX+IKkFhYnpqUwgSMq+2ihFjYfhoAtboLpa/DgoG8/KY+Ml
4HF6fzTCHnm1suXKgtJ7uYrW0kG5KrQM+WJ1ccOgl+7kEP+HCOue99d5KC8xmHCRAWuxGqqOY8cq
Fj3z57FuP2hqbt5j+D4+Jos07rwRGxcxbQGTpBY6AG/T6onIazsHWx+nvhpV6AakHRJMet0UtZsO
w7SzhOJ3r+5iwbgQ9rjwD66QltrQ24tFY8xPDbn+BqqlfmjDXX0T8Y5ejYJ+FVVthFWueHiAmmhI
xU3qtxA8T3NiY5dRI2c1LjaGfLDKXatRUGJNp/xz1FjvNUgjVIb8JyhsYu8ra1+2ms9ZOcmY+rMZ
jSdQqy99EOdfEADtzuWUBDt75VrFE/UBquq6xXAkfGsA9EQvItOUOvHTvCG4MLtApzZsBqM/BU7+
1FFPvJO6wjr0elx/AENYfG4B4D2Gha7HXpnX2t+6Mcb/3n79Nj411Tx8nQBKUNBbv35KoTqNlpeJ
v8SDDCZRgl4SpXtUlo3HnW1EdxsYPSIT65ZdMBNE9ViW8Kln4KFA97HdU0lK0LdYUvM0jZb5YI5E
NPZk1XuF4I2zQx2Ny4DUiGrwOrSAETIDkUgzP8vm5L/CksLHcKzN+9gudgpqW/OkZQ7qikICkiSr
a07traHgQ4PAKBrznrwkPRMLyAdq9tphRK//MTC65EQQoN/d/o4bbwfvL30bhXILADSxBm/Cp76N
5MpImCN9zPh3ZxjtYZy1AY9ho27v+nzcQ4BtTZWKM+UdZgCZXvz9zYBdtJjwjkA4p708HOn7Dm6b
xNDjogxHxaS2X4JhqVwVreuXP5gqHDWFqBQ40xrzTrITo8TDIuuIRLjIWI9fW3v+OcvTdLILxzrf
Hm5r91A2oAtMbi24BKuJzkB+9GRCHmAwir+mxgg9ys1YY0Wd+vv2UFsfUbh1E2qICGetIloVyAUW
i5z56liYcMwK5e+iy/KPg0IHVTMzZweldX34qbJRnoFYRUGfB+xyanGzNO2QSlivxkvq4axTPrfD
sqfueb2Al6Oswgyc7NKizFAjaNRM+ToUBbU1peg+TiMtg/cuIFcM4S4vCh+KdPlyQorUzG2ULQI2
GlmfUWr9KS2leeeAWn/IimEPr3v9gjGcMDwhewMkvC4d6qOh1KkcFr4tjDJKktTWTSGpPcvT0qD8
gm+xa4wid5uwo+U5S+NmJy643jL8BIfaAH18gJWvOLw3x7AKsPyREQTyQbjZra8WevXFmNr+PtAc
6ZShUPNugUYscoRohui9QPlYR6lDodNnsRlRppt2SKtYOS125NCA0vekELZ2DoNhzkrjGwiGmPyb
ybV61VDfqQsf8ZmOPjP9iieYd03vZoHh7GA9tg4DagcimcFPi8TpcjCQYJ0dOiOCiDqEV/pBhYvt
c7wXBogn4DLqETMScRy3F2271WlIkVJEuwe1r7hudWpT5uBm5mDSnl5UP9Em5zjPanao1G4+2VFA
tz9Qg/9uH5Pru5tXgD4eAAYKlVe6S7KVRnZpq7k/lIPjaiOZVAEU5IwpfeIF+jSf2fSzL8/5sFOE
3dquQhGb4IqkAwjP5SLjG79YQcVd0KX2/Gwk8+/MUIfcRWbU9DA+GQ+3ZypSpvVqo4MgJHZ4/AHX
XY6XZGCUQ5nxZGv5NSqL3rtlMRaPU9RZHkLMldtHXbRDFd1aXoFBeTW7g7a8GrREnKTOurjwHZ2u
UBsQTiGJgOBKbqRPfa+kpzR24m+K1Ifvr/9aiAYInWFUoUQ59nK+RVx1tIgQhpWqPvI0qWif5whv
oA6lKD8rjNIzzWTeSZM3OEE8xnTa6YawpaiHXo4qFXZlDg4imRRnUUwqHCnTvTgztZ9cEWF3CAGQ
FGcJ5dDObawAKyEceRvwyIMQW21HdQ/cJLbR6rMDB8EoTTCUAfytl4EgsE9ktPwWo1HcOrWWe2T1
0a5Su+D37R22OXlHp/eHUAPMmzWE26jC1tDxNfGz1Bz9KsnTyo0QLqhcIlkeVCMeHssxWr6DOCcK
I2EcXmYj7E+1njjezo/ZuF1Eb4eXz6H7gOfo5ZeY0y6njIaWdW5FCCh2S/5jEL9iUoL4zsbQnqjb
zs8GCiR+6ajpsTH1PVbJxkUqMhzgyRS5RNx0+RuULkCyXOI3gBYYMUQYcGNuy7v3zxT/JAZ69XBF
uu5yFG7LXApS0vyQ4E9+qiNjfNLt2UG3oElZZ+LkqHQNAtHmUTLj6FuQJc2I9IpOnnn7t2yEAbSa
hZ8HCw8XYrXoUyLNGEWHqb8obXXfj6p9lyr5eF+UQMQkLdDuy27IPJQe+q8TXOWd6+Z6s4NMpCFM
Q4QQgHLO5UrMsa7U1YCc1TLnYKGxBPQmTYrcoZca//ZMr6/TV1IJnRccolCeE39/+yBnfTXFONx6
IPkcmLxK9W2o0tkP6ik/S7i2fNcnU87ev6up56CAARGalJ3/eTlsVzbKhGmDg19Kp961cHv8FEL6
E+St0cdblattMdXP8Cvu5tEuH5SpzXd+w9U3ZmFN0Vbj5QQM8iru9WbmUta2WacpozcrMbCyNAYU
ih5AmcGXGiTLVezF+BSVc9xRqG+m4kD5NTu/c/X5DbSpaV2ShpDQrj70KAGvUMH2IEFghPfp3JUn
S6+TQ5RI1svYZ47rzLtmqlcv9uug9GURPxAyg6v0p1XaLhyqCiFDqazQOon6u6DS+0M759+lMBhO
t+d4XSYR4wmlHWiFoCrWITwM7UFD2nlEWDN3vpWZWd03TtTeV8sy+xpqUHedY473BAzWx6ZPghd8
UI27vnP6x3KStZ912M3Gzse/etBFPRFgHS16EbesQZFcJylqi40wLZfsY1FWqhuFRefpTTa5hpOO
XmohSqYO2LDeXo6rsy1GRv7htT5DsL7a+Qaun04PQsDrMic81E3d+NDnE2+2mj0M4+YkRYFWePKI
MS8PWU6HWMdcb/Ass5GekV+UXci8yl2TJ9VxdBzp2Kh148p0e3di4s2RGVLk80T5a+EZx1wKyamY
pG0M0PaaqVaeClBj/8zqUp5KxW5eMLFsAnzWZW0n6t9aYPFtwSjQz+UtuZy12lZdY5aMTfwyNF4Z
a9q//ZzQvS51J93r9F3dnySlPBA4hUHaAZy4OsFIK0xFO8GksPMqPy1DBBAzxlj38zi246nU8vrF
mntMMm/vos1hiU3IPGjTX8lpoiGvOc2UDlBo8+UUaKN5pxYTZq7JEh+cV6OWPG52tu7GV0XYER1g
0AjAsNY3JvhrEkkTEcM2bRLslpvex0Vec2toWbAKhuCXZo3huVuS4Xh7uhvfFBoJeravSi3wwi+/
KS1yZYBBgI5tIRdnGP/pB1sbs/+USlF3tu7G7Ugtl/cQ9oroEK0OTTrXWke0O3iEgGjTDNguYbNR
tY9Zr+lPRRk2X2/PbetTIpdL4Zf4VgBbL+emqiF6OG094IYZ6YcwmbNzpjnoachFc4ibAMXAKS7e
y/Ri276iHSiBcUOs72TuY1sBxj+AxIqmY4DM3P1YteEDjO/oD74dnVhYOmjM0rxZVXBkltPkIA5e
gwzqKU4a+ckem9yL7T74cXspX9fqIksQ04JOZlKppVW6rkp3rYG5gxUOnpQo/YdeShNQs7wphgep
1YlchBXj5jjrSm+6teQEP5xwSD9luhOMbhImPQy0OoWGEmjq7COymX3UJFUyvGKUI+u+y1rL8aUs
0P9yCMmfkiILf9Zo/uMA2NFlcGfKwO8Gk1GPJQjlxMH35KFaXWdK2lZyNDhcpX2iP/Za155aZ0gP
reK0D8DC97r2rxYVqzUUkspiU4iTvsZamsocLlpNyNmAprCxBsE7/j+KZpnhJlkwhvdLN6Y/LFZy
uRuKPM9fknrORp/iKaKavRXEH+0hyB3XUAukPSjBdvP3KZsmdCwMpIzdpV+Gz9mgjDtR88bJBUci
OJScX27i1UrRhs3MKJAmj4QNzjlOdOGvpjdqnCljJwpdtDxiaydRuMqM+Drsa2r05IrE7OI3vQki
FfzGmrFVsEyr5uoldJx/OrVUd7b11iBYuVKRFwoC1FouB8nbJVa6ViVkiLLejQrdhAxTpIfbh2fj
HqLqCb4NJAOgpjXQbKkqO5Y7iVhUGZY7Pulw1pdOqAeE892So2GeRo6z86RsXOwaDRzKgcKtl3Tg
cmqJPndOvhCHpU1T/B7mJVqOgWRp9BtQgNsJ+rZmCIgObRv2CdHvqoojD0urJSERf1XF2Kbls169
dAjPfW+QfkT3ImmOdhOaL7fXdePVpJ4Mpp2GMoqha7RX0o7KWEIn8aZS7jovLMz4JZmRfxww50Xi
LDPSR1lP46esG6Wdb7q1vKD4gC9C6KXCt9qeoPVipXC4PERX8NA3sxye6Hm0iyAESuPOo7K1T9mg
gmUPjv+KnlHIzgRmKZo8qyjMH3xzVXXlxNyrOG5NSjjPwowB3gs7+3LPLI5TNwb9eA83vBmz5ap9
GKZKu0dsA0nH2x9vaywh+27R46W2uW7ST7zO8twDc+6pcflGNBHutIrcPCZp0/7BWRDq8jxcxDrW
WrqjQDISXCMGBI2CenjA9vBmOr33s6wkOydh40uRjnFp070V2MvVsevHZUSHlJOgyQiQt5UePKRF
U+3sh40LmQIijiDw6QTsTvyKN5ejphedls8ju6+O6GSMlWLRPTS63DWGqKzv58w0d4L/69odTn3g
gYlQUTCkFr56BCid1DxJ9oDOWhVLB063/B+UKf0JHaf5N15+4CuUpK1AWThTLvtpHOYnuZZaFTZc
idjUu/ePyH4hmoiblcDycgmiPARoVSRc3ZRR3GSaLbABfXka0UPZmfrGVgW5xctH0kVhfE1KTsZJ
TahzDFj6lubJaDvza18nGlS5NNsZauNKM6jS6XQ2OexALi5nZVJ265seSyIg/PrR6fNfnWKMz5Kl
Th+MJZXv7BrfAjR2tY/vXk461EIwBEtBIedxOXDcsYyBxhwNY46ew6zSCCfiscpcOdfmHZGNrQUl
nxGK8jwaKBNeDtZb0JL7GamFwmrTr2kC+VmWNOMRmG5yvj2vjZMidO0IWinLgE9bDaXXhlnJGBLA
0ZTG57lV1OMrerRlh/taM+7h0jZeQsazRMMKYVjQoJdTSx21dSrFQOO26IdjSIXMlYb6q6lE2p2V
OdO5kHd9t8TJW8WVXGt8O8IlTBPXwFNTkhEwjYfemw09zd2QHmHr6rNjPodoelRuqQ3594z/r+mG
VV1+Ue203PNt3PikVNuAjnBSIHVaYmO/uZF6J1Cg7rHOoZHm/0a6lH6aZWd+Mu0u3gvct9aYohc9
TnqryD+t1thsDDsO9Yi8DgPzc69NxgGK1PCU4MrtC7E5AN3Znl741iK/HXS1kTolUZbQJAGqzALH
sMWaz9kSwjKOUgvX8iR+kMziV07yK9Te/uAFoxFKv5XONcI0V6lsKhttJEZH3Ef3y1GpjtDtJZxi
i/Z4+8RsfUlYH3QlyJp5WlZfstHDkFoSqztFw3ynFORdGSwUv0tMZWeoVwLNeucKNS161nAErgIO
PH+KpkN90LMGsz0sTZU8LJKaPDRKlP4sLbQLXCep6091r3pG0t/1VW7Wbq43MRyGzDiJ4J0IejF/
4YSwJOTcvfF31KOpentNxMdd/06oeIJxJPic5urts6dFNYFxo303F9Iva4om1cUVuP7UVtC/0R5R
Pt8ecOMjwJbgyuJDsDTrMALMeNGlCccJZhpWlXbWPuXUlI9WEy7f/2AouE0CmkRLZm1goI3U+5pB
7lGsbqRPWpGCg0rnnHurHrSdRHLjeeNxAbnPKhIgrVNu2gV1Xhhz79U2+tOSRsOx5Zx/6YtEQhGz
qO4qwJRuM2HQd3uWG3EZIxOVCRUe6peruEydWwrextR7mWZKd9ifmp4DgWBnn1xLOQGKoKYg4B6O
YP2Kq+vNNVhXZBqLzoaWcjW/N5v0o2XV42G0Q+mgh1LwaRycxJ1k+E5hpSP1aBV73k2bW0d4VAl1
TVFBvfwJzqzpLQvBayBzavXQ1n3JJsUFNzj7txd1cyhR40dSAwL32gqrDWVoUonNLnVm+w43gRQN
z1Q5cqu8G5wgFpY2PSwiIaC9RtLYcphFC01Bz6ms4BAPlIu6SA1PYdT1Xkf+jLR4uUelueZlvo4K
MBpxQ+Ewudo1S2TKeVRovTegpX5ccis9IDu4PNuo0d3RPLbmY1Xq9TG1Ew17xTIrAeMGw2MgZ+NR
U5PxNEgjynxW2EeHDByHX4Au2BOW3XgPRWAuOk78Fwfr8ovXjR0mYaZwqtpw+NDHc8IzUTr38AKT
zwgxOr5Jp/Hu9rffeA/p8pFQEcFxntZoER2dBKBUbLOmn4YzfJPmR5os85O8LMlp6PPUcNWgDx6T
BhkBKerVPR/xrVlzygRqXaPOuX6npqSjrBMR9WjSZJ+y1p4empAcL9Tj3q8lvDYWVcp2MDlb14jY
BygVUJNiL14uddyprVpSnvcGo7SfQvxK3D4c99xCts4VPXeqReImoT55OcqkqxXC4VxWel23B6Uq
in/rvP0vSOpuJ5G8FtMSKC6yDToeQqFlDUDoA/YMxLzeq9rAdhGXlD5URfeXaXbFsyqFBb1LXfXl
UJrRei3A7Mtliyt8rT8WaR79uL2nNuctMIKiUEb/ZRV6lMMYDakqngcj6I5aJ/2D6uzwhQZIudOL
2Ng8PEEGShtUWgEhr45M0aYqsXnQealTyqHbFr10LtSk1V00zJcPcVNqL5hc7IHJNiYoUPTUAPG4
QQxnNcElcfqhXOremyjP/VSC2nYnozM/TPm0y37fmiKa8iBWqTcjWrCKWSJk/QPuYTKfXtaPVRVN
XxEzoTChjmYvSK6Wb9VFG7hj13YYX6F8eExjqz6DPy9Ojl7Ok2sXSaIfBr13zk5MB8oPpVI6jEY9
/cGWB14HbU5g68ncxWzePJxVpjRVPDqYIUcUYTMniv0sCZJHc2j2uFFbH0HnvqDK9dqkF39/M9Qk
zWUv1RULU0Oai6cq+Cfqq/jBtEprZ5ttXBcixxURAZv6Sn6riWMpDxmOrgkr5rRmflCCTv1y+9hs
RKdAHYTCMGB24Hvi728mVM8jzpg9RtKdrM6I/Y6585gBm/9RTZ39nEhp8/v2gFsrSPIlGGYETTCL
LwfUZ6MZ51Lj9KALd6fr3RdFkvC6ids9KbbNqVEhhM+DvTNFltVIUVbV9chI6KsRHEJe+x9n59Ek
N5Is4V+UZtDiCpRqweawyaG6wKgWCa3lr38f+C4sFKxgnJ3d0+52ViZSRHh4uPtRGKBXlCrjQxfn
cudV20K5luhwiYNBDHB2uB5wkkao2RVrSYUlgPCoyE8jCpaPutHj3FBDrTni7KB8VjpTf066QLwI
Xt9Ln1Sd8vcIF7E/werSXkQ6tvqsTTXUPZ6OaBsOdfU2DTL9UOFkLz2ri/f8jLe+qAM3m9icngwE
+a+nDWleJ6VlncsslJmP9oD52BQIJ3q6SMbX+9tn62YCIwCzh7QC330Fco2iTsVM8covEIL6EiVd
8rmClPKuoGerPQzWPOWeRhVu53XZOoyuigL8AhvQgbn6tIbd8JdNo/WzMcBHtk2Ck+gK5XR/chtx
0WLKBvWF6VEdWJ0NPepsK6oZJXbb4RAMseLRzkcj8pSZPg2myXPQptHzUOBOHZj9Hg6zPTyFCbJ3
yozr6F+EowiQ9uIuyOiMzkezpOlt0o/63LYPs93Oj62pt2d3dAV1WiPYOT+3nxZSJ6eGQB2S3Y2Q
ST2MVdwa0AkSdZ6/jH3qHAPU+uJDMbogw1lgD8LrC1vZuQJv9y/ZDv8GDiYqg897vX9zxyqKXMrB
x2QHiGbKlH8aq35bmxzV+9/3d0R0jQVQMORUkmDBJATpux5qEumoxw34CJa1tXkcULH4R42wW/Xk
VCdflNrSzoFmi6/jHOdvKWNqj24Uy6cFA/9cqr14RvrWeZ8rwZ7U3tbiU3pAfpR0bMHHrn8ZHJJc
T+ygAyoJ6PZpFAyXauyeCxyoGolBpGN6UTPvMb5utxyHGWh1odpxg6wNaFvMrW0Dzy/fdZOs8orZ
mSCpN1bzBc6havnILMRnvS/7r3JGK/OU6DNmVPe/yu07wW9AbgqAjNvypkA2Z01p0w3X+7Loq3Oj
pP1LFLblR43C9QfqNH8t47GAnPz/aM+Dd0cL/vVSz7YsNCcC5h0yYCcMjpKDrHE2g9li7Rypja3N
jOB3wPpit60ZOh1qyXad8rdTnmO/kn0In8WxkGrK9xpkNodCHI2+e3I7EPrrWYm4za3KAApSXPlS
OIujUuaq+ZOldbt2hJtjcU3BB0KPmNDleiytt9MwL0mtQUrU+mk0h9K9FAmm9oqbTx//envQmbt0
lEKCpl67OhlSupHSuwxWVnggBNJ4ifU5iA5ysLODOg3JXgvy7VuDmh5wFkEmPp08Btez4xWIdMyI
ATYhcLzQ5QjDu+QmuD+tjQO/bPhFT4CqJuSM61GMOhFmO5JOTIgCjwfpoHvhlbJKLtNoux8iq9aO
cRkUe+X+zdlZcBqIT4jZb8D+ULMmjKy5aALhDL4bFdEZDoeyR7Pc2iNcsUB2XGrwHZff8Udgq3S0
44AcA/DoNSzaBhJvhuyHHwG9He4v5eZQy19D03OJ/1ZDJWUaxANVKV8vldAnSlIfs77/YXS5s4OB
bmCEaNVRJSHh5qQRsF/PSqAPsYCIXBZOU/m10RQ/i3x2DmllJA/FLKxnozVew35Qv8dRNH/CGWmv
GW/rAxKkcCZQveB+Xs0WVWyzdVHq8yVdVH5ozfMJpe54Z003HgZKfFQQbLTXKEytjjiOaFlRpxkM
zknOPAND8NCbU3bUC6d701Zug1lfCw6Lave50t09h6GtTwpzlNIwHHTg7VW8p5e1Ls2eYk03R/Fp
FEl1QBeA0qo1tse/3z0QNyHNL7EHT9D1J23kKJwsLzChzmPTb6opPvQmdn+jUf11SyF/neiDOhBt
6Nxnq08XtlSeKwXSH6rrzXelb8p/XRlnDxJq2M5O3VhAdgdNbwa2LrQrra6XbGqNXMwldTaykIOR
yeooRnvwsqFx//79RmXNIjhHfZQ7bbVVBiXokUcBTVRmXoBIa3v0tRf9Wwe8LfTLBBOZ+59sA/la
2n5QK0FwDWLjms9QZ2baK8u7msfYmnlZOhfmP50YBvVYNGP1w2qNqIU83uUmbX+x/a7KbJX2yiaw
344JtiHH0MrV7tvOz9o4mpBV6cBzl754ihXXWykezVBYDrdDmo/VSQxWUp26dsCVjUuj/GWZ0El8
GhCl9rGRg/UmwZKp8+NU5i9GjMPB82hKm+JgminvW31Myp1wZONQL7gJovDUOIhHVqcKoZzRVKIY
9AQy9MECIPLRhTeObpW8jSpcFnmm1Es/VR0AuG7sFFi2tqSmGVg2gfzqUGyvV6ewTTJyiwmXEu9Z
eOjiKQrV70pnqTtI79ZI+sJ0gW5FS4G7Omexm4aiIklj72EXXxTAnrBupG/O47BzT24840uyyLIu
vbsQIq4npRNtSYSeCCZlNT2VdTgRxtYO1ItID8+VNuG8XYGi399py19d5TG47xg8rjx45AyrmMgG
VG1ocOtRI4sGf9DG9ItlFvkOoWVjuzCKvXACuRhp0LieG/ZEatwbEFpUDHIP2dxqT7JJ9G9uHNsn
0RryhGiVdYjcUPMKpTFe70/yNwdwPUvV5WaBjbHgcKsNE/WukdJU3/ttjwP2RQtoyPH1KQgmGu1U
GfhBRWPM0e5KYRwDWbSjh+tE8yums5d+2075WuWyOhd4EJ36IJAPA8qv/zYiiaxjmAxGc9IHqQkv
SmUDPjRwjR6jorHK0wQaRh+hmQ7po22K/JjqoVvszO82GyWEWDjuC9wAnLKGGxLcvlqLyAgbM/dj
VPZnN7CWAu6SjrrCpTKVYRI1TbQjZTCx1OWqQy//cxZZ7/IW/TuzfXd/yW9287KjUFX73edPMLV6
NWKzTyJKhkBJ4WQ+tahBJZ5SOcpTCO50sluHVmoCvj2NjeVDXn3o38NSAiOaAVxfS4OWNj5kKQ+H
H06uS27uNiejgeg6B5MNITRpdt6Pm/vh98GBTMJY0CTWhzYDtirRMgewrmz3XFb9cEmDLvNbRxt3
wvytoWhXWwREHGLuNfmD5DaGmE6xYrFuPrSmUZNMdBPe0+oe63q5vderCBWAuh4J4EICvT6uXa6Z
TZT1tGs5dVDQqtUa37JEDT7RlNkc8MpEVTGOx5dumo2daGNzaNRPF4oLVIR16Vw3hyJWjIEPOFsS
3VvN8Jwy7s/OOITP4yJdnVV16jVj+dd+RHxKGuz5D6gv817dUYloMDlpYBDHNM55barNaINbwzFI
6z1p561dqsEMpT8TBSF6z6/XN9FrMzbdqcX1skk9gMTpMLpIcGammR7m3tJ26nub4wHpWoxGEL6u
qIFE8pEpA/iKIpRjFsNtrwwDIxwHq02KfHvt/JvjkRGylvSIcB9dz4+IKx6HOVos3pPhte0q90BX
ZPFQWyEEk3racwK5rdDz7XQbVg7MHPKZ9YJqoqiAwzMioBZ1jZMiMKU5SUFPk693tvk2i63MOeiu
3fHuuCJ8WyhGO/yjyG5m/WM5DF7e6LnjOUnnYIGQ06rJf6m9p//e/OuMZPmxiN3/NvUlH16tDrnn
qKJTQd2E5/7ojk78EkRkzSS26ef7t/BtlslYEIdI0FH3JtFcneRwiPJsLgWVE6GIz5zZ8nNizMbF
7ib1e1vndMCqWU3Vi0vg1RDO/EtV6s7Zide29gNJNbsB+AXRnFWuG0z0IcTIpvtKGsyHREbTG6PV
rE9KEEWfS0dJP96f9tZ4+LPATl48hFDRut5/SDemNLPVwN+d3r0dg6RF637uG1xvgjg5tFG5R0O4
CaNYZy4smgV1EFegzusRqzApVbuuuDGbQnygDVJ9J2WwE0VtTQtlUziefNGlaH09CH4t8zzYZesP
7mQ9NlX2Pm6goJmJIAEYe+1yfxW3Hpw/h1t+zh+4i6rCJ1WcovVR7s8OMtJcXyLremia2DreH2pz
ZgAeC1tJp3q5ihacLuvtjAK0L5x6egaTVN4VhOOfS+K5whMTV7D39yOCBiwKFFyI0GWuJ6cErhWQ
x7e+41TDxXXaxgOjsLw8NK2jBq1w5wjcts6xQxBXJPKDM0KGu5oi/WymOeq8qbIfdXk020Z/p4Hp
WCeq3PV7MZRtjHVaNUZHTJmn6EiEE9qeWeftv5jWTbaH7oSa+pICvPnA9UHHfK5pvfSKtLR0L1JS
9Z9YNhChzFRLHmK83gyv17P452DgIez1SFdqO99ta4uAk3GHoee/iLFfr2LDh7EKk1V07RnbaODc
U6snytml3LyTqGxtETBboBwFlUXQiOuhbCcv7dykpJWPyXSs+8z8DkCW+INlClSAtb0Md2tqS2MP
lW3uETLA6/GkMuuRGsyMpwFu5qLT/RaZkLNhBHt7cWsohFcgz6GAR4/zaig1TA1AR0q8dhpE6DMP
1XM8TTTCNHm0k89uhFeACuSSNDVDKl1X0ntTWL0xyc7vMDj/FaBmX3ilMfW+pYjqEe5ldhxKpTgM
ZleFO0duY5rk7BDidaolnL3VHVk3ThIVZQ5moGWlZ1Vme0mgSXq2OiSn+6d7c6iFJQgvnGLU2uPF
Vqdar3KCjSgK/9e3hX7Syq6nHDXEOyMt32YVKtPFjGsNlS9kMdfwYplI2rEVHtgwF8UxXjr/DbPc
MwXYmo/JvQGMymt2k2Zw/7p0ZjOf1kS71JNVPXyuWm3oyTXL9PvfLx7PGHVbWGeQo1bfaXIbxcQy
rvPRuIt80Q3NY4o/wgvi3uq/94da/tTN6i3didwh9COs26RHLBOtOAVeUV1sIjWtcM/63HenJBlM
H/1pFWh6+GuUcZEmBmIkHgGRIJW6PtlI+NZz2TEo3JbgueMZQPh20E5TQJ9pD/FsJ3HbmiQpG7kM
e3/Ja67H0yRNLjYyU35ntdVxMLrhFTdw48J2snP6qOriIUJ/dyeR2rgvF3Vu7hQeuKU4eT3qPBqN
CRDHe1PV9jHNB+fBRXgGi2cU9SCi9sf7n3Jri1I5oQjF8w0suNo1SRyFBbLSjV90c35M7E65FGL4
AZF7r6CwsZ50bFNwxcUIDHDd8L5UGdrGFg3vHKxmGZTap8RIEX8vFIVWAVupBZafrWZ8vT/Djbtz
0b5d+ocYnVLb9YpymQZVvcR4Y62PBycWpqeOafGmyIx5MQ/QvbgwJQWcrNrJ324lXlA7JS1dniEg
nhtHgxpzHLfuMDi16rZ4TWiBrkAc+uFt24NA44Ki+3asZKe4a4uDNtftu8YdELtHP/pHOSn1MRRx
8R+wFq4kfhaaAMtzslqPUh/1zixImKG/DEdhVtpDqOuBl7vt9GCFpnK+v/63rKxlFVz+IYiiSWEd
Jeq1I8GcwQZUAUzvN6IgQEq0LHIuou/mV3XKG+PUxW74CD5bqIdBJH3sG+VU/693emKH+z9oY8vz
ezjVqNcuIcLy3/8ZIFeRE2oKv0eOHeFjmZs4v2pfgCr+Q3y8aAZQIl/MZeEcXI+kw+YGa4kBDBCt
kOe5Irv0JltvoXSamXyJXT3do71vXCBUJQENaIwnPl4Xr201M0ua5BqfRtnq1Hd4D02L9nLGQ/U6
pwij3V/NzfF4Q5dCDM/2uukR4U0rnByt8e2xsL627Vj6rUg1Ch4hNYUx+2slfnbTInIIHI04yA0L
12ll1aWt2SDxYgSeMTSKr4P1nLVW/JehuMxdfFiWzoX1MydmO5VmpTZ0JumUQOMqejNO7k/DHcLX
v19EwmME43nkwLmXRf5jS2rBnA419uiIDFjyYjYIN+JG/VlYDa5SLbnA/eG2TgAX4dKTDjETHsf1
cBG6jVNDXuGPodl5dNe4vlFErWcNu/DcRqDFp1oYDgRAyAGtjkBXuyb9zBJA2TEa7J4j9YK6e71z
025twoVsCaML9hQvzPWEyjnCE0+l4qflmv62EtiXaBDKPLssFI+qbr4Tj2/eacSPcMHh+C+9qdcD
upHZxKnDKaOZJecOARSMitY9ilqNDnMydKepdcSBlrd80VixvE7LmnNY28bOL9ma+dKShWQbRWV4
e9c/pHVquiU03m/VyRO/mvEm10q79kaqUoeqQh37/tbZ+p7YX3D0WGhcz1bfM6LQ20YR37NKQ/WU
hLbp165r/XN/lK0NutDRMAVEk4Kg73pWEbmF6rRJ69f4nx+Bw36WTli9lrA8dtZvKzpYiqFYiS6W
h2teKbBiPeg68ZaF/rQfYW7/JRjq4hm4IwN8iuYnN0FMhtghfH9/jpsryaHn6lxYW+tarDUmiAu3
4DSyz9RPeRGVcDnog7k/yvI9VqE6qfDS4kP+gdTGKp5se1hOVglEQzeBuFD7j75Eel4iDzmMR31o
UARA8OmiZL3iq2MX7QRfmx9y4dr9//Brnfi6HCIrc5lkppcWle/R/AfxhtqnzS263J/p5pe0KLUQ
qiNU9VvA5487VNWk0FTBzqzJHQ6FGipn9ihalU5McBPMuk+1rT61zrzXh7N5BpkjcfRiJ7xOW0Uc
dTPzxxtchDEEtUk5GFIxfUmE508Vbfj/YabLaPAJl/t7lZnEZrX0ZTFekcn0xZVZcJ76pfXTydIx
OQaNIV7juWtfZ9Updp6O3xSG9YYikIOwCWAPDWr54n8ss9W2kBacEHiRUsv0MFR6r6JXNycfYT4o
2gMZqI3gmibkP0PcSYt3Ok2OaS8DpCTwBLL8Nq4Ul0YHyJBekLhN4Y3jqAxeU9maOE5Go3xy4n6o
8WXvdWNn7bY2pAUGufAWERFfN/GISdObGINRH/X+7khErkpvVGaEzUp08f+6W4Vg5c/RVrflVMRq
HmvLnkR+6zSmiUKZOcqix2i2jT08amsbkv6jPIHFItZSq0dwgPfWDC5og9ZWs08Wll0U9FF9J52K
k9uUcueS3rpa+KJ0xvC48xiudkI4Z3E2CYq2EKTFk45GpOIZ1jQpdHNOfelXqOANh07t5Mc4NZ0f
42TQ03r/KGxdorTYLegzlHm67K93YxJJKaykBhhLpfI0l7X53rKyvf7VWyIC35E0biHw0oxFz/v1
MBpfLw4ah6aHQs7JOcL/9GdYD6jgC3Y+sr9W8CHL8UlCeznNDpGayl924FQRxSKMLkEIQ8oowzhm
b0SuB+0B/dx+8gahz53n1Nn8tezKNvMdPSttL25EgKqYZY7S04SalS9Ro6l0kqdVnh4Gp63+mpnD
3qCGCtYBdIRO+iogtKsyqbOlM3LsMutt7wQlrbpKcmpbZee93Th/POtLnxhFW1qelg/6x/VRzRV+
OyWoSlKZhoeghXkhxAo8LYYVfX9v3AoULExP3D/5ZmBiN83UqIkSyDhk/m4Qx7lvlyXduzPyKF+j
WBPvKK7GthfGyK8+0C/Ume/bsrDYw2Y4ZF5kWpgazFOsvnEAwWovVsoueq6benjXTCzlqQxxhN7J
TTdAkiUigOS8lN3oU7henhlW8NTEAL0GnIFTNJnl0RFa7luz1vycCllGXpkVlrlzK27FsygjgOYt
NfyF/nE9bmmnVhVJUu1aT40X0QzmgfqGzLwCWIQ2YUSh6ewf+sR3Elri+0m4nlU7xZEjvmcOsrFF
SCY1oBqAt8Ue+vq3wG9vZ3t2Kx9ZCP17JHvtqFYOfNemn5K9t3RjwekOh7DH203j4ppi5AggB9Xp
eUuDKn92klb3+6YPT6R8yFymWvYVL/Nu5ytvzJBBwbi5T4gA14VVLJ7QdqlnKLRDhTx512kPRqco
2Hu3/6HUszgogwTwXAPeL4/Gn+cNdTetcerGb4w+OzolJdQ+HbUj2qh7uMrWUi6nGkoyBJQbcuvs
OKOZpWR5vYYgBLyX1G9oWjpbJRThEq3BJ9uQe7HX1lIuS0i2QP5MS+P1/ObBsUINUzJ0ICvVN+K4
PRmtDRcgatqdAHNzKAI8/sVrcNMPmg5KZPZR3vgy0+Q5dHP93LrlcMi7fI/et0UAoKpKfwrtMDQi
rGnmUaQUVP6BHvKIk5bQJuxT/5HHUZswsUnRlTS7AoPpqBwPrkuFXBmSZid1+C1puQr1QD2g3/0W
K4Mver22hl0qZY8Iq7/orVengs/6AaAi/HeuSxuB/8ThniwTkYYXp+npbRyVsiy9rG1ThxvLDp9s
daTWB9RnPQx5TVheo/X17/1rfiPswZGcQPR3LR+U9fpX9rIqkAXRat9BSZl6jpyPeqf/29Rq+hi4
ZrgD0G/sArrkMDQB2SMmWFNLC2WCtGKBP8HOSXH0Dgq6LIPwuSxnZe8BWxZ49QGWtjiEQJY2cCzl
r6dGsNcH+gjKUFZjYB31ye4OFLl1hL76Kr+MOXbsnhoEGFrrkzjH+CFnniVMcfrrJaZtbokR6HrA
dGO1EUrwGzsagVeUfsKQGIf7g9Si6Wi6Xf1U5FX48f54m2sMX25pwVEoS6wurVIhQRhnknLd7Swo
ZVgAAnO0jz2QwF/HI+Qyrs69hWID98cqaC7GSdVaS8fEKEzdC6Yi+HypUjllVbtncHw7q2UoBln0
BcFqVhu1wRwe62ar9jslH08m3cGe0gfdKQ12e8FuzwRQOyQQqo68pFDVrjfOVNmJERThgifOKJkb
vXygCC6Ps6VVHmWB6uH+B/sNhV7vVBZwERElaFqKPMvc/3hmEF+1CypkzA0wX/fz3jGLUy9Ixb2e
M/I2zg3o19jbJgQwZms8FYnh4h1gOGGDxPxA6qAPOGh4gZ1nyRGlKP0xzoL+Z+xk2ikIojY51OOo
PrN2OBmW6DH/E6LgIY/3J7Jx8YJS8njBq6a0T359PZGgEJOlJKL2E8MYfgHgZw8FOncPeUbPmWeL
tj0mo3DPFTa+D64TKJ+A2+tw5+Rvfb/FVWTpdWarrLvHIzSdkkomXDLC0o4itMVJaTrz3Aeahp/9
ruHCRvyHzAS4HqRGGn4Iuq6n7dZS18Vyq+Ejbr7JxwE0QW9jcSlTzCrT+CQtY3hOuPn8NhztQ8u+
Vc1d+aPbEIKfgfCeBt2cua/7J4wJ99Su5YnVQ2PAXMbuzmMqe8SqGyJ3kMdLYsR7MP/GYhNtQsUG
AKRuspaFKUmMxrQxa9+tHbp+7GJ6DvSoeRncJOlo/e5RF76/y26hKsQa4VfSQsuRuQlaBlvJi2Bx
TqtSARegUiY/HTRkzSvqXpEQJj51g3Kwe636cH/kJXZendNFmwZTE2onKmHh9XcGDhzLoQSAm+Ro
+GVexG+ceV+IYXMYeqr4h7QCUZjrYaquSeZgdGtfMSpkJQJrKh6cZpq8NtCSxmsRRpNHgbThMZyA
XeNIxB+GLFIPipvId63Tp8WpDqQ8zVJ3du6qrc9NP+4Cl0M6pbxz/dtEg06lFnG25rjQPugG7S/1
YCcnO4TlclADML7D/UXf2tWLwhPNISgu4a14PWIVWAooGSMKpc2PmTQMX7aO/bZ1E/TnBM+3CTq2
M+jWNP8cdJXSm1UxZ5YiKbd3iUVxIq4OriByMKxAe9sH41+rw7GiSxhGqXMxH10n9ooyxEOY4Cxh
Te70ALms9qqgFkdMimavs8fhCGhpnLF+3nMAv5kpdQjab0CBwEKJzVczLSN7sijw0wsjIru5GEYd
IoKxWGAg7pcqyTmfx3DPvmXZwVcHibyUgIgkji5J6F8rXD2YZZxOVM/8ju7q7Kx1evNs1oH6lFtq
sKcKd3OclsFogVnUPcBefwfqf7yuU5O0pVYUZMDhrL3NulE7uVVuf7i/TW9uJUahGR4BnwVBvy3t
KHQwEdBBsBl6+S4qKRBAtSxBsO3ZI46gQRIE89AU015L8i1RgqG5B0HwSFFNxOiuT8giJFkUAohs
qh31W6cV8hdRrTUhhAo1gFBMXwyn9egn1t3zRzSPQtcLx9J9CeLanI5lilkmVPCgfr2/JDcnd/ld
vAiAi9CWWPvr32U7mTqKFk2rOm5d3a/KQD3ZQx8dwp6YrW5KEyhExSXh/rAb3xttZGqZ9BCQBq6j
KXthPrsL1dzKguRTnjtSBSs0dunPG9MD91iKziCnkNSWk/XHviL6rGo2A+OMSnxODekknuqMke4P
1eT8C25MUidE13+/P7+NnbZUhDX6b/Azo6XwetwEwUHaVBh3DinS5k3dnpyoMLxCqvPRnVUXryvH
8MAk9yjmtyuLaC9pGyjFEoGvC8XVCAWKtwel29ju3qiBmN5XUdvs4Du3NxLBI5E+/BoCiptouJPx
xMTJ3ps4dP246Y0L7njf5rntL3IE572/nLefEbYYmwUSFzrXsPWvlxOHULfTDcr5EX3MqY+xTnNK
tDa8xLoZvAbmoD3WIi7/NhFeOGqgIb+tANmnq3c0K3syUxM+14we2ykssvFQZHrkR8lY7pyH28uW
obiRFs4SefCa2tgavRlHDjyaDpnv77IYg59jnKpvY+DfT/9hLZfui98QJLHS9VoKVQ4sNQVLExFt
+99MC0N5tMKIZCVXksGG+JdGZ/x48j1Lw81JEoAutRTU59dVvUnoVQ38y2FUquBcWkby5GSZfdYB
Z3c2zO35IzGE78eZh2FIwH89SVTTTCE0gB26+p1zadD0d3bruT/reuX8skOlcLxpMu03Ri6tnYrw
bYbFvqFJbdmoCiWANSmKSASPe8GZC+taS7zMUdqEulFXofAflvOnyLCG7BTOff3BdPL5fy5kFQSE
025U39//1huXAaDoAhsSOyxX7fUyiEAmwxhQR02yJsMWh8ZSX01zR99Z7q1x0BOh/W/JMm5s2UMV
Jim8bPaUkdVPoSaq06RFe9LPW5fOn6Msv+KPyxwEP+5LdHMgYnUJHbs43DpNAB28aMv2hMZ3/+v+
8t024S/Md5gLv4Flqjr69YgFAKDIEdX0KUFrH/DANOQhSDX7JafI/qXnDn4EsFGRzHUG/QHZkfY5
dfXoNQvy7NGWOk1093/R5hKgdoBzA6kNN+LqByHkECULmaNI0uajJYr0cUps9UvlZPbBwTJ6D/Le
OrPEQAtUBb8J5ZHrAc2uzep2BhgLEhFdBqrZh6CckuMiq7STtmwOtYCOkFS4nW4qQ609D5YDRayi
L+w023n6ANGgPcTqYF7uL+PW9UCxk7ZDcDEw6NW5sDLRxW3oNABVdmofTCfufrUy6FpUpY1FLha3
ZKWOlBPNFvH5/tgb0/zdyckdQZIGZ/d6ReelgyJH48PvUat8002V8i4cbDpHaZw53R8Kbd2Nkwlu
RShA8El6tgY2jQZPjKqGM29j2VQ/iTFxMEquqNniBKMXr7UUTDO0pDafa7XrPtACP4JiO7VoPUPa
SXRSodK+F4klvk3TGLwv6iCwPLQJMvUwKUE1HBqnUl0PN81pOk+qGfaHKLUj5Vx2ZvmzqnWjPNV1
1/6w8nwcvXquLek1fdS8mxSa0/zIKo2fTjUmP9V2jIsLXkBG6lVNOf6DrUxXeCBpS5Ae6+kPYnr1
Y+7UtUWNoHQ+D43dN+dpLuLPi49uAdvYaCw6V4PkNTJ04tZaw5cKm/lGxh7twsqbJu7d8gLkSlMV
IScsjFiZ6599X1vpS2oBRMEmJTsnasXZy8XkOjiMaVRbZ3w5UU/Rcao9SXd2okvgBi65vZPb/QFt
y1z6UzE16ZE6Sj4fRKFG4wmBkPTilukArFYKR/eybKrCd3UfFp+hy4bf8jrvPuPFaRaQNbKyoe0T
9b2D0c/mG6xosc+k27d/ARtSxUEEXTf6wtVG9SmIs9LwuCTiH7nZSvHGsaX6Cp+swnwrsoP3al0S
aHZILKFIKVPI542S2/FrjwlMfHR66HxeaubTJ9oAZORpWttN/E+q+OM8zr1ORoQyq4nuCEhZL5s3
+Sxw95jVnN/UmWowLt1V0S83t0Os0+jdD31jTMbmbdnSDogCGApapxDhLLBGEWkvAu+X6BGFt/wl
su2AmUo3eQxNkZmnzGH7+zxQxueij+W3gUbYzxAQXVzMUfZXqAfE0znjQdWPkWpSG0jHGBW5wAjJ
gtM8pk6QY0f4xlCMaTiGhV0hDhmpY+6FssZjFVLtlJ3bUsetKw+DT302qyZUA8RxDvWgxsbJ7go3
pTEnL5M3yBKokB6yXj5WqgJxjVmop7A1pfEojBGIG4KQkXiNnsnSc3pkWC5mbyvi0HaNhq8qWNCj
kIHzC4kkXK5KCVrEgrbu8EBbSYwpTqjY34zBrcyTFdD+46W4JjmepiKN/dqNeTKdIzcdnYd8MtX4
gFplYZ71IOCPCTFOj4MRmQLBiLh452hV8RZP5LL1UqVunuNA6q/DECnoq3fZ8NWyKPX72gAT+Iwb
V5pAyGst81F1gkCHmkSKiTU9NP7T3DizikmP2cBiixymmdr9mD4oFnKqT8Taue7ZOIi8miIU6EUq
YVuc0qmuEDvpquBHZ9lTcjGqoP1RBFr+aTSxaoDtPhgAY/gNF6cpnNT/ydiKnydljLiKLFn1njHa
Nf30dmjYXl7V7vsmFGzXYqrA0ljj5DKyF2m4tLr0XRCWSFqPpASPI4rB9hnHYDLJvNDy/zUx9Q3o
4H2L/gCGs4knuqp5sO1UN72awDs/pcBR4DUyzbrLkNrBwYWebxwT6QTaA9yEIlkORf8DmFjvvAG8
7tXFWsM59HU2PISmM/xb9wLW7WQkwRdrZKsccpxc64c+HOUv0u3pi2lUVnXoM33gpZzMEUl/vrRy
KB1XZH7qdO5ra/VDftRCmYQPQs7DiCSmQMdIy8sqPOrOoKgH3eyU2YOPYSiXRKfIfWzrJKi8oqAt
2h8mpLePtZoLnDhnZcY9OChD59AoRa54dS5j2PFK0cUvUnZovTdRN/WHKcmz/hIF8Rg8uXkx1I+R
Qre/J218Ef2wHfv+oXBEijtU24DoTSOKFRcxjWXl2VIR41cZhWP6gQzX+Kk6g8RkpJR18QYGgwaU
nsxFPb9r+DnD0dEnADF058fsWa10ezzjYh46Tyw+AvXWBPNc+G6Vxu3byRn16CmYRR8cK4Tiip+W
3lvZ51CmOXfiNFUixAfbctB8OFtm7drfrShsnO+hOrVaBOza1xNqnsjj2p+0xERa0xvMuRPvK8OM
3V8T4WJ5cJIpr8VZkcGoCs+cAgqg3qhqDV1WonSScqLPth4mxS+UxErOSOg38hsSyUrqtfrszD+F
2veVibGJVVaXIDTR6X4KHJc7y1cjt1U+tGOnjh+hJQZIh6mFOrygmxi1P5NOk9onYcRN+iR4VXQf
LcYw+F+t4yjfnUpnYfCcyY+m+B3MWW14M45yMiryAheitddkqijiQw3iWPyK3FnLc/TQ26J7j9J5
VDwl41DZlPacGf/uOmvDz6i2mUrJ9lG68CUeqtLA3C8ci+cQxB6CTZeZjf7B0dC7BYg3uh4S6fB/
HJ3XctzIEkS/CBHw5hVmDK1oRIl6QYiSFq4BdMM10F9/z9zXXYqcgamuyszK9GT7aolw7qpidDuv
5bxSSxlLfBmQn75x3WwvR47kzs8x/GVlpWbG3RK7GuNX/pExXgbj9kN4LD4VrT3Eh8x2AOm9SY8q
1uVlCbulflr6ZJP/+sbcXCK1x6P/5Ct9BCeHdwMhjo3/LY43NohN+w/KZK6mfPOI5L7WTNBV7pZh
/7S5+7JcJuL1Rqh6f5P38YjDbJUmPX49XhYqOZbPWAFKLAadyBx+nA5SJ1j5tLW/wtP5o1gefXPI
5LEWUVSlR7/OJcIf78AwKiWtNAnf+7nhpqBNs3TXpcuerPK8d0m7X7p+9d3LGAezf+3GPWBD3B6T
9iRD5HGpL27N7Gh5YshMv652RdBAUtV/48hs1ZNE4+imJuhxoKvUdvipva64Rs1WDb/oesfxPN9s
OHJTChpTKbyRcChXS1IscKjtT+s+en6mNI5XihDTpUly4gR7+PGucWw2rAfyPQaSnW6npCnrnOgx
zOQDZxXPKMAxaTar037UC8rvbNyWwDp7KBqfkyGsvNQdrWTNt81dftjGWbZUsAtIVodd6SscHXbS
wxTtcFYNyTN504Xe8yH2+SdsvjbZ6lvOlDILlfvdIJPwyFlpWdF5NMptCjwvsDYKo0WgPytdft7W
ovrqAyxWMpls1XA5AiMeiBrt29zb5Xi/WI5dP5bsAByF2cr6eaPuceGQ1H4PbtK6OjVuF8YcWPB/
2TIoARsR8W+zvl1pDqI2QmW21WCqWTthyIcBEDEU6WDPs/1LdnMPHbckk0xpFWOVJmUkvRNJelty
jjHACFI9DzLOo2WkMk9S4UOtnHUmeMBej+Vd9otW56bpjf6idXT9FIZPtP9qS7coRohK0OdyZh1s
f6p07XUnUxltrFQng1Y/40EsdnQyxGe7eL2VwVSoOdSiUE6VWF/ONtmfcmJ/38X0Xh1XW086TkP0
17xXTdtEhU1SvZUerPP08D6xu9wPc9Be7DJohruN3LY4dXBHW18cW9s2/XdwyLyyy8EUIRPddH8s
+7Gf9125C41ttPY86u3i5+TkEaDr9AngbNjvhiUaZ9OYJQexuZLvVJs8GYfAKbZmoi9Lmaan6oli
7HRPrg7r7qVZBmd4Pkb8gYrWG6eR/al4f8OwrxQXlHrRtVGilpksG2nOfgPI9pBwH8++MAHPhk/X
W2AmuncvY3h4XlFLFd/NrWX+RRKZ465ufekgmuGpC/rphyCaa04jZdOiqB3CAaGu7sM09hrEqJHx
xBdvzfIVsINhp64yMnyQZpFrMdp9+F8Yr9VceKFW/Z3XjdF/2+bPdV5RPB/GCYu3vAo7ZNs9DW6f
OcEomnxXSf+mKROv/qwWFhyRDnJO981QPpFX4E3pvHY4veAB7NY57ibu6y6bdkxpj8dvpud0u861
y0krh9aUd5zDE06G9UAXu0zVzX0sOvgQcVCr/TEhYOyxkzcTqWmyti6lpKoxqy01EH7R9POvWPbd
C7U8NpDcQ/+xdx2gHm9C/VbKgF+6hqxkZjuKXjqzzTqmQrcNFmFbRcxgES4Hf37GMfnCyoGOUqhl
du26LhmGfJotxjG82ZJsVoFgFXov7Ze6aYOWtsohs26J5/G+2je7/wE8N/8uSzWiOtwcOd3xTkZn
a0V69BnWoqrhu/u2TckOKT+2rd1UisjOzHlSiclOafCaX0uolpOlkkGm7obi/d2EcW8eZl9aTQYK
vCx3Yl/l1+Ylhg/M0iCiV6+O9WXxqQJ9OybrSUXTJu7CJjLXbuJuvY5lXD84G5WxOCbXOHe8muVw
Be0Y+9RXZIo86NWo+Rz7UAinTg1EPVhJEyoah2XziiUi6f7n7Opu+OloOxxSrNiG9kP3Vphklhn9
Nu3aQWFRMnhJicRJLb8rS6DvYPJpGz/r9SqjbE/o78CvXRpczCRcc9paoeO7evK6LutlbU8/MdU8
4rSKmvKnS23Fc0NU23e/XepPuzP6R2x89aGOaHg6eml+Q2+14hpTOva02XiSc7cPtv5cjvXwPaqX
Egi04eIN+P0sv6018nTqTUi8dajiD1WHyXapljn5isvFzOegKjf/NZlaPyjU4fp/SsvZwzxphyC+
UsYpqUFDpzqZTjgPQTSOD3VIU5VyUMSoXJW0X7eegf2C/Y3jPdV6WuaLJv6cIhOV4/AoZrN2F+3L
1vnem1VO3zqHfvdBbs1+bvu9lQgGNuuOO7n/8Y3a5Nm3Rj1862lMvQd/9df/aqSZUz4JVoJTP755
kXXxOI/ZOrZk4C0BwpfHuhEsnTvYJTrPpRtbHQ5zQfzXtvfkXZArt1wBMxo31a0Y7MeV4Kirbrq4
zAPLj7fzNnslrdgSiHPvDbq6NKPdfLO2Xu/34eAu+jLHTnmqgWSWh0G3wTXcnDHIKu0a+77n6hA3
fnPbw/reGa6Qr2F7rQbPe/cqJWguvKVDUT/F3g/HNgSqLSPAbWotIIm3rR8BRjB7bsdfR4iaspXN
UDESaPpz1aVqCabhGW2lXbqFch35im7UGzLOTOteTWpqcx15hCb4ij+cYucx/XN7q6RrK5fGRw8t
mpXWdvE/g33v+qs7SbyKynDy7ljxaKNsY/b1vu3zGp8mN4rLc2B6V6TTZNql2AhZ1OnW8zDlVFCK
G/3f/sfx62bIR7VZdhpXcfNvbKejKtYw3O8ajY/bngqn8sCOiWzdH8RYjlPqrwtQkdc0AQfK2A7j
yT6QVJwZ8hacJ2PL1HpMnYHEIeJ34vHJDaxuv5CbApJmY/dOMWEta7plK4t717TB/dH2kZ3aYNXO
SzvOypwAvdzgtEGt//D2xD0y1WLbebJBCqo7tx0Wk6O9xYikdJv231BiiZ9iGGg5Z15r1zlv9Cj9
Zfdxgr36lTma+/bYb4k17GP5qVgwS2YGtOo4i7lH6qK8Ojqvh8cCJVXHYbUC56TgVJVrrTJU/I55
xFxzW4ohGd31Y7HoEwvDxynoWdlfr9BQjNkmva4Gf2PQ4R1NqgAzMxvsZOZPq7SxouitcsohSpu6
6uu0GleQlriuFOtG3VBamYsN/nNjkWGfdqxrT89+fUSXzhbtlINbOd8o4uInIofaT93dH75qy+/v
4tVFhGv1jd1dpaZPxKwx0GHedsZ/bdmZ+sWnvaVJdOTTn1swik8sQLz3nrdvOwtXKVHgixP8GJKj
Uann6elx8Tmc/tOL7X/H4NqZC5T47dNabbFhIgnBfoDQjl8s+vgkhm67W2e6de3mwZq4WGm9jfoq
R28escZ0nZe17WzrUk9EsD0EsAFrjsNzeD+wfdLl49Ak8oSezXuNe2tK0B277ZSGoVVODH3/v7dG
J9ZfUDop30zsyPk58km2LNTqV7rw/TkW+To581tAkfhnNjrVDFOxPrh6Yt6+2xMu54VE+Z4UMceN
Q/WPt4ed3USefN6Tc7cnwvo+Dt36ZdxIj/kiak+dHF+L27qWb54XJWdx3dh0XFLOT++jdwJT5XG/
1uXFO/zyxbjjzutkW/TI2rJVPm41Jkq4hLKlU881WwXesld7uppFedzWitu2liZ6RtEMdsjjs7ip
UAhZ8gN55UVvmNWkrkQuX+yDbU+537G0Qje2Drg3dOPxe0NwK7O2FLpLm2hsgA37pX7FmL7sMOGi
gb7gQAyO0wVz97JIltpOoLXT+xR0SMsQIy5Txh4T/GZTT/FfZpv9GlnMjylYgjz3jQv2kCxiXL+W
xFXzaZxtT94PQTVZvw2Zgf8lU7OU2Sxq/6GchPwbAwx3RXto//u6ls3VuGUlClqGoEkDXZMzGwMh
/ud1gGdFvU6YX09q1rhTDCVsfMrd79bXaXR3c1pYYNpyQ6W4+jTTomCz0H9PynGHsKut+SPxhv11
Dzl6xAFOlKlqct7Ho978u36X4mU/dGm/hjQF68myNeTmwa7AdIbxnJ8F2wkipbQOz5ZheCx8NQ3X
GBLQzXZDD/kY7L05a0wAmROMI/rCrdvlh4v2eb5izyqepJjLIY2qYNnOjjWLS7yPbnPX3wQkDDlB
PwJ2iZHWiTOCzehS938PwPQDyHnq3WxbPNp5XWrWrfrQLGV+uPH+IyasVaRdHHnfrLCpmQf32H5U
xFAuReQm+296U9Fm9sLolkf0+CLD0mj/KZMy+IazYdufqy7yv0+xD1i3hWFryH44EmDgMW5/r1tz
u9WuCYrQ2ofPG+1RZ9IMrc+24GpeBr9nhMPDAutdY5f1ls6mUt9YcSW1tNfRyosg++gUa7/UT1uo
kgophVkK067h/LTGFh1TFavukbbmaPK5adwt36NQO2kCdP4+VoSZfXSq67lMxCLNbzYD2CfGr7HJ
pEf68pM8mvXBxxAm4G1gubyl5EnfSzvyMv4TIzTb+Tgm+cTGWGhgA4jVePaakAcOsFmmrdvemulK
q/FcDfNc0Moht3O9nuBbF+futwVF2XAfVE15mTlR3kYzuA+je4svc+N1RCHcJ6V5sZLaZSWHWKd0
B8/EeMi2pPtYrVbwBTgYyCtzfPBo1BhWF20Ua5Zsf3m/kMl3XyUVCxSbHbeHwxHNmNJwzR/Ca4QF
h2Ppx1CPFq8+wRw4DR/K9zK/j5s5j8vKbtms6Hk/eVUTXUQW3wXgdY8ejriK/MLBbBxxM7nJz04Q
gE8cySoUOoU5tlMQJ99K3To273IK6CzUcaAjKC0PPma2dIm5vW+crHKkrFJQD14eJi0wUHpOTH8j
jzgW2geIjGvQHtIGQzVuewGk3t44oy0n7w7kqkVYm615CJ2Zc2enb1NPIJRH+7CNCeMPvsOuvPZO
VXt50LrHc9ma/lerIlZltoAYVS8mCvHJn1suG950jZV1chHmce+9/scW0IF9iD5cfoutCYJX4Xkz
oYJLsDoPMYmwd8fuN1uhSYrhjSq9xgdLHcK/oksqJ4U0G+vHWtr6cZlneJR5StafbtVELQgkZnqk
wJsonVgwuZchcG3e9/X+NJbttr5N29LEBQYS05D6XiVhboijuav2rhbfkyNx19ttDfHr13r89CLV
19eNSdgqPBz839W+bzyxxPskX94EGEe+kl19aC3iHyyj8qGbHt/AFE/BvczXcV/HPNy9Ul5Uv0f7
vYi74eXgAT3uPCnL7zE5d/77MPaRymoo6P0zlO10h+sgAhhje72V9ZO7g89tU0K2JDV/oV/iq1BR
BFb8bI5YyaUEJrYuw2x51qNo0CA83qDE32HrhTsWESFtySZn1+THYE8611uwHYVltd4vb11mK3Ws
ZJjTct9Uc1IaNi03vjd9AOkk1mXpjunLGaAznqTXT3/DxW6fF7F5bO4hbXWzxT1Y7OycXcssahL1
AhHPplZU1cn1wDnMfe+CBjLJ8bDUyrG3iJIfOyxadwFR3reHuAnnN9HDmn3N/rq2mXSWkUIf9kcu
mAIO5j8G8HQzexjcuwnv06XaiPx+aIwMJLAji4XXA4du8T7X9dSkNDGqhuAxwKkzA16SdfXmNVzF
6ADMDrsnHWh/eEn0Mv5HerhPKhYCL6ppX1nTZYEnlBfSSvlCnPszlwYZWXBBfhId2TgFzeWwSn/M
E9ytbhRSWd5D+QTMA82QPGKhEzbozZIWK4REqf88n4kj94aZ1NfQrKG5baGMLyzi7M+qFdOeSQwP
S05QSepFCEUF+k1RXfMqHt3LTfmF/7+M1uYblCt+ZZDm5R+biR2Tjj6yYHeXcDJZHDrTU0NU55TW
TmN+Q/9CERIcGpQpbqR0KuhJ6VlvBpT3Y7iN3mWWXfsjjBMqR9+a6s/cj2VfMHPzwxphL0a47OaZ
VK6g56e2j8u/Juynf36jaLZ15zT06UPw4uP2qJ4UpinraZaeVdBOWvVJNWpYXoJNy4tDf2dAH0Uw
pnXNxHQCew/kme8SuUBf/fHmbSilXxXztzpvu7Y+ErEcmA1tKnHOeHkree3wiJ/Tzq73bzGsS1ss
rhlRWjflofEqMYwsoEmLTcCZQx008+wcP71jV5CJybAznMaCZYCdaPE9M9Fuv671Hv1eVe20mfn/
8zGwBCLyHWE1HLjRToc/uZv8tCdTOzAZs/gzOCV20KM1stpZ93Z43uK5bXJ+ZftWKUs5b8lA0Eiq
3VnMp2RS3oyZUHSA8KweNEJHDlt4gi7zW2B+m8UIjUzLpMFYyuEO+glXRLLE9ukUy8a3864aq+Ox
xHbz2XgHUhyKk/3fMEfiQSD2Xs/CbkmP68I9LFpKyg2K7JVAs8JrXicsW2Vy0m6LN5kHhCXXJX7o
glhaV086Y1sQCTTIR0bPak2Z9xnkvT7scti8Xd4lXQz97DKawlXH7jYWG4cAAHJlAczhK/d78rwO
1jceFlnUg6uYVFZX9umwyf0T14WZc2/3xBnZZ2Uor73fXJKmauc7H36T6+DcHlgh9yoPK1qva4D6
tsm8SIOPzWOJYxE4Ci4EeIoNPt5qbjjiiVEne9qNdUKeGgcUShLP8NJbA5s/hVCrfFJdAx+JtqSO
UwYT+Un/3B4pg7oIUyeiJcsH9KivQ0PW7X2rI6Ygaw7Ic8CC2zuxhNNPuRki3T4EgZJ9kVRlDIAS
7NV9kljd8WARAvkwzpqNqGlxofD8vWaDf67UOl44puzvo9vb/wL3IKKivilUQXLGniRw4XQ8b1a5
d9n//bWKufLmU7l1w/C5D4ImfusC+2leqh79+z6wbuu7kwO+ah3zlMbsbR9pRJzMFacQmAVfB8JP
0WzWb13jC+e0rCVcFu3Neg+Vrevz7PjQdsap+OlqRodz3RHxWojr/UWmBgfoCYbz2F4ryKg5E321
8h/KDS7eM1ghHn3UNid6Zo03rk3WXcqcpa/J0QVRBs3WqZtnh3ndOkT9ecVGUHwRNRsY1wZPqA8F
P3mnzXKM2QhXX9EyrVqcDjlYVioYJm6hFo783oOrfAzmMFio6ZtEYYtDseRlM2NBxBZ5q+4sCOo3
Rdvkf2canOU339tV9A/cvUYmEDWQNz2A0J4LXTtgPGgR6XorPX516zRL9mxndtbYZymvZd/iHDcf
nd9cPWefjxwdJ7Ua1rw8/gstww9uDEFvKDUE/bo3Gy9F/GMzGqkkOTVxHUTU0/5wL0LI7q2tVPOr
WuGR8WoZKwQLTrIZNjuH9h+chgPBYODiGsr5Hs+nw8jFzcEKEELQjyNbhKsK8fVMluR+OCaC8SJC
QFBI9QGaom2U8otJgVbAxJH4M8KbbenegEIVTu9s5v7oOq84yHffWHRxVR4gepdXZo11LkTFZkFO
FmF45/o39cFWU8sz5BcHJ1xQ7zDlMhjsTIy+mZ7HA3MIsDFy5tJRUtqUQHNw2daReh1P4fANNY/y
X2yX+/QrlEaYy0otj9PZ3urwrY2lG7Fp1kJh77i11E/wHtQ6mGVAOHf23YRVX4zW0gqYi7c1FAMw
S+9okDfhfcAccfT3S1tNH6Gm7P8QfiMYQW9nPue7d2RrsszvSP3LrrhZYtU5l1n+UHqN1sdmsN32
CsoC69///6sYOxY+N5he56VqPMQGuzTtj0MetUq7fmfnLpFVi+du07QeS9hGXvedlucmte7izFUl
1i4zxis/faAMnizEIX22E/sxnJze56iK+J+/lQ4CDaoe2+/huDd/7aNuqxTRif01zlFY35eTImcO
8i5cTs4h5buejv5fLMVkClydWv0g135NyDWLFT6hXo0tr1lxBr5znLn6r7fmuM7wjsbIkWVG+5UZ
CP35At5dce0ZsjY3RonVBs7C+T1T0rOBoBNdYAlX/VmRRr0vKOk1X6B1wjz2FTDk5PuWm0/JUOlf
MprHN6LqE0RKZq7EiXxqF11B3YR5P2JPj4uIUpgS2c6EfsCoZCE8zzd18zCLyN3TtsNrK/eqGfBe
AU0+GIQAKIuOPfhPRRs2v1ivq+/kuE2Yk0zx8daH0nFSzh4P5rrDTvHBSEpiHpklJKQUeLh8VNMM
xD+r3YoKiaOl/rVug+1nWzut9iP0u6MKf8C6rXCtUjzH8+DuIFWCU6ycV7O9hNoKw3yaDq3u2t2i
ZZi6yX8MS289Cqyuljo3e5vYBeVN2mkdB2TRKOiaYozlZPKlRuJ2w2ePhyGenfC0HZvjswql5FEM
VhuG8HyH+LA25IFABCvXvNMoAF/KJkoo2KsM70v6hLfS8xF8eQmy1Q2choWTUoX6lCRT9EwbMn5C
eHnTUzx37WWx3V1fRsWvxhxDdE+OP254mCkpn62hi/4LjaBLgHCNhxM8vP880fp+QhaMQcp+DAIb
jMAxClVyj+I0qBFAXEsfhMmqsLT+13m1OdIWdQjsqJZ7l9NlIn2ZDRSI7Ge/KZQaNhvHWNy8Artq
YwgPm5EpRXdDD2pLpN8FQbec1yTpLHSiArKmGIK+QgEGnf+qWDYKskV789/yoIzdtwvyjLx0hLPl
8jZJMsq2K411WTXP67z303vTofd7sEjge7+JSk0a+4e5hKDK8yfj7PwFVdt7T4so9z5HNVMGhUXn
+mBGeNTM0ZZ5aOZ991P0EEmQ1uD76wPGUNNbHQRkifEkU4KOJaD8Eckrn0YTElWK/uIQ6aaP/lfY
r0F3x3kWfOlybZ4ODHTek1mFuI0fAWp35BLdd/z9tzLzbRBXlEx2/A2M318e65CDJ5VTneDVt4bb
X9P4QPI49FTmIty6ezzstkElBZcPsDHNyCFiJeI7mnSvzmsHBiQ/wqp/1xuB2CcU0ZP93NYblYdZ
cvo7HHv73E+lxSM5UO2zpRTdyVlIZIFABIn9cQz9MqebRZYzevjyeBq10dOfYDT78+p6W3ymuS+d
YimXLUHDaCW/jOwCBkL8/kGVUBU5fyIPrWDRbd54vmVlsJ/WezWtn06SOqMU6fm+9ap9gT3A5i7b
wsZ7llaw/ubY1QeZMd64F+7ijD+q1nToj2b8PS9DYu/VnezWGcZT9cmTI9fQz44yhlrGCEy4lypZ
hu/M3j2U9N5UzxQBFeU1Gt8veUTtp7dVgPE3cOyH36v6vS1HL8oqMCO+M949PIxdF5/KmJyJIjJ2
9V3Y9Yhb5ILkCPWQKCtEciMFtdpn9Qr1kaSlJjgYJensAT7NqFppH+L6p1gbMRddnMj3sikpCigG
gm+IYxFyOXy/l34OkoBSUbV9uk7Knx/X3qo+AVgJ3bWbZsRYNJGU2bDq5jvPN/uR7WODqyOGefs/
UD0WN7HsNyJbWwjuAks0zGMdFSbTbRaJ7NduFaOLXG13aozTrf7JJJ33c2W/wr3bYkffMbS5nGmc
KtvZ9Y1nXjrAr99tfOxWJteIqYIxswpPzbpFHwbH6PZpb4xbMcGK4TM4rGgt9pBLQo1tDFNJM492
ER3RAvBTi3a9tGsyskJbedUVLLodToMTtvehh/IYTlxwpIrjAOU3Rri/rd1PrHMlRMXXSZT72AIy
WzylepK5qWOPv3O47s9j9kR4RtevLy5DwG3cn9S3WFtuXcxBwJMZI8L6xCUOWFRX3oB0XNSvzRRV
VabWNfjThxGKo55ovu9OPzhvTWdtFiq5EHMfnRAtm6mI1uNk9UvwGW2L+NM0zvaBRwbb5+HI5aVP
swwIVpts6RpE5r8Nqcl6dkNlMbUNq/cg0Az+bFDxqZOGxolQd9xoZ0i5lV1GsrMlAm+6tmbw5ZEh
zqpoiwcp7pcy0kM2zW773S8958g0bjLW2fQ3yp/sn+2lRxsFd1JG4gMFjz+iRnC4UG4TBlDGzBHf
mmCpiHJtEv17s1uqDQ5O8UNpo7A86UPHOgWrrT7LbrVR0VqBg9uUJ/ojtVqYd5pHbKVk1ci2ACPt
f/YIGZFmLY4gb8gfcZyZb746FwDSmSrvzC6oYVu9lDzWiMsbC6BinoYYSYsfDnhcr557qVfHHi7K
CfbnEEqjzRbEPlGKd8rephjNTNPNTiTa0io4IF1sH+D1W9SV1ityKUQZ1by037cNjm5IN6bWO5wS
ugF9lW4QPbPQzchEqwhxZEn/jJW1f+TLFCWKX1ghp0P/MJp0RES8pPVUyhPg/wRhmBy1zyyxVduv
BA+qP61fRv/QA0X33hQAJDuavh6dThMmeZys9VJU3u6654hr8B4ljesXiODW64pbzvJE0lb3Ryur
tp8QYwTb3TzuYn2uHRm/wHeOQya3yf3WajzI7rbR6X8NiL6RXPk22XG9pdcnAgxDnXar1zwgMlkU
AfC99QFDWKM7RqieuTLkpHB1L15GaUVfGufc5A9iQ285tajOffhM3T4imAd8lKuf/B23GFjJQ1lW
TKyUEv3hdmOTxdviW5fu2FqDfvUww12wlPt+7men7/MJdaH/ABlSfltj+P/TPg0SGN6rSvu0zy3k
vqVUR2yB1wAHMbW+2ehfxYnBIjxNR23vp1sWCRsiRsYbirUVYrGDdBuKPUYK8rqpdf+s5nF7XsO4
kqe1XBUEQTipkk1CGza9C3wfJGCzvAkDQTe4rzTSv9SekxGzf0H1+dCD301f2Lpzzh29aq3cIGvr
Hr34GNRr0Dd6T21Js4Bwf+ucdO32NQ8VQ+4tAKdx0nCB0cb9G93FifXaCCZGBuKpim/pnoji7BNp
KS57EOty3FfDRqnHEQJp2DT21d+GxeiQpht45p7nwisGPVALIWCli+5YcYRj/i4OXLcD9aXdmJ2j
ctSTn4UsrAP6xNtac2qoTn13FhdYh0EVdlHfdg2QkqulPxNZN3aXksTr14rs3e5h8pt1oKdu9T0a
F/lxYKJ+f4jKcwCsGsqarViJhJI69O7kvqdjp7BkEvmP8art4bw4qx4ucmzsIx8WOmGQJoDg1CEV
iQOb7bmLCpBxs2DsdQizRqf7YijyWS6aHD0XToP2BSl+Tc4qSsv6PhAWnFAd1S1PQuztj/2Aj1uB
EG0o7CYcR8bdWPJRxD59+vOB3kdu/XhNXAmrzBMBH665G/PLLCuEmJPw5WMiOS3SyjrqMEU4OpXP
8eY0CIbKw0++1QkxN0W3kkvwGG3MQhnhHYl3XUTVD7Qbodjyeg+ZRjvESw/QzeN4ZoJdX4LVR59W
+Sxcp04Zu9OVsjUvjGrj+C+OALYQ3S8Lhdwk8ZAFqJnKU0CgEboTYY/OdQWdIPUhppJsJIG9T43o
/kYRPFlBWBovb6Tm9acFzO5RDRn4UlSY1XEakZqRSCdbvKw6ZxPf3abW9anv/sfReXU3ymth+Bex
luhwi7udxOmZzA1r8iUBRBEIUX/9eXxuT5kkNkh7v9UVNjmLXK47K299iOlunLhpmox2+EC20fuK
coKBPA5y0A85I+2f0A2wTyiEuQXyXCCzdID/zyNRbpcxrf3N5C/jlZSHdt7hTi/0Zl2HBYJgNE11
30AetUkRO1Jty5Va2GTlc595r8tl3kK+osUwVmAdRk61cd9TlJPv89W7aQzmKX3w5rEFnbbaPE06
MY0fRFzrp0lpw9pI0WmxaZHe+1CWGGUSvy6LeeOWQ72eJp5mwNx6Sf/4/MhH1w3NS93TFbVr+CBg
DMMRobGuQt2eXZCSe5CsgUxR75aw4HB1XPW0lnIf5W1IjP9SzFhwUD/qTTYLIbc3Hz+0KafmV4hp
wN0FrZlKgpwdyTo+zPTlRIrS2aTwFOLZ2ONQQGTYpazYI6KoDg3OQNxMLV+ssQj1aUh9cdc4QwS0
ZuNk7NE9gh34yg0uIsSEhbdhks90tvcwbGHTX+ZyDHmpQam+ylSoYA8AzX+XllyqG8AJ82KYO9LE
NXFxBVDwo10x+255Df12eJkaV8wf0s0z52Sonoy/mjGYT1XvaguyPs3F9wJTph8aTSTWFvW7R+S9
XVbmkDpzeXAQ68sfm36q4Fe0YlYJwgACUqXT2zSGR514pBIBoK5de/9l1W5dvwesyRo4ttC3R329
PTLtUgO9Wzo68Fu6yxEnxHCu3DoLjoFbOYhsw7Xe2SBi8w6Xbl3BPZHPeMqwOc38PRq2PQW0+5Nl
DWeLhbL+t8k88U3mIOIj8nmDa4qHCah9yXAwSqCm+DBMwNqbgQwaA01bDcjIhfQ+QM9svWuJU5+h
YUf/OzYtdhJkk6inbQTRn6Ztxd9U6zi419W4Dh8TF90frpE13noBsXUb1BxZC6lTB184Y4Bp9eTr
4mFkY8120u6qZUPltxXxtZTT0Wuhi1BE5WWwbboO3KPpW/GiczjOA78MSkgWlvajQhLcb0FznX7n
0MYkdywC1U+PXVH+WkHafJcNCo6D7EPXbBWFwc9+Adsm9cr+7wKb+AaqOV/eBY81hcEFFc6bOF7X
q0Tmu5x5u7v2vZhDRFzJNKrxLzBJZw4eBPnMguoZqggx9pi3asgc+Wxan0z9wQ/Q1ntrXP9La8++
c/UERFSGDK7bOiIZPs0m0GR7EfZyQYJYrRu5VsOzCRuMHtyd07nxxoZwfqtGIgljyLuqY48T2R0q
zh49mOAxD6oZKbuVRfe9q0x0e2AMTI8IVlluMlfH+Z9aLplMGCFpY4C9sckXKvg2yILKLgWSQn0y
Y9ihZe8DFoI0aphDKcvSjMltvUxby8OhkkSDrRcmFpfZgl/CeZxhl8xhLMT8ysulx6OURopDxsV3
hClDSGU649wTc2ovXyP0QbrjQ0Yo6pFOjdZpGNq7uCTYZGuH7EOnGauhh+KHWttkVrODWkza6/rP
eJQQXh0qrtLDCEvn3bVzHe0rOTr23iEq9XvCrX4P1IQYewYB2vnyxvTw8QpI43D6/1EsxxysWQ2/
RkTrW6mRsia2HooXj7yraSuqXl+txVvUoQkq4L/GmmrSeP0MjM5dedFp8UYvsKWLXs2b0vb85qsJ
+w4M0u7SX0CWEnOJ043lvutxjGzKgoeMCafM/uSVgERjZp3iTd2s4C0yBHfeZArBynlawImGugel
nW0poBlacHn2QllXRwmX5T5qa1qvmCxwl00mWC4VOzpXsjA5t3YvcpOsuKyZ1rwaM2UBmhg8zCMm
D9x2HAhR54hnhBFztbW5ncP7sdVNd1posMRa5vFI7tiv5iszqSwTWYAbs1jjRgT7JecYDVfsDlv0
t8LbktwWOtvSZONrJBmZz3aZsyi5k5VeWu7Lk3CD4aPtUzg5l9YRfPyyRoBmIk6KfWo54mPSjGhJ
LbvhxceV94gTHvykGdPq0zJj+iqAkMHhFlOqTdfp7Btsj22qNMSQvAlmgv+EC7oKdMckD+VaLY/d
uow89CXmmEMkGhFsS+6mJ2AXH3h7wL57iKLUf1tc2VhvsXRTxuE6jD6Uatc/irkRlcVaMHWN/kxo
h2gIWLZGgbRQ23X/UPGgVrswwwLJXjYFxV2W9QucEb8ToASFpWdQEl/svSESw1vl12F2EpXJbt9P
nWMZyWeXAZbJDlLEdylx7sLiBTAyLY6kSuSf2GPEDA7XaPhDH8vSnjOiaa5NLfwHunMK9KNEFb7W
ZWP94atplg0yufpN3TjdjXKz8GekJvlXacF4P7it62/NGunqe2iM9G8nqDMpSONWvGmHEr4z2ua1
eYF/9zNOHhOB3Ujiqb41byZMXRp0jL8ytxnUSuFsiCMbEWQtFo3xY1SWlzQc3fkZ6a17HjRpjQTH
oSw4Nk1rdUenB4hneo0Gbw+KUKAYn1AMQaXKGEZae19GuBX3DGlZRLrlk3kkAAmXp8SW/toXQvzn
9tly7jO7BNSs4M6RCK7zI9bf9gm5WqaANciXefJyr3srlGO9D3Wl3c3A3HG1e2Glx7a3rHs0nql5
cxp8d1uCSscjvfeA2FY9ymemRLfj68tGJ8HgLS5Rp0JkuTFPUOKAPhEZ4M/iGNZDqA5ukS3dwVu6
cd5lckAeGrXGl48xPaXFp6tiHV8BBubxXmuGy207B4fYIs3DDM5fb5XOC7SO6Jm5+8U/5KlwimOP
sUHdyC7nl1KNFAy1leYJeKzMj4gai2u5rGP+CPgQ5UmxBtMP+f4cTzlu9dlKiOkrhr1X2KECp2uK
ddOnITd00+AO27Re4YWHZQZoOvq1H7a7anG9Q20oS9/nGX0anw7RkTkhWVLDOUu0Y+BbQAHbYYlw
eaNwYEXcLpPKy1PVDt0PR3f2urrGGnd2JaGqWrfHJyNpZ/61mMIvyOaX6aJCtt6NV0yEvA326u4m
p/XLbVdHMtqvREDipphB7KuSz5XGFG5g31/qEZq3tjG62qntnnCqFx9oSKISk2UEV8gAlHav1mI1
X3g2oH9agFGCAZahdTGKaHyehVLqUmWdTUqTodDwMPV4td9J654MVBgYNty9KgKGeN9jUK4W5EG1
R3sKgjvzXwZ6PrOyNyX6ckzLwOOOhTgRjwGS3M52+FX0HBV7iglaH+X1GGdgZQKfFuPo8Adisfrr
cgnYPGAs1IiQZbb3O2JxbwqB8BUaIn+YMeXkSVN1njpEfov4dgxWF+o7ar07m8n812nCxd6vEfxC
0hEU81/Pep+fIOfKH6fwUSVm4zh+cYi0Mxp7xtA9Njn1r7CLMMLnwqGT4HFzdLKsGGK3FXshTh6/
SSGWvTj8i022JhekqCMbJqlWX2GIZ1qDt4YbycB3STMTUYmmPf0fowAaMjV5fkzKRaOak4tS4rmh
pJ6XsppnH5yyVL/jIKJPb8DyQDASpK6Tzbz3seVxM7Z930YHvQgkrVnQzF/Q2rI7Ip4LHvCfF8t1
NUhPjizzEIyEzq8DLkojvvGdAY7hU8jOtcBLghDSrqrNnLuzvcPAiikzNEF0sUHfqn21xlgNSSBA
4+fZkfPTrnb4Meh2eICnBSJvomZ8M7zHNW95UF8wwyB2awZcUrJ24SzEUhbXqXc9sV/6zOMoyTRK
+xxx99nyuXG2tIXpKwnh7VdU2N7v0nblZV3wA0CXeQpGD9PjL8Vu7qvLXgpbSu2RtS9CQ/lWOYIy
Om6z1ttxIP8bvWKG+IZfkN0WycT6yFut/0PxSPx/38BEHUu7DY4MAAQpNMrCjWT1DTpE0iLlNu9c
x/+MWaOGrcz8xtl4TZwvR9eszniaqrI5N74o8k1mNaF3hPtW9SYjapD4CCXW/o9PG4Z9Qk4O7066
QY14CcFcjxSEBz+Zwma+Y8sr4rPNitTfj0iQn9Ts1QFJBHXBfR4x2+4iQSRfIuW43LvTDYKx5RSH
26n3PP4RK2zKv8WKj+UAMM5jHpW2pZ/JJPLUxktlfMkt6wa4pYG8+vQp/ghEJIL/exFeRB5lf9kE
4jUJp7QKTkS1NdWlrUCzn+2is4pTs+pi3aYo+hG4No0NRITNJZSyLR91OUk7AaZRf+s4hnbymgYW
cbJpINyZzB7zbYnb/AETKHZF1koPs3YwzXd4LOHeQwYPJ2mdekCSOoQEU/Zl7c1bx55Ln0uTstJN
2w/jnZP2xbcTGU99hvls/5vhhRq5FXWXNju8R/lDBLxVHSa1xKj6KECIN4aD+ooYw3X+432q00ud
K+eBczLncFb+ZO4UBwKGxoq/z76rgNbcc0kQlTz5cILXKTfjvxA10rdgl3w2ZCt6u3mV/Z+oL7Jx
l3ummZ4bBN/bHNstrv2O1sUmGsL4TFlmdhSqnmA9M53vCoes4G2Iojrbu6kX1Scw16ajdTvm9OX3
1zPj1lS+DXEvzLUqC3kJeXYWeKsOrCEdqb04DIDABEZVZbWxUdTjySMQ/t2ebsJHlOjxWxPh402C
Kez+ZmPu3ThoSemYCqjB28SwyEXi+WX2TzVQMqgnwD7p04Cu2HKpzC9KBrxfhcSOmVica/qUynT8
4zOvPmZ2pZgePGf69m09vc6S8g2GzMHdx1i0/kpd9PUW8Zh1FE1f/ou0YSEv3cYksFkOGepIl91t
Dok97lOvyNWW8mbxB8WT+mf5sr/wRHTciLkMn+u2EOnFofjgQqzJ7J6yiDTuPcpZLJHEBA3PpCG3
6xbjHoaUljyR9ML2hOQmrCH8kwXioU+0Ewwue5DyPyHl4vxo89hzBZZh/Q6M1I93GfK8ah9QNDoS
9yiaXwZ336WoIHYEt5RD6jxuh8g7ajYgbHR9p7CEOHPmbKS8qdVUIe36jvS5cdqXsXFhcJtKPdWw
kEBDtoyQ9c+pv943khGaeWYI3FPTObFianHKdL/4ABW7KbSdPZldEXsxHATiuLTuNiV2X1o7S7Pg
8lwc6zRNDCi7yUBPJQJ8BEUBhRUETYyTYtsiKUlfzHgThDsOtw1J0n2InCrFBoY+U14plYXLcuWs
iaKZRprSaho69+Ryr9y1FbkvCZFz+u809dVr2jdLfa6WZrn2ZTo8MAdDVrqesyCb7L3uLkU3isXa
SnuGcNcarg5OfwdflT9e+kbF6zvu//UhFKbNWf0dlNMMsxrAbY0wkvNKPM8hQUh7K1jJAuZTiUIi
XjiFzjLitj/4pq6mvQXVyGWLkE7uyDGor3T+8tJy9XnP7Mpec0xbUk3I4OqaP7pKw8tqc9wnDLb1
e+fK+n4kdlltsyo1e7awCCMbIM+JQRcFU6kUSfq0l0V7nzE8YMFVAbR1GHbrd6s8VBPt6ndbU6Tp
A4EmJrsDKvRzudG1iPmzuvHdKjP/3GLy5lOFQjvM1eKNux4R4ZAo4FKA+SJ06m9nomDgMkgMb2Ni
Fd6sPioiVv6rOxf1mGXs2cHTTuT9NHr+nDTKVeGekY7hRxIiUCZkE3bQZeWCLhGC3s529ZiKi7KD
m1UIo59EUG+5yBBuqsdNOSM7xwPneKC0hqTBRLfz4m/DGwwDMOOl+Ofwqa9JhxLJPFgLWpFrW4bB
V2taF40+A4Lerd4ciw9uuDY6zxTvrVDnHL5JPiuNPWwOLPQQvlzPQQkf0yTWNBpr33ZMhFsjOk7w
Bk3nRuDtzzYx8kXsw9yNm7mIxgfw8pgXq2Ou2+sSn+otwXx2L8ipKBcHHOiQHBZSf6fBYLI3lKN5
v/d5jtKNUR3pQhHsFub+ctA4bzEQ5o9D6rTPyIhG/LDsgtGGrI74P28aovIUqnz8ruclvx+iMSDU
p639q+X6vvOvJAcJdXSOUiVpYTeG7W1oZynIS4yHelyCicSA6eYiW7LgKRBUAXCpWy1AqDP0/VNd
4p7nhzXYxqJgLvpdVHTec3qzwjJxC6/escN6uJN7pBk4mHIlnhBXII0bRaYebr6j01wj9QBaqUE4
ap1jb+rioutZvZuwODA24Wtwg+UlaMlH/btkOMDGMY7qx0V5eXPK01w3P5MF6p9goYDcV/DU/RF9
bniPnt3AjHUO3oYYWA0YKI1582ukg0+w/ww22hnI/QkI5PnQIe6RxF385RUs3HvSg56/CljQzyBd
W/fBLeVKmA0bMOBM29RMAWH1a2fZ8iPgcNLErEP/UvIL3VAR2N9tmeNOZBcrxJ9ehanjJlS0RLya
kr92hDJr6xii1Cgf0T5zEvQtcccbSWQGjARIxs7OKA/KEe2aPc4hcc7WwC7UgTND52eOklsjHCLm
YOegI+TWFO76haZoXLcUMEfRuSyBIDeep+dLV3N/7UqnzDrCqRzlvgRVl+tz1KTDPwXzgReKQJX3
m6O1IEqhmB84EZm3woLLea/zGthZ92zrpG2gs9ihtsrrv7nVcuYOQur4JPvJfsoXYhePNu9NlmRL
OT5YQ7wMm5joBZYMv2fy7zs9jBv2eqyjcAIT1k2b8GG0/qr5sXMiB5M6Ln2zcxu6qojyzvCF8Zek
wF9OkN0ZRF+fIYQGpECRkzzumTCPtxlZKcVGlnJ+VDQGfFj1svavxuUJ4SnljUcV2tbDGwu8HD7C
AGk6FtjVvFnE9HwA9dy8+12uHtOs5K+BJh3uSOboKNGhqqxN4sb4L+QSkkEwFXLlVmC5Rw+J8SDa
xFJE19g2GgP4jNp3hDcoVH/nhW6EUsPOzKObhoHe22RUfFBGGfzj43b9o5eugoW9x7e6F7qcgyMS
W3m2aR9VG7f3bUAzwAGCoQxq381KzTwEOGtvdB9XM+vwqCL+2SUIlujSqWW6U1nW9eepSEMYtIiY
mA0gUgQ0AvKABZb/BIgIjl7t8QHgEhrpnio2WEAGXFylWKctEyzRHfni8LYtY5Z627LPEegOOkMC
AJTKyNoSm4xWgLw0ezfjBzqgtuiCnYWVj6EAlE9sMVg6dbI2HmZyVzniqetTnNgckWqH9zW3NsOA
RmFT9Ovq4COKpD5OU8D5IiuVyf9qditD5g6Vs8m4TO1nvqyxOqLt84JEmC57LYIxexsxwcNd+rHx
d1nR6H9AVXxeUV72n30lBOwQppIwwUek76DlYQWMXgjictw5jw54C7v/yoGYasI8oiVNhqLB95Hi
FF32gxqnp5WO2TQRDYpdMk/q8oVUmdU+EM+OIS0N+BrOVTo6U8W5Jm7xxqTPVeiSLP8c4Q5uz0UV
EkHQMM33B7Z2+bL0HO+bDA2b4R8ASt6FWPmnfdUQupJEBWFwWzeP05ehFtK+2qoOTqgBhmJDzk62
J4G5rI5Lk5viguiOC61HySrOMaG2KoE5M/gzYvIDESUFB9hIre9sAtbsTaRH9dpPXvxqY6L29poX
52Z6V9ZhaIsuO/B43k75wdKc0kNb7mF1B9RDsxN+9EGNzLCfLQRMo8c7GQ+Od5i6Ab1GVTh1dBhV
PwTbCUvp/kbX4nPBfnpDKD2gUAyOot3PZoqeLa0QfRReY6ptjFb/cyG5K9xWaIWfUaLDNqU4jpGi
U92ok6F1/JpAlBwN86w1nh4LpiRGZIoti/GrYFGbfRSE2ItmctluYsK8szuZGOLYvkfu1LdZrWQN
IEByuuvEz3qwV/wTO8IzrIyfW/XHBcuUdQGidYPNjAt9Qppb+qcUg+qwrZocwJSTY4oT3Gv/P4O7
qHispQPw2cFOJTZcY3qZlqER+6FyyEQgH8f1fvrQix6izugJOp70HDRzsm/tBPdyKDZFGg9PfHlj
BZnRqK+YHuA/LYKe8By6qRRHOxZLzNjsOM2dOw9rwNvmO3+xd4Xv3PClvRtQfLLtFnb8ZWvLfiEc
gO23VxM4R42yV2Nc/I67fnU2NXEyw3lNMzs7AGLHP23QtvnJdkVG8DkgvLWZ3KFddx0FRPMdoRNu
sWWgYg6u1ag/Vp16eaKtSGFgtnIbAUvkM7OXaDDGkx3Uhtcnrup57ypMBNs2A93fBT6pHuTtUbwL
+59a4QtJDZgvggz17X4FWgTU82fvZAMBtxAxHsFrPlmK54HGb39D3hg5B/Pcz5T6CS/iCEGw+CS7
WXrw0QM4d45M+OJGGNvJg+UV3UoYI4L7HGv+R8JK+uYGVlMccZM5X5BFBHMynk3EcA6Os1vA3uxN
EPW9gufyMQ+XY0neXI5PhrtcjBRO+eMtgxrhMANfiN67SYgAbn497F3qHPrMZhtZc/XvaPsKbyl+
OT5N3quYpZ/8keGNYYtvSVHYuG69JbTlp+iCfka01hKIkuVr/ejGVEIeZqZgnnBwgfqZjE4FVrl6
YAklx8Ifq0JzfkQe25MnWYcAirSPNOiwGydI8RqHgi99svmor5WGmjgxmNCczjY1l2dEO+LWGD2W
RI/6VR7h640ITsCUDf231h03OYfFul7CamjwitRrFT1gnTXNAwB08Bl2UHKvFikw0W4Bt+MHWsi6
CLZYW6xRbiXXQ4BDFaxsKLLuK0b2eK4xby13yNzEenAnfMOHMdJ6vMKnptdBBeWXaExfPCMCR7fI
M7gAUeI0ZovoXGpMxDD64V8XyF+eccwVctvXGRNFyReoMHg6SMG6XhnrnDupeC8X6juP5TDLV6EM
EQejUhM2gjLDJxRFRXXhgxkf416pYsf1o+ov2TPz7HqrWLvD4BfLPXpyoscXWwd/8hJ54cz7zWub
6T5HAhtm87W5qStBoKJnQTwVdl/HlfsOtH+CcoFAeG6yAPEFPoJyuCtjdw73wqqbwyrYgPDoio5I
Cr6Ni223Y7chDy0OdqP0xmg/kqWKXt8nrR/bhRya0+RG+pP0zxaKwoW/OjYzyZC7qWexOUpCIXaL
jI26xr5p/vjFWn5ERAayA9np8rqsUqo7Z0ZOt2OsiZxd5qBf3mbzmqVbEy2oMHMCmXg3MrRaIMs2
TBGLIPz+HDnICGvKqnPig9bLTIDQcFBxVnobPr9yxNubzTysSjfPlSUn6w15Me27saSr7S6kEzPd
oT7OYzgzwZJkT1NTHdnhSn3fW13/KGa3HXejmcYClYLM/Z1N/OWfEmVWsQ/72AwHyJWcctuYhWtu
HVQekCQ1F+FqyXE3xF1757qq9ciRCdfq0Kezw1vso+Jl77Dq4Z+JZ9RXrU8GIBb0ODqsyBnzhH3C
YZ9c7dol/LE06mPmTkLuYVumTjAINbBnYPIzLitP1sRehEObIGl150fmQafdkAkJkBuVyj87EoH3
adRqKk4t3wUwAdLX9g4l6DTtVlRM92U0Zv51MmVc3k9zMUNGl/18QD5afE+WFQpKuyRfmu2szgn0
jLAnJ2huL3hv+b9NPnbzA9xvqPd9VffxebZwAkIeTJjAodZMtrOJ+yQIq/fEu6X8ASRkDQzXf7gA
9pCbI7GNBkWEW8Gvbx41i2qiyDSCvMAVNhLkzcnsa9/G2UROWRD6u5acb44Ew9S1t1swIxKLCOZb
XWv6Rq3h/5ZK47+Oaont2FVqucf3ln8zhbT1zfZutvE0o/+7neVbVp8ZVjafs2elJfgu4g0QQaGF
KyHZGv1DXlnxxZIFgZQy7x1CMID8DrdYT/k26rOBVg5TDS/FpNjrTO6mT2Vnq+/J4D8myQFj4a60
e6pf83oF1LAjm0z4ELQzJsvBIWYr4tDgIsLe8J7XnYrOaaaG97VZ1xdCNMhfYBr/wSylOHxC+o0J
Yejjo9uj3iKsZ11eRdn5NzHDgiIw4Ol66t1cHqnUyh5ZmyCgAoNx/lz5PXvSLXVMbYgHI0bB07Yl
k8iMdnhqTam/h27CIulobPXk0XZ4lyLQh+UocCO0721FCO3+VhD2zy9nM5wb3t0DbuXUXGbTlL8g
ir1AXEbvmY9MwxA/igflNx5xS4HkofTl/c0YvMeodrsdoXQqTrSb1odYxhk1UTVAyHmWsrIh/VYH
3NbHqYBqpi0fyCrLqgdCajiK1Vgy5QYukO+2q1gZb0vsmJ4jAbG4E84aqp3QMZm1foOPLvGIk0Wf
ibvdPCjetL+ejs13F6r0juAfgap5MuhB+razbznybDbM9kG57tYot5/IgUb6pOOqfUIdAcXd8zUf
e6LAIPDZEf8K9O/lFhkvwc4kxxK/vqatXe6s0g1++bK0vWnI4M5PXjE7oDUtMYib1K9K/8JVN2QH
8oi8/ICLkq+A/+V4jGRTcTP5btjfpUiie2j5JeUR7JvoI2dG0cdMEGNtN43144u0XI9rMxTOfpbD
qm5umvoJxStYrDdZ5p8gIchFpmHW37omZu+e+Bbt7vNRmP8Iss9/2GfmhwJp45M3KWx/TWW372Vk
u28cevFDMdTmT4xPcthlVhxhka893FqT85ExSL776zpNSUYOgmFNWyXt5uRgn0pUTSjiCuFxnYvF
9NuSPQNXexSh+jftQCxz6qX+tUJmb3GEyuE/9mXYy2oq7H8FGs2/4+CGn6Id6YuwJWFHLNuZ/1I5
A8IoRYcv11QZTBfysQJ3UwFMKPEJJVanJ6WyaNrVwF7eRmJe1ntQLutlTYv1ryO01lsKqv1PYHIe
c0qJ2JQIntWPCzkGRBgQ2AL1jRzp6mUA4QlDjMOo1NjFg9Whx0xik6lpF1tBBXIGF7TtdRENEOow
EMhVnenHW2T1SLlvisqZK4ykqtTrEc6lNC5v/HCa5R1ZnOLNjMwF1lilFMmOM9CliODZJj9srE0a
u3HwEK2xTepm74vPAJ/DE+qdPN+UyFEpIG1okScLKx2OMCLY+JvOij5oUg3trcUMuAfMJItoqEbC
Rih5mvN9w42HbgAt3gZ3lJY7PGHgmH5NFNszcnuBV440Edxn7QBzPd+oiAaSF6tFhb9oWh3bHHJk
BbdEgL5i5yrggJPehxskOQzx2Jn4QufgUuDaXftQEviAPMdyDpU906+UAkC6qMPboH4fAqKz0DTz
s5900N+ic2t+o6XT5jsrCNCBuJvs9swspe7kZGwCNuap/VkCS9w5YDRA+RDk927ptMM+WmKU1SUv
rHsHTLjKre+2Maeuy439YC9IJnZrXVj1vq2G6IPdgFo2oYlbTCCWuEuLZSXCr5PaEBbDBDjt62hl
7E7dSOkbt5wVW3/C0bD1pHOjeS0/fVuCpfo1DVP6r28z7+1JIrWHS90RcJMQ8kdG/tjBIiaeXFWw
a6iNnOAYgE6SvPD8tylvFXxD5IDty67AQg4f1H4vwVrPpDOW/bQtMLuOCWlknU8PvRP81Gj8Lnrp
xe9NWJQl9shOwOkD+pAMpAvePEdI9omEXeIXu87G8nGyoiG/FH0bYOTDxM/rqDG9dkpJbFE6M4ea
2lcCRb24Yv+01vWrANIh/E5pe6+ywHhAOpGHPtAQpHyfduToJLS399VxCn0QLfxoQiepsfyXgrjg
bxOQiUyESzxdy1in2cZ3e07YtOD93fs5UoV9pf3FTxa3VQ+k7cLfW+SzkB87i4+gd/svQww5ihqH
MfQQBaP4kbQZVQ/ctuoBMxPV3X0q7GFn6VQglK4wKPIHZBL8k5TuczQZ+Ur8CXwUkXn6rfU6Cjqx
A43/kdDVqWSkoPFHe0qkW2InIDJIPIseTRXkTAectmTZdZ78jXkFSf91Rgnr5E3B3cQAjEcpH8L/
aiJsR/KmyM5JKlbBMCGFiUOgqcQ04bjX+OliaNfz2jFusHrNTAZk8wTfQY/Eu5dapxunSrk9lKvD
e9TnGFxQIsUfaMrzo6ML0nh0PWFFlj6B3Du+DyQhBJYbBDtzFN5othy1he12ZXMVdev8p9AEtKeY
wMiajPJefNPsYbmbJWtcLKNNYORBoFZ/8KK5NofYSddxU2m4zd1Ck444oLpbHoJoHrCtzJk9b+vS
b/9VWVZ8pggZ37wgngl6mzUv0zdthqI+kP009ElQi0wgthmGp4K+iPQodVkWJ7QOzNSI7Mwp8pRN
iBTy8Y+5KaKPiGh95pdxnJG91CMp0/Y6/itql2l9NT3qvcpj5UQQ6b+ukRcCZhLLhQ3Rp2oFDsaU
+dWybP/Niiu8wFbpVbc2TzDugQSDAK1ErQP0xEBOtzGAfmf14puVQ7FtcdrBdvZjvw/Gxv8csjbA
Xu6s7muwIiikMSETOwlPjVKDbA0H7tljO+Udyn3yRjFabJEjh5guW/yBiYAQLXb2EgIzeSORt0lW
c7RuczCw3UQ+08BpA1O/GUNE3w/oQAx5ZZBAJFsLTBBOseFnxd1ODFNZvWYkjaTEXM+Qj2gn4/F/
nJ3Jrty4tqZf5eKOj1CSKInSRVUNIhTdbpzbfTMR0k5bfd/r6euTa+JQCCHsPMjRMbAZpMjFxbX+
5oDeLrwDz4oH2nGePaZnLuTQdymHGMlZCNB0h0LvxHe0f6vwXKgBYOxANuIJNfsudlsQ/ER3Az8I
NpsivmiVb33weNvaB5FqUwJECXqbKyRYDhfUDmkqDMb8acAu5VMKHuJ7m1dKRuvPNj6m9dihkgH3
mvKEX2hf0J5P3tldNTJ9UF7PDlIUFT7Kj3EyPpSqNZvoUIT/lRFbRxBveWAjptgV1NyRwMZXQ9rD
x7Rrhy/lBNhdsaMYCHI9dY9VOFBjFoYaooULvvtjAg5PfxzwIIAXRo41ywpAszrhyVS9aJ3OBumB
1H0YC5FjV5izSmCGoC8j0tiDp0JbHAqGBZJTOQIwQleqwQTxPfJzvv7NtGpq5j3WX28CovgPQ/P1
8WhFiFM/K7BLqBWPjh0RXlF4pxiYCvvFSALoBy0EjvIw6QG0yigYxej6QDAv3ChtgiBpDnK6Vgzz
XZuaLTdZwuVUwCFtd6FeKjH5pFU9WF3oOG6UBZIkBYUYcZBD032b5Cg+acGY6W5NVxaPrq602dY+
hnYuKz1SPc4g1QhgR+njaKpCpcjieM3XoIe+/US+Mj7AX9abYyWo6fuEBCj2tO/RA4fOm7+A/eSJ
Sus2+NjhFQriu/VF5NIOsinMe9Q8XJ5U8RcFvY9yj2TlKI8FPd4vWVBbA+IzyvDwn5KHCa8hukwy
Mbll1Byhjq4qETH/Txk4fV9mCU40tkjVpwofke9CCyKqwKlK76Tz4CYgzV2KH34D6RQaGvA1dAp6
/11h0tHB1SWi3JelaDRQhlEbgC4tuoDfKI239ktZBVn7TCtbJ4fPK9/7oLWDOrl6OBkXuEZhCtOm
DLLdf5xeiDEjt3PB1kSP9BUcdMPZ6vHxP1pBxaKgQOgG0rP+oVfXfMxEFM4JFDAsFWby5/9ME2RG
tROwf61a90hrVcCKCuhWaiFFah3/A3mycVTpJYfc0gOxV7k8H9QYE55zBIZ53LCFWvEz0mdfNf6K
VBGqmD2H/nDG0lQfcRdRNHswSSNKUyYgl+PQN4M4D62fPE1g7L6NXjxebAoH7n//1//6v//7x/A/
/s/85f9bgv5X1qYveUjl6//895rFkEHvm2TeMFRHW3gd9uQ0kljH0wd2B9AlJGkp5zmP90dZs01C
Ks8A1AjCxLEXFoB+NFZYBvF6UnSaq6gw/lLapnrDO2N4uD/S7KF1ZXxKnAB1bqiCt4/Jgl4vZh8F
fo6mFpaylRI+9lOrn7hM+72h4AthpuLvyuoROMdg47E22x/3B5+nsRh8/oaaNLB6tehKXw9eBp0f
w8PHOyKrokuhhvhVItVxrP0GhqDRBWjwxMnh/qA3a0vXj84fw6kA6nRn8QWnseibwAT1NtVt8UkV
CGNnRan8hRx++FpPRSbmmIawBfo++JctPiPNsqHB3wCCWVHUx0w6mQtVtXEHD1el187K0KipaKY0
UCa01IXJl+HpXYEGPmKT0npfOVHyPIjyl5F26ZvXD8Rb0sCFXmMZ1YUpW6JZJsAm1ALQya13AxWB
v3Si6pEeOOzM+2PdGMAxGcPGBNLBZ8+Gqnu9P2DYYriSOsZeojaKlvSo72KR07AAJbzDEKN77eGe
x3Pmz0Vc0eHKXY8XFY2P0BnjVaDxT2g+KgejndK3r54Vvp66Q5NCpbRhLD5VWvoTt7lNwokd2d7L
I+cIYRRl3EZF/ET01oYv4u2GR1pbwu11dElHaHnENQUebKqCwUvUtt7rpkUzt0SeyOjt6dOrpwa7
UjfZ75I1NBYfrJtLA2mI3cSUJdbHqGhpOMjC+NUgUHgCrxq8Nk5KA+dzsHyUBzhg+jz1P64CBT8A
LkhQdApivOfJz8nIgVDtub23/BhXVpFtgYUdEk0G7JjFV0PjoJmJCwjOoAN6xtCFE0B1Zg93rd0w
mFwfCiXa+T+HnX89K92DmQKHaD7LRrlT9FC9eAAIKyUyNgLUygETxAxiIVBbov/iexU6IMMhYCoV
OAYYujywe3+IToHZo7g2ldHroxTjOaphWabDUi5iL14ffdI5bMUMF+TT0AvfNfAMOzV19Ov+Tlxd
Q90RSI3YquTCvl5DSP5450iI4XFFW35qfe9Q5RjUR4Nf/ZtJCeiUKktomWIxlE9Kb2jhQJTqdXTy
UAq4mB60C4Qf5IZr5O1tjb8zsp701QAo4ml7PSug5IBuPCSF0cLJADP3qOYcffJxGvLYhf7qqwq4
XqMrdEEmcMkPoyN48P6LpbVV2zE02xb20qA95/GeVQM6D7qnlHggwTanWFmdVbuPNgLy7791nSHA
X1YxsbBUur+6tkhPVD9tchpiYp9NWfBFqejg7JoBa6MClNlfapDEL2FVGY80x+onzPDUv7hypwOt
dvsCFEf+HOOi+wksO7N534PNorsfn6NQo7irQH/ZuLDmk3nv5y6+j6IAU40tW+xj+hV+FtCB9Qas
DzC6OCDXru7TsQnRGkYo5P43+Z133htZv94ZKKNAcekZuUa8EcADynKp/ZdF4Wxfalb36MyQAIoE
v7xKVE9qmAbnsvU2fsXaoSP4872sOXDZ87//EY4hDxmRAN0D0w9tSS9EY7wG7n9BJLzcGGo+VDfz
RUCBEw4M2LIWh46SS9RC3TP2XvPNBKN5oimT0dZFR7ZAROj+6q4NJmZjUZAe0B/0Rc7jFHFjzPq3
tB0zX9vnmlE8KTKqTmY/JNTiDVhnG/PT1tbSplJARqJbUl+6GTtwrMki8OBEwKVG2xcvAhDYXnGR
pOuXEbcvwCi6dUQusH8puCnocOEJcKA0En1UdMd6HEF9ly78GfVYUiw/3V+T+WpYfABIxRryKTa1
Pq6Q62+dzcufI6EFKg5ipV2CtzdovR3uj7KyClxLDgktF5Suqott7U0D3VdkD/b1qCKpayCQIk19
B/d+PN4faSW0Er41LnadFRfWYu8mvehA25H70R2qLlOQeZeC7s6eMsrcgrCyU1drAVqQjvKEc0j1
+qBKQk2ss6h5E1UXWywdYH6GfWDuHSVX3jaWCrdCHYv8Ccp18uX+VFe2s4nFscFLgY2lLR/QICTh
AJeMBVB4dgEQ+NRSpwNNPZUQy7A+21jbla9ocTPyCTHoNunmXe8VTHQQ8zQp6QNaqx/KPkb7r2js
p0q3nY2h5j+12JYM5Wg6aQ0v56WFMy49NcZAHpdxImkBJXXYIlEaBoiAY6p26A1Vf8YZS9mIEKsz
tHXbMsHcmKY2n5Y/Ih8gzipCnQlFNEgXR+qcoEgKNNFhdeTnV389OhPokXOGbYnc6PVQloKWPPRS
ktzJU98bZRHRNwB3fIZVGTvg8LpS3whGq7NzLF6V3PmatBezM0WjEQPZMKrvN+VBQVTsGWUTM3JD
qOWvf66winxCy7Z0QQZ8Pb+GhxNqcCwlyioWSCPyHIlf96EqgHfeX8q1eRG5bEc3sIOVYjGvGBnt
HPyxuYdwZmIwhPqwkuBR2wI+3Nggaxf0fAJ4PFDSgeu5mBZcfdVqW6aFyZP094WddyYwAZmfEdZX
0DAOkBxOeifreaeN/c+qKrsLXj7Vw9RqJOevn7nFXUbznKBqmotwUye4QskenUxMd+W5hQF1HJz6
Y9tDiv0XIzkOeljge7gt5mD0x8ng9YZBKb+AbFHHUAB6GFJHOrhXHPE21njt7Mv5fYarGn1fe3FZ
1EMFRKsGTlEA972gx0iXDfcqt6KH84BwtHKBmmj/i+PI+wL+LZGbGoW4np8v0XkcEc4GUZz4MG2B
YaSBpX0djfRcTI638eJdnSPtI2mQYqFnufhwORwHWx/RbfLCvH0rQyPa48EznVHUiJ9gCWI5gVbh
65+JxG4xQ6s00jprMccJCTrwdUi3J2BVtcNMGgUn2Ej9jcPY380wCL/e3zVr07Slzd5kh1pEu+tV
RQnN8AZ0PPbWaNYfhwmh8SoHzhrhSPqpD+zkqe2V8Z/7g66FA+rKKIo6POcMcxEO1CqTpdGjlAAV
ZnDzURn3VqJAEKBbfHr1UNQ9qclQFZyLQIsVxWV7ZprRO4D+q7kB1conysrxMSm9buNGXJkVZXJo
TqrkzUiOc72ULfQlSFk1SrGOqh5jkJX0QhIL+Wv71/1JzX9pcfdC82NTkj9RjVEXH21QPa+OC63e
C2AlbypMqwe4nhkenffHmff4zTiCRzBUOZUpLUKpLcssjpC2Be9SOWfOSn6yhtrCd1wgODVZ8qPo
wCwUXIeYIMj4+/3h54i1HF6qFsASGmUWRaHrBbWrrDV9KTjxqtm/l546vQPVjWSp3WXHcsyUjYrr
ylmQeJ1SIafGJexlBG3BJsogpqVoTz7MozSXP3O19vch7X0ETGZ7SiCQ7149SWI28i9CCFXlIXE9
SaSPEe0Hq73vHMTpclQi/rLoTh/Rg0TThBflxjf9vWqLVeVSZH/awuQMykXwdpJ+pE1aI6zWxvF3
M0jljznEf1cllE64UxX67FowBFCYJkgfoLn8DykVSMu9P/Hb1Tal5ZBRCLIsnMUXxwUyB/JNIYVS
1VL0t5gmJr9oSeCACgHhEakEU+5GCDbG7v6wt5vKlBxT5g8tBNGG+RT/cU1a6AuHNqZK+BfiOBZn
s5QJNpMX+Cw/2YThxixXh9PsucfkaA6X5vVwSBZqUJcAOc0agB/A8RiXKoEXPygDpOwgR2bu1fOb
VxSfL0jwGnO8HtC2ZlXivK+h/yi0JSORNu+n1rAuken1GGjmzcYMV74jhm6MKblHSFsXF6UouzDF
ZQnqp5PW51AUqNdj7eAqnhefg0DxLpOi6H/dn+Ucea43MTV94jlPHF5xPK+uZ0mBNqeNxFHF0wN0
UzVgMhiT8UitKP6xgrL8J2pq/AMgGW2cn9soP49skRnwHreAX12PbKAsNFalyYWJfumB1rO8VMLW
n9D5yTdahit7hwquJqjKUcolCF4PpXh6VASGAcShQLOxGsbpALcasPNUvM89nLzvr+nqzPiC1JVA
1xnm4laJUxkoUwj0BIpzdszJIIH5e8oR6ZxkYxHXPp9GgcexHNpOqlxs0kgf4Hiks37MBAGwqxT/
YKC7g8K3+ETjVz8haDTbJAzKRlY3B5XrfUN+xZC2QxrJii42a9yPOBOlVQMFhPqSgkvRMaTwsXEk
bj8c7w/Kx+xLQs3NGew0NEkgfjf7uo6Q1IEU4CJCUxxR6kRxCGeYjeXU5p2wnJacH2d0nnSy48Vx
qNQCkeRGNDSdSuNNlPCCDKIMUzNDlCGuLV51UosasoClpueyTJEqDZ3m0HS+QNajL59VRNU+3t9O
t9/YQr9Pp5RH55kbZLGdQF77UPD4xnWaoA7REWS/+HEznNAJsj43DUzMczTALnTBcQOyvD/6yidw
eGeS9fE/eBuLMO9Ia4CXW9LYr6dvPvLHNF4wmR6hNBECj/cHu82TiEIabVrOjSn0Zft5NsVFEBF3
ChVo9xlDLkR25NSfvRTLXApr8pL7KWKSbdNEBxMowuvrwZJDxPj8CgtB9sV5SiiRqgg8tXs7jv7h
QVQ/49DuISQbG2/vT/X2ADESCRkUUu5u5nsdk9oSa77YBG+jDxmM4zJoTiHtzo0NvTIKGRgPzDk1
oCex+Hql4iCjrXos6ORA+8X850HRkUq9P5fbgCfnEuQ8G+gtbJfrueRo1qIkPSDPOst5jYHoLpYW
fRH9NJ3+xUgWGZ7gZUfVbJHJdoiWwV7pMXYFjIyfqS8fUsSH0fsQyeX+UCt7kdo5jxANlWo668sP
FNjY0lizdgy+jzUsidY8GoPeP2s69fpdKur4QzrC26tlV36ue+v1lWTU54AM6QAULDqdi3OPQC/1
nRQYFeaF2RPt8OmQ9+hSxupgHO7Pde0D/gYtOL8/37IhiAZM18pW75HjKaFJxZDJ4L5HL6gdbnUm
5mW7jrC44zKjGciiIii92JG2h0mVNsK2LMUk3qN3V3wuFEv/rCvge3ddYztummf5q68rRgW5xoNS
o3a2/JjI9QxD4hvdfgBK+YixUuFqvWP+i3OAwR11wBlPQCP3+hz0I8bQqoFEO4xDdEEngVarmKo9
Xn6vL1IxFd6TxA8aq1QEr4fSdBjLgKyBPUksSyQirQec8MydL5Bjef3mmGspM4iADri5OHN6VWMK
1IluX3r1eJoclLEDGsXHpBu+3x9pLVrRiOOameFVNKevJ2U1InWmBLeNsiraS1PxQs5skP73R1nb
7FyowoRbiyqmuYhWhfAo/UVwL0sb2xBU+ZGCrszyPDV5t3F53gzFJMiqeQlj8gXCZJElTegs1VaL
t6tqdvKEPcp4LvuWGgMspMP9Wd2cq3koVs6iSEqmayxuLgUjb3hFyB3FWeqfgT/7SBA1wQuebPVX
pzOgpEY4duQbM1wZ1iLLxV6ILgLXzDJK0spmHxR4YXIFkFU3X7BN1E5JGus/kVy1c0SgzPK154wH
w5+DLja/iRRO6gfDhJZdDjlNx2AHVY7mOIZ9d76/rCtfkE6ewwwFEBr1BooU8gTS0UzYFwhvPoBY
RplT4ucGANzYOGc3ed48K6CTtGtZSwAT17vfA1wSiiGejTmTAWs2pF0NgQAP8AXlVHS69Y08LH4/
yHrj2N3cdIuBF1sHTRdg9UYw7ZtG64+8A1EvCk2omtoUFQ+orQcuSl4w8DEffqKxnG4cyNU9xGXA
waeDQmX6euKI7E1N5WB1ogaYUO1CFVlL1w+S7MlDIiCColGiDDIicbFxxa8PLEx0p+iikXFeD1xJ
DQlWnLbo8sXdJ1Q/yr91bIhOUGGkW6pyOsWYQL7+oM49cqqBXH8AwRar3ReKo2VePs8WEP+eklWd
PrVNlvU/pi5TXrqgjhQquHn14/5WvomuwIp4BVO9pYAigNddz9bKJ6McUcDZI7+gTLBJWlDxOBbL
D68fh6RTkG46gEmXvTeuC720K/jTFmWo2VFnrLzHIIC3svH51iZEaKVywZHDgHExobCZpJF4sTpr
ImPemuO/MNXdVn92JQLIP0dZHMsgRqMd4Q91jxxIc5KWh4p74MwqRPLVJRG+EMk6PRLImTRoFtcF
OlJl2gU6oBsr178Gyqi91VtJtws8kXv/I61sfUlSi2u9Nfeelzg6jHJsJ0s8dY/iG2p7aFaiCt6P
l6pT7bOPs+6uQ5x944OtRDjyFcuifaAhvmktMglVBlLBZEtDYi6tflB5+RtFxOlNT0x4hIKfueY0
e8s5ElH5+9Nd+4jWXOGimkC9f7lVMLvzmzRml7SpNZ6gpWPEGMHy09Ha2bic1nYlWTuwNyoj1g1Y
1qHXU/kmEiEUwPNTrualKykqbMTMOUpcpdFsFYqFQPgk7EV72TmUBpKf5YSLG/DqEfVIWV5mv9tj
Odtd9uWobzTU1hZwrojM4E7J63gRo50ByzhsvvR9ZWbpIQ/a8Yjz13iC17hVB10dShJAVNJ1k+fk
dZxSS5hQNJv0fQkp8UC0RJgQgzJ0J+UWRHZ1Fbn9qCtSGqRVcT1UHILWT2Wi72s8MS+QGIxLgXvK
wwBz8a/eFP7p/jZcO3V8MiKjTqZGe+t6PJwToqaxmJoQ1c8YuuI5bGDNxTjkug2GEZhXT/nGmGtz
5Mnzu2xOTWUJGSgAvPvZQNgfnUbdT1oZR+5Y9mkGhx4fRkSos6f7s7ztjLA5Ha420DMEF/iy19M0
cwtDgNEhMEdOG+6S8Lfk9eBoxxj5ZITrUA0jztnHMDBRo4NvqB29XIVmdv+HrMUb5s0THtgXTZpF
PI2lhk9UEIJ/i2z9RcGQRQWjYfUnymn9jyxvTKhLyNJ3dSW24HC3Y3P+CbAY+VHOp5Z0vQaF4ltD
N3rYdeVR6baGMcTo5O105wg3qXZLI+gPTVorh/tTvo0+DGtq7GVjxmQtH7oQ9qlrzRc73urGQY6R
9xyjfXe+P8rtEZ0HAO3NS5qbQl1OLranESO5ASytZxJ4fMy0kHs5DkX5+dUjSYMoML+pydGWyQS+
6BTpBqnDThT6wYmn4NTbTnnSpt7amNTt4aSRPgN3bQswxg3IzLdCU8nqEGi+g6y6yHLUw1UFWarM
9o4AYhWkBuotoNLt6aTvDCiU9y6PUdog19uklZC5WxMQH9zN8GyUeNtW2MydhwbmbR2CI37tes7l
JJ7zvBPpNS3XM+viuMZ/CpmsYGrh+g4VkSHn4fGUgq/Z2Iy3Z+B6sHkb/dEiLFov6PsZQSSrBiFq
u0Yrwm+Fq05mj1UvvH2ZE+JTXL036j0rIUgH9oWYAtjzOdFZRNpcNRvTp/dJxz2Sz9gYdnslML5k
iolbUYHsKcKk2McOSJiWFY7HZqp3G2Hw9tNaXJgQqmZ2CQFg3m9/zD4PHTtoVG10x0pxHpR+9E9j
Ir1znJYTCkPjVkp3eygZjz40NBYGpAJzPV6ChCMSQM6Ik47uPFNxHjBDC4TrG+1WseH2w0qVIKNr
usWzGCLG9VCoyQwTWhm9axZVh6phVzcfQwfNdq1t4hbK8GB+w3ilevRxY9/YVLfLyth8VJDNBpWV
JcUqGTX0VIe8d22swp97GDTnjIIsuld6fQpUrd3IlG+Xdc4baQST/thgGMX1XHHMGRQrlD2GiCXB
24mGHXIaGJ2q1Zf7Z/N3y/M6qZMzwJWrk9ba3PO6HioJKoeKvT+6WMci09in4Il2lYFVKlA/0X7q
0Mx6sVDa+QtU7ojWf0RzZDcLRONRgMHurk9Sa6N3enuhSJ0ArJI0z1fZEgWIeFSrAiNGRcVTMR1E
zifYiz4bf92f+3wVL6YOj8ucExVKADdxEJ44rluagbqCX6MgBNVd3QP6KcOThu8o2DQBwAGmlO0i
19mIXTqim3f/J6x8aIou8+gU6xCDmDf9H+fVcDy0Y2ObTW2q8RMpQnNWK1N9ADAvNh5Cq0PRT4OC
Q8wH+Xs9VB0JspBa6119Uhq80LJAM/ZBXaP4LEXfbjx+VoIhxWIeXAIk3PzeW8ws6PgSKpIlKCH1
SrZvdQ2+NJo6DwLK6r5rNHjrYgxPsITtN/VU+S/+pG3xPde+MDRWOkQ2MG4YQcs5oyGoa/mAv5Cm
PY26wCcmpHKXpRN6hbjBonSpK26SwO8ni2k/3P+6q8NzrggeJvt5+eA1ktoLYgKHq2mxiQalRkM5
7qBF25E5oJcIPh6QdYvKQ4FNrCJfjbe2+QY0lmdS0Pw6XHyDxgLa0Q7V4PpdWnwvcCw8Ca81d31b
thtHdiVCcvGwl+GEUhVZklp8rbUbfeoHZFJipDRwUD73AyBvpG5CVG/05nR/add2M8AjOrd0MjWS
p+svG2GKGRuS7VV2zvDBYgAXhmPzGBXhFpJjLRrNxZE5XQLrtdzJTatiHBmCdYxFoeeXILORW8II
DeOB+3OaQ+0iHlGj4N6G8wrDdkl5lcnYFX7ODZeXwn7EHNU8eDkyRHnbTO8bE9Fr5Lacw/1BVxaS
i3uux8zICv03OuGPCITOqez9GEE9yy96TMTwCnILMZsEVTXiXxth4TcibjlHeuzAjWCRzPyD6+82
AjxOM3XEshn0ca+hd545GP5NmSqPU9lp06H3wiZHdzkdvyPKYKItj9wqgr/lLEfTUyHtd40aIQca
42rxBnx2M57oiWr+sW+Rkp/Q2vjWqhKDWaTb+EbYxljTW0XzFW9nVn5nH1BqH5qHSA/zZybuJygz
66/mjLJXBPkO6ZED00FflJ2yIK8SabaI8qGK+V7N+we/R24RDy35kBhYKbz6K0KH47UJSNakYDJ/
5T++IsJ+XZ0kicETt3W+2I30n3IECr4KvZs20tyVDQOD3oYxCpgA+shiqLov0VkKWsMtRWq/RyYm
fWxUMztbA0KH92e1ciDmRhZVGYvk5CabbesAPlnLUDTCh0eSa9vVmil4iBIadPAu9Scd86ON+a1E
MpJL+pysJC00Y/HlxKRX0kOSzE0zK3sbyvCCjQVJWNWDjG+aLYzh2hz/HG5xILJkflJT13An/K6c
c2P7CK6pE2aJO6fmqurokOJEYxTq4f7irn1HJDLRDOD1SYl0kWOGSKciN0iRtx8H9WtMteZLqfrl
xyROp5f7Q833zOLQ02HhhWAAqwLVs5hjraF64tOic8txUg8UETHzbsUvTHYw8RoUfZ9jAPOrrGlQ
3B94ZXEZWALd5GNqkHKuj4UZoaPVebXmxo1Eh6fXlQ+gpn7lrdq9GRpwldaoZRvrurJ/HAo/VHzp
uxPjFpPt7QLpZMmYnVfZXBQIlDyngACjXa3j0pSNtjzen+XKl4Qmrs6AEbotFGivZ1kjC+a0EwKm
PVpIXzW1qd+MRoSFL628jffl2oLOJG6+JkGcMtf1UEoCPSxF8gHZ0UZFHbSpert5K5tM0gdpdH2v
V7b90hewhV4/R6iNQqDBRCZlzqv+R4ALS0o/giTSrTwPC6EGldQPZaJUyKs5abWRzKwtKJuVguKc
LRMJrgerpN7EIc11N8s8+7PIxxxjiRDTCMsOx40cce1smPN1CEIfsMgScRNj39dgAaO50vGqGh84
rXvsEttErYuHKOWYORLQ9NIPqAK0G6D5lQTVAfBDrkF1mNEXCSKxdYrKysDawCyU7jLKxD9LD635
fTn64MSaRDfepZ6wPqSd2f7KaupT97/r2vSpVM4oejqT/JDrpcYXVJp9XQrXilNk2pPajIaTkSfm
30lcqRcT0/FDAPLPrUceaRuDr02feg1op5lReoNfEPrQDrnVC8TCgiw5jFL4JWKXevk+doDSGrkX
P2IYYLk8V7sDVPgtvNfaRuN5iwLDrCrEZXo9+5iue6WgOgSiU2QI4TbqLiwc46wgz/EvggQM4Rk9
T35wk6AHWhwFEr1yN+0D9BwDuz2leLxe0gKnk/vfdC0CMgSgJx7wZJaL46P7mYbMWSRc/OqFv+8p
n/zMeiDJO7xd+scOu+bXD4nUAueHGiO4ZLRprhfSN/MCrbBqIi713UsLZ/KAbyfmNfy/w9+Fh27Z
/TneBkIbXSvUJWadpFni53pABMYrC6HAyU00PfoCXgOVK0/RdrGKnVOKX+IOGeZhI/r+vjuuL1LI
xoIuziz2QGlkcVoGXcUDOu5GFEB9NXeHbtAee8P0/u5hlb9PvDF4avwaReyxyKxzk0b9c4zj8Wns
HPWf+wtwu3XJAkkb6OlDd7vpq3aonCISoVD5wwzggwqN+HsGXvC5yMrs8/2hbo8pWeAMZuJK5VW0
TB90QW84qqLJbVHbPgyp7hwC/GoPRVqbHxyvTQ9qH1Y7bld5rtPBO9wf/nY7z0koEYIOK7nSEnbu
w5S2KIehioGIYoZqQ4xEXgSqgeRMr8qnrnOqjQ+9srs0MSMnKIOBQrcXt50NS7rDsHB0tZmW0SVW
dRCt4hywaZm+44FUnmJdvr0/zdtIjIIzVXqbW5ZMc1k6xqRMG9oSicKqDsOPSaq/1J6dvyMSKmet
D9Ac5fHv2iTDG+FibScR/MAKg8LmDbqYrJ9i2ukEsYr1KvpHzaD7j0oCtj9uYn/jYr/F2ts2mQvQ
Cvx+2EnLwmrdtFXSmxhcCEChAGr7CIX5GCNBu/LyN2yefpdgMetGej9cpOaP70Lyrg/IreKF2iTx
s15K/3x/4dc+Nk1LqvXAsMgAFocad7EIMwNCSThBNsAU1AaMjnGTv/ewt8BcCaHhS+aY6L7dH3jt
i5NKUa2BLweCWr+OYVGOmVc09JNbF0X/hGGQ/gm31uRi1yL9Zxwq9ZgjeHDUYqPf2N9rR4rwBUJc
531Mift6ZC1HH8sr0U2m3t+8GWotZ66a8hldrOahCnxvI4KsbTEOMWfKBItL5+t6vBSgbi9D7Cmh
j7bHAVXqPakfRhGDnW9cDPPXWoRoYhWrScedeLWs6OYpRryzQyYSuUPzlgaFgeB803989aejXjO/
qahLkQ8vzkyJCOBo19GIe2c6lHv8CuWlzBDM0ZS4OCK5SRWpDhvcRWF5KBv7ZmXDkqnB/iVH5mm1
xAFTzi27mmqVO/lTgXtWWV7MotfftFiTPVIub3eDNuSvj8KkE9ztM1iJvbP4hCYtfzMMs1lBtcbT
1TCw3MAX+qh25kc7DvXT/QX+jRdYfkfQuuQvyB6Y3LrXW0agZqvHmDu6NErjPeLP8QGryvE49ab1
thBt/k1D+dkd8Uw5DCquiIeqUq0THprxh7At0K1HUdLYOyWPoo2ftrKbabcTbani48a+LEiSytHH
rJvRtXKpv8SOMl1k15bvgb5l331c4Q7qiJxq3FfBl4JX448Iyx8V0UgjP+J4GR4m/AOeGmLRWY2j
fmN3rFT+KZ7Qt5pfwQbV/0U8gxBeTFJ0g9ubeY20TtH3iRsis/O1VoUij1LBJ/XBQiXjRw/239/n
fqY+oc2MEsHGSq3EGU6gptK4oykLiOj6I6YRxeEgp/5vdrhU4q4X+8cWhefHudM+HVBzEQ8jdmtn
C49kBM+d7Ec7jkV4yNEqc0upZM/gYo1TKIv0Ka56TPjaWDE3tvZKfkMUJJFCk3JuFsz//ufbtisl
fC91cCMvHyjRT0b4qI95+shd6XxD2h153Ry1d5YyG4ud2ozep/sLtXKiZ/IAzQLQ9oKIfP0LTMT6
cIxUOVyhibWfj132A74G3UcrsWnedA3C2wfc+uzX3wMwrhhypi0CXFncA1FT6h0de7z6lLbAbrTC
JvpnUAkFCrUO/AGjd5nql1dPlv64ZkC3AsUmlo9e09Mwxwp71cVxqCq++coYnCO6nuXJxisg3Pk1
blEPON2Mr64sUk0kbFM5IYhx3K5XGRCigS1SRmWoiosSHxwHpxYRlwksZk+ZzjjWi3wrWMxxcRHH
QJnNSq706El7Fpc89E8dynSMfn1uoXqneX2MxWBbPDrd+F2AQTpGavsyOHF3GtBZ2dMAbt/fX/Db
eEV5AoId9zyoE+TwrudtiGjqAyq1Lkgz/TPFIhM2nYmAU52h5X1/rJXoA65FJY2dURg0dxdHPnB4
76gTh2XS+zp/TAlQmSuSQH412qquntNpHO2jY1SjgS88JMd97aHBjWdNmm/RuW9zAcAg8jehi/wW
XczrifehQNoEMgbW7ISVXV1qwWnCMmfj9N5Gueth5n//I340fQG3xBatC7zN9nEmtdvHusDZAE+P
+m8n6ozj/UVeG5ADS+UI3AANscWeaiKrNYc07vCigzJp5zgGYWUKiQoHxJ0H3GYjQ15bRxDz8+ek
oICa3fUEMdnUACTUnSu6yn/Opzr7oJvD1pV/G4YpVaCWIZBuIkvUFssIZs7ps7TtsBIo6yNkzNja
OVjQvNCpql4m0/FeylgRz3nhp67VqcbL/VVdOSaMTXZDgmrOeJPrWVLaCIw+YvwgrTMX7y2cxpu6
fh6nsTzcH+o286fqJYB8EIjInJbsB8SsW32CRONi6xRjkVJEyuco1eWDr2lYe9OOxwkk072fvAzi
rarbrWjfXHOjNIT+EP2qm3ZAqWA14OsNEw0xt9jjCOI9yr6OHzO1sUqEj1Cs/W2p+CXAK3nvGUX7
qSnbH2nQiA91OCWHuAgGBAY7+USPqHl3f3HW9gFkXCCzM78Utvn1d8iDwcBSKO1oZbcFFW1Eht4p
Vh6cRqUQAt9oW6J31/VIGEVCfY+ou7mRfK7td/IAVFIJYjyTFr/AszPDqxx+QW/iwLoLvBTAbmTX
G9XftWMMxxPoP3xT+PSL8BRjrdfpuMy5iqJ2H8tcjXGaxIR1PDnTVB472saX+0u7OjEKZ9ZvjsZt
1z6sDZwEMg4yF/NnddC9N8LikXJ/lLWDhEAIGkwEDRg+i3ABnTvL84B4mCWNemgUT7ph2mEOliuv
x+9QtAAVT8UErTme79d7xQsDom0gEczo7OiU973jWoEaHDzfKTZypbVZIRxEjYRSFIMuNkWba3kS
Cqd1QZSi9Nq2zUEPdIzNg2CrIrO2MSRxfRZZ1ClALRewaSq7MInvIwZnj7raRC7G3xlmz5E1u1z0
rwb6kxWA9ZpxKoDvl/ckjY2saPEjcj1IRGh9p9WpGkrf1bBxO97fGyuRT1dJssFY8EAhCbz+YACg
REQ9rXMbaSM5603O3s+UCPBIV5913+GRoBjANfvY2zjUKy9KlIkIeWCR5vrTUrA60ME30QZqXUMJ
6o9ZPMrQxZRT7rQQYN65LBztKzLTOGCreKiN+6CnnMor1Mhmg3VMqdjNLW5l3GBnv4CM6N5fmpUN
NuNXqXBS1Z11S66XJh/toqaZ1rsGTgenqUy+FtgDoRdubQTYlShwNdAi7tQeT/g+AE05gRsYXFRE
sCwRjVlvVPtuXzU8QeE2kjaAg6IjcT2hFgPuvlXYxvo0qSen6ypevppyqAyUBG01U98o6AluDLp2
u8GltOgM8J6CcrfYYTptgVbUGJW2kRXk+0kZMQIWaIbu7T7TvytFqqJjoTbCjXhp9li9CONtJori
XVGOKFITOdqYLMrzHyOenSdOzPD5/pdeWxhQ9HPXjYhiLAV4YuwILaNAOSXSFOtDginrQYStcvBj
h9JKNEgXM21rIyqvDTrjAOmqUr+5UeREVR//Vel1rs1mPkdB/i0B5nRosCe9YB6G36sH/fP+ROeY
eP34oTPBLWASXv4fc1+SXTeuprmVd2LOSBLsz6mXA95O7b2yJbmb8FiyDBIgSAIECJKj2kbto3aQ
O8mV1EdHvHgWLelm3FHNwiGJDYjmb77Gwxa9mGk56yawbRxEGimtP0dN/4lDIHNXtrq+cnSfn5de
DKmsUTWXPOdPb9/8hW4NomMsR+AfZx+UJbm2TWyuvWg+X0Ep6NaiU82+HGOaZmMzhruy0dVK5K7d
DqXX2jNVAS5kuxpgVzTRjzGcXtjT5xwM/RpAXmdM5vPFAJ/LivaVh28uuuocW+ywt5R81bEaL6JB
dru3X/6lfRbaHLB+mSM8QKAWt+NwTnQkvCemKdTf4fQD/rIWbbgJrYQvOxxMy0sKibj9FLbpkePk
pVdNUPdBSxsNI0Qpz+89+S5rYKmt154c011auHCKDqFzkqWpEhsl7ZHOyfwuy1kGLWAcJvPRAubP
8/tx0RZeanA/hKbDphLwPHYi1Wx5GJsjOcJLwwoyLcq+gMHjPxbxBqunkQuYqa7LmNhy0yUhfOhQ
DIV9V9edIVHRT1B9hocpYNrk49uf9IUFPPMYZ1AvQIq/+rQQ2nBBcW9TO9HWOHp2IIN98HWC/ytX
Qc30xRDJZPP2bV9YwwDvoOmJzWOuICy+ZhHKCktbgQFLy6g+465rYVnmoIZQ5s7wfoh9K3c9cfzb
EVh26Cp0wbGM5YVRBxoEReBobspBxvv5B45g5pdMTt6tnUTzbTpWt3Hbw956Imbrtml7DvH9Yt3h
8D6yil6YWcBFzBBX7PLQCFoUvfMyVqnVlV47rEy+wJs22FUjadGkqo9JGZIXXxI0WYQAUBQG7en5
S9bulOSTC98dO8Thg4KB8QU6U2Sn+qo/n7Qp1gWNilXslfUHA0vECGQIwDQmN4AHEk/ynmagJ9jz
fhj8dU0BR8TGWkPdGcjz7pNs/QKeSXV0sPlU+hBcn/ovAmxui/Gc7IWpSrnCNhEmGYpScN1jkTwr
xvKYt8aLbwndxLn4BxbrEpeZJAUsbTur4UflNHfOYC8qqLKNoJgSlaG3PjrwrRyma9Rc5ZHk54Vt
CeglpD7YmgBdXk5kAnfDQsWdXmvYVX3Gznkr/YZ2AL8CnRAW5P7tdfNClIUK2MztmPf7XyRHjGRJ
gThSr6OuRRYNvqIhmaiP6ae8NEUBIMJ7gccGtbTFFI1ll/d14ei1Kw0MNmouShjItd140SZw93z7
nV7aCwCpnU8xKHyiS/18jsL1lYVVPyGzc4LxXiWBqt9NOgel3NjOv7aoR42wPNI9vC2RXW8sh0Xf
24/wAmEGuAsIKaBzCYFxFDWfP4MDr4W+9z3wK71QDhD2h3Is9CLaLr+Kphp4F0V99QEqIYG4jouR
zJbgPYViiPYeeTvyJ68U9vHth3pha0aMi3YQAndgHZcbVNGllax8uBgDammvBIN9da9DvRW0Hjel
6kiRQU3nmHDZC3cFn3hGL6WIrdCPej4SBeEpvCcdue7bLvqYgmMGz0GZB7duS4IxQ9MkveSFaf7+
y6JvDMgqClg+ztzFcasS1QO3Cl3sniVut+JgC13xBg2cVQonlA20pQHVwEl1ZPm+9LazHCBgzygP
4kh6/ra+W3pFlE/wK6/D9GMoyYBEIsgZaAGKtltX12YbDXQ4ctsfZcdFdAHUCWKoudcKm8ZFFuPW
nuIJcYDK51hb177XwZO+99PqYUQN/T1Llc+zCjTvMzMGdZR5HB2FdW6ZJEC6FzCaTSCNu/ag+g1V
RtAWoGGmYU2WTY1Dn96ehy9sBj9yx7n5jU+zjIS8kBe2TS2ErlRN4EAcVGk53kQ+lDkEbBuNOrYh
vHRDbONoMyKxxta6OJmBYGtRVIeylhu3wPojjK4uVdWWF0JDEGH19tu9MAOwuFCnmKcApvxiBpgh
6ZICx/06z1n4sVPRfdNO4jqBo/B6kH27LSU9FgG8cGhA5w6R3o/qNyb881k3olEZ8DaW67FxYA/D
qi6Gn7hbQX82kvajTO0JZXBQkkEjnxOFuRTw/I5wRw4mrYVCIauwHPwJNumzIhnQxOVlCr20yXOK
65gGVlzYSQYOy2pFyNe3x/qFDwuWNwSy0eeeY+rFWJfoPuRCSbn2BADGY6z8zKEx9rEChnbbt+/1
0hhDjgdNcOifIMRbTKK0QkEAy1muC6b699Srxnvu9iLDrZNdPbXFkUreC/MI1En4REBxCWHAUoU2
DlDqAAYFGWHlyXeQ+4NT6OCyYoC8pWYH2eaI8JK+P0a+eSEimBVrQDREIA0dssXp6VceC0mH1lgJ
9M2mgCbE2kuQHL89mi98OUhLonyN3oIPOdPF9ly6aRmnvO3WFTcNKObBeMHg+r4qUi7//kCi84Um
AmKq+Z6LF5qaUYveN3qd1qGUGeUAdvGGJu8xAk/gFMVbMBzo5m+/XwprR9C00F+E6tni/QCYdhuS
QIk5r9V0049wuYVUqAMsoMeO7P0vTExIhMxKWX8c7YtbJZxDzl+2COGMLr5bIdTGY657BQpQ/L5u
yDEy8Ev3Q7cB6d0cRaBy/nzpm6pWCpLXei2HINYbHKxsOsMYp5cIqcjt0Jnw2P72KyEMzQeQz0A8
BlsKLdLFO4IYWVb92KNIRyrIHdgYIg9bizq4YFnZew1by871770ynvi516Oou6Wj1Dvauwg0A+nm
PsS6mpA8qHCI1Y66IXtK8lCNWwENS8QDVjHxbsJ6nAUj/PyGdjX9VuhWww7OSRvgN6fkY9UkQqzS
vCZ0l1RoBB4JG39Z81gJOMGBJALOHNXnxa6K1G0wYanwmsC9vGM4otaDr9ysaoPpjIX9I8bh/u2J
+ustQchHWWJWdwMXZamIUkxAQPK6CdeSdUl/CVAS0reggnd9hhqBmrYOR5hzYQDlORYZ/rLToHuK
3gtSV5wgaKQtdu+OweVuHGm47hg0JjZ0drovc0yAv7sW5/tgI0U+gEY7PDCeT9guyeGhIGFDA2UT
O2YjpMRX1qn8q3FIxMPbw/nL4sC9wHgBInEm86ZLcRXodNSxgT77mvl5vkv8Nv6klH9jnCLfNMLg
GPzb95sjTWCAkS+6KNU+fzcSCwVTS4whCkrCMZmM8vR7UZQ9zLcrTOHb1K+he/D2TX9Jj2cMLlr7
6D4DIftLpQNG1cqDORRu6lJoo7usW08tE2ulSrMeAddZhfAaOhDqH3OImafEszAXdwYTZeajYcJB
Ofj56zZwGDZdyaJ1V0jnvqcAqp0xSGesCG2PmlH+CNWWd8O3hJwpQivMz8XgdsRULvzgQTtJocua
dboIriQMym2GqIO9cxOQHLOcUIL0XBLIXIcFcw5eEybvYSYjvhMpIH2AOwp/DY7MNIM8a1Occ6YQ
9qawDrt2eeFBpiIvhgvDQJrKiHYBl4xz3bDMdSDEt8L3Y1+iho+f3/6Kv1ae0fBwI8B9UDeboWWL
HDUoQgRs8Ehbt7R0r0AVIDZLh1A0eEzFVGaHxIQbpHbtpQkVtDLjMVQsc4Yy1vAl8WNx9vYT/Vpd
mp9opsKjmoVUddlUd7ugUChPNpANC0q7wUfl3bb06eRsoMJI0PCYJuQkdQdkQgZ/+OopQL4DeUgK
+7zVxNyoWyl4tavMBQa+ziKIcjfraXADd1uChsBXZcfYTS3dCprpfjR+Rr07bDMNtXq+aWBycjeS
GCpYFQ/gjgGDZn1eTjYtYTMQeiD3gKj/+PY7/zqjIdwBCXXwVyHJgkr08xk9VhKMq7Fu12D/Raux
IdWZEhp4h8ke63T9ujeBgYR2DlIhtPJ/4axKBV4IhSLJmiTKfC76IAKBK/JgzANtv8xFMnhkn3hx
hqHLhRxhDhUgyPL85eBJR8WMgl0TzewGJzwwspXiGwRG4HT2tVo7MnGzgk3hZgKA46we83xVxE35
B+DrP555zXc/vOcfm3ZUJfTeF//8z0P7VN9q9fSkr7+2/2v+079+9fkf/ud1+aiarvmul7/17I9w
/T/vv/6qvz77x6bWpR7fmSc1vn+C4bT+cQP61My/+T/94T+eflzlbmyf/vnbY2NqPV+Nlk39258/
Ov/2z9+wUn6acPP1//zh/qvA363+6//qp398++///X/O+6ZUT7/86dPXTv/zN4f8jrADQk+zWgLw
RSjW/PYP+/TjR8nvSNF/1BZAHce2P1Mv6kbpAjd3f59VhOB7BgwMVM9nuEEHoQH8KPgddUV8dfwp
ElOIGie//WsQbv7YY//4PhiUP//9j9qImwaM/u6fv/0BV/73XowqLJYIeNYobcz8NIDKn08lVvlD
XslxZURO9d0A6IQuV2ZqInPX6dgVZTa2kaM+Ry6ryy+mhMzv+44aMqpz8JU9gYp1SjVLvg3oIub5
tmjbsPlmBbAS5noAmObTlCtGV2khW+eqrAd1K7WK27M6T+ubnvTJA+366sGt8+IjwBx5BdI1UJzn
poTbThYyiNGu8krRMWu9afie6iQHsayScGjpAi9u1wFPhvKKB8Iihas9c9fPvMpMSM+E68kKqGWn
tuHvXL9Q5/Ai8p8m6vYjiI1AaUEgJfb4YXRb5t81nuPxT8TDcbunTeqdATUsvsDnB6c/uKGguq4K
bcfvRe2Rd341QVsZePviSyCdGmeQS/urxLF5m0WpxvNC+JJYmvEiCvsrOzHodEN9AlSboSvD6d0o
IJSc6Y5yAvP4xHgfiCnL9qpsfdZ4iE2JX2w8QHCTbUQG32CJU/vRlNBjgFZwEbQbtLGDD9joomrd
eJT7K7RXJ1D+sPXa8wnql8U5wkRHX/uJI/WD8NCX+uT7pQdxe1k4LSSOVRGtQ0jmaUQ4/ZhmcEoY
zcb363DaRlTxDlUdn48Z80IqVgC2J2BKov76LY+pKbfGr9orAXscnBLQ0N2nUceDzK/8KoVSnK/v
HEsQ2ftTJPmq1W4z7Z2AjXdxMORinQ84QR5jMtBg5UOzJsnSyqP0skgLFc0CXRNfG8VKmcVEFt2O
GRABIEhUsxHgPMMw5iHUDVeuLswBHx2G4A13Rb5CKmrBAXTRKcnqoPaiDfNM/VlB/rtexVObRFnc
kTbJOpenH8Az1pA+9vL83NJ0cjLqoMCSGWuSHJVjfLNMVTrgO4jZpN4qLDqYMkexk3yzyFUGcKAr
Fa9ghmJA3wpMDP3DQufxZRDwmm6DeEpvcmqnr+1gYXE2unnqZRY+UjpryjKKs6kNhi+JQ4b3nnLj
r107OBrFCFqWWc9JPktrAKoBOWSfw5qR9vlX5qWTyiJTpB9KCTb2KoGnRAhcHK4h2777xECMeNeD
UEyztOn4E8qRlVw3wpYPdCiD2xEe0zazvRrOqh4AXMiNzDJXCCH8XVfGdDrD6MCrm8FvDgIdfnrv
FEx8wG/GNy2A28UGnAd9y4tZRg6GpmgKej60SQmriQbUthL1aggCatYQhOw/M6ArR5SuFByHDIjU
bWaLlnz3JGne1z4W90p1AaIkl08yykZu9Uc6RmxahZ0O2bbyeIXvMcpq7wxwgskMLIoe+RS7hwrM
hRjqlgFMIftqivZ2YNRulUSn8rwDlDNYGQemNTlkJb6KaWAAoDCjxkwGml0ST1Ttyhm6vEL6Ulp8
C9dNc0S9DH35uB4/u7bTDz4UuMvM90ywn6BbpLI6maRaIcYMbdbXrrifPNYGWRdCUAKe3kpfcaD6
HipYnvrZYGJUEF23Ee9wU5ghVqp2miwEcBeqXkP5EQ2pEJPO0xLA4Th6aEbJ6gwqQXEMXaRi/NCZ
tNh3Mm9vZcrBBWxAirxHCq7fx3ngXw6NrEjmEO6BMlZqqLFBIeQT+hzJlNUwXZQXbV0CVCu6LvwM
PdKYzZCPfFhBlEW8M1xArp5QMTaZDwtFGEFIV15DxwoRTe1Wzl76MW/WNBXmFvyqARpWOBFvTd2q
BL4AWlzivRu4SCGqhsoevMGqDOLeDsBxoLeL6zAW/LNRSf1BOkJ5K9H1gP+nFiWBDQhv0m5Cj5VX
rcaOtYo49qIVjRq/ynwIhAKO5RP64PhVXWRBV8TxOs4d9ciVYONVDDVFxNaQDXsaRBEOWTTl+V64
EnvpVI79qjTG3vi0BXDONHjqjMAQesogAlg8Qi6P9ZnlPWA/RTvCAiYyEknDRE1E1iRt4xiakHmy
I12udDaipt9kQhH+nbSR+ewzh1ZgOHdIJSh1U7BEUNG9Q2Ue4B2YbQM66rQ9ue6EL/tVlTQjyRja
V/ea5/57zBRIM7l54X9L88aqDXFhHk9p5d+JwYXOZh403YeqHPk5j7vcgLwNwkTGuMwfhJWkRRXB
F59tFY7xzgsaKAahPIRpNZSR+aDwmfqMTXEEkYgxLgC2d3jyqLui3hV+1LEMrZMkXlPO22ELzF3Y
rHAqCLphrYI0Jf4brWBU4lsKLIOC01rdCXsBu8m02DGnJDfoEJZynQcgrqIMFOaH2i9Fs+okbMvA
YRU+cM2Oa890zf10nULJHawD4VKI1/mAG6JHidNwCJVBkoFdtFvZJBnLNSjr9rKNNNokyZQMIe47
4Xk6URdQFIIuW4xsEaIB6wkwwk9xp9RFZfLwuxcpmATVHnwIz9ogxy/7Qd7ITeJpK7fCtYDz8khP
wy4BLNXbaUhCdNdQ2YbvSZ22qHBBG/oJjAh2ZyOfIy9JK7wZ8hdhEWYQqD/hgvC99bRf+5deReM6
Q6GXFLu67pw7IXoshmEUIYaqrirourTFiM3OcfMvDoHUZFYDDP4VQrjIQgUE7ui6GTl5oK2KoRgL
G3qI+4Ed/C4PpPcdjXv23tNl/KQgYKYBXsr5d2D2gAZnYIX2WVtNw2XrGfU9Rh7wmAA+wDPbRuym
HwC8xOnkTXk2wZp3wrBr4J+gNTdd0Y7wxySYHLrq/S7ceIZgzeXQbUy3KbWjWYHJwvYaoajFaCaY
Pn2eVI9B7Ph2Y0ikkTzO1UngsIv2a9fZoVhbX6ePNjT8SqMN+gFnX8wuMf9zCz/CSV8XtNXtrmrC
VFwiNw/MTvF6eGeTdPqWeqq769tUlJCkqqKDD3gFzZpadfWKqk7Cli7sgqc2VUGExLIYDvC178Ao
w+6XYGqDDJBFrAbxofBQusxMxIAJN0nYXBgUANJdA9Ggy9J1UckJx0odKqVA4oLGVeRjr6HentVY
o205RdhxRdwhboy8iaD4mXg4E4AClatiivVnWAMnl6ph/X3ZxjZZOXHNdlCys2ZVY8YgGO3j9kZx
BBBrbHt1tMK/7WVniPnsYKeU2DUhv0AQWcSIteoU57dNk2bllTg0dxSF4Y/CjlgaJjXOFRuIM62C
cWy+qhQvdaFqrz0fuOt/jbVS7yHwnJN1rwOUYTu3S24heAAod9GQTmUNMK4R1pUap4wObbC1sROG
l/jW9t5TQfo9HWtVZ2kJq6qND7cvswsCgzZ5ncf9l5CBDZZN2ilxFOSaXIA3bj/TEaKmCKna+k5i
t7kNtZ7KNbDyycr61TBuKtuys8qBTKaDUl02Rk507mpSPfktZXeG5457xn3tfBzQzv6YS5JeAqzZ
KsiceE6b4UQH8NKlkXUz0P2h2GVQLYH6GhWXHrhRiCdp4jyxNkKE0MqqTqGZqcI8i4uqKLY0KNWu
iGYEyVB3Bd3CszbkOGRj8x5gXeAMAZuarhKr6LDup7xz0W/qUfmAdg9qRlWU52LbCam2fiF1tA07
eFxlLSP8RhEDyQHP1n2chaRE0J/KctAZ2NqRA/JvgpPjRyr5Z1b7LE37K1VeZtWv5srP8us3c+//
D7Pq2SDpP/6Vr/6aVBdl/SyTnn/9j0QarZ7f0ZKEiCQY18BHz9i7P/Lo2P8dZRcgAgCvRLoMIYO/
0ugQPwJB2EPMNrdwgJ37K432wt+RP0OdcabCoFcWkL+TRj+vuDsz8mNG9C77pFBSEZBUSOmNW1u7
RUU4PmugiHek3PPa1RdVHmCocjVoh97k6QhqYEDLLcqHx1Q6X7v6IvHnPUhkee8lB64QwcQG4b8B
2edI6fG1q5PnZQU0i3kUQkzn0IJVkGEvuZYGSdJPs+OF6sVrF190rQphECe7Q3gIu/Qeqhr3MGWI
Txz0BawmYQqBDTCYB1EUu8FvLi3Ym6c8NirDz8dkUj4QUcwPDo7r3oWAMWQc9tpHLr6gYP5rLqKK
//zqtolSFvdOcBjbhn8seGouFGAxX1J3iLcNYNqbCr5CW1F35KyUI4NYT8SO9Nle/iC/uDji1Is8
iVLDAeU/WJGy8GzqyeNpo7ZoTYh8BncN+CDhYA8UMv5ZA1uRk742zAqfD5qLNK2NQusftFtzIIjp
oYYeyokXn0frJ2Zo7JAxGbyKHMIxemzlBD63j+3vr/3xf7wC0A97fmntKTAg0C49TBRfEuLq15CA
INvTLr5Yu3DVoSPMBMhBI6ndoijmnpGEFSctXiDEnz+6GxnY8mlGDgDPQNqGvisQOZ/24Iu1246Q
/azbRNwI4ag1apnBFiJj6e6kqy+bKBBLi1Bwc6qbEQlLlRHoK9yYMQTy9rTrLxZwiDSxj3tV3LAR
7GECrkLmd+392xdfaPD8tT0sW+COyeswVhW9qUN2R7hM16UV4a5vGBmhW1L3W+t03lOUGpQ0WKhW
aaKjDWxzhludsH4dOi0JT3zTxZJGDzSoUOOSh9xjO1UEyRmpW3H+9pu+shctxVhNP7rlFBfyoKv8
Nu8DeB1N+WmHJurmzycvJXRqmG6TQyhTNwtl+wDlziMk+tcefLGm0abQskHV7VCCWXEf8HJVDjw/
8v1fu/hiTZup9EJHDO1hVuAus2DK0zWL/Do98ZMuVrX0weUPhWgPMTflBRMwH4z6wr877ZsuFjbi
7ag1Q94canDOkCAF9hpgkvHT21efN/t/t0L+WhpLz0bfDsCgpF18sH0L+Wfql9DorsOLUIljLL9X
hn/ZEvZz6HnkgEUcwGbY5AE8KFL/xE+79BDwbZGrVgbRwUSozvhAf606UjunbddLraNm9In0vYEc
ZEyuo7y6kpR/eXvcXxuU+Xv8dD7W0BogE9hCB8Jk5GZOaMaPKm/laft1PN/2p8sntqqkkiiy+l5+
njh3g/57AJh/T5jFSs2Dcu50w5ShDGC5k/M0+kD6qlilpfGOrNcFQuvf91gs2MhJoJsIZ72DiFHG
rVKvu5BU37Z6xggk6BusB4fWH0q4mvaT/D5BMWUnh3C6H31Y1rhjiyIXbVMHtIo6uvDKosOBKEVW
wNn6He26B8BQ+ixvm/emKc+TckjR6Qn0uZJQ+LsYSvLhpI+8BMcDPsv9EqYoBxsjRYImcLQtG8U2
J119KUTvxj1VKGXXB8jfj3CmhxA9nLXyI0jH1yboYtuxTdm3kkzkUBr22FtYYfbk3UkPvhQZ6FEz
Kagj0wMK2B/9aLiZpvrbaZdexBFVXYt6nJr0YFyYaBK3PeTwiDltn18SGcVYBwUbcHEaxpfRpYX+
+NtPPT/dC5vwkp+TG6iBa1z0EEMNaR+2Vbehrof6lQKSXttGfgX6O1wljhcc3r7jK9v+kiCKqqUR
FOjuA9Cm45XMK36RTkCIUD2E67dv8coEWmoOQbu0D6XL0kODZZW1aXUd99VpOddSJtkDTowXlUoP
0GRld+gByU8mV8fQ2a89+WL7ESRHiO7jTEy4vECb7ktLiiNf+rVxX4QK/qgEOtkiOSivKvehDzq4
UzjkMk+OauEu6OB/7Z5LXhQvWpPUk58cel7FnzkUnrM2ghTfrHlyBwmk5l0MIsuZECZPNigUw/cV
fMaNbWrvDBa43o0A3A625HG0GVpWP540HcJFAQAYDEdA6Cs8DH7hZmgP77yo/XjatRernpdRpEKf
IcJI+Rno9RRWfOh3nXbxGez601Faz9Zz8GJEiMEV2QaNy7ZFnx4Jv16Zakuy8gR509G6vYd0E42p
Vrnpxz6h+WkbbTjf9adH93uvdUhekoNB8WXDR9pnTuP+Pa2pv+bZEj1TF6Dq914eHSiv9Lko1H2V
SnPa8RMu1iBDBZyjwo2uSN6/jwSK0HAtP3G6LBYhmNTMVlAnOwztcMnAqqmZPHt7siwkN/49KItj
s++hMtJQGR1gdwlCUGLpA1ARBRQSZ89ZmC5DKBMImfew8qVZ0pTxbTPFj9AIEHd1GcAxLhqSj4Uc
Ueh/+4lemWFLpkLCDVixIqzQbidtAfoWSd6VgOmd9p2WzjEuHdNUNJU4yDDa4dB9mCLjnfjoi5UH
dAvEsoKoOlD0BLe2U2i3utVw4tUXiXie5oXjJHF1KJ04uk4S9Fso+qKnjfq8//+08mC31EUUmf5B
1MEtXIl3BZS7Trv0YlE7UQuCksalEQhfAc0UeceERF6bKovQngcyolPkVQewvB6mctp2Hj9xmiyW
M0yvBBB143SYoSEgbU2Z0iM9cUQW6xmtMOaqkVSHIaj9zDI449lEBifOk8WK7ipoM0LKMT/kQ5uD
Dt/IFWTlx9OefUl8iU3kjV5ZTgcPJllnAzDCGWXJsU7EvFJeCCyXog1uEbmgxbrJIQ/cp6kWemOr
pn4v46A58431V9A0m06rPfmL1Wpbrw8G2C8dRlPTywagms3gV92JV1+sVjSLnaoKBT/UBPG8k+s7
MASObNqvzPslv9aAuBPXHQoUhrXxOcjXxdYMcX/aVrBk0Ra9AZrc5vzg5FW3Axpi61LPPTIsr33g
xZKdOutFDDqmB3AqGVmVY2WuQ6DMIMuhrSsyvy2TOdAqjsGwXxurxUKGPpQ1fj7ibSIkhZkhnl4X
Y0v06qTdbanLmo5AeoEjyg7aOOW6DeR2pM4xQ8/XHn6xlB0vgcmYbwB5pa3MQl2MEJgNhyPT6LUu
1BJ27xYBBCdgpnfwZWk2ZVwDGDp5fCc6N98KYB6hbJsCe+v5ddYAavSkG6BST9umliIaMKchPA88
dhDAcyaGn/mpOqLa98qwkcXK5hKYOHfQ/ECTam2K4GnIu48nfe4fFaCfzknhFJJar5sOQQV/+tkG
HfZrJ+7cZHEIF5MzBJ7o2AHaLnBgq6EjZ49J+r42JvP//+nBCT4dsaBj7aGK9s2pkL01EtYbp43K
YlUP8dC3OMuGQ2z7Dl6ndB8NIjlthS2dKbHh14PbMIbedyHgSQyG22c9hvaUy8/a/s8HxnGZy2yU
VHvgxD+VFf8Cza8TL73Ye4balKPPgwq2oWLLBWw9axV8PWHI8diLGCIdiWwaCJPuoZoG0TR4rrYW
bKnTLr7YdySw+yWyb743cXOZ05CtE6iSb0+6+LKaVkdh04+6FHusHMjhGP0VliQnZQ+AoCTPv2Yy
ur0SKmH7siBN5ka9znzA9E978sW+YjxWgDNN+b50xkfrAak8WSjfnnbxRcAgeyhXeLoXe6bJttfO
gy77k5rbs3/v81EJi0LaaMD3BPU2yKK6+dTR8JTNFtdebCx939gWnBS+p4Prb/M8Aux9JOXutFFZ
rk7gI/2YNWI/dsq5lVV/AS3b6fa0iy/WZzt44ygCy/fBOBVnTZpU5y23xxi+L5bOMDCLRVSlTSGB
sWT7woWRQBhNagsFB7oZeaNOG51ljcqPAf7vY8P3vjRfwqF6H/bstP0lXCykNqxNlwx9uQfK+m5Q
/GE0zZG448WjCKK9i2VUMWGJtIrvuyEuNj24VCvBqmPiA69dfbGObF02CPUwY+xgoqwM0gvo2Z24
MS7LXyiopyCyhmJPguYSIjQF5np40vGPcVmsJBc+7UDUumIfliHJUhfcVzDOT9telsUv1D2aHloF
2HW7OLxKSJVmbuOIzdsraR7cX/I2PPpiJUmPy1jGId8PvZc5ffhRQwLOVeKepUddM177sIsTbyyC
WdAt4PvJf2xBfgTfpvz89uO/dunFUgUzgWiIymIdsfp+Mi18HCpXrU+6+LKgFYbOOIF1x/dCMpCa
tRxAddbmxKvPr/RTXOdVARgxJsbVvQBKbf49VHBPG5Wl7SnQGIR0cC7bR1P/qQMy38anbS7Acz57
aOuRgouYsj0b5Hll2R2vgCR+e7jTl6fiUnREQXoIChyK7QmUecSlBDPknvp1sW4A/j8IiMfkK9gs
dmEW1wV5GIzJT0mcYZK4mEWJ7wykY4MA+yeoMtOFMkNx8fvbr/XKFF3WXWTgg1iS+pii0PLcNREP
drrpj4kavHb1xW4vZFqJMRz43nHIWa/yOuvTUyObZaEl0oO0gXERNvHev+OkCdak6/sjZ+Arx+xS
bAK8R1jFREW153JIz0BdozepI8LvHYho8rRAfllwSYJucE3T4w1U1WU1nKkRRJ1U14WQ02IFozUY
qEAhHm7D4knkyd5Ohp/44IvwqbdUlRC14/txrPbx0O7g1HDMG+21ObNYxGCATiDyGLFX1Gk3JCJb
Lw5OPMWXZRXbTy0pBWIElcwtR0JvZD2dFn/4i3Uam76ylmIp2RCmLuDR+ewrAM/syIR8ZVyWVZUm
GEsVMNAfCY/NCp4maZMxUElOnC/LwkkII+ZOBK3YgxFy64KMBEJEKk6bMMvSSYxTtpRljWgeyter
gDh1FlLZHdmbX1mry+oJqxIQJefIj0yMnxeThvwvF7NSCnG2J+2TyxqKr0nIxkpXexe6hyBsrxrX
0yc+/mKlUhIXtDNIozwX2FVQwLjaSD7A+rxo+yPi6HMQ/EIktbRdLFyw5XuA2fY+JFA2ycTtyoAn
j2ANE8jG8ScDIv+Re702UxcrOARL0jC/r/YpdePDWCQC2KLgxOTkF/FJSHxWlUAq3lftrmFfIzUc
iTZfe+7FAu4nDsqUDcF980Oz6WEWtnPkSQg9aNrMccVPAZWvbOj8P86urDlulO3+oY8qtAG6lbq9
xVY7iZNJ5kY1Sd6gfQdJ/Prv9FzFjNtdxXVSNEY8K+c5p1lRtuULNJ6YL8UBGn1X4BQXdm6LYEBL
aR2hQthkue+3KYXA04EE6pvT1bcl3Lt2b8BPZapsC9nPM9104pnYv3L3L+3cKqvouCx1C869rOyD
9q4J8+UhbDq3xsq/yJA/znxiJAJPwNpkmB4AonmJfxTB/MXtVM5/0B9r7zsG4oDRrTIllvh+Myw6
7LTY3NyNLeBcgUyATxGHs48wze+v1XHw12vKZJfO3LJPPlEzge+qzmrgzx4KNrXPcxHPjlu36ym9
F8NMGcLg3P8CJ8EHzJ1ccSznS/GGE7PJuBXmW2gVVLjmQOQtyWJiejMZj5oU720gX+89diXn/rcf
8cZP2VovpdkMJWxrsr0BjTYrZZ7UICa/0/Oi7qMJzHWL3DDWGM8tODlAntBSPoOToJjv2lGVjxOo
tm42Ofq3YD4RKVjdi+eAqfCwK6o+xpjCTvcq9+4GYCRu+gVgmlyhLgLZAUiaDj4IuY8yz4ObNR6a
YxfrHLrk4xLecbXuI4ZzS3MMzf6lIF2LgbCtD28g+DlsKaQAQFKqtrX3jxL0IS8Q5kTLHCNkmH4u
wJL45OdgEzVNGxwpnYfuUFY6uG0x5jGCkMFwkYC0urkH2NoD3QTwF/m3UHnt59CASAODqoX/Vfjz
/sxj4t+DXkkmmK0bnrcq7q585QvXk1pFQ2FYDw0khFrl88z3zQFzqldStAuJArVaRGsE/BLxJlBI
6HK+YT2mWyuAw44R0dfIii/t3nJowMtNW13ijvrC7Mk00r/6YdkOTk7HnjUkPKw4vhTybogHpQaj
acd6BeDebfXzn/SHS2vHXOgRpWbWzqVIvpx5idy8vC3lqgUmiYcdDcW53oO7tj/PJON2uiWXtsAi
nl1FDwgROjgaI+NiipvjKuZr8reXPqjlz+SkqwHaMFUW+j0EmFR0msGF4XgwVsoREc4rNFmR+hF5
x+KuSNFvccvohT1r6PkNenNtX2d6n28guvQIDS6nQSWMt1pGSnUNKF1U4ybKXaY7ofJLrGX48v5N
fHtSCctbhkqXNoLUqo/KOJT8Q4C8+H81OFMPWwj2GLPn9Gvdznu6DLS/DeAMb7oV1E7p6O3sHkw0
G7g9Q/wvpwsG7unXhhFBNgdiUm2Zsb6vHsPc/zFPtb5//299O6hBl+D14szLAx2WeZm1BGD+1Be7
nw0gwoBa2hIBjeWPZHazQ2GPOoqgXRnKiyoTRf7YR8Wz2KgTSg2fzPIecdCs/rTkFURtTI1kC1SH
Vd9dU+p92wqh9fL6lDr0eSgKsCqDrgU4isQcJuARc3prAoHt68WLAcywkvMy60aoNK9SIvK11yQ7
L+3c8h8leFGXhsM79XHvpXnHEUW39VqtddFSrLvJAwOaElAdITvf589ltUW3++gFR06XGZxVaOY9
7kzmT+3Wlqe5bZrnTkxzsukmn9IhatRpm9bgyl1+82/lvl2bCbB1gk6MlYD7FbdDrFLDe5f2B5a2
/s7BNPUoRVieKN8pZDSC4Ky1XhK35e3yjINLBi8wEmMe2wBGtyX+rLbeyVmCTN5ylt5U1YU0dDsN
dfR1YQ14RyFk7hJCsLjlKoeCGMDW5XYys5iP/r5CAgQz/If3vdOFL2pLsoITKVqN53mnhlfhr42D
fQavpeKr2+rnPO2PjCMm0R6CXNqcmmL6n+ePp3i/BtZ5M9XDsZz/oD+W9sH4pumgl1Oxz+VzPq0q
GUB0/QVUO/OL2+4tnxQ3DEw2fFxOnNXVRzJKlhZtG/7ltrrllKat99E75/OpQG4D3tJBPAFKLa5Y
6ptRB8djeaVC6plwOs4nXnThPwxiFodqrYbbXebqdlSyHq9cz/M1/E8hhR+y7JatZZQvUz+dxoUy
6NxO/B/e9sPXTezy0wJudVD9qFBeSfAvXFe7bAMZNwqqfRaZP0Y3ZUxSUjqia+2yJKgYMwXdxhNV
O5ighNjSMdJOfRAQ9VpWXNWrqGTriazux8fe++yNlUs5dSYlfm0IrA8xYD+GIjOVQt943W5NuDoh
QLC4ZcBlJ2Jtig7bDkKkgTVvk2bPnVp9WN2y4bDLQQgdBCSD1hhEitF0hXS7k3XZFUkXxBtZqU8y
KK7f+YY8r+giuC1tGW6pcrn1GPPJWLslvedBwtrpDQAHYlktgebeqiaDpVX3mUJiL9GtOrpt2zJU
WmFWuy8oyQoSBWlRcJIgh7vmBt42TGjXvb6FjR+UbKojgj5f3KLoJl5Sqs2lzwcZGiu+RgrwIT4r
knnokiVlP97mYcWcPieU4F7vXOu4lP0ekqwn6xdCy1TW0qVte5bPeb00GCZzdMvwOUfRH2kY3Vdt
993la4Lx+/XSTM0e6wR2DbbUG2/5OtPG8Twso9SeiiMtdpJR2j5qoI+GubgSKy5dEiugahGBrSyH
5fhL+FFP0Lfji1sOBsX11wcC7bVa6RnbRlPuaVNQiRzYb7eztqxS+sGy9/FCMLEqZNpG6ns0X8vv
Lx2JZZVRPO7g8sbaPSSNE7Nuz6Gvvjjt2yYzAWEbXiRmXD/wyHxSLUNTRoPWz21xyyZBgylrRjdc
wJGDlpLeAbPqdgNtGhOWT1PtV3EMVNDuo0eJWkOF2ty4bdwyyhpUnWjgrrgo/XbHIgLpFyfgLhjz
LKOca3BykpDm2cK7IwhgU1BZuJSwWNqySkQwf45i7LrQXYb8gWzDlUzxwg0UllGu9SrVlGuS7VUf
JecoHApw5rkdtmWVrZ7htmceZ+G4n2kJDVhJlFNfEGdi2eUIgay4b6vxBJVQkngKDJ+EXWPzOH+z
/+a1kAh67U9A7t0V0jPTqTb91xKiiDc7N59ANUeOTkdjM5LM0zLHw9biB4Zyg0Y1YD8FQ37ltrpl
ntHgITMJGYhmikImVecl4Bh1/Ko2G0lUrp7REB88VUIFaScnsGg2q1vQtMlIanFmfQkMdh6p5ljE
k7iHhsu1qcKzlb/xWbllog31g9W0YA7yqg3Y17jxoRYB8QS/rqOk6cHJf8WJXbg/NjPJ0AM2E6L8
OfGghtJZhfGl40KC+AUqvLCx97/ypR+xbDcHGzaQ6/twmmdRP4eG8w+irH50pYlu3/+F831567xs
Ax5qglnJCPwSYQilFoiuiYORISB4g/E+jVNDDiMkZW82qNuWjnfXsutS7JqTiZxjYvCC+dUy7cAG
/f7fc8Hb2a3eklfjKvIRAjtQFrlTI6tvFnSenWoxDDi/dhq8igj6dTmqDrnFH8LJ3I/V7jZbCkb6
14sPaC6h1JZn+rqieAIDMv0ESnJz5UX0wsHYpB8+eogkj41Gs6N6CfX6fVWREzqI/0eXV4JQrQ38
CjBKXj+PlXzWDLz8Th/UnlFYu6WCBtk0nyI6+slQQye0Mn+7rW0F3WWCRNIINfcTlepnTv1nr2kc
l7YsVyn0MbTfzKdZ9fIx9KHDCNoTdff+xi/4BWZZbT/rOCqI0KdO6A7kwS3qj5JiqEXoBdOS7//I
pRtjmWk/QMZxOk9vDQLcvqwLP3jzNc3sS2tb0dfziL/4+7ifqMcfSM6/K6Z+OW3bHn4giCjRurQi
22bCkll5j2wO6MFtcctGoZFYME+XBUbLwdYedvUn8Fq6XRl7/mEBZ5PWa76CckE91yb/my+giHfb
t5UUb9AhkNVG4mwaAX3w/PljBJkVx0OxYu5SGgVpvDbOihIXZV8gXQT9gMBx6+cr9EcjGMlCNS8A
VZwME49U7I95Nb24nYplpJ3UkNwISH/iPXxLuAdQTu+n1G1xy0ZHnRM2jvF0KqL4uwwha92jj+dW
5Niaj0EYIUUDkg60IuNziV5pVVwzzQsZlK1JjcdYVYNJvzvRlf1v6DyZqpx9V8vM7kBb79Yv9f4z
/QAtNZbvBL/C8fJRga2bq3B1C9M2mQe0YlYQMebViXV6uYu9MtVt213JmM737o2MyVb3raC1ArKQ
AXOnnAW3JRFRAtkKtxl+ZPCvb3s7B0W16qI6+ZDJuOkx4J3+2yd0upNnau4/bante1F00BfDVHr8
QiTEgKE64FZnnnm6/1x7iCLhCZ+Wp82UtybKfxoyrm4+wB45ASdlMxktypPfFR/LqPod7b3TeBX3
7KETKK7gUYxrPK7mij/F5dJ9D4uAXInUl26LFUQhitASKOyVJ1aRT7Rdfy2d1o6nYgVR6NnUJCj7
8tRDlguRjkK1pylDt3tuT5bMwQDqzIAWp0bQvyAq9FU1sxOCEVSxVhhVbOFAIIzyVO/gVFtleReO
uXRzvPZcCZ3B9K7nMw001A9SsUGHkvXxVycLssdKQFjjV5BKlidabn0qohYSLRtzmsvAuVj22Zil
mLXQeRYrXaZTLOLjVu+O/RR7ooS3BOIv7Yy+WxX/7Qv1AOm3Z7djsSIpkbNp+qpHH6hkt2MwvfDG
c8xDAyuQas12PQDRlpEqosdqWyC7MnWV422xDDQMoYbn7T1Heyz+Cz24w6DZF7dDsexzUBBihQIq
z+p27ZNG7iQpa8cTt8dJgBmAZvNG8qzvyHwXx94t2Ru3Z1iIvFq+POzAWDLXDAwFm/h7q3b2e2Po
Mrs5LnuapB+oN6xFFWb7MIqbSYXeUdXxb6dTt4dJ8mKuyLpsQYY32S98Hz6YQbtl6PYQiW/AdMtW
5mdyioekh1Iac0zQbTVQNdOKgPlkzUgTdkcNTggow7U3bkdiWacxdU57IdcsXMUHEp4DUeDWzbNZ
OMa46kItvTWLdhqfJhPQ8aaRC3ejuvFsRNI+CtGDD2bJSlPXeJsp17RZZjdnbmOSQB1KGzMGSxaQ
uUuCwPwv3qnbNbQBSWOdLyDc8peMAMm9FZImvBaOLtEGJI2AfGvIzy/Z2gILrsgnlV9L/y8kLDYc
KQIMZtjQSwaGEeJZngFAHBClF6eL+B80UiDCDfDeJZNdd8Pa+FtcEMfHR3tYpJz1soEkd85YFbap
z5obcJc7plo2GgnSr8rUks8YLQq/1Kp+5rp1cyr2qEi9TtPQ9vmcRVUYQ6MIIqL3+xJFbgmoZ0XP
qlQMNDnivHzxq6VotkKyyjF42igkA8qjVZfRDHnBYksj0fB0NPNnt8tihU9P6LpCQ7HPNj/2U2i0
Qsl8glaY0+o20iiE5h/sv+qzPNbJrpqDF1K3zNlGGlWiWKbIK3tgJfzDoP7xUd26bZq/jssqblto
dmHlmW3ypoUu2EHywHFx9npxsDeE41JtXbbFefsInTG/ShVGjK6RQVzwLDbWCJJohdLG7zKf7fl4
qPxw3m/BcW7cgDvUxhiPjdQxpWbJOtM8REYFhyJe3U6H2viDnRJoHPrekFGTR5BTrz8SGf96/7Oe
0/v/thSoLadC1mqfUDpj7SgQD/kSgMkCKRi0PNfeMZDaWCwjZrpjpLnLMLr0Qas56wR1mTvhno3F
wlvOrCF03mVgtYHGqgf4Kk+8iPRujsCeD4G0cNCQaGwzPeCxNg2mrfvtQRDs0/unf+leWhWAZ1QO
Wsy1z6JG91/JkLNEk9Z3S5Co5cWCdpzjwpNtFrfzSx2Nv1Q4/uWycWpjsszY8GEfKpWN+9/dTH+G
IXeKSdQGZJk5yklTY+VlhVaygR7mfo2H4+3TpjYcC++ICtOuEOfWdBoh7EzTSk5uhQW1AVkV43L1
oQSd5SrqfqJhZL6gSnpxO26rOBcS1PZAUHZZKcDJL4P9MzORU/OM2sMXbBGyFHnYZcM+xsd2brY7
PFpcY9e8dObWHRwCKIuW4Tpl3sSGMsn12ptT2c/RNfWVCz9gI5HyFnTM82SmTEgSDcmAYzruJAx+
OZ28sMrRPQCMepXrkBkmT43G0OMGZiinBgC10UjQTd8Fr8ycQaP8yd/IqcwrJ1wjFVZEFWCEUpVp
kXvp6iXW020UTU5uhdpQpKjpDV4Xa7jxivAUheNLy8gPt+M+f+U/XlyKatFj55djpkOIpFcmuN/m
0e05h9pwJKOkKUggR/CyBNtHkfsGg7SDvJJ6nROhNyKpsLJdHpkFEhRkyJaOxv0h7rX4uy+LrYBe
L1g3oFXcpFXLGseUw4YomXkb83JsR2iae2GaN3isOgoAY6fD+5/igoQMtWFKU6UFDfN5ygawhvB/
jDdS/SSWvPuGt2uhvrQMDIGQDa4gZnwL0TeonEBugw5fV8r96SHkGMuHFDSZhwd0uSFJjuac2pNl
qCtkF14A6ea4Ap+vqDV5ycdaYmx3oi/bPMXr/ZrvvP1QkiVQt7qD+rss5eYnIwl475SGUxslhRHh
fh82f8gKPtwC0/1t2q5V9xd4bKkt2CQwDhsUZBgxFqYMe9jinorvESlR/oh+mc7iWfv8pYeG83o/
qG5sbqZ8Vmuy9nNwfP/7XXCM9pvuLOstmIHLzup8ukHT8ge4k91itC3KI/tC6BmSjZmp54OI+xuv
WK/UjBfyURv/VYluzSdhxoyXk4qPi1AbPUAquBpRzhDhhgOiNhKM9r03zHUwZsKEh9jrOOS9oWnn
dPI2EGyEYLcStT9mOx3UJ6/h47FQcnb7rjb6y2ceJPjqZczAGDC+dG0b3JRE1W6Jnc09y/hqGmiA
zVmw52Arxa4Z+Nrd4h23XCQ02sNyUbg3YxRvSZCLh4YTtztps88aDU47fwHBwd7kGK+JdZOAOt1N
uI/a2C7KIlWM3TaiwxPNiS+je076K0d+4crbyC6VL63OdT5muWmilKItdc9LDim2dsuv3Mh/u3Nv
BCcb4OU3TUghloZg0cbtP3U3/9Zt3t3BxYPp2sjtO3RG8w+E5P1h2+iezHWr7lRM5xtvVMXHNtDF
YWkGvHxCS3u+L6Bm/lCARn5KPPzTlYO45LGsXKuLh8CbB9iNLOrfU9PotMy37dbJKG0QGuNLW1NM
32c6KD+aYCwOkQa83G1xK9tqwWhRreBRBKFZ879C7vfD6CZvg4v2OiMKAt2aAtLzWRjFR8XqD1Af
+OW26/N3+CPZgqh7nkOofMz8XoyPuHjxnZrb5cqdu/A1bYEpZrwevUV48rlanyh/ziPiVPRTG4JW
b6zPexWPWTx6L1wV7ER4tTtV/JRZJTmGPTfgeCU6aMGGemUXXQpJiRe3E7eqoVwVoA2v0USLu75O
RSFAyihgRO+vzt/OQG34WRFty0SknDKq0MgF46B+qnbaPcxR1Dy0YdB/RWalrkwNXPBaNu+slBAX
6qMJhVFD8rRXbZ3spAeOF1Bht3Bhs8+OXHh82oYhCz3ygLr0dpqMW3lkc88GRdsNMUVyVHIdfa3R
c/i4sWFx8zU292wY9UVRN/jMEKglKahigALq3XqZ1MZfNVNdbiuB1Zaa9DfNCp1fLsWP96/QBaO1
EVhok4Zlkbc9ynX+K5RrlWxDW7plLjbwau1lvtMa9RebyHaAAkaZgFjOsR6ykVeY6iGjX6s+o6T8
YDDZjrFPlOtO52IjrwxtG7XOeBDoTfFtQDI9N9rNm9mwqxw5UVyDUyFjI1ke5j5O8bw+ud1zG3Ul
h3xbMb/XZyIID9C2/qvumq9uR3K+Qn9ED1P0eDUSWJoBLnYoG/mzN7Hbixq1UVfjuoy5qgcULxSa
nBuTf8/Gd8zPbdhVAAF4AoL/IeuXub7zQ/Is8n69cTsWK37M05rHbUC7TEOp4LgDf3UoS+H4Oa34
IStvGKL63Ackyw9QP37oRn6l8Lpg+Tbmqo0q3WzbPmRxUQS3q5JB4ouBPzidio26KskKxbYNDzBe
jRhRSnLfjcOVSHRp5+dw+MdF3Mca3Ihy7TIyHJowjDBgH1xjzL+0tpXYhT3oYgRDnKC6+9kU830J
nYgr4frS2lZmNxcTtGZitBarAGxfeZ5O0jEfteFWRakNCAzhxkGt/hXM7WbOv7l9yOD1YddAQGqv
07gmDETwY8pDFjueh/966XxYZTeUZZMJgTWHJW/SNbxSHV7IVmzyXrH4tS87hjsiY2QqvFLb70lV
4K1bzPridjSWccYbhwjWBOJFFLnNkYjqtEXr6BY7bcwV+ujxGscQV+nQMSNhfq/y9S+nfduIq6kw
3e5TxDYu6odgD29yPv56f+kLx26jraZFYthx2PtsQLV5v4TdmFZo69yH3Dhu3jLQqqcKXN45EpZ1
9o9eJMKnahjcaFqojbrq94m26BP34HxWN2E7FUCONKWbx7VxV95OPPTR5ABequi2ZoeucJu7xdzh
a0tSE6klqcsiAwyIJk03f17q0s3b2qgrBbEcjYmZISPjrhIx8tPsEbfwZiOuykVXoTfBI6KH8w3E
RE/lNLllKzbeaq59zqO9GTLRqK9qF5+iqXTLmW24VaBFsPRTf34iWnQSxwM63dGVEzm3Pt7o29ho
qwDiL3U7tAM0T+iQsqAIPuEVvLoVbIkPIspXqLJTko5yvPaM8a9HeesnrXAaadOWMxd91ozL/m2f
V8z2gv2zOqqYlx/a0sOva29KBrKYJpnauP4UG4r0tefDX9Uktk+sW1SKboI61V7e3tZNtb/QNlwO
suSfgmpq0r4eTDrHcf24YJ49qetBHaZ5ELflANLzaV3FTbXnf/dzS27pvlHpFmJsRiFN88jblx16
Jox9bOL4p5d7TkOO1MaXiUjJkNBuAEv20iaYQVLJ1E2OuYKNMIuHErT5DHdsmVFMUsNNUk1uXDnU
RpjpGPBpCinzjEkJ/cy5THfQMx7eDwEXshwbY9ZUnfRzXnfg+/eOfPerJI+5G96e2gizvtc89ktQ
7Xot5BlJJJ7joPyf28atRJ5X3or5SQjrSG/8xqL4DlIvTspaGPy2hnnFOLW1EDAaXsmfkrQ//FW4
JQo2AmzHvGecKxxJ5UXLTc2PG1oPbrWNzTRV8sWDIhCXYJry+3uf9s2jp+NrVPwXfN1/2KY40WvT
QCap8r3mdl/35s4ALDAYXqQ1D8mBhF2UrDpyI+6jNiqM9F1daLx3ZJP2dXFUCoNyUevBFzndIBv3
pAreDnToOrgE/zYAq2JCht4NFkpt5NO+c7bkLUpBXZZfSLjOh7Ew8a3bzq1UfM9BoAo5YBDX0ilI
dEWLpIzcpnuozURlDJ4aKOR2shEt5ySv/Qaa1Pyj286tJJyFwbQ0LboSPRm/lVsI1aqlc+pKsNhG
PUHplwTAU/dZUekcZf2jAafslctyDq//CbtY+2wVf1SxM8Aavl/IDuC4fA8PFKoOKaYJxnScmH8f
tmr+0MvOKR3Cr1lBvuS12kPMyQCWX34u2vuQ0b8cPgBWthLyGs/dgG8ukMdbuzoJOrYmdG8/vb/4
eZG3DulcZ/xxSN5Aur3lPhBte3xTxPEhqsQtjZvvnrmGCvg3pL71G+dA9sdvdGVUBouBLNm+CLod
V1b+6qKufCYNBi+JLrwXs0r2QXpiCZNa0/oRgpqI9q0Kxucw59jJ4K3lnnp5sf3Us9dcww1f3JqV
14M6wVMUKLOs9Mw8JnpANG1kPjyWHThH0jZoe7Dah355N6BOuS34FDyGnPjfur0MHvhY73dkbYqn
nnN2APDLUYzIBqjGvgQ99EjazPA9OjS0wbDR7NR6xYWy4vBCDQurEHFYgaD+Jlr9Jt1jYDHfv1Fv
pidY3fIXYPlkZOnnHjxqusAc09odctC2ua1ug9PGyWeB6ga0HTxMeS9GqmSbneoOFtvQtBBtrgXI
epS+dIX6E9QAwK8aXHFHF87FhqZ1eaF2xqH8F5g17Rv6O/eJccnCsXHLRXhxhaZAi65AM3NclS6s
ErC2XamY3mw5YHHLRVA9TIT1Hd5eZFWkpvC3tNsD8WFrWif4C37C8hBNB+q9EHpnWbsIcZiW9kHv
5bUrc2n/lo2Di6tkeA5oMbkn1nsB5tC0BikzjHnkLqUK9m9F97IMkIL3VZuNLJq/NGv5HJCl++pk
UDYsrQZlU0tBVJzhNdID9C3+KhcgSdwWt6x1xUv41nUrdn6enOD9YyPIs9PSNhqs2EI9ibwlT+iC
swQKzHkCYZAf7y9+Ibjbj8q+6VZ/9qBh1SxbF6ZyqOkN84Lqaz+CJERxtj9uKmiO7//aBdu1X8Ly
duaFr8GAn++qTUc6vcwNdzsm+yFs74tKVJjqy9Re9CkCX5wu0eLoGey3MCAGOrZX0HdsQxp8XmN0
FDx/ba7c+wtfwQblNS16QN0E09pNf8yb6YOYu7s+EMcSs3I+K1xSUOhgW7nVPkxxRHNYQC3zb7GM
H+MO8idOn9bGrbV57K8mEOe19f9CWtzJOHp5f+kLuZWNWtMaT9YRkIho7I1o7RcQUbingADddrWK
/5KhqD+//0PnIveNBMsGsHXgjuZ0i88aX2eRgob1I5489+52MXS973aokXbh1k+JyGkNDNCsrw2i
/NsXeOOn7efQOOq6AuG+RRd90E/butNPfAlBYKRld7MsRCWAf8Rp2ZXggY0kSf2uKl9Yx8vH1pBr
T4Rvu3hhZwVr2App1FmGLBZ/zwUmteTQEaiBbvOVN+W3v6WwUwMNPWMSF1EJ7E27pxTPkfieskN3
UkS6Tot+cMsThJ0nyM3LNxPF0DZl5lHjT0vKJrjyV7ztx/Dq8yoTf/+yXVrDSgf40LMJLJ+QrWAr
VBvXCiJFtbp1W/z8o3+UCpGCHnqsUCaDO4kd4zHaj7wmX95f/G0MMRM2XL0ybN2QnVaZN3trirlb
QIYKrYHIBGUQiudmvpvisakSw8M9AWXl9ERqDHG9//OXDs5KEnywQLRqKKGaEfn/VLK+hUbHFT98
aWkro++CXSyMQc+uCdVHvoPnETyGTmzRODUrRWjGEbJMI75JN2/AmS/Ll62/qhv7b0//vw5E/CdL
WPW+5wSKPv1OG/BTjjn7PG9ojCeVMJ1J1i7qfza8nvM0X6GceiiDKh/S2tDlzhtMeBstOfkqdQ07
mZr84OeB/7DDo6MFsogEnIHjjyn3qcuoBsOz6esLCvDQyoFtKjMMBtyIpW8AFZJOmYCwIaXcgENp
2I0EoDLgSRzuIiHmm9Pls8GaQc4iUwSswDGrtNn7L6Eijku/dir/N6AOWJrSKzLgQc1hWcbqEVTG
TigKHLjlbsS8joQ3kEor4i54XrZo+dHUvHbzN3YCs/qDPxG1VxnT6kVUHQYStyZ0Si2Enba0MogK
iDyV2Vim5YYHnijyr7V2L1i8nbbwPQ7XCkJxmVr9/bj5vsY8jLziKC8tbp+5Nw31GOKBM2rbXzvk
rXO87DgVHMLOVSCwtCmBuY0sJIOXMCFPC6VOeaKwofZqDc1W9lBv2qv2PkeQgiavo3HaSPvIjydT
bU2Z5XyQabx4KR/X1fGmWP6bgwFikyouMy3nf2a/0kkgA310M/3zV/4jpqJSimZ8TtRhEfssRfvc
x+Mnt6WD10vXded3LNywdNMNaRz04jAHwtGvWPFSANYAZVZGnuKqHdKtvR22eXE7cLt8DIbIrzA8
RZ40Ht1Tj+RlEg7D7nbHmRUxC07rDTkSdt4s3mMEK3qplF7cgr0NSsbYW5BHeiug6Vkfi+EQz05w
Uib+1d/846bUJkC0LKYiC8V4O/br3R6uP5xuij07FbZjAILGtcA4/84PIVt2PLaLzS2vtcen+nY0
LfWw8dpATiv0IOs1laETahrHYrnD0EzQ7mzwOVWx0sc1rGgqfJa7pYU2JruaAESodEWeprbMb8GJ
ux8Uqii3Y7cMVPKzaMPC86daDs+kUx/0yBxvuY3JLgwebgBthA3VHWJbg4YdGSbHS255xE0Zn+Gd
tcgI8+8ir5d3wxYXd26nYtmnGCQifTmUGd9Nc6xoKdKo26+NBl2InjYoOw5aEOytWH1eT3v8z5L/
dtq13YQC4XBZTB7SiUBCC4Gpp7G89vR5qTKym1CD5q3HPIL0sJ7DjxEGhpPaj+Vh7GvxYdXst6y7
7mnMC50RpXSq9OiElWDC7lAtiHRFscsCEg8Qvch3o49y66qD26FZtruzs7jbzGQW4dDmYq+TWkk3
r2OTZBIPXxlaTgCF0XJIA2IetoA6KVzhWCzLZZ1sVklCmYmpPAyhSkM3ynYsbQXWWK0cmocels5Z
BbkB8z0oxiuPBZcuv2W3dMQYEamxdj2xx7gcf/cd0C9u39IyW7WyosaYtISemCyTjm7V3YqszK0U
sOHa1dqSrQ4nrL6sOoE+0LHL1e62dRutXdeskb7qZNZWM02KirBULWBsdToYmyQT/Nug99xwMGZq
v4Jf7Uu8FE5DIEzYHJkSClFj2DRI8XpP34V596UIeePmiG2KTOF109pSjdviB1DTJg9r2bqgKrFv
K+vtkSD5AxUIqxuUuXJq/GQVbmomWN2yzkh2IwOFiMw42aN0WAMkkcUUXXFaZ+f0Rk/EJskEOUkN
KFNMniri5QnUsaHzKJrtYIDkdDx5y06B54jX2vPJ0wLGskTXEuPyEKt0u4+WoQrSx2xpGpn1OupS
E5SfZ2/84bS2Ddv2lQep9saPnwokMnul74QXuxmpDduuAzlUPZTmn/6fs3PpllPluvAf+hxDEFC7
WrVv0dyTc5KOI28uiiLi/fLrv1mnlU12pcagk0YabAphAYtnzRmi+uG1JvH8MIUrc8sc2eR2K6Nl
bao9zuEGpNJ2IOGpL/ZPbqNi5WDCScK9ZJ9hKA/b0UJur4ZQ3xiVSxMvTEab2G5pA2bbrF4Ory59
x8ZufayLYHpcxMT/RaaqvnP6CTZmh5r4tiiXIQZLUZ68bd8BpgknExwR2WT4LtcwOnDNyyGzNj/V
UOh7WLv67NRzGw6PyjhqPYNDdrG3/nnqUU+waO+WwdZ/0++lD2Bt1/MRllLNWKpI8NYn3/e7p2aH
o97aLN+2dUD48emWo4xJJmsxvw3Z8EZpvzjt8UWmPi7fV6sQ9xusy1I4kPuw5Ds+dAFXad9z/35W
1T9qVuUHLvsHMg1vxhpEnc/jLuHhUmWEtHUKOY7PbmNlxZ1120u8oxxFXuEH0a2HyrXoP7q1bYUd
QSmNIuJF+S5pf6qK6q3Y1K1S4CsHG5tJP2ql5TbvuEmxNos24MIa0/PGGrvWePQ8j9JpGDnUfhDn
hQmziUVve324RQZbAnTSXuW1oo5zNQTrmKjN90xq2NjWbsHexrTjeK2HipI4R7XblK5z/BXokluw
tyHtgMwDmcMFZrulX4rTtMhVpkR74Y0T/JWN1ua04XGGx8IVMblpyiEtwKk9rHyuz2QqD7fgYNPa
tNqoHCYR54Pwc9VrnYxR63hJsGntnctjX9Rc5GDnRJuAJQCptsWmZG7JCVsTtI4N0J9ii/NjEj0Y
fKXvtKdv+R5fm/bWgg1pMSuGsoa8nLf3g+f/uzPu1nGbB1+PBTHyMFhRdD+1+uybynGfsmAEOEbR
LjAdFhRjdxxv0a8NJ7ceaK85yNvIdqDAeC51jS+6zPVpk3N0N9JjTNtiM0+0q5oT9kj1DU9F8F1X
gyge19B45z6M1X2tsF8ukFW+MXVf1jgRkY1zF4KEszBBkYfGH59M1OineEWyLZGHX57bSDHY4EHx
7/OwDkWbEqDNS8LXBaQiJUI+4b1Onpog7OdkJvX+1JbHdHd5gpWJX8nmnjQoh/977H95JYc2JItL
MpmroY9yPQX6XNApyA69iY/QjAqdtpfQdnFtGQQIxBpEuSzZ95Kab30vnKQ9RGhLBhZ1i4KfocXW
VXUMJiEDT5ZNOJ31Q1tKddwO8ARjE+VlRz/xkZp09s2Xv4/7y0sYtSHPdy7wnxOqjKIwj4ZRnCt1
3HM2jCeXxqGN9rzxDYBwUM5RnPvMexWP8z3h6r1b09YFDkc2L2QhTpv9QT/pYYJAzzI4GXFj3ViD
UrVYCYca4zyY2fvGrI8tFqtbv63z0yICOrBuQsgsordFS78tMX10a9qKxqKmYzASND3S/akuol9e
HTo1HdqY/zZVHEgtlk7AdZPycELhBghhl36HNudfyX7sFhVFeSzW5lTM8yPf+uZGDLw2v61oz4Ki
3Tqk0fMtKnXiN+0B1jB0moShDWLHkMEM/N1EOTmK+b4A538aOPvw92F5+d4W2hw2gx3WhifoCPdN
sdyvbe0nLCyOk1oPRJiaxDfutZeR+PN6EtrsFQpyKB3ZHOE0PyOVsEJ1sIJgADEnIfzmwY8XnQYV
RDj+/rOufBAbxILtWX/sjQnz3vhfYw1bKEKcMoB4GnkebiKgjLTyhjDXeHBMuJjfHLx569bty1f6
7WkNzDCKGKG+kw98+2DG8hsUhJ2OOqHNZ4uwmkRZU+xLY1fAe6+Sn6D56yTxKUIbzRaUxccGW6U8
2ovlBP7+n56HxCmahTaQddQLNUWBxpv+iJIsZoDJ/j7el5vTS7OSPh/vNWAVrSAhnPd1wF4FNauf
ZF0v9wHUTxMV9PKuIbN3p/3S3FhvV9aBDR/AIqLaorUPc6k58pi9TGRb/gq3IA/xcnOiavn49592
bQVYW4CScYR7KOytdpiMvjbeSFLlhW6UWmjTXsGl7LYSS5jDnzY4bf2loGzz3PYBG/Y6mn4GwlUL
ZNiUOpUwoTqPy61SpivjYrM8dVcNgwiNyAFSZGpr7vVQ/HAacpvk4bJaGtQeijyIZHw66vhtdxHS
dmvcCg3NPPYHmwVHZgHRGjfE6gP4m/LGg8yVpz3U5D9fCdyfKZ2aDtMlZn6XaNjb/VPFPHgdb+OX
jvT7uWuO6YzFMif9tkyvcNhyg6tDG/aZI3/cQFfznCmvPE06aO4YVcxtb7aRnHnpaLkfIc/JXgTY
9H325vC74NaV4soGautfKloNUOsNRR4PFc+iXdQnlOvixlIM/vbuwFOR23kxtLUwK784KMf1KxeE
je+5GLd048rc2KCvrAsbWZQl8du6ZiLnVRydB5SQbL7bZRg+b88nF+ACsi/HxPNFD0+lCX6UM/vo
tCxsYlH5suzJRHnuj/t85nQPHke+mpNb6/aiw5Sf/Xq/DPk2px1r2YlDJNmtcWvJLV4g+qZlGJV1
bRJk9rzHoA2dvBlFKC7f+bejRDloMywEsyUkHVSOm43cIwH93a3rwfPG5SIZ9eoYwciDhHRHc7z6
OWlFoOPWnjzHhyqbCoFuFI2fmGO+gymhYxS1iS5Y4VZm6Q6el6PnnwpVoAYAYtqO08W6G/F+63Yp
Noz5Kn+Fi1hTU+5OPsQitIGurmh8pG5azEWl6zH1J1CiomDcSbsK7VuLFEYnMYKjwrgv+3sf+btk
YszxfGiDXbteho40mufS94rHaTA/YNE2uUV4m+sqD46XJ+DyeTzt42OxRN2dHFBi5DTXba4rpI2c
aEEp7tLkq89ItvXjl783fVnpLxw//4C6xkkYEh00Z01D3+nN149mKIaHcmtqt7BuC27iiLD2sBFh
eJczXtrWYQIlfuF2y7LZLuY3PuGtx/KA8D4peXfH6+BW1fUlUL00ONYBNhiOqPXXHo3LdUrinT4J
fbjds2y5TY8i7+Lx6jLXfQg4rMi3Q/bYLUUS2mgX+KuCoECY51UU3netSkGkunXcprtmzjFlRMdz
qA/9HOr6S0P5jZvJlfG24a6iKkkwKPQ6aKI3x1bfL+SWLP+1pq1tdDqKSptK0jxQHT9ta2+SvvPc
OILQLi5TRbWGNTM0h3TdFyK90+izX39foNc6fvn/3zZRWIVz3ktoFc0xhEog56CTrmTHya11axdd
FnqAAO5YPhH9T8wVZjkgN7f7go1vmbnhfMH1NsdzwJY0dVkmElid28pn1uLk0WRW7i0sRzGwSaBE
/L9ja/91GxZrFz36sBzGeGV514a/6OD/inr+yalpm94aZBfFchEkNwPEWZPKZ+qzZtHilmP8gx/w
h24p/Z7mY9nxhHX+qyae3JanzYYNNBIDzkUUO6h/ErrxU1VVbsxcaKNh3bRKvyh1kPNC/WB4clHK
bQX9AYYtY0cY9OVz/2BvyTC9igkcD92+pnWApstaF2W/knxix3oOF4W8bhkVbvu+jYbpPpbxzgaS
N0qlbG8/1bW58aB8JazYXFgH4KAJSI+mGf8Zl9X7tmN3bmNinZ41xUMf4HyaC2gjpIiGP83smPn8
Q8xzGBYZrDvNST3557aL7hb4nLmlVQNr1cMfoazhRRPkldafgqMtIX80/eM0KDYNZoJBeMuEOspu
3FSyDeKtQRraLRTaPNjebRFcuxXNw07o/wWNX30oSfXTredWsvni97bX3Uzzwdu3h2Bt3nXT5vhq
8YdtcgGX+nIhJN97b78Lxt47Ratb/UloA2EsgPVgjYr2fDL64xL2UDyanOTnRGijVJWRLXIsE8mX
shnSEqKbyUGAZriNubWEyqNo68ngUqua7tdWrlhB8N9wa9vaN5cpbsVRUz+XdcvvQ6+d0iBChZtb
69YaKkeYNVXE+Hl7aNiG0Mxj9f+cmrbBpgp2bIZq5SMaHnnFo89LuzoVcYS21uY60L7feHHkzQZ5
4BSVsuzTNG/Fx7/3/Moly0ab2olB6n31/Xxep6o9hfXQIYVZBN7XEtYyN3I5VxQOQptvAii7KH2U
fh60khcpC4x6r/wWGptHp9LomE2yMb2vCS7ehEJiAbKcm4cwenjl/p2bqjr//ee+vLfgZf35kdVv
GxP3rD3yCLqr95EnvvRztNwI0tfG8vL/v52Hu4NVwRwXe27qfuvTcZjDBuafJIIaSRHpzW0Ts4Er
swUiHP34yPWut/u9X0XaOh+7bdZKm2Iy44j51u7rrxgESsqaW1Y64uVLq41a6SWO93AjRx7GwPhZ
TdUXWFDR8+63/Gkeupq7LXUbufIxHqWk4YEsGd+/hJIPKYkpufUccIlHL1y+bcFWcyy9jGp55HEQ
L2cUsNQ/ZR+J7x4ovkeYVVX47H4/nLvlICfBoUbDQuJBGu2ondx3IXllTeSSDtW4KASzg/0IEYqT
wZeOuQWbIi7JNnV4PPFzsnU8bSGJH8hmuDF7/9M2fmHwbLnO1SOhQbHuke+jXz4cCgIYG5c8m6q9
OxV1JO+5QWHgurU6LdhBEhXXOm1IB70yeFIkYoQd1IAq8CqJBi8477vCW2q1QJKKVft+Xxs/aE+F
HlqniyhemZ8v63VpOzqqZsvhXDefxxjv2oe/ux3TIczzvHUjjbhUoaN1XVYJXuaXu5BFq2PfLyvx
t5Dke0Nb+JvaLhQN6jl3lVRR6bZdCxvmUhQY8nhEa742eJnSak3IJh2zxTbEB+IWfm874pBHoMdc
1A8d/nELDzaTF+/HVMm4O/KF7V97JRV4Uu6Wg7J5K81EtJZEHzkExr4tb4+m/u6ydYW2tOqEYhNY
EI4IzLrtISAKF3v4NEH602mqhDZwpfxDoaK7OnJG2+hVtBqTsmG+JeD98sYb2vKqc7FoYwpz5IJN
NIGInz7vMPhy/KDW0Q6+g7Tre7QOsfwiEVXvJwtvnE5gwuYKPdQB7JUSe97D7/hjPZL9rRhHz6nr
wgYLO3gDtNSL9lxXnTqrHfWoMZvcauaEjRZ6tWKdJv2Sw9Xjf5QM9amTxE2lUtjoVdnUwOj6DXUT
7VKn46qKe3CL5Y2N4hJe/9wnhM1e4UQTUF1NW05EE95tsJJVp1j6YaYaXn/jFzPXLSxBEsTT5PiL
bA6riILVLEzO+VYh2PQDar393SljAg2g56EYyQzZs7Gcc7AK82MREHLHUSjsdrC1uauArUrAeHfK
6UCguCnD8J7gjdqxdWsbWQ3ZgW+IMW80e1DTB+DxTuAVhAGej8oYxHQ6OjbmY1P88OUvCYVAt5Vl
U1es3cKlwM0s1/y4g4zckEyr/8slGKN48Xm3veVAtQmdRlC1r8JmMwngK3mj35ed/4WJbwth7nqo
OUr0xjw2w3DHzT6dAXwEDwF0zp/0UtBvYbncqlp/OS4LWxhTLQSX4go/BJboJOFtvLzbxrH+6jZM
VlxW8WS2YwoG1OTMxyP49iWZltYNVgLx/fwj7KIrUYfVDjkE03+uhZ9z1Es7ddzmoALdkLELWZ+j
WuYz97avMvbcNithg1BTs8QwK8KU1+PY5TUV5nQJO25L1RY16rgXFJ63DDmsvtOF+34Sb9JNrgLP
4M9HXNfVDOtDdB2xrH4VHkBJlGec9N2FsEmnYGy8rZxWCMbVR33a/RmFENv0zu2LWisWsByM4CAh
n5tmuvPgnJdAx9Ot9gw5t+fjEuKqL8ZF9Dl8aL2HsY7b+12NjmvUhqgCj5SFgP18rjX9gCKEtN22
b38flSuZGVwkn/d8Q5kTPmXf5wEdxUOxhQ/9umDr6NIi6N56hJ+HOPwiyrV6UlNZv2Ia8NO+tbfe
Ea7s8jZYtVcbUj7r1ucRUbtBSYti92Mf0e+6qrYMArUlSVYVrN9kX9VuU8EGrqDTzfYjik2uyThm
XTeYs9Zs+Pj3Ib0SUW3masa4NRGOujlMJdVp8aZ/jHK7Awhh7cP+OtdkVJPJR/15Q4Ij6Ua93th2
rvXbWtthx+HRoVmXQwf1NJAJlRG38j7Xmr78/2+30B0OftCzaDAka/ThjuAft6G21vRgwmiv1Yp2
UfADsf0mYR5zK1YVNmllgtGLudhMjjDX34VQKz0HhBWpW9cvqaXfhqThXfHf4Tyfw4IkpmyTATWm
jo1bi7qBxtqsPNLla9poP0zGXTtuXjZnBVZhwvkk6PKh8nUm+mHJaOdWZytsyKql/VhFkrf5KMnj
sUyf2m25kYK+MgVtxIrCwaWGC4LOaxF9RRlamfSrfO/0LW3CqhFtARpk73IW0Y+Lt2U1xxncrW1r
VcKqmvoS73K5x0StktbUZQYhAekWCm3GKt5m5isqVB5tc59KeGKlMFp33BZtvKqKur3QNNY5i4tv
niyOZJ5Gt7Vv01W0ppWsokBhrozkfATeeGqIfOs26tbq7IqJoejxMuqD/4AryucB7qN/b/ry4V44
3dtwlQyYhAfSrnJUOoh/u8jjJ37gnWAsCuH0gC5swgr6PntQFB0iOfM+DiHsOILYc7uv2YiVFwa0
3sShcrYt0ckLhxKIqHaTFBQ2ZeW3YiYlKXUe6WVPw7Z/OqBPf2MpXRl5WySLT5XYtNeZHFIO47uJ
0fUUFlH/ShWg9p0+rg1bXUToUVMou5weWE7HONWp6LvqLDf/cEIWhS2YZcrlWKOpxpoSXb7s0wOs
bW5kXK7ESFsuq+r8Azfkps032sp875biXG/BdmNsrrVOn+94dTNt8H0eTd5CjLgxRQxntPWz27hb
6zWSATSEvK7NK789HsuVR5kxW3Ea2uHWo8iVWzmz9tQVIiD+wos2J57xP3jrqmQSNOv4StYReGOv
Fue9ouJGlLgyWLbn5FibceghKJfven8j5P/gM+22EdqWk1BlgJ8e7NPz4eCfY697FzSBW9M2P+YP
JQWbFnX5GI7qPA3Z0VM3RXdhA16eitWOvDTOHV0XJm29PBG4vrlNTRvwmqS/9PEatPnUVVCA8JYm
KXsn+1AIiFtn9ij0IdEFKZick197BNpwkcIxeWxrfzXDYka6SpM3e4H0Vkybx3Febtl8Xnr4wlZl
M14TDYNRer3KJyAw0ROjvKpTUJOrhssJL38qbtw0MoTNfA0A1ZbdaAURXP8+nJYPZik+/T02XFlK
thDYOka0CbpV503bfEM27V/jQQLo721f2VJs5qtbAUibDoeQKq5UnyoBT9FmLFEeWUMV0+00b7Nf
7ayaghCc0bZxXdJIHa+noLiljHRldGz4CycRlMHsVOUkYHFKxNyeTTSIG+NzJWja9BeTHo/bacR+
Hvf9q3UtYJUYdm10eY2vl5TQ0NzvrSI3AtCVz2HLg/Gx89ejXzTe3kgH04OVApNDESNRTvabuBNa
i5mVnCjUqGKL9JokovCuoLx00yUQNhTWjcU4zwUaXzvGspbM972ob+nEXBubywT47cKp1zHeJvg+
5g3UXM5x1f+A9618aihVNz72takUPP8LbRwG7TqSNld0TccC7gNsaz/+faFda9s6PEzxukuvHVW+
iPJn5ZlPo9ffOFBdmaM2uzX33niU+9rmPV+n9wKY5T89qj1L+P/yIelkr1/7LHJjiYWNcy3tUgx4
OMdn4JLci62Xp7hglVuosGmuJdKHQMIdoaIef0o6PhCoRLttkjbDtYitNsduFDLWlT5tVfBGNJM+
O31fcpm1v83OTStUzTXouAppdIqFCc8N1Fbcsvk2MTVLGJLQeFY53+rXAe4sSTxM39x6bs36uWKk
AsSi8m4Tj90oqqSMS8f7kA1MSX34YVeYJl8ZvOL89amdZrebv41Izftc42hC6lz3FSTN+m5LyDjd
uQ2KdVj2aMzmJlzrHJY+bQrax0tLcrhdQW30Cem4bZoPIvNBF58b3BMPNd1o+kossMknbyqkGVGe
mItp85GNlqZ4ZGaYnla/I29LzyM/20I1X5xGySahYigwaZihybyL5viBwrUkRT6zuLFerwR8G6Cp
xlIJ3hwyn+F093Xdp+GupGR/mipP3widV6KyzdHwot5LuU0y17JAeQ7cYlPVE3ZyG57LX/0tJkyF
iqBsW6J1vj8u3Vadt16Mbhcsm6aBgfxmxlaUqOlY3hg+PxTj4Wb2I2yShohtKpgKyrwG8ZiqUgSJ
J5kbgC1skqZB5axewr3M13j+t6nauyGsPriNuLVsw1nNIQX5B7abfyrG4XUb6H9dmuY2eFuw0kyR
VGh6jR5m1f1DlffdrWkLrBjEAfvvsi9zOY/Q52EHrnDCDc/jf+B5wdabovO8LFTjaW3Hx4WYf9z6
bZ0lqbf6yKGh6YLQT/QQJqk9WKK5NW5tqD326kXUssw9pOzOG4BkSC7A/tetdWtp4n157iSNvYz7
+q1kW17MTk7xMLC39tNSozqs3KiXRdKEb6a9C9+Uc+G06XEbh6LzWraTqcp87oLlTVSx9dzDSdUp
78ptHmr3wpXsHS/BQ5FL9bmETqxPbpwzXt6auI1DVRLrpw3QdTlLr0pij/VvOHScNeT+6XQ/40X7
RGLv1s325XdZbpNQQC+XiMyrlzW9J3m6eZ08daWYfkVqEndItum73fReejBeOYVkqD4+j/fEg22d
DKWX7cfc/fIibzrhQlE4VR9yG5Ai20LKbZzxg4j5Nlbl2xAiZ06rwXIE/L+q6HgL6WDsJeIX5PW7
k6Sc3tgEr30Hax2zYMRRRHtlriMIMbXCmLuDTM2TUngNUkEMh2+U9T/hrdYtwQz88PlnEMUMZ9Bp
9DK9YRZH9Yj6WONW1Mttbqpi8YLZi9wa2cwZEp1vzVDeOLtd+vdntorb2FQRT0ENDjHO5mX/1K71
66Penc45KEF5PiTVskpPo2QhZ8UeJmbd/5kK7jh5rD3XX3dIy2nsuczfn4JQ/GrjwQ1n5DYgRSls
vQXUp7JZj49qL9qEEuK77TA2IjUzaCHzci2ypmkf1ci+7KhfdVpQNiE1VmEwLWXgZWAmfxCzmntK
JjelEG4DUrCTa/vh2OJs8ttfFQEvPCCf5rYx2oAUU5jbtBiwBRjIMkRq+Rr6s9tbMP+Dj4pNL4dV
x9le719gNPNuMeu/biNu7bpsmmSx+bzI5AGZ0CNYvu0DL2+E3v/eZF9YmjYepXrORImNJIPYjs53
Ek53yxTNr8t69ucniUvEfY+S+aTQYXEfltx7ixCnH3dYU8IbcpjXf0k8lW8pgYlRAkEjlk7bFEeJ
WZrpB0MZzMewC5rvtThYmdCqEe/mWodloluBPE4ZB/MvCT7w38BnYJu8vlEgHVd6VmWk0iny529V
ZI47PDCgKHht2zdVReC6u9XTCmNWHIQT48XTnFSYMnkn2JHuHqWpKCMNPSXlrwmrKjzOr0P4CuBF
/WWLvArynNHC7+CM3GRl66l7D2K6j2JdDbq0xm7QHGQDn8cmwyr4QgRBkcF1SCZHPeIp383Zkdtw
2M5HcPpDXGQcJi7dKrpkpggif59yL78ucJv8MqGumvnScYOa918DLnuPsCX9KcO2fF3Sbnr4+5+5
si3YsNe4mYH3TBQZ6f37IlIfVhzpb/yEa21fzmq/3VClUJC/gUF7Vvh41/HUfuasdzON4TbrpdpI
HEAmikzMQSYL/gn6hG4HVdsPtFiQn1HxGGWKREUSeB88Qm6V3r2cduC2slbUhZ2PxRNnRYMS+CnY
y/t2nEmqx8PN4JgLK1iJdhnntq+KbBKjTgTb8xr+t47flD7/pusBOLfxRJQhKfNIjpqk3UJqt+3B
FtiiCzjosDmibOLLfrpYX6V90/Vnt6luHSXKTk5eBb32rB+LH7Ij3+H0+v7vTV+5fdjYFz8mCFT5
U5FVC2tPsqTLOQzgr11HsO6JtXc8HhDPv/HHriwrGwNTSMtsUEsvss3UFEk4/Za3oVMqmNscGIrL
2VBJRJ19ise0j7dzuYZuyCC3QbCFszHSfETHC1/dGd+8LsfCTW2P20pbKE2hMGLG1110xCBFENVn
Ltro9PcPfG3ML///Wyjj7SagGoBT0TiKIvVIXyfxQY3borJBsNGEsH2EaFvGDJ794AGyJAerP7l1
3VqxZU3kxf46zoSeYcPi/5CscAuU3Npc52obmr3FqEDN+CHqH7qwd7ut2BiYKeEe5x0kzmD0lKPE
FoIefHjnNCA2/xV6g57Zeum1QIG1XzRpGHluJQDcBsCihhy6r4846+A7UxlvSxg8Ddzmic1/YdqV
QaFZnG1d/Fq383Cq/Fq6TXGb/5J7MEJToAyzTep7XQdLWkeV49K3ya8xqivVyFJkcpOvgrZ4jDbH
Y79NfG2VFJ3glciCtRwSTdZ7OsRf3aaKtZUaUhE4G9Qia8bPE9Nvmm5xC+K2wlYLHW0/rKXIlMRq
j6l49Jl+69Zra1m2iEwk2g3MEScv85avQXN8cGvZ2kK3grTaJ5ex9oSfEa/2HrYB6Tan1m1ASrXw
Lhv2VmTI5XEIA6xb2kTkxkH3vwfrF25ZNiI1t2qD1QPQN4gVY7nvevbTrRblI2xccHzn8Y/YC6tk
jzb+yuet+Ia13D7sI2JPVfSBTMrGX88imDieGT0UF5TY0N5shlYEb9SqSPe6J26B1QZDAsiYizVW
PNtIcpnUo9PDI7cJEFHOHa8V2vWFWKFj0vmJrm9cY69skTYlVtARFzwahFiHzSvUWgYJDUM393Ju
U2Kr0TGvyC4ypDu+C7/9MmM1us06K4WoYVUuCI15tmt/PUl/WO8CftxKUF4bFevg0FR1N5Ky5Fm/
sA+8MXUC6MctD2RTYVtMYNYDTiaTbZzifPk93g63hIdNhXkzLLS5x3gW4/IMGZoF2ZomctwkbS4s
jkuczEaIWkBO7+cSQdONBW5ev9zGwQ7VQG98AeQnmfEgmNN3UI24SXlcKQjjNhCmaDB0asFsuUBI
yXIxoggFbIsSgv0t1WUUvC0LOnz0CximpsUUDzKBr1V8r/dpTcnU727T1katirFffC8u6MUo7rV3
mAyVVU4V/dwGraREemHYZ5aNVZC1pstIUTo2bS2HSO6z0CYKMn8B6+bB8DmY6ls43ZW1Zit7IaZJ
f9YBzYycT4FQ9+RY3G6m1DpET4abEXAkzfCQepa8elVt/EbTVzICf7DMTOJBIcZIi85o2KTuv4KR
96ejocrt4mszzT2VWk3MoxkO0o8HGZ+cV5tNh3X1WvsQyaLZ1GJMhP/OqNhtqtgoGMFBIN6WnWRB
VMxJ6MlX5CjdwpsNgvlcGmMI2RHe+voUV3OYQMFGu73U2SiYFxiKcqTKz8xGf+xDj3cReaPjVyaL
DYLROWR7OB9HJqt4f2XayySfljpZYuZ4CrNpMK62o5oNPbJO9G0SF8UXU8e37tFXspq2fNYwDFqW
UX/g9cwsHzUr63dq7asvfJPlA+vrwfFWYKNhB5KPLOb7hseA+APqK8GKTm4HHRsNK2gLHnLlaxYt
an/wyq5Lwzl0qwOBZ9XzTIMf4xGDdGg9DsLTFI39nZI+c5uZNhs2hfvRlMuIUZnbNfGm+E2PdN6N
4/uVuWnTYYeam+HAJTKTCDZpS7R6GGVU3i9VQ2/EyisR3kbCULs/x5FG5XPZgWWBsFc6dPTW7fpa
/y3gxPM9Rc3ur1m4h3DdJqbNoKoi3ywFM27nb5sIK6qmhwnHuGZB1fcPowcZ6xqZ7JPTSdbWVoK4
TAeJbIxOABwhUZR+CcLZ7axpA2G96mpYfakNRSs1RA3iMBlg23Rj5lz7rNbuWtO5H2Dbs2U+75a7
AA44936LumW3YbGvw35MItNESyYifRrk8GbV441wfK3j1mJd+iAuTDsvmfb2t5GqopSW8+g02ZnN
hCFdN07M+EOmJu806+/whXF6VGe2ZBtlXCzq2MaMxQRun7o7r0vj9oDMbCRs6dm00d0bMuZ1ZcrK
6J1XV25Wt8z24OxD1ka1341ZFX9q/HbGtadxHe9LXPgtx+vFi48CBrQ9s+6LLMf3qG51WpnM1shS
jWl6VdUjuA5PJpDz7INJOS0eZhNhVRsg/cXLETdM0BEV9VNP9JHThsFsImzfdFsOy6Xj1XKkpvt/
zs6kyU5cicK/iAgNjFvuUFWXmuzy2BvC7QEESAKBmH79O/VWbbWrb4Q2vXDbFCU0pDK/PKe8xBNn
J5+Fibn2+4CvrYYuCFx97mEy9tCS5NuWNS9+j3YW5j5ALnVFu919CXmXvOHTs8j8zv/QZb/sYHGM
ptLcW0l+lnP8gXSLF/IcuowXMsemXSY8uhy7x3K7IdPodV0MXb7LRmXdZ7CJvq+prY5dL+gBng3X
itV/3gdDF/HqYKo89LBSvR9RBXvgisbn1xS+30boimAhSae7qAr6+y1bPzBFH+q+/eA1T1yaKyQN
LDZ01d/HW7yfO0l+BHvi18wSujTXvvdD26AL8H6q1r8ZwBQ7XQ223hpx58hMyixT+yb0/ZosD7Hp
D9uyeiW9QxfnaqK6he7+qu4tLA6LLM7mO0KlnwBk6Jr/9eA9bAhm6R6hrTig+/AYrjDq8/qcLtHF
OyEoQ6L+XkEZ+dSH2p6SdKDPfk9Pf9+vyqWDQ8PKhvtty+6i6J7P8ZUQ5c/149AlutQcsgY1DHWf
lW0wnYZZg+wZidXfExjbvqNznd4mS7f3fivKhbySNoOlJ50wTmFMTmVis0M7mm9+w+ScoyyS0PGN
k+4+McH3QSUyT4dS+p0ZLuRVom+U7kEm7yujP1IYFIuMegVzoeuuGVdkH8Sk5X2QWH5rx+jYlXvm
FfmHLuMVbSJj5TTJ+zECkzwFaBJOCTKGfkPunKTYH9Ne20beR5L0Rz0bdF9Cnt/z6c5hOq99LaGp
re73Kvkm9XZfWqgF/veb/z859++yTOhyTuCP0gxNqOoeo2Nv47KvVT4osx1tKOUjlL3EORro/myW
xD5MzbidJNX0LlJBg70vmeAHJjp5fN0Ms3wJu3I8QIpxKMrGzvQUGVBfbJAbRhtq1IcuRDigm2p+
gOOsH+4PBdvf9wViYdg0CKxeviU/5pDeDHbzyjWErlpWzZJmo3Bvux+HMtc9zDUjG/ql4UMXoZLh
vg60QR6pYyUcuIansvX0Jw9dhkrwdObYy7Zi1vK2gw/ur3rR9Y//njRvHH4uRJXt7TJb2uxFIOYf
csyOC8v8WIzQpadsWA7IUrd7URMO2Sk6QtMK3Ul+lpOhW+PUa5uuqSjjAhDCIzjKJW9088lvWJyY
gOgVAPYm9wIC9cNhRdflzZiEfrJwoQtnxUsZpFk5bUViV1aUoWxyKHpYL+ADp46zhuSUpr2MomK1
ar+jvBGHTuybX1zg8llNVqJoXbVJEUTzhwRJnbzOysBve3R5rATmRH0dVTGkTniUL4gk86aK/HTn
4Mj4+8BMEhXJIbZbAZ58OC9j3Z6X0s+3Fdf+3x9uIoisjQnlxRIlXyslzuHY+zVEhy6Q1RCLrTxq
eaEh07plH1Wp/c5SV5ULZYA0jlXKCp5h7Se14Qeklf0uSi6LNfMRAQYMA4ugsUVp4bFNEs+mgNBV
5WpUXCpc11mBztntOGZJeGy4X4oudGmsNE0yXQ8jK/aBmsOqkWEoIYp75aB+Y891iaxUoY+bzuVa
6LDuvkiWLuNtvZOa+GUaXDwjQD8YNDY6XiQ1ettSkUvS+oHIoYsm1IkOcBfYMexxb3K6QAnxVUjT
a9d10QQYwHXxpvq1IMu85roek6PBAeW3ubiw2jozOD3AkqtoaSVySGZeuvQatfrGJ3VZtWqBpcje
BdjMtejzpR9vBzJ/9BoVF1XL5i3k0IVmxcDr8KwCNAHMGZIOfk939q104S2086a1aKaNHVo23ZXB
6Echhy6rpsQe77ZKWBEfuo33eVwZz4nosmrS8iTay4wV1RreQi8LdpnyWvnlra/Jf9/Ls21I0naI
46Kz2YdlKs9o6bsm3PbWs53IYpZ90lZqSQpa82d0FL9EW+J38LtmkD1XnWlUthYmqLrqYBr2KvEf
bfDj8JsrTmQR041Sk4RYQZDlRCH/c2O7z16PdvWlSKeqWJQ4iJCOgTnJpGO4WcbC76rr6ktBiRPI
GhziiojhElShbPQs1tXe+r27M12annGuNCI5HZgxT/r0DHHm937PdqZL1UEtPRgtK+w6F3Rabrd9
99xtnZvusEfxlm0zKyAoup6D0KKEmS7EM5Hp0kPZtAKCpRjzfgPgoUvefEgTHviNuQsPDXsGEe9Y
rUU3JfycIuQ9tXLt/FaSCw3SUUjICw1bMdU0zFFnX3JF0Mvl9U1ddBCSig3MYMVayHhpgHowc6tQ
HPDLGbk00xQmU7fUmheE1I92mS/bnPi+uZOPygzRbIuDpYhmkl2yeptvY7qGfil79rpl/qNqJGc4
FMFvbimaHS5dU1t3H5PQREe/UXdWKc3CHkWwhuPASI9xSU5wBfNq9QhdpGlcEhGKUW5F08dDHiCv
c4D5kZ+teuhSTbi1xMO44cUzM7C7LN3kqYRShOdCcvZ0PkRZU4UYdBK14o4Ka4pS7tckCV8nxh9S
Ui7UlMxLzTvc4LAJVNOZkoT/6LJYvvDNmiu/wGug8qcfkf4+a8hkugCS4rQwiUqfqlSYYxeb+LTK
NMAZwv3g1tAFnbIBZuXDktAi0fXXMBmey5L7RXgu5dQFczAOKqRA4VryxFOu8mqKY7/Elws6zSzE
tU68Pn1J3pEskLk15G+vReUSTkZEPQSulrWAa2n7UXb18rQkHDrj//3412/4p2/rrNlksyQBC70U
Mui3l57C1CaHsXN/6loWHHcuzbMwFfofZF3LT//9M5M//kz+L/mLFUcVhLtsoTsa3WwBrq4iCM4E
kNtnOPpuzxMdkAn97x/2RjToslXbxPXWmhAbajS/Rw/AtyQTfmeYy1YNcb1EvcIpo5b0YPX4d9Xv
nueAS1Y1cAUf4Jo0I23Q1Ye5n1E7SP18RUKXrIqSjkDGf5gL1sb2DtZv8wl3zcEvhnXRKhqGvYWG
zFxMBqITr4UoWLJ5LmQXquJdgjQBeJuiizTPU4r/VOuVefnGVHFVtiJW9mswULw4XYLj+kqymET6
aT2FLk7VkAQ0GMGslxV0cJZgzi1Z1ndes9ylqcwK240O9skFLrDNrUiCMrfbkF6p+L1xALg81Tp2
aHLpu6WYoan2YWJQm8u7BnVcOtXQspsaT6mj0JXbCqZgK9EJuRRiZ1+naMrLGXltvzFyovERtFyr
VDwXsxijHKooLTja4Yvfw51DvtdRB+p3mXEEVAoGuNnDalevLB932aoZa0m2y2CLLFm7E9xNNFKU
yQ+fF+cuXiWtBkgw26UwVTjejP2aQkMDVjF+T389Av4RcMKQYIkTPizFUFXxgeyzzEkaGc+nv87X
fzxdlzBORyFuLnYx2Lwdof0uM31NQv3PkRV3LTHtaDPdQSG/QAI3PBPsyPdVqNPbLS5brxOEu6gV
2Oh6matqLJaAP6IZ4NdCYz9HT+6iVopWTTy0mO6sb6ZTZMmWo8vZr8wK24Tfh36S2VROZTkVQbjp
R9ar+badouRKxPnnnZi7sFWW1QSH1L4Um+l1vrLspRHRi9eUdImo1wM7LqdmLpaQ3DXyr7ny63Lh
LhCVhi2LI8KWQi+bPmzTzvKdW+21fXEXioJoJZd0wZhw0s0nsk3iGKL3zCtVwV0oirYzC4YMGy9h
W1MoW0MMH8ZBnu/+usT+sVAXy2kyzi2eDvXxs9hHcxjS0es6zl0sKmuzdg2ImIshpR8hMvmY7MRv
HrpQFKa4VW2DMddMqlOjymdFgu3sNxGdJRQqAWUrwqdCoIn+UBGjDoO68uw39i4Xi5KRbUFtZLaA
teF6kL3pbtZpbI9iafxyctxlo6IwrEU1ialo8P/OI7KuN6KL/MJ27sJRqlJkHfZ0KlJwLfdBsH+m
s9JXkOI3RseVu9pnjittQtYCGdG2vYXMX/euJUNzN1YsvvZD3tjDXEwqsVrBDppOBWumW0XDz1tS
e0V7EBL7fTnZTYbdq8FHoanh+WQCk7dku/LwP98IkeP//eEC4s0E3sHYH0WE/nozZ6dltXBtBc38
QiemDqyvyGEo0e7rtRBcTAodWQxq1PNcmN6wg41JdyLV7icVwF1Sii3RRiEVYopGjPdrlD7zRl1J
p701j5wVLMKuZ2RC2jhWLLwLlgHou2X9cYCQ0JUI4a0f4QStJEXHWpegYJfWbP2pSdacFotVlxuV
XQuj3riPu9JQKeSwNJtwj82Gxn63TU1OduT62IiN3lXxyG+jjXRegTJ3y5uBxTfu9qottl3/UM3Q
nGKCi5bXTHL5rIxAgzU1/VxInn6u+kXkpkJPq9/DXxfMPw6xGhRrQNZoRJUw+om+8Quahn75PdoJ
k3UTIo03vR5h4Hl0ztXc/T2MPfUzReEuPNXGoqZ9liwF61j3VJU1XD9n7dVtw116SjW9iGw5jkW6
5suuxA/TleS738C8bq7/GPMEXhyztJlBekp/lky8MzrdPb+nk/risAoAGbDpwoptzMcquhtadiUj
+MYm6hoO1tNrs+kQ6aIq6XTgdcGIEvnctzRvo+VJJOV+jjq/iid3aadSxUgtQzyuACUnDpzWUR6n
nbj1+wbO1TYjmYSG9GYLyyv9FxIi5HamUMT2erpLO/EtmzVV+AojXMCfyq0tb+i81lc2hNcT8d/p
Te7iTisJ7Rxk1BZTuHGd6yXlhwQOMhXACpxkMmGB32xy0acwGlOoDZKxmF+FBjWcpXJWbupKTu2N
Y8Bln+JYBnOrd1OQeCtfhIKFQNcrep5SSIBc+RnZG2PlHPyBDpTd02opsrWjhy1BQ9TGVPCwMNsc
26yuzhqZ5zxdKIO8I26tniPnrHEYv5OpjUd6idayP+3wzD4Fqx8fwV1CyswzG9Z9ppegqnle7hF4
Zs9OEu4SUksXorQY4eFd3akc8n46Sv1OBJePig2Pe07x6CyG7kk6KZlPwLv81pyzotW2z7NO2Fxk
+4JQgkOouRjaZL1SrHtjsroY0CZEXCUhsOZurm2ZD6Ou7yuV8EKuKb8Spb5Ojj8sbBcHagPWk1Ui
P77G4hdqRQcxQd3iv4fn/wn8Pz3cOY5raeDpXY2mAPJaZxh4UMzba+2ghtvoCV2C/W1ZteZu2Rp5
mKpensksyxPXUv7871d469dzIvyk7aRd8JWKSEIlNU2/xeXwze/RzjJv2bpOahvnIqArvJzeN4mf
ajN3gaFm2GGaGE6IYmT7DKEPPvvRgtx1M1wiIJMqQ8EiioJ3yH1+Cys/Mzr+L20rVZfoqTJYC0T8
ihP0Io9p+7ffUDvBu5pLeDpv+/Dqrv5tXN+xYPJcwq6FYdctyk5pTS8ykwjo1hOX2ZXb8Rtzz6W+
S8rXTm0Vth4JrCHpl0O4qM9eI+KCk2027nVY4tmVFeAPR4UGiNiPKeEu3IiGj4ZTLdrCKvWVy6gQ
nPgBa9ylp7glQV8mGbnUdnvJwuBjYtsrseIbMYqLTgkdL0pNAblUfLC3wY7IIez79FFaEh2haLR/
8Bt7N96diNJ7UpILVDPzsi0foW790e/R7PcwfUTqvYEbJb2UmfrZjOJoYS17ZTd+azo6i6gJ1i2K
l5Rc0APzkyTJl82U11QU3nq2cxAGZR9XqsKQVKp/HCSLjvDEjU9eg+ICVFiemIcMLz7I/lmkA2w0
s9FPPoi7/JSBJ3AzlBG5ZIt5qri9tZufCjV34SnIw2UybfHodBWHlEffqphc66B6Y8BddEqbcO7D
McRrc5SGM/09wDXJb6K4SlAt79NKpJxc4rT9oLr+U6rVlYjmrdd+/fN/XEPFwqAAZfDafKd3s8hu
zBj53X9cHSgDP61EDK8jUn/TZrukKr6SOnrrpZ1FSaRic0cxHky3p3Q6rFKc/Wa2syR52QQDIt/X
naT9RNo933q/HjLuyj+xDYqhRmA4TFM9qa7NBe/87rEuKVVtto5gACaLkcx9nsp1P+71eM1k5Y3R
dhWg9jCJF9s2DC6M1Yc62KCftm+el0uXjKprtnBiBLtktvzazNnXtF39TmSXjLLpsKx8fl01Q/mo
FnGIFfGb2i4WJXWdjfOCaVJa3OemSkAxrEyOXnPQ5aK6rGq3Ck3HhRG9uIV6Pz/ahl+7C7/1NZ2z
sgPyTgJJseAz+3XuzGntrZ9oEneJpDTdRaPbvQVtyNOcy/Dvfln9YjcXSWoEi8ugkhRIapBPs73Z
F+n5aOesVM1ainQOmoLBDyls8nX86vUlXRopYVpm5YoHo6kDG6w+SJv6xSUuihRBZxKu8Ha/zNHM
8yY2KzoloT7i9+LONXENWFtGNGuK2TYPtOm+D/HgB1Fxl0Wawr1NRNmoAgsIABUBSstzyINNfl/T
pZHgczEvLRm7Ym7r/TauuDzGs29Kx8WR1qods2hsddE0/V+G999NsviJ+nMXRuqCUnZyVfsFViRx
vrGZ5EyEfjGbyx/tg55Zk8j9Inl/DGX5kfP6WlrhjT3FNfsbUkkM0G5VBLz9Wu5oex9l5HmNJc7q
JGOaaq0tu9hpXbtDZJoEcvvN7OctzVwGqZwFNitquqIMor8C6G00pPGL8JmLIK1dQAytEoVKcgnN
x35cz1xk19ppoz9mipgr8bSMZISQWaaLre/1t6UNyXujrXip5ozf+GwEzBV6SqERGqY7V8W+bH91
jXxggnixX1D2/T3yNGwgJUWbcZFpKR7CPiF3bTTYK9P9//z8vzNdsAr5/fHJFDXrunSqgLK3PCar
HM5ch9u56jZ6YFE4H6pBkzKnYpo+7nG63yyYw9+WYJm+oCxQfWE438sjfM3Lm3au42+rQYojpqZW
N9ConA5w0KHliZHIHCsxxud9jJRXBMBcwInXFpqAGPcLik9HGPa1uVlb5nWZYC7ftHGxReEC7dTU
7nkj+5t2utYP+H9d4j8NuhM+N3sIwwqqdSECbMEHARr6CGVGm9w2wGT6wwR3mOhAmgHqb3D9ugXy
GvSHICjXw5xV4WlsQ2QFo6kJjqxLaZOjpWP8wDtKirKaxU1dzeTYQtbkJkEn+Rc7pMkjmtTRSC6y
zBxLuuHD0NeoRvGQflpsWZ8hrGseDEN5WYpxvYNaoS7KYbhWv/jz3sdc6KocRdsMI4Yzlj/MkhXE
+hnIMBcmT+CRYlU/aoQlIXk3zNOasylLvGqbmKa/r494ArHY9BG9jJzt23MZr93a5BOM3TOvWwks
S37/CZ1uM2u6jVyUmCdbmKzKskvfVOyT197kHpctR+GLbxG/JNFJmX7IUDgalvLK+LyxubrnJRT5
Qg6Bkh35vGWc7njQlhCgzxCrsB69kX4r/V8nZ2chBR9V/DKnof4UG7V+Lnlq/LZY9+hMqGHTGMOx
z67jZI5BANB5JfAbu1JX+/Pcp+7R2Tc1l7rS26U1gR1zO65pnZugb71mEHWPT1gzcIg7GXbZU7Pm
9StofoaBhZm9bvvUPUBhJ7BU4VKzSzfS5IC+N5XkwaaD1Gurpe7pWbfGcKXS9UL2QHwdUJG6z+Yq
u3LEvTX6zgoOZGLIOCJRzqWEAZQcEnOcRLP5HRTocft9/ZItKftwMOtlylgn8hCWt0dRJ5sf9knd
U65KgmnfqCEXKpsRFWs54qCrG+l3iaHuQQdT0rRcBqzgjoTRCUr3MIDZ6n1557P9UJfkHRUu0lTq
5ZK1LX1mS6vLo4affOq5uJy4N+lmU1s2b5eoK+03Bb3H2x25y/deb+8eW5CN6Lkd6+UyVmQpai3w
3mkqJz9fOOoSwwwC/WBuMTrRPmYaTB0l70HXrT/9Xt+5oHYDD82Wbuulk0t3JG1St3D948YP66Uu
NDxH8YRsLl8uJbiBF1w27HZq2zaSfvu+OzximucpqxA1wLrtMV6+tJ5tRMyFqTO4hiE7h97gMq6O
kB74mgaRX+sWc0dFt7ByLqOgLYbVvGR1CVfL0mszY664ZJsErEMLf130zdLmU2qaG3jn+UnVMBek
lmxNVN/1XbEHA39YE71CvszT84y5LDUg4Sgr60wUcZM8xoQA9Oy8MkjsX3bBZOWygxRmga6Ev8vA
fNxpeCXA+fPxwVyQup9hvh4IIQoM/XMSoJ6YyNXPkB6loN/PDtkIHcJFUBQVMoL5JgGn9FXjlf5n
LkGNPjCaBHIJLmET/NVOqLegS9Xv1GMuQV1NMtiqfQoufBOfWaWLsPPjymG78/ugiK4O20ojkT6Z
sXlYlbgbJI+ffXZE5pLTY7B1cZ3ONRpuxkfEeHPejL0fyMRcctqWaxQmYV8VitXr0fYKhkXV7pVs
ZC4kzVUVVnAPBWtERXmCAsGGWEB5ZeqZy0grDj/YALXQQnbBetKsTHP0Yr/4jblTh9qnPt1XrKIL
akbTXZTu+1Ea5gd4Mdczd9Pp0tmappdpD4cHCSzilsjMDx5nLhot6w0+DzD5vJhwnQ+6iXhu6znw
iqyZiysrbWi7QJ75MtKsPYx0P65D7UfVM1focasShOvxll4CrdO8CZO/on6avMIu5ko9jgZqehQy
DxcR8PqxDPhfQTwNfrPRpZXTiXZDisD6EtfNS6n5cuqi/Vrv82vc/4fki0srp3VnYPxQxhdIGoTn
JOT1BfzycNQ997swMVfxcehp0K41iS/TaumRDmz7kK0mu3Kh/79Yx59+A/77Bsn3feCk7pKLSUaW
/AUdheRl6TKS17uglwkmXoeYQ7J1Hsr2OVQG5ogj3V62OpzfTbB5/zHBjqk7hxG0tcuu4+eoGZf3
CSvJU4hU0RmWm+QjlVl7M8d7drDwZ7hDQ54CPQlneK89waVlo3qm4Ty00SXisn+EVCh/GHUMITWv
x7v4NdwxAK6WcXQJl/LLEOgXigSR36Od5B0NMGVeY5lL0NENV+5hPVRxdi1P9tbsdCIClWaQiR3W
6AJtLAnRhSHeDyw29D0Vs/ILDFziemIRfC1XG6FUUG1fU5tup6Srr90nX4/pP8xOl7jWBM7CCq6O
FwEi7X07VOtdg82zOgw2G/mB9AZSf3HIrqlDx2/8vNc//weaAfTIznofosuSpdkRihLbTY001BGC
YuKsEKZ8v/LdXz/Bn36x10/2jx9E6N5OzQI6g3WWzi86TBtz6I2ix7Qz8qDhAZJvPNIvlYxIeIRf
M0ODOdUWX3A08ArKXrtemInCu7htws8iWqsPbbtl7wBejzoPh5ljPUoCbnJfAN8E8C5BUPsuJV39
1ExBdQP9y+VDBzmzO6tMPeakUnGBpP3HvQmrk651eyPRzmq6POUzvck2td0MPFAfO66De93F05JH
CW9y3Ynxc8WQD7kyOG+MjZMEUVOrOjGU+0VZBR1jqtZTIviVUuVbX9jd78xsUDlo40uDVX0DGaDm
HMlQn2Rr+vej2JorebT/+zr96Qs7gUq9jc2gsh5HA9wByF0vlwF2W6AV8wUGgCcQxuozhIKG72hN
jE4tq39S1oY5lVuXC2AIN2O9pVegwDfuHf9iacOBthW6di6j3n+M0ITLS4mh9fpcLk4bDBrKuyEy
hqGN/1pl3o3TlX39jW/l0rQ8qNom7hC8k0Ct+ayEORCyRHmyh+nBkMwvccJcIb62lbGg5cDwqVp+
CMrpRiWe3VLsX+z9WA0Q/k/oBWsp+dUnaXk28Ir4+78HP31jrThbvLUbxDEtDZGxyrJPCZnWC29i
eR82iT6NVaXPS59ulyRMF7/ypMvjGzJv8dwO4aVB8fMSYqoe4Whc+l2pXBKf1gPShZMML0MWmotQ
iuZG0Ozlv0frrXXg3AY3HXOC6gW/qH1VKjcaEUm1pOzjfz+ep2+VQF0raZSb+06gYHvRJK6r8FA3
UGc3B014ELI8g8wYeb8vczz+EKgiZypv9maFzg9rlgBSfiJlUWnyvcV50OcwllVN/FwB7Zm7gxmp
nevDlMYpoJldjxttD0HCu/DT9P8lmE8rIKZflR2yas1RxLf7YxO3UfUdUkItUlNrBdsmmve7bNQj
E0t3MlvGbip4mASnkWgcFutsxa2EzEZ6qqGk8GUqB3MDiO6etVsDI2C1lWg8UxE5hLKOjhBPhiwr
rXEAZxMa0G+HII3uOyj7vqOClOGR7KJeclu29Rl2Bb8qEew/yleBu85OTT6QbPpcJmv5qKsu/iqz
1T4NtSLnOoEnybKXsvm1jZvRebfGXflkIF71RaYpCW5qaKR0T4kdMT3yEdGfxCQXTZC3nA5PmWjN
cZSkyaGNhm+8tXN6NDaSuOvy4V5QUf8QeujzNu5e+nYP7zP8DrBrqKf1gMpEeYyDtjm0jZXvErPC
HJmZITn3+JzPBAJv82PWlas+lJGKnuDQUj4FZSJuOytpkFs4cRzaHXr8yB6vrH9BM1Ss81pmX4IG
gqppUsXsyCX7GFaCfC9D9iveWo06nTCfoiytdI5mYCIOoLfbI/qnoqPsx/Fowsmem7QaAWCKoEQp
N4Gcr5nH/lM/dgwOXF0Nj3FTZ8zeLvXOyFMWrGiBq+dlWG4bU67846D7ITkFWuHf2y1aX6vAoWoP
cxLL20HE9A4fQOMtVYPWtrt+qSDL1i/I/ky5gDFu86ms0gW6n2ObbfUJ26ZupkOgulTd0xT/NOdC
z4fdVORZyIqEhw79zOey0hJO9nYJbXCcxkVXd1PbifpJrdacBeb7fbfBf9jyfoTBbNInRzUKnke4
lKij6qTp3yVt2pFzNA4JOStUBeNzE62ZKY+93JETyFHC1v2TSgKbPkRDOdSf1DDE5EmndJ/ivETk
SA6qVu3Q4k2GLrhB8pDt6iAUQI5LHCrbndk2LuYM+YqKf5unWezPQangyibQNNd/QW2gXeDLqTlb
hpyBF5jztp9ndc8Y6fj9CixEfBd7RcU9FSP+qsSYRO/gIUeCfMPHiM61iFR85qPJ0ttFlSY9KFIC
7857Ag+7wzxuWfpQqiSrviboTDFn9JlBFS/V+AfHXeoAkkDLGk7lOzgwQUwTrVbxcq6HPhQ/IbE5
gqTB5WyunnqOiXiT2nmOL1r3DTxWeymQb+grC8Zsgr37/Nymtjo1JiiBVA3VMCf5mC1L/LnjnPdf
hw3Gze/SUEaIWEiK5Rla2vPbXYXJ+qthdTBD62ARA+xU1qC64xJCSEdaN019N8V1P/3kmWn4Q0qa
dvrammxNb9EOIYKPlQx7BJB6TNYUPGTDw0OaLH35Cf9K2ed+iHaS5AsPUvUoEjLaGwgex/YUypGo
D10SrvYhoZjXEOWXQXIaWLz1n6FuaSPcNLsa8xgmVdlN39pseNh5NdW3WdPI4QvZUyYftrAfK3qY
zUBslcMik8d3CQSA1A9TNq/dnBo9nTcNhTLYbbfKrSp6NDzQ27jOELmji2rt9rs1k/NSHdoo0uI4
kTV83V0tDebPao/1dO7t0PN7ht1oi05a6LK5tAINzZ/nMI6hvxerLGa5UksZVjka2QHNdtgr5N2K
36l5Z9D5q09lVo7RHeRCou6rKrcxudQweT4LU0fdTbfg78MCZNflCVrc6fCuZDCI7PKGtkzfIozZ
FnmM1Ey6W7T7i1Wd9yyFocnW4cM8BnEIFgf+7lbGNziI0LVHMyGmu0XbRf1M4LEd3zINYYJcQDaq
ykcTG3Psx7ajP3YzB/ZGUkjHNrkxybzlcR0Fx2qkIpAHIvVgv2mWrORZdapVTY6dRlRQeaRkqJCm
ipFGGrusIXu+U40DKoukKP+GjsYSvE8GSu1FQRdvvQlll6T3tKVz+r3RjNKPEwQF1bn5H0dXtmQn
rgS/iAg2LbyynKX3bdrLC9G2uyUBAgRCSHz9zb5vM+MY232OVKrKzMqkmW1/Zsmyp/ea5ca+5B0O
6ZdLI8euEuIpE5dzlCb5H7iD2eWSHXkU366j82NJsG9nPplzLsgyc2CyfrBUrclpUlhauu9tTP3d
bjIMR+XgBO8/Nru1xQNPhlX+8rgITpY529f2Px5UG526dk/pKWXBizuF9b2oMllIiKx1mmcwvo32
6NwvmyG3OzRk6gPYUToY7A67pFvrVqUFcJYYj0n8Fzm0sarxB+m+r78vxxqqFr73YS/TMV1i1qQ0
If2dShPsyFcH/LDcv0Obtf/oRtLZD3uoiGE8C134j0+8l2/ZBI3m5zaoLEz1wiO6kRNVGfCkxto5
4Xfwb9XLc9pF8SovGm60fK/g5GDNZZPGZ+IyF60KnxrLYngeFMnytoHtQqFVyQc6E1/SQytCEUsA
z4+8tOkcubuUG9WWY9HmDK9t266woaeLXUjSQJVH+VrLbCRTfmYbFCu/VgUbO3LekUcEM+yQQ6f+
u9uIsaGim4NUTYcWa9glD6NwtKRjEnGHJVzlz+3Ap7U/tzAsEEmtaMGj8Qbw/JY9pw7WvXuV+YKa
j06P2zyXWZ9IdTPJb0vHKlfJoI9y4DvrsTns5oPW3NmRyaqAIig+d2OEJEN4xWYducLiOfQXFo2J
+yLxTNl5T1U0nyWgJ16Tgy57tTLdoWHyapVEnZKJtWIAKePo2NDOHeE80L1Pf0WtHNfGbzz/6g42
Jp9Mu6y/zB5xaTbN02qwanxKI0/ikvZJl58HtBv8thBp7BGjSrgPF3Ik2Q1H5kTAe73r/tQukYv/
G7NeHA0topZ0Z5H6ProLa+SSv1yn8SXPk7w7c6TEdw3yL1biqsIhI/deyThJ7ycf4NRXAaVLoeWF
xudJaDHCs0U7Z7B+mIVrtC1jI/YNZvHzBn9hBwefc4E2avkNERVk4/iRIQi4Ln2xm6KUoy9YwzMO
3XF5IJRovO7oLFE1VKe2soD/9DOHAno0JbqqPR/Pobdp+pIc1IvolLHY+BtNJ9U9R8kKA1mETKRo
13B1EzhksWws5B8RZWa5cMVuEqh7rjKFvSMqbDH92ucC3qBmPXpVdyyk/EqSdeH4tXWM1jICCqf+
9KHF9uPhZCRv0FnT7Kdd8HI9QmKv05d2PuL+6izHAaRQB4LYsB2x+uyXyOBvwvv82C74/nz/fFCC
tPFVq38gnfAYdu1xEQg3/mJslRDu7G5081OGVIztjs0ydI8ZloLJY/AAd19DhiWYC7YEtJKlGyRB
OMSQhXBCINI6fRZJEpHTIGzMf+Ub2/ZXsmHN6rUVemn/dvi7ot/pGTvk79ayiMZY1zkkfTx00U0w
LhgGG+Mni+lYynhQWG1c84D7u6zOJxUQWxXKKc6ZuHLg26fOT9Abwz1xVue0d2xFrfB999jSTUTo
KIcYGdMQFapCQ7DZOM7T5Y3QGAnLVaz0Er1uk1Hz3oCYaMl8GYZuOBeM46m2rOWFrJZijDI0Zwdh
/1oYoGamom7e4wfqdqKuqT/IVKZImTgfOu9eWafFjFafYY47Td2UK17u8Rbr+5wv4yzLvuPaPKRt
P0xJudGwUbzP0ZKu+OIi0R338AuX21R1cwgl/nsEafNA5Pa84oFA+cMaSwv5k1jVWGdh8fM/0obo
mR45pncNk9vbEW26PVDR0uUAXpdH4g2nFu7jDKbS+3XlaKJLLHKH+CGxhoOMbQtSiDuKKN4cLYOb
+NbgNx4uPWyE/Jtkc7H7e1Mks3napzawetiGIX5Go6BiGBn0wYpTpGPKXrYC3cppXOjGn5dilvt5
3Vh7l3ML046CiDNaLtFj8TPuC33GAlSWPB5oA3UzpzhXU7PA4WM1V0cmMht01N/4nkxcdK+2zriv
de8s+7PD6Oh9pyn/xHCKYnYqgobNv0tbv9UzjL7/BQQkVgpU4smucHprq4W3Ih8rFJ/MhabbsT5r
zvkGRNRchZ4n02DAL3pe51um9zc5S7HbGoysNaKO8oNnyOHZlnR7IsW6p0+Iko9+KbNziFUFJgNe
ZWFUPX/HZAw3r62fkeCL/Eckw7OqixYawbMR0GpOapmPFtaZtrD30mfxx5pRI+fKd1GXtnXq5ihh
pe6wh/fTJHm011Hmx60v+2Nv3b3xe4e4NNuik91Ad8VD2qxetPNvrma+Nz1uBHnh+CG2m8KwnQwV
KB9bd2YOG2RbfBpKHdHv4NgRnvQpxt15cB9TRpLkHPh3Hl7FfLRE7yiymi6YXaM+NIdEKNleFkvq
c1KaGbbGZ9pLIu+DX7LssiMDfPt0HIZmsrRCg25ZDzAT5BXZev1yp2FKnRbw4N3wkrZxVrKln/A8
AiO4ocN3ZngOX+SG7xupx0xkab30sf+ldh6dWZrmj+MWoqiOPP4d2Hv2aeBpMp9sZ7p7nBV6m/O+
AAllQ1RZN2dXnQX31nk6vW6M9L6Em2iBcQ1Api0TsEWhjLOETcUbzXMPGmKcP7MOGh9A65CcQOh2
lF4U9Jk7jFhoSWACm2AsPCtUWgjBjxwL9Hv/tGYLKrxvj+xGTXq5xe1ak2pCkB2A7uK49jC2qiCv
tei+d3chsUWD4hcCZSHXFXaYlnM3O1EnUEZd1oy0Zyba/aZTKFA8cVM164ncJwkAm0TOHRo2yNJ5
3i7Injnihq1LUsIRt694mu0VEoens3P5/Gt1K4oWfD3rrmVJAydIihYBisaM7z8WW/QYy3I0ThYj
9zGscSM71IwtZUfVW7qXfEKQeMgAeNiOvmfSWRw5rJ2hULRNBPwkxWcQtSfbxwsmpsleQ+T/2nym
6BoFBjbN8PdRU++rxK8tPn+RJmule2tuOVoETAH59mUMTf6bB5SPXEXu1zCte2XyhT4hPLX7r8u6
9oqo4/am42ZEPTFrmUWGVhA4iiaoDN5pCdWiwc4W2iZZmOgCVeVWB9OhpUMclf29hY6Xc4vlpQ46
kTfsbINtopk48TbVl35GEwjZuz/yikS6hWUuxuYA7dEZCmt6C7XJNJcEpeEsJkeRbp9lVja+zbmG
eSTxfyCJRAOM4TZ/Mv2kMP4zP39idSG+rHkUXnLYLpwnwVyPhcMDH5pQpBadiZshM/Pf0e38dqN0
fRV+TnHyUwUyhQJJljgMJ0MEUi+6Ob+QTugGURU46IseL4NawlGFwu4nHZlelrFp5acYtHrsikz8
nPaelqmLtG4ymUzvw9j6cOohraQ3Kp76k9KWbnWSD+MrEWJ+nvOBfLTJrL6Qphoh2JGiMSs4/++Y
oii7R2yQfHTL2F73VBZR6eH7VMMWBj1A6LfprEACfVjUQXOhB2CuupOiPXekRd5wPg+xrA7Vhktb
JEI2UxxFe8nivkvqeZoIwK3VhQXQUbeNdY/nq2mPNiS/Vu3xLpcKsvHbJGeHfU+JReBNQVykmgFz
zNpgWs/zcj0K+ZAdTNxnCe03RKezASCSDn/jOOhfFHqDexrBahXfHUZEjJUOeALeyaixjC+v8DCF
w/ayIWjsq1VdP1cxeqgH0aWeYqHD5rJk/bE+iQQtpj267SZsKfI2x4Qb8QA2bO4fDrS/oultLh7z
tBiL+hDmexwZ0F9UHE/9B6WeXaHzm04pjZav1sbLAcxzb2+wWSNZOaJXJRVORyeqIUZ2aJVi5esx
Yzuu0e6+Y0RZQmDBMyzRTk6pJ2wpF1YUsGVf2azhotBl5jowvH6N1pn5jgSZFTpITZ5lalZ6Hy2W
/4uZGmVFESyJGa/z+lc85wynGAxA3EAQgzaF4VudmoEH+xs93voDoavt52SWjJQJj0Ra0T1Hayy3
0WEXy2PKrIIr3IbLssY/1bRvDygKycdi5P65gJZ72jlW98s47nEmo/2w9/te0JtdCvmXDpb8QcvG
foyxZpjJxOii24DskS/Zon+DyD4PXS3QJz24Y5VHlfusuE3EmqKY2zV96S26tzLG+Zfl4QZxm6ID
kZXpxnQ9tX49xpNYczddaTLpG5N8QyAMf1hR4rcYLfpODVBjMHKoMuwhsh+Ki3yoBdmw5pNixY9U
244E4AdL4h5O3WzGOvjT6hkqG89R/56OY2ujnx5d3Q1ZvG16WMvS+og9EFc4D/ZFA4GHfYVJMTJs
4txzgiC4VhTPB7jWCxAPzGYoinELYIgP052xcWwqNoYIezEG9UJOhqY/pJiLxyP109uUwNOzPpht
lypH3h7k3qZdjw3PgV/N60Dz46+1sEH1MV/zJgp6fMlsHv2OJs3O08Ktut1MhvaPmLxfL2FX6p0e
KnN1jHn2eYeV9Wd39EN/gcTu2KrFA9o7UQ3TBKwjDvrXgGWkR6w+jw8zw85s05JJLg0wC+qqETOI
uBFA5bcL/o/iJoXEaDxnLKFdndNlwvcUKyMqz+NlbijFhk8lYyYxc0DzYWu75NlzsQd8ofi9pSmZ
HI/HWGNzqJzwWCBKK/N4siZYVY+3u+j2D0XWdSlNGMBnUJPzc5wvFgBKCGjC83XHDpBT/c4AzgpZ
yzRER6MyL6YbdQy4qT2kGukVn5ugDclsd1UFGL59tEl8TfHRfUTbDuh9QGNyX2TYCzy18byGK+v7
Kb+ORc5+Ltvk+idGVTqWW3+MuBB42ai5AjyQfbMwAGSXI/KOVvmm+W0rfcBeJ1LCAGtT55JH9F7B
YkpwVlbc+VhhhOvcXmM94fv9TdupKC7Civ5HrmI5Pxc2kdEzC0kaKjTokz9H64yElD6w5GlzY/fR
2wODNFEBcCYM1XpwK0me/B0kQweScbKKJrEzVqBiLChs9zn08RYzrYt9rYxij3MXuT+L3RT8Mfup
aDDhAVjBYu08IIZRDh/EdVnNjq1LcdSDk/VI0RksGMymEy92eV5gdsDKXpHo7+EYuwciwek5ZCZc
v2Oju7/ZvMQvbhEas9DS6rs53rR5YjKLr4Agn+SwZ48JoqBv4MuKT3YKE5wNlrRlABtHLbPzuHpI
Vke1iV9zMYSujJPMXTW1XV6lyovzkSI/5qdFHFATm3VBgz/td3Pe5ZjSdz+amngi4nPEkvmHmde0
qNH1LhM2x6ZtPpvgejzJGwazcu5T3kwAKotSTwniuVwu5/s04Z0tV3SWuswzbV/kCLslVJddn6dk
OP7JbAMrPEjYqz/MqVtsUxQw27ghBqUfKC9Hd0HUuH479kVo1uLUwO6rtETlsvb0mFyT5kXRXXoa
c1oBHc30CWaIeq/HmKqi2gVsdOi6U3AegWIvgyogNmUS76ioWT4WD4RHvopyrv76rO8dZgwVu1MX
LxNDJrNHzxMHcaLpWHRlVCCJDJMDLHBLISdtr8c4B1OPU5C8HAY36VobSNgQoDL3V7Zl9BG4Nam7
IRMPvM1xTlLF3qlNgVdxjLkljKda/S4ii1SC3hcDWr2u+H8oZt71NQHd+P2jQARS7sUmTLknmT1j
Y+aIS71mQ+MJ0b/aTdpTum8Y+uWqwbO4YnnZlin8JvFG4GujQSBU+4KWu9mUQiWAupzHTxLZLm/D
cfRwwGzn/iXqEYb4YDjC3DCs77DZmkBNhIa0kQc6ConyfJ48UNwKF4+N5Toju6UElRZeJmHCVgPT
xzuQbsD/SjvHs73GYmAfopD9+HVk896VGC+BFsTzhA9pREr9bbtkXVqNYz5Cj9vK6HgyVLT9eZki
Z9Ah2+IOWn371G6wLm3oqDivFURrtvas6I9qaY148dirdFWAw9EbmLXlc05YQGRZl3QXMiTdGe88
XiZh9I0GLoYVY0yN38yCk49qx5mCVWwYyK00u1xvgmJ0BqEGnOGyiUL7ZujC8GEAdjdiatXPPafu
FwzZw7+AweYGADxOXRb8G7wTsf02YFWWn/rW5I8bRpsrrpba65DlZqjGBevCmG4GlsE4MIvWt2TK
LT1TPQ3z9VsiHyqQA/vDmEMXcAsCayx+B38kYOMWdN8oGIv+nOcl/F0OmYrTHrvkrRNgx4QyyRXK
BXq77UmLeO+ZrGd/tAodOsiYT0sXnALBfQL5TDYzEMPUYO5tkZNOKIA/h03NN77vj2lL8lqTvHcX
NAhT2aVBoqcw9l8x+dXdI+t8TJuRiuO2z2l65SZb7uyuyVnG/JgrwHKSAPNFlmFtWu2vE75oAKRw
sb9qtuKBQzen1lL7fAHsALgUEcpYlDhDXp/+kwakSukikDPY1XJfDtu3CqXe9eUkVPseBuMZjtfK
plpEi0Ph2Y29J5FXXzov0AQTrMERJBnlYFmYUPv9bEczXSbL+1cfSZCcWNn+z+Npw2O8HgoAps9B
BBs+3rS6SF5ClMGfWEZx4+Z0apIYXFmHGoNCl6EzzLhkDexrxM0xb+Npz/DHJ7GVp1VNwPwKLDtt
GiRPOTIuT4CFZ1HuzClTY5fRvPR9gUkMJteg3pe4vZ/VhJbX9d5+uK43dbsQglclGnQ58/Q4tQr+
uuCsRFtNrkgvOxvdO/PbNlR2QQ3Bxgm73zWbL1loxxzcjqKPmMDAd4M0q8aBLAABWpH9WgflTlYL
8QzlAK8tZXvtZ7L/2KI11Cko5xfDouFRI6ysAsw5XSRro3fcdshFYyTYlEDDkvPWLnGzrwAQ8BaK
85Bhpwu6jxZjCUccaaW1wr3Ux4gWLmDfg+7yI0kMzA8InzC6qe1h0dB78hZ9b5WA2rqkKzCAeBHq
fsvGtAQk6jFyWlgV+yVfSuRLIvGgyLM6aPPioAqp0wyLzMQzctFT6y95AjJ2HEO4w7ARTh434smR
SF0gSSLXYZj4yUb6OMPza7izAyma0XR/RyySV/hfsRI9L60qt6lH0HmYVKinwhdPfUfi911NaQ1i
Mn4EqDs8zEonf3HYs/rI5VRlmWvb2k8xWA6RinLKZFy249E2be+6j0wAM8x0LC6rSmTNxLGiikfR
B+RmLQBN9ZEEqs8ILecnx6HHwrnI/zEs/m+yORBMIuqOsuFZMmVPQKRBi7be19nCtjOzgUWlat0f
GN0Cmum242qm/B8a7k8jdvoCk4xQbzD1efAdOKsdOP1bLGJ2Bu2b1iryxZUXS/Sw7uaDztPc9EaC
XRFtgXxtUHsYQTq8lh3L34AsrGeAVv1NTLAyDtGhwUMeus80t9MFOCR9Hhb7trJBvQ8xRSjqhh4A
G0prC3PUvr+Fbzl/SQbF6mMBHnGKaKHLXi5FWk5T0GWwLK7bMfmLre4Vn6cj9VEsGvoVGShrRnhm
LBWULGNZ7MTtlYR6QuKxx+pCbXrImoy34sljizTt4OH5Ifcx8/DpZvFI80YgWbna5CF1dt7thoew
pxH4mCcTuljc6W1Ns+gUKFargEpZKw6CC6CJ++GOwo8XtG3BvwJK7SaQVWHJi//k6vK/pA+TfIyl
Z6aZEh6WLxWyw/al33sy13KVJr0/CoQZfHBl4ukGHzfMYkgKJQFo7mWWjymCWrK7Y9F9nQun0x8h
Sw5zk/aJBt2Y2V2alwIrZQuePZfglYwHk+z/YXNcmk8e7dSEcpxVskDOi19AtwG76b1E9sMmqy3v
BDDdkBS/Nzugh84ZFw+gP/ukWdzY/t8LoGtSZu2b3Dely33lS9S0znShAqjL0FrmFtJxvIiIeIeG
dJ5S+RFMn4PzaqOcDg9KtOYdA+WMHmlAudGVGo7wHiOZY3kuFN/lCbaSSVwVg5nvAaqkkDP0bT9/
Oaj3xre5I2F8SRC3s1SFwsPvkb21L12pcFm7u2mdja6KBP7WmDtBY+UlnuVxfBytPfBJiwNobdkH
ANbVsCcLqIYsh2TmpiiyPNzBbaEVP200Bf6IbitW72Enx1weWz7v72o0OExpCuopabKwp79AvPLk
qQfIIr4kzHe/NgYlNgxeIVRXtSMxxzQ7AWG4TsuWZBWQpiN6QutjRbNyGb0VO04J3OfzXpoYwgTF
sBgvDCGmFNGmRuSpWgXc2BKHXIWKS775VytBztRqheopKtkEoS+0tJP1GrRv3MbbV7LPUPA14POm
nNz5QSKsb6UtpA949+3SFG0SbT97Eo37ZwFIiaewrV38MqIfg5O6rwyedWDKeJ4UyL/Vz+JH1kVg
xOHOlfHoqme5cl13M+RmN0MKyVEPMh5RP/dFIDq5QO+zhOu6RKuearZqPjysfvHFmcmOz+aK8EaB
tgiR98fv3G1aVHuM5XeI0DYwTbXW8KD/TwLayp49AolmU/uVbbSFVRWBpV5Jk4M8IEar2EBap1Bo
xDk+IVeSFoKBuYwi4e/WBBkP+hYzKabdckxhVfqPBELIesocVQfkP3ICZHELWw0xLSevHDCwLRZ0
uDfgw4a/ILDG48eKgkW+usTGICapGnYVX2KsgeYavQKDVg7cVo+fvbapVjxpjoSOI2YnaSML//Aj
iYA2nDW+TDFcUU8wwCFkdkqPn7FwbK6z1XLVv4AsCPv0wOOU6biG95c5/tBEUP8xsE32YLgDHf54
IAKbOaksE/I0c+XNXK0pOcy9OEBgI+2BwtPDAx7Q5+PbueZlPpD0CwLeWVOBDxWYjGDmHGMptMN+
Qgnf4vQLeH/PGty+gbua27DcQ5U+jPcJwWg2nfCWMj6U7UYwn4QMdQKftB7mP7jMXX4f21SZ0uzZ
np+Szkrc/h4B6ZVLVg73L1t8CRmrD4f+x1vwXJLwtUJudaHFec7FMby0dMVzfcR6eUIxod0V5JYm
rz1XW/u4x4Oz99EMdeoNbKKQXdqui66hWSdNh+OG3sQZ/k8WXV+UPusMrqhAW4GW0djoXaNmTw1+
/mFrFKTRA9xreNYkND62hzYHoPNBxEHn31B8pf9M5g8OaAEEKmDtned3BCQ1Zg5QG9m5pQsEV8lU
DC98VgXyOz2NKa3dEKcLzHzy4aeEyGZ7LDBehArEKDP32Abn6hQy3N9mLkACl9nmjzmtjMRq4Ps+
2T1riiT2a4n54XgM07QfU+mw4HFUXQf89SmC6oWcQDEjFq2DSUdAQ+LNrUnN5qu2HVp5gWOrBCsp
A9LqcHmwzTml/sWIaM9/xDuN/Uc88jSpw4aBHOCoC+8+TdyC5himyb9cUkxnu0OxlgnKrkVmAfsR
aEurtB8Qr8fTGFcJQEaHi64YEOwCGVZVgXfsqKcJKoCSHJIhwAYHIH1rewKUaB6iAbvq3fC05tzQ
xxXdLpoWaTcPtrDTN32v2HGlcJi5Qr5O/5LCx7KBYCP+iVUy9yrwzcL4dzcBjumaQg3K4uVlgUaA
/aPA5v+0LW7LxffjPtZwIQIyyGK0glcG9j2/gSjBPecqDwD59cgRdUhi97D3Udffdr2c0G1kevvI
5yLzD7Ev5t/g8vw/3TLdV8XcyryctjwHqyewJxJBvVrtRet41blOajwcyDEDzIh/3NAJg2rClyVK
dUTD/Txw2oxCuzPhzHdIetkBQ8TfF3lKC7AhYV5+yx22MdUKOh1vhZsFAxSa9u/p6qbPAUThP+QP
TMfrkRPzO0RYO3juEETY3i5LH8HhP0SuOLVgyJcGwsljrotx1WhM9kyODySoHcdWAUQ5Yeeri14o
9B1Y9jr65Q8ouW+d8Tdcv5beTxsQfS9nUHa9iJcWTIzosmpXGxRwJGTFhABNnvV4UEncPgLAxa5X
Cb1rv34h2VEkjYSUBc1WXGxFX48k6OQczUuU/oyndjLvuFVs/95/AMC1G8R3PxaAsZcSX5xmn2sx
939UMpkEZ+jY5Aku2DO9hYYMT7VasfdFi96w6oiS9AKBUgdvFAlgwa7T/OxoagBuLpAqqCeRTrl4
AVBFXwDB9uIfXTFTxFvnfk5wTn7Giqkfq4SiPmBlaltR+6NtiF4Eatdz3nrBKsYc4Q31sofslJko
V7f7MGfDjz6fR5RLISNy2TGAsUvBARmdGAU8coLCS201zB8gUdGBY3eHCAONDxu6OLwa/KpfSqS9
5ahLLB95WBtk/8DsKhPCpG/aA9z15yHVR1b3WNx7EhYZPk0OVRLO1aF3XUlExAOe3dMCwpUSsSxs
epShl+3vgQwduQMg5Fpe0bnleQkQ6TBNZigj91ygNX5EMuRy1ZPKcpDQi0Fd2rpivbE87G/zehhZ
RiRdZVkYDdZhAsV51mETV6ZR6S8ubOuOKGQI+EBwoA7dzmE90lvIR+P+dcKrBFH7mAf8eGIGUPmT
HNuUN3sBz5Mmc7tb6v1Q+Cmogv843drxtfA7e4sLWvxIDU5yhTDVOPoKfpb4ZzK2n6nNlt88dmw6
eTBYDoZBsxfNcAA6riK0ZfRvitoXyXIr4PH1wndKjsZpuZr3HJv90WmAs1j7b0SbwX4cM3HPi0iH
2witzss6cwMNCjxlLnpoSQDHsG2sjKO8WwEcswCfjXIbRiOfcjMO8aNLoEO9G1ob3c0aiha8nGN4
mCO0VVBnd33/YKwEpwLlJxautByGhrAIRhpssAcBW56I7G2Ebu46JZaKp1EvstoxJZQzhmlX7oQW
l2WEvtONkfmJ8L61KAeRysc5gfHdE0FVlPXR2ekXJhMBAYDJ0XVNAHHG+14PCxI/kSc4QLfUd7KK
ee5RxMa0gClb5lPUKC6PXzQkUwXZ8rp9y+XTp2FdY/GsXbdMrxxx2t11kYP57v1xVcojZICXgsvI
i6dWQXudQuB3luj+tS1ZGw5oX4BVvmIiKabGLKl7yNOR3Iu5NdcC/QKEFkWUZi9QtPi8xrC1/o+z
M9ttHGm67RMR4JQcbkVRkyV5LFfZN4Rr4kwmmZyST3+W+qph/N9pwJeN7na5JCYzIvbaO9TrWtng
lf7s1dVLLhOzifN0gdix0GCYCM6JSq8m26DvS8tsBApDqcpdOid1cGjkJPIzEF/BgHjqhuQvkkIx
vHVhJduXxFlRhSikBr6BtVaXhIGsu4OBHwJGj9PIv1RD2+2Jt4L7TzM0pkPYDtN8rCB7n4rRLu2d
tGVSbZGGdfpgrQlSd2YAY15rxDDi3WqL3nzjtLY5P63GyGMvy3QYcElw84kLAjd/iSa3ARULThVO
eaG8TZOsQ3dxWFhTH9xyzVYElgGWkxn5uletUe8qGJ9jN/Oq2BT4LaaIQnW4KkONpz4gEK9p2/Qx
9FV7Giab3fah4UEDGRp6qkdrEbFgt/glRf+K2tFgj3XXJ47zg4pCe5FvuK1zdFex/i0kp+hlXqv8
Ui12966wnKSbomW/aES7PuvLMIQefAVXxxAhxEL+SW1axd2IOjTHdWeo40zGML9m1/oPIrkF0Ruj
M151JfOffejJvb8MJv6kwVnMAwi/6HfhvPpk+64UyVFzm/KcmGUmzHGSbN27rBOf/gShEH7kTrPV
RGM+NEcwhP6paw03o97Urg63ouXqisDA5uxhGlcoBE7iQKvmm39BJ+qoHlq7jPnDOxe5ofOcO6cz
ZHhUdddXW+xgbJdNSnrwXzzV43u66iGG88KO4HpJ28fSqunt3aq2p52dKklBaCz3opuCXZEWpY6m
cSSQc7B4WW3bzhz23ara31RYZTyJcj4L16p3OCbH7UJ5dx5T5potnoP3OWwLHkhZEkO4ynbrqqF+
sIpE1vsq1+U90kh9yKylvu+M3Il5l9lojouedj210KYI1/AgZKEf+JSHMaYkrCQ0iWcOER0udKkj
092Yohc8Si6bni+QEKpnc2FDnxvKcQtSQZT6ko7Aqm4fQnS3pd8zFlxn7gulXDSRtr+4Yk3fhHQX
+1vRW4Pl7mdcRPaPvi9yVv4Uc3W2lSme7cwLvieQb2mExyiZNoGBSOxjXlWbvi7sPwt01Loxw2m+
ZKKdD5VTAsHUKwJt09/GBuwuuWN9SZDy2ffOL6ctvXaHuIp3AHm7qqOpYTHMMV3hJ2rLTuXBTETo
UBLY5EWaqXvmG6MMWPoEsKq0OrYKmO41CXJGpJ50jWEncOfcL5keLvyQH2BbBJsQRLA+4z3E1FoG
fWlFSTaah1VAG8VpVRpt1MPLrWQiclcEq0qP6WwsG0n7dQAfV89t2TsJMyVv0k9+0DBoWMnFbTdl
7xv6CjALF07RZ3zzJgc5fO6n212/tnvLFsGwR+jSS9xwJZp/THO02ZEE6VRGDCZgDGfHqdbtQJ+r
75kLA6vxYumEjI3Vqmd2PVjcFSvGnnZP9pxrbDvU0ewJcYmthaMR0lhsEPc6CsvCDI3wlBRZ0gP7
VHRHIcSRuPOHEYVUc0EfeA0CZg2NTGgw53Z6oJ93P0KpPCxH7pQtm8pw01cPuO1k+kb3IMjSdGN3
7VvrSrk5JlurBZH/bualwVjQNILYnxeqZR7a4NDxTFC3UWBnkaB9RBaz2Na5xdQ16k3te23/sDZz
ljDMW6yOybdKE4gO2NpnKpVp5P/NUywZVdu8EBLuG6dZ0vHFKrS6b67bLlteKOkL25sobYm1zSm/
8zX0WJCKJJVt4LR5ETBO5C1uIgJcyaal6EKVn2K+Y+vDpDGJs9EVYsdVCauQgg2heZVU0pt+LiFP
Zg1he5koWL2I23RRZ1bBdMXOAgLRD9bYKQvRhOVzu9t7mK1zyJJmsBEVFEOEl8TK4nQtPO9hXvCG
b6QnF+8+rIW/3gPyZfMRLuK2N8jkVF0Kjmp9mnyh3INOZU7vZy6zuw/bxMr+2FgOSOs1ckYdGYLr
vDHLJHgL28D1Hthxr1wOtZHZOI3aKt16mcnC2HFJSi8aeCk0US8HbCabDvate9QDdy+v/rQCworI
SjabiPyyBDFiTAZozkg7wLbncOx6AUTLMNv4xn87uccF2zFr6Z3gXPdtm1ys3qmSeG6W9NUZm+wD
exjjbjcTs7/tey0Y34auG4yvqLFuc1fPPqIPY0qwTXDWDi7b6dROmnTQmwnLlM1cFQZgW0LHMyxS
6puNaUfuauXn5r4J/OlPmkniC71VycPg0C9sWEuudz7UZ4o6M47Xrh3GerdOOuifmnUsDaCXPGVN
U5LJPounsCl/GYj46tpkaaBi1w313vONWW/mtsqMTXFzGVAv1+lOJ3mOeQSzcuQtXvAbzsx96hKZ
n7PWRwENMpvONphzYJN1HfSup5RYIlwypnxBt+WjN1LfZArPsoVik1aTkxzGVtbJ1TFW8+b2HBoH
oNyEFru4xAM3b+2s8vumaXy9GbUnXoRk+Tc9uhkUZ1vgmrzMCnHiT1r6+LzWJvOf+xvGhUCHhnxy
mWjXO7sQK3KUsawXHiSLSrqc14NSInmoVtDK55qG/cHl0oUhwFe3TYRa1rNd5KW/C5C53ym2SLS1
G96i+QbOef1uDiLs8QL2kNeBdiZG/WPubkp7FTw4bfemwq7Z9ig/f7zU1JQqpMkejGnOvmezal44
zQiXIrEPIyrvry4X6/OyCO9sN2r9qfOi2pGJVJx90/fYZwXTgPoAYJj3xS+CLmQTVbbQmK7FcjYA
81Q09t2C6pf2P2oMDbSmcvSvNc5QbgjuTstoapyJJSNy3x7kW5h7BnJatb4CMS73K+rjsTJ8vIN1
EuZxwSKZO2Np86tVTXTGa2Iw/fI7onFoxWwfwjwdd51lT3vQkeEdrsy4n7MchR0S8w5jaRfGGNqa
36BRZoRjhmm9mo2XIJv7p1bL5YOdGMvZwqzysPjLqeRB2lMrdc/m1HF3mX4/7oHP01Mw9f2xNWzo
aqOkxiT+y4wtMf1iLoEbR2XFGSoMF5i9WKxOC8Ub4LAkxWcJbxdjDZTD7vX2uKbCPNhzoy8+b2GA
k7r93qZAtQbfyK9sytu/TeVhZlkG42WBGnoiz2A+l9MyHl0gkLPjFP3vUjvGkWHffORH0dlQVmeX
wCvDczrdiD6VWBUkoYXNs6curibZb3mTBQwerSZFDDN1jGaKCgmQLRiPLTA3YYE2iYseF0w6evKJ
TKZlAgELjG5D61k/2jaAo5iNJraHfP5RTzUjV4ZbWbjVhDoeVLYMtMVsjIn6gqZvctx8K/3a5ko1
gU5ZC6/IvBFMuKO0CsEjBtmPMIB+l16U0YEi9ElbRWZpfajSN46sh0pOSbD4b4vhOgzlAnFBAxl+
6sIYgTbM4nW2fFSXcbbPCCzz0ZjW8Q4jTLNNwj6IU+KRT3I08q1RpMsrsigx6IG5bAYq35v70No7
NK8kgS87DFIfPnztYVjD6UAz63wEnRzu1CraR4aGTF8dRa1Ncl1kSH+qkFtMl1debuxhY0usCWa4
WzBhEqedrL9WC6dZgRn8uzc0/c8UB80j0jiG5xmhUhrVtGdF6sANyWMEfdyPWwZYtop046+vPL9A
K10bfEvQt8qtPZnpX102RowQQM+KZn21OHOIt2NiDlSlZnNRuhRWJBzXek4N0S1I82Z90mkpaaSL
xb7QhZknieDJZcMyBCBmVBtWHlkKriAXr5nuh6jsxjTfsOATi3QwU0HYq9qW9ggExFRFPw/GKIOd
W+rqe+C5TGEZwcX0Q7By/qSKB5gwpjoMCoyjlmF9aB00QJbkYhziHd1sqPzLLZ678ZfXePkP/BkK
0cOfCRpzy4tMs/opVNprH2sXF0GWyfqHatgSvwk1aS2bbHADGhx80TjqKogieyivsnRAuADL9pUo
itNYJ4y9E2dY0AAXfcqla97h0O73BtpLHVP7li8LRSH8Hy43zBhGhcLIGlBhS+d73ZbvTeB1+I6H
kYtw9Ap28hCSgjDpOXZkzcDVh0L3QLpkmaJA49reUlVMW4+ZAvjQWO/dQosPGyjvqvCSbO2g4abl
a/W4RWZaoAxtIqIqLiOesuXVBDIbN0hj+O88dvIdhbkAk3eKDj0zmnw3Q0Pga0dv8E/4IZ3Hdvb6
x3Rd9aGz6nJCXc5GqKbO+lsWa33Com7C89cG3GHo0oABZXXhn47JarrRN+tfZDksg7fdsbyQgDP4
d4i7hcCaT2t4AFHX0E2wRcWGYqdJNjOmtAOlYHDpsj6JGQaDk/TSiWpW9PzE14aQDAk2xKbqhm8J
HkzrO1EG4eNiaUCNtMvHqth4zowHEDPKuPPrwTrWPagOls9xp6cUz1fW1ckYTebgn7oqJZWvDdtm
OVlkE1CaDVazH9RikU1vyvVBeBTtZSinaet71fo98bIkqjNS0fclcTzvaeupPxQV4qBpqXarqMwY
+0z7Yq+B9bI6k/VHtrhXxBgk3Esrkt/sVOl71k92Bt5ju+esboaYLHYwY+Y5otw4OPcYwM2EsYe5
YZ0gLmbmkIPxPoSY8Rgw++W3bq7dYz3kxgcjBrc5aBzQd5jLiGgv6/w4m11/EanRAHmGbXcujYln
gw1+10zzdwsFtS0nipEUGfEZHiY1hxumX8tf18tVjONA8DuZ4mVm702+QfJGl4PefSYDLLmYwCvX
1JHNnnGbxI/U6d3A+MDdGOkks5j4vfZ5ajuataJiFJMVTnvVedP+bHKjeTBCzzgIv1tfOugv/J8M
o9ZoCEdZ4HUpmFR6Xrizx7J6XNfZ2VnzKhg+tOEfD38SAQareYOxy/IwkGLEYvIhfHD6ID+XiZ5f
b0jM1UbZ/+b77vSjyqg+8FOtv3tLAYsPE73Dhga2OjFC05HTj+pkwP8/3kyG2F4MHoqoC83psqga
M81gr78y03GefFDrIyHj9UNhr+NPp3dmB/OGV7a87ZEaIH2ZshKzViIC0NQpLBAWL0LXH5OduyTT
FZKPkENi1ZoiclXBMBs4woOMSoP2WzDhmY25afR9OoxFEyu2+T57JtdEib/15zK6oEVLiBB9NfFi
FR95YqEzWRpKPGR28teENIzdfqzWPzlRZDs1uGNwH0wWXNFgVOO5T/FdnNhbaL4qxZgqzoTZgQAO
0i+OWQpj0jIUTodym6gCBicviMbb47wO6meiVkIrVjprL5DCxjdbMoTehY3bZbvWR8GOSnjHdIeZ
SPyWWeK1e93hlNlkAfc3YUh2bb6WludZ+57NqHakK74EAjWmae09qL8GV/YyGslJ6WkJu0hyDZBb
p4WV6IiGb+7OUHaaZb1hj52KcVIxCTw/2ajpQTFJ79zRcArmAWA2y64fBnE0fN3Z7zWCfDRUiTU9
cQn6w8s8B2l2XFt7dh+JVluXTdkZnFyaOefO1//g5SrR96BfQXWuE6MizY1CulBXobpiGZjDWeuO
pA6Q8KXP3WBryG4y2p0jvG4LhG6zwq73TSn5T8l5H82tznxzfgPOv8mFdLoGliPZBsSaEBJzrsjf
c14b9KTwBW22bHkzVqX+LjMmsPlFesqBaWi62YrNmihBvVerpt9Fli3FhbQUe46Y7nSwkWSOt9PT
MpS0QaUH/FInpiuXqBCu6i/IaEGA26QWfQpH5kPfbUTa9OudHEOneVp7yLt70zOBvyPshmv/4AT0
7VDOQoQvZmMSFb1M7ricmbbpD9GGwCAbfDLjrs3QOcNNn4CzUVD7wptYKol5hdACUvSBKdrHBAAH
2xCbet+9JcCfwYBwcSL0s/yppkb5gU7YnfgK1XMoyoQxguFi1vCF+7ND735PMa2cxs6F0rdmIhza
pmaqFKKY/eS4MBjvSaqh2+zvM2vIo1ZAGIqgB0GZBw83BQa+t8YZGvrEsLroTAYv3Arh3pUDF1Ne
cvfagdqvcKv0CMzAt3TM7ptXmY7E10C82gaSwYqK/kbFMHasoyqg0drmzEzYnNQ2O68CZVeqqARz
06RytxBI9kNZpeJu6Kf2BNnWPoHS/7RkmGPbK9QbZWOxU7ZXxDrlaIRubT2bgRweiEivXpZxSh4V
wQEigiI2L17v4783lZqS5/I2Po88Y0qnbbca3DTolu3OGjWBB2uXlj/cMOnm1znJfbkPC+YEJJXw
tieSrU+59lzLnaA0XdIfghm+ecutMbHKq12abJ8J3sRU5Hkvd16xcLFOCbwiCQYBY/Z/JqP1bM/W
ARU+eOT7KKp4XQIrvLZF4BDMMYD1b8sqyNrfGWEfyS4nucW7wgzVOmI3Xl9f/GbJi52drV23FwjX
vBkW37hUuFdgs7Cuvnvjite3a/MPZYPBxaAXzoOZdAv1pUdyPOKN4YRvxCyhStsANnLXlSNHeQlJ
6Tl6ib8OR7Q75g5z36iPGdA+P2KtqgwMbgurEC38tCFxNwWsog9SV50aT84f3exP4BagEi7ziC4w
N05v4nrDdtyXh6lueC2AWCj7YWUL3/jgBWkx7Htha//Fh3Y724OWeaw1QSAHhkcT4r0ayyECbRnq
OBWpvcaVtvP6yWaqQNMN4ISBAqij/VHWq57OXYPVfDtlxUgdLVrL2tRAgDQ51ALyzAJ7SibfRBSL
S6YI0TLXy/TQmD6/ZVlIo9nKpF3FTvpikmA0pVo3GMhsmpti9P46Vc2VwhXjv462VIdhycv3gGmN
uI3pJt7aXng0uVtEsoH79UYMqKVILv6EteKtM0PcO+aCcPGkhGkX555tz+ZGj3iE2AqRT+pBZyj8
eZ1bz8rFwLbFxaz3AxaqHkC1CeTGTmBaGG7hO4vbhd0Mkb2kjQ1CzMRjx5CGpRImXyyQSWoiBUOP
LcU9LhT57ilJoOMk3ZFSiIzDZTMT8IBylva8adTE+iiKgWl9adYifS9KNfN69BvmjBBAHik4Vi5x
nuPsWc5ZUfk/9Jy5IirZqJQfR9bTxIW9NMbZlWWp9sMtgWQPYVnJDUGO6bK3GH0afwhGn4pI5Wl/
43PCIv1VcdhmNuJNtoY+twhm/TBEKGFXieNpyicdJjVHaRxK4gbGxM3c31NedPXfofZR+Bnsl9VR
E1xAiZIshONkfZVN29DuG+C7IOhxdKxZlad3OmO3xDvOZd/ndvAbIZ/CxszcLHJpn6ZT5c6zv8fJ
OyoMTK0Seyef/f5A3EDzhJISPvXSml6GWS523POl1Fvu46W+GEM9znfMTIrHhnWy39fJ01XkBSBR
O8er52RXEVRzaKUr7/KmZP5K24/gQgSFdVp47qKs7ILXfOhxnLgUrL9yO9HJyWmpLt4KAoE8nBHE
jsLpaf2hmdt2bCib1QewNxFq00iJeSf6MPH3DJxFEnegqpe0tPKPBTPSs2No9/tA7YNADu7CS0lk
uXsaCVXQm16OJhFIVLrBM+rB3D0XSRsBgzBuqrlHZRDeJWQLxEEx4m4LsGUsMRlr0PzgJcNTy/h2
Zw+redWEElwQEgUkiJEO5DmSaETuGaOWbwAMBYBqmSa7G1QF/1WA7tCfiTyqRzEei8QS42aebTAj
s2re0+o2vFynYP5gDF08Z+NS/VkWNM+IEwYxN1AEbXmB1QdGN8mOtdts3kDck68jcWT7yc+8uzoh
QMINbeMaplw7o2T2vE+teQatNVDian7yNRwC395X66CuilwqLJoq8c+LBzVThLYq4iyhuoxKsyxf
wtGwfjRh7ZDya4/WkU62oFlPiyWenbQ1t8zpBfoTSD9XxGoUUDsM2PZu4ohtGFjo6VL7LREcmFA2
q6wtzFD1YCTIs33OGK/A31Eqwgn6zjdRzVZ9FBgPCcHp3HWf0HpsyB2ePjpfzljtyyGcj2Oo/V1P
+bkTfdHcw0MRxAPmUp3agk1zKHzztarLW6WQZNemLRKAmsH55teGVZ6KqsbbPaJRXIOhC/dOERrb
XoSP2nStk0sGD/JcUoYnemH5e0AxOfjForyHpktCdUGs/JbSvsSFb7fbTi9kS4VGxpsJwYxj3a2P
/Bbiom0aAgb3ilDZeSAqDHCBKJb6hG/VpT5txFHR6A33FSEzmNbICU6JJgjggJM8q/8YpDXftUtX
njCczdHqJbj7SpX+Ah0dfgR508P9YdInTkARKeIFfLyCQL6NNTGURmro8bSyjbA887wP+4o0j7iq
RkW/gF/01hncBJx57LF7elDO28R1BL8BWz9ivBvfSakQkefI37UtrevQEKzHGwajcTbV+yZcxcuY
m+pXvQQ9isYQHvu8dJ5b2BbyjWkqU46CBWMT+GAcgSX3jsFQjMEMujw7wzpKDdyO3oZUA33nqGWm
5qBy23DGLJdxoesOAJVNnzAUrBkuybZk+Oqt2QWWNDjVU7fwz0QkrhFezuZ16SwZJ+S3nDPpBh+y
nNXPlpiis/ZumTSehoJCSD5g57MAvpBHTsojGsS33fTqzpX3xM06bWuLySpRGOKZLsU4e9U8njsr
q4aty7ffnAAArZPnsv+Ww0+kSIs99YYBjOFrA19vRQt3cn52q0p+dH1vHWQW8LEKmII4dYfiUBMQ
e1cm43yzcg/zYWLN7RE9eNwm6WD/pDzQL2ZiI3UHS9f2jKrSLsb26u3mmSVEXlGEB5tlivihkoqS
i/juNyU6mP0O+9BGQBLvmZpyHFn0JHXs0qymh6Atu5egt+ZXtlGkIGuNQQKehBZYbB5MMAW+QFAZ
uZnURPmjMAuvlIJPJCWKc2D9w0nMdkfNZfBSRa615aYezOZKKTfAnQkGAckKSV5lfXfQlWouIguT
eHCT4W4pENahe5OT2xnmt575YY/QZWBdaG9ZcBvVmb9lR3s3V3hBLM/KnrjUy3vPy7ptanvy1SzH
6gCi4F0QUtVO2wvvAMmcd190Q7hlllaeeLEh13hZ3rw5oDZTPNSrR2olVUcCXXeTgziryM9vpqXF
91mNxs5Y3OJC14RZ2hqr2HfAL9M2mAhrIyXpd4nl++d6e99q3y7v6dUsvQ3yerlYY4sXc1yHIiYo
wsL70tKnkaRFZufMroWcxFT3WNlEUOldyIqEgpCFnGz0n0XR2vJccKlluJFm0Sl21YDYVxtCw6iY
N73hi+RqZhRtTM9ZTjc+AVnmbkFRLGvmngVJOKQwOlkY1LCepIXBPkEE1Q8efbogxyXJBl6stSdX
dWXsTX9B6zLU5T33MO7mTetVMJYX5HV2c+9WIkbSP7omcHoXrNBuTwaIWfvn/5+Z+r8iWT8FYQ/p
DITjp9aJau4aglR2+Nm/9qM/ZeOS41D7s5b2iQ/nrVPLqenN/0iR/h+/tRMSx/uv+O5cuZZfVY11
wiKJJWyvquGLW3mcW9Lvv360YUGnlJTRp2XQtG6rt1HmLL+W1ex8CsBNjYTZR1/ap1SN97Q737n6
/iPw+n99JJ+i03XCSwwszz4Rc4dZO302SoDvL32TzqeHxJtNWBEbm0RbJz/dQb/7POpf/Nm3v8+/
Pm9UBjgXxx9PpNhUvKutY258cfeE8zls3MGWaTP1PmUw9Vsntx0iaIL+i1/mp4Rx8PmgECZRCJSU
mJzKHfDT11L9nU97CepOEsyQC3kiFXjT/nAK/R+f9u0b+z9S0Z1PZ7LnAs3oyeTJg70wogoODnwG
CCcnQPaLe1bsT6fT9QXGi7bnD7HKv46s7/ECb7/0JNqfTufCcIA7vpGnKgzey759YJLx92s/+vPZ
7JyhrP1Sn7hQ7003xuP6tW0/9qejuXRjj6CU65NJEH2wPAhdfi1Y3v50MAmdy3FKp/qUslF461q3
7So0F197wP/ZWfKvo+lLy+xsZSwc+8C5h5bojhCX4xe/yk+HM1OwxSoY55M3T3fKSvdmW3xpT6H9
Tzr4v35xvsm1I59+OjX2ELO+6U35wxc/8U8nM3AIABwsNZ0SFlHHgDYi9jttf/ET/3Q8ycPC7Q68
c7J0kVz7hRaX2Pr8a7em9elcloQ3dMKBVVU3n7gcvT9JIr72m1ufDmYRwjHMPYmxIkP5D42WZqF2
y/94bf2Py836dDZ7o5ZJba8DqZL+AJDNTCnJrK99pdan4xmEKitJLa3Z/+ID66fn3m2/VgJZn86n
kaqgnNK+O4FRgNhX2Ko7i0CvL72xrNun9a/H3E0XQQQ1yeW8wAmJMNJvxVLMX7uC/tmr8a8fzh7r
1RblKE+JZd3saD7FbEmU0td+9U93Z2CBkqx+257SZg0IypiuDOXb6Gs//NMZbchAKqycXx0zSLkh
GWRnYXL94g//dETHSuX1OHG55Wb1QroLWkwzFv/xsYh/LuL/44I2P51RLFymowvBB4NH9sU2in3r
jq+oiCSmSfYskkvT3oBl/yj99bS0faRVs55FENbrjjyJ9BVDY3ksBPts/ESF9Dp9G90aHWRa9Vss
EC4gXOMtcb6PkLofk55ul4wGaBIDb2mvYRJHKEOhbXHqNPHu8/TLX4hGxb24YRgQPMxNWN5XJvQi
5NpyxY2Rn3zCpDZZZhyr0X3O+/C+YEPVOE/fF50t8bKWDMlo89aGP1b6jTG/BE1T7gbPTGOwmnBX
9uFNVZWPJfaSuEpHCx44m44WgKAAUSA7Xd8ti5/u1laM6hsLAA5O1c/tBluX8ZsIYJ/JgZggIEjj
nQhFAeJx9hKN/YwTtWUIVRAkm+X3YZck9+Rhxmaqpje2B+NwHLwty3+dGJ7/zgr6Hyty7dEdq3uj
mRAfss548ft2+VhCKgPPvKubkiSZRPoHyyCQB08loQRBfkv69a2JYIdlAsA01LKxnAYABa9ug0HH
3TBiOOfpCLDZ3lmyOtK0Ns9LkCR7YRB+7YGxX4kuw9qmQfwmEgFd+2ESzsMUiHlHE1hjGvUX3FwY
wqMmMYbYKeYx8oqw+l7kYFX5YOwtEJGHkoArMtiuiFXNtm6Lb2tVBxHVWaN3qzQO5JW8SEPPjEWw
UFJvbkMUMb0lX/nBxYUTAYUSdtQv+kBuAFH2ZRacSWWcoQz02cBrifdNRFaaJCzSJcXdcISPd99b
9gnJogfPsTAZNP4O/kq9MmUER5hQlMn8Z1rp115IWk0FxRjZhG9FBJuYO282bC/CWYsXzbP7u8Ah
oZ40G7cjYRndbnCUOMpOD+ckHK4tD+MtnDYOQmL69kFPlUWOziyietKHcfDOc9p8mwe9t8pgbOJ2
wtzkhl71pFDqz1qYl4IkyliRFhxlfohlySI6cyJn9g530xANnfnNggjZmaRg86AVYR2JoC5P/ooY
68PVewFOXzfdE5iP9qhuum7AByrHv2EZ6G3t48f2GT4dRyxR287FIJl6Qc1Gi5Vc4NH8s7rr4zCw
duohTH1FjLnqyRayljPJd5o8Z9ZE5941sKFoEF6Wi2YZGlkoulvxR6IXYRccJueUsqfihzuOuCD7
wHwmlsI7i7nFSEB2bf19Ju2FD8GdIxZehfqZ8JqLYK5hf0vakUUH7bF0PPOcE+n6Q3XK3I12+NAZ
hTysM+qQn22JMTp6Drp+uEw7ddOasbdZcSf6zegyvwxgsPZBnpKPQ14BeQk809HN2oMHZnksSQLa
1XN+Gkrnjhyzn346BVersElvGnpOtl7l+mPNq4pYhDwXe6L/7aidmZlOXXaqTQfNq1aaiAkibtky
EQKQe8LP11035c5Z2H6Rbu1xMXfkNV9EHtrBluxxwDTSuGKoisTYNlreKqv3LGOpBSknVSQKr/1j
JY3B4LzsXvMcydtSTR9n+D3P05q8Vrl384etU33vMvrZ2XV7QoPnbBC+G463GVbrQg0CzW/IzeE1
k7gHXAYfGCSt19CgiQNZZyMs6mm3NZhwwgCCz/LPk3kvCLqIl1kb6PDyBjf5vWHEAW6YbxluqThQ
vb8NWP/Or5D2fBcZ5jqdm81Z6eoesCa5sLbh3uAVLhsmgI5jAGfD0LBLZCZijNeBRYT4m+XJQ1P2
Bx4w4z7FsrNL/IzQYwSGYIHTavsaOkB0pGhh9OM4J936WzaAUaVyymcALhuacE5/WEY4Pxem6/3o
m9G4mC3kYzSPQxi+I46PvwzCd3tSdZruJenHP4Brxh3Zd7CSmq8SwnU8pQaRdJpvdNsN/vpEUbHu
hjqT6xYEGAQAlezX5Pb005PHPjYDA4pZ4wDSbvXOYFyz0nQqMc9JOw7Xvtv+P+7Oa0duLM3Wr9Ko
66GGZtMNpho4EQyfEelN5Q2RTvRu0/Ppz0eVelqKqpa6Z27mHEBIQMiMCAbNNv+/1rdCV+YQ2+VV
02PESxqi9gzRBOhM5MCVEYXlggZ3nykpBlu1qaJHJAFNse8U0Y3LBgXeRdx3rr003OY3WaMDNQCJ
77usR06X1M5II8dqXlr0D8vcbSZkGcK8c41ZTNJgQPRpHHjgTXCUwSjG/QGCRgMdsqzLUm7drnQ2
U1IEFzROQD5rco8POMRbXYkrJBaZZ9Bu3CmuSstBL1eGCUx6OWbBFXVHAoom0fY9KB8jpKU6fKZ9
a9kHBWp49WzT3lkmgww2ZmmD83LlXRem2qPKJUXXl+G2AkdRiNIs72E3Ta3nVLIwPCfW7ae0c+m0
VarqnKps2sJjHrfCRPszEP+wqeIJk6sikpcgCa3Mo5CeIzgzPoPVcG4KSce0SaN3Q6VVh6pOK57a
MVcPZecGT93cIa/w93opAzKciSK04wVrmnQZRm2D7SOCexGnWneptPipWz+DTmU3jrED6n6HQ0vb
BagFsZna4b1dleOlEmdiM7c5UASLQVu5OiY0AHR0mYD9XcZNN10JdWLjYZh7BrQAZGIKgX5d1qkd
k2KBqGNp08etlpmaSqaswkCL7Wo0PbIyrw+oCcFVEczUXveYHu+KuKsvHLvL7zFLtavGNIIHZKkl
CwT08M2aVKBxS/d/KPaJRgoQJL7QJG2qpk3XhjljUJwWi75k86xMAgOHCBUP4foq8itY+tZoeH0h
jj2g3AWWaUa1Pr0Xtd8TVeBfV2i4NcxLMt3ozKSs62DVGC2fkHzxlkTVvc9CbImWLL8ag5grl9nK
fy8TUz3byTUFkjZQYWLfFKJKlrFemSjba1Q0P9kqzvuqP1vinm3msJo2QAZGA2YJyt8FkATOvA4O
B5i4DsB57Pv/3s5OPdvZxSH+9pBVzp4ZhlVkW2PhpPwK4OLLRuPf34b/CD6Kq98Puv7rf/L/t6Ic
JQ6U5uy/f70rMv795/ya//qb71/x181HcXrJPurzP/ruNbzv18/1XpqX7/6zymmmj9fthxxvPuo2
bb68P0c4/+U/+8u/fHx5l7ux/Pj1l7eizZv53YKoyH/5+qvd+6+/sB/792/f/euv5sP/9Zf/wzsE
7Yvy0SiLF/navrMb/v1dv77046Vufv1FsbRPlm3YBtOwTg/EmstT/cfffuWqJstBFhWO4TpzJCJE
/ib89RfN/mTrDtRli3xtS3XnCnxdtF9+ZX0C82voLu5/07V5y1/+dpDfXaS/X7S/5G12VUR5U/Od
5q3a329A03QseoE2PzRHtV3HPNuE0iVDxhLL0Uu7zL6NBuSkDZpvsiyKSX01SleH9Nsl/rpXtfbI
RjWDgtjP4r2kC23EPm51Dc7M343RJB4dlqq4sZoB7n3UqNMrcNh0g/EWGwOrYOcn97Tx/ePD0Tu6
proOQfPC5IxoZ7tcRZ18daS97oWtOb4gxdNvE8sEtDq4kElC7DwPyJbYBaU+uO0xI0ckQkmt9nQf
TTyYOzlg41goNp60JdhYiPct+Yv3QaitEjIWTjZz2FWLb+vJkLTkFkh+QbANrLjswifYxE4lbP5M
yZ+mAKblZZDOUT1IOsZrGqHhBXL6ZOcSYBotkTzTgmzGpNqQMNP9LLh+LqN8dyE5FbBgNJ2rqAv0
DN8XQrRWdFlqYTQUmukjP4UyzUJQYQ+lWj/Z9s+D0/lH6dy32HJVDEDu2VkHfy80WnWDZ6G5Qfta
qvta8ZUly3NnYaPV2ARtfv2vDy/H6E0WdfG5OR88vhtvLrsPGLXy4y/Hl7L+yxr30kvDk33+mv+N
A45O/fcfDzm3LUzEj++GmfkFvw80mvpJQAuzGCoM3XAZNf42zpifXNMWpuvqlqUSRzP/5uswI+xP
RMoYqqu7pmVikedKfx1mhPmJnEcCihgSTESYlv6vDDOOy4F9c8/YqmYxyqkchc1Iw9udlYyMCFCp
Fun6QhdT+JQIfMRI7oA8aSIOC7wpar2EfCqXnd6ABQ1tdJq9Yl9lVervUFeqK3Ab6kKAAj+5dVPe
hsbwXNZtsWv8VrtkEeIeoEsGF2QEA/N0miL1kAoVRzT7JagbSxwByK4w7uu7MnAtOJYICfY8yc7O
SYJ6RXgMyiG90/qDaZAp1voWUhx02GuitqffBhuG/dBBhNrhuBgPQWeYB5Dqt+T6RMeBV4O8lobL
26KrD2osfpDKh9U8LK/1srxOTdTWUPdwmqUdaB4lC4ONPfaIXiA2eYloo3TBhoqw0ZCtX6UbCP2z
KB2u41Il0gUp65IOh75oRIWQT8TlHr5dv0mD3Fhnut299enQYu0VH7KO9JWKCxQumjAAI+HysqB2
gWhMm5ViyO44cwyQ8lYJMBRNs3d9B59o1RNVVVKsCZolMpjwSQVK/qorU+Mh9iWwMEvbpanRxJm9
BXA1tEH5bZKa/pq1sb1tGoO0qcKq3N8CrUn27GjL25rtpzeKLt3iUEw/D5irtknerQfcR8s6bMdt
V+T5DsaRT9xijm9UqjOZsCzvkVFMOCbN4BgA/D8QYlWZ6DjrbluENUpQPYJuC1xGWyIjm3b4xpWT
EamRuwA8ixFZjb2xiIljiYyM1eekkAiBpTNc4GysPRjCnwH8WodOtj3WyWK6njphXus5hiWrzJxd
0RruxqkUuXFdYKUdbNNFayTW3kpIm0/Jb9vafeYsAi7qvZ6S3+LXWrLWdBIPq7wm6AVxvGc6vgmu
X9HutDnCBUE2hbAM/zcMGH9RDvYGrbO2RCGfn/oMiV6TkHtjE0+qg5Xj1KWqZw/2o6tnFaAKCyUg
NU1EpZW9F0Evjnntw5lXYX2kdpQh308Rz2amvcucKduFWdWQmoaj3eoB5XSd+mBohnMHRaJZ90yp
zBCgLVbINZ1V01od+PlYPBUpxBFJRDeCnUDPD76bh0gV67FdIm6asEzXsfbEunLajHHXvQWdIB0u
MHQsWL2ue3U5aDunNpuKyTAKN0EqfX6YDd5reybzGDS6cYX5S3cEnmToibFqAXCDfOBaIrG3dG3V
DL3F6iMdnvGYqsu6CYfXXA/Nu27qnxMFonSqpcYJ0MAhDeaqlkmyjaGY2qUrcGDVWOw2wFu6VVGG
5HVknKKG7fSxIo8erGpWbq3BDaFQy5rkuNqkJAI9IW0fqt5FZ+nr6oy6b58UGNP3kLxLz+9Ev66L
bK0Co9qS2aV5uiJRsGvJE6RwALLC9h95VNuLOHbS6yycXZWujSJSMVZIELkbp0wal4h6blJQB1i2
hmiNsjmBBQ2kQGBVhU/fD9jCXV20K2Ac1D2wrSUPlj5Q7XX69rIxOvujGkLtMDqtWGYaBgs2KTgG
DFxL4VIb1OYiE2ibV3S49aPeNpSYsqCv8UFZbn5C3hofwjBDGK0mkvK6L6HmTa8KNMQjJL3pvUIt
FC1EZo2bsgQ0NAhrWNeQORfalLqUi1LFc3m/DfT0Zk84an/QkwY+hzauyzS5TxQBKpRyM0HfptJm
/d5po869xJhpTEvMrMljxaN+KmwVqVis5KgSlXxGQAnPoCS3YyoLKcSwMUqXfV1wh4KjuhsKS5Q7
6GX5Bk9pXXponKm6IS/C87/X7QD27xgRYWMy3KUVIXpeBIBkDqt9IO7XOqDVi+/01lpnbu9cBL0E
TClB4YKb57xj5WLvD+UBuia6dcUNdoYgqSDoVHz7JYg1vWyE5ybdm1E1zFhoaHcGcRdrTWOhTJnf
XoSDmSxTm3Uw6cDxbAafjhF5e6sughCf1RGYwvzNSuRvaZ3tbLd7QsZzEmp4aykRi9EwiNs11k8L
LqimUQ4jMGbbJOVL5xvjURmpopjafJMYhtyqUVqvWqPB3hEMAWK+iZEyRlM1uq3xpPjE50BNyMgg
BEBsEIlyh0NlfI6qzFnFowVAE9nasmq7ulmIqfhNT6sntxtPSe9eOg0DlOzkeyMriUMOzjMD44rR
ol/HJL6eJkWIZcBl3YEOOjS2Hi5H4VzjyQvQ7vWvea/4j01dhh5K4Iit7TQxbc9mpD6KvQiQFYNZ
iPzdj5kbFcNxb/CPBJcpOHGv7RLnOk0JdKBRc9EmQYrEmgkYxJvSwyaKXPW27OzkJSP0AMEfkObl
EEX+rsMJygrbHBjt2vRx9JNhL4nfxe03AmkHAbz0IUg9tWWRQ3rSWhgOdmHtNKytrwTjlGtAVREa
9cawD/jgzPciTPVLN83Ua9C2lHHIyXEuRYDDd2nVex1Myr4nzOmh6AYzPkRFlV4Nvv82q5r3kqSO
Jcvya1oixq1i6AQ1DlNBSEnDboKM4R3o0h6WpRmSdBuZ7oK4VuW3RAnKXU6qTr4CLbVD8UZeVYxT
q4hNwmWplHlxYQ4H/PTWZTKqNDCCVCuvA/JTX3I9verYK3RrllWTRuozYkcuMerLxh7zq34a2wcj
UR9raCXD4MDTjjpg0otpwPjcBuka4QpZEVlr3Ou+UmyDqjOhh7L0tAFuqZVXSRYRi9JVUs9MS+up
BGDP82HIg08+0dEC+XMKZdzdyKAedgiuqVAqFTlGmTOWy2L2uenuoLxxjKlYaOrgMK90jn0KKl+j
EOUoazeA/VKjsdVNqa+MIPMviA80NiFuGQ24XAqpG/omNODKn9ZuG85xGGj6u+zYO7G2SGxUIPtO
2AVZcKGqLWKccYuEMj1AMarZRScTSCB+K54bx6RHqhOaACAfxIWjWfY7Eae4o3N3PBV+GcIodWg1
Sk3exZ3TMoVoaF07zSGuB4XIVYedrNmSx2N6mDNicxvGFpEAEba9Z7av8JcDR4P3qWTOpoiCYA2y
VbklwpCBq0DHy54aDSkWnuo3aViOekEMqP9BclSrofPNB1yo9DrXwFIg+tAYepZRR2S7NqB6X+dB
pCxru8o3EDWce1HUn6WhfMY8b9zip3I8J7PqRci0D5+gKbMX1ygb1VPTuNokZuOeJCZPViCZ8zBZ
SOQ9fqvsbV3bkKadsiIJi1uB/W5js2Wg1ZBMN2bMrVI50cSBA/BpG7lWR/wzrLUCQnYyHSWOSY2p
4YJfAjd6FKwl1wNUxnUW2EDAhyGmMD5R2CfPbNeOzKS2hScW8mRJ7X+otkM3Tff5gM+zy55BFJpw
3AgJB7bxzhIiuSC3eG9lU8xS1dxo2W92DlnAjpA2g+kIqFYv8GB2L3FjnuKkkVd1mkBI6gTNxAr/
R3mSElANMSc43G8q1f3I0+kmGsSbkegbpVDtbV9M+oXJYql3AK+l9pWfklw3jNpuANqGF4c01roi
lFyE1k4GFnPPEAwrBkJS7kCpJ6C3iM7a6GM6vQ7kQDBs9kAwbBS/RMqEVn0zogp3tz4xSuUON0em
XBe0iO1rhItvNivYa10xmjtbEwbW78aKF7k+BtdoKkgMUgnWKGw99SaYC7f+TNUF642pomocavZp
sOqnfrp0zZGCiEXKKcvcyLfQulmKxawXBLNbrr9GqxugAE5VxQstGd8ELX8yk6qoeBzRfSrbmtTm
rQNkley1lNk1U0W4U2YavT0VEJioXE0nkXbRh0rPlC1XQQvIlMUJKXm3NOzIvBK6lCt77l4CUJpU
BmPD2szwm4HY3DStCfuxU1K+YKHRF+xawDeGwKs0QXDeJr2frxACd3AXuMAY9cFpMcFVh7jBOqo5
wXDMGkEKY/RkFYITUeeDssvJd2OtbW3wdJL+0qJsY4cVa1cgsiICIJwbPCZ4ptunHLAzk0l7C+Sf
rL12ymjc+nLtOKCeA9Pe58C+9qFhNBvYBN01APQLdE9XVtVONE6D6lFVpHFTJUBkWh0qfT7q4dGq
6HGInsAdG0/HRsbY+Uxd8TcQM+n+sAS/RDGgH4Gp6Wus2GJjpm21GGO7uo7Bj+zJssFMUtMQIgn3
2JnRNUY47UI0yFv7ckqP/lghSVHJcVlZ4UjqbkNE9s3UDO8z033btyoZHZqiFyT8BSEr7pbOjslj
B8urpk4fhUN0b+s9j2wQuDc4I5NHbD2Jvmp8jKWrvlfrO+m4EduHzAX1QAnZvggiwY8kCq4j6lvD
crDycjVKd/JCjREBXJW1BFMhl8gOngJDuKA4BHdbhzfzwiTspPaCUnmShRMTXgb0oPZTFclhMe2n
bmLDmhrbxCnzq6qTNtvIOLiaevoGjHDZjWlOzTrEyLiEsGMvs9waXmWnTV4MDR3DtVpW7yVZio9m
Y+LSaQbGIQiKBT0wKu3L3vQNrBiOtilii6ZeNapejzl43Uwy3Q1IWI9RLO64GVj8tA08kEmpK6wl
X9pIg1LtCOCOVjZlR+bnmOsbViS6sv8Q83cBTkqSwWU2Ns6tDErWhHpUO08ZN8ah7h2yTlhgHFvD
VpeGxEjhzOYkux2UV38a6ZbldQSp1nKeLGWELq3Ww92/FWZWTQ1VPwKvtXB+uujTl76xxUqhLSNb
fYHU1h/+rbVJ1qHQYRJ4CaJFBfOyGAN3OJWxdSKfwl/alhuwWoiu2XbGJ23Qxqt/vUr3TzQB/rlC
3v9LrQLKWf+4cLf4kFn7/lF/V7rjFX9rEYhPlPmNuXQn5nr+ty0C8clxbMGCA/GGacDd+6/anaF/
MoBtw8UF/cYSQqNy/7V2x690+ga2IxxTUwmk+Zdqd9Z5uddQKd9RX4KcbGnQHM9aBBX2X1BwzPAE
gu9CM9mUDr5AhA2CBFidSc+80W3Y4sl4IqF+m3XNhoOC1YI2INSOsZ1sQGMuqvEBpvNSY+oihRuH
Jbqspt76NesTRQG7k3qu8S6aZ5faB3rhrRMGj2Ui71viaAgHXAdhvNXYbOeISWIAYeztYK8tqTwv
ZuNy2ISPoNXY4EpvAgUDtxujWrpQWDRCJbpAEGYArrV6+GdWTybDiOuJlE6kYPEdsJAn3+1upjDc
AEdbJW5zsPCbJsaCSrc31+a0Xv5Es3jevTg/sXPN9Bt5oaNanZX5NXurqtiXIzI960q02HUqc/3N
/Xb1e23+2zbPrIL8tmJ//klnKskSmmc4lFxCV79SdCDqP+uT/vGrOHNVlw7M3K8SztkHELCT10Q0
M2MS3s6GniBwzACJ5iM1wrJ3F+hoZkrSZitgROHBoISSkBcWx5cNjP25WW6wmMIoTCeBcLPusTVq
T9UeAFstZv553SCc4PV4iJbzezWQ1iF6LiBEwCm5VljhtAV1BPpOPuHSxGas6hm/LYKVNBAQKMk2
p0WNf3lRoOgjN+XHJ/iLzvT7M8wJ0HQ6czzHc6vv+2tJ/RsdCajMtbSQABbRZniLA8JB2se26LYJ
pNiGvDhkXJI1CeEti1THIsvh/fg4/vQ6fHMYZ31lornpq1PVWMfglC13TvZ1F5oNltbUf3JPnTec
DPX7b3zWI8c8TQxFMDAsGJNHmw4NCAIilIw//kZ/6FD+/jk0KF2LwY4mwvdn1g0lucEJZ7bW78LS
3MVoaFK8Y+ihN0r4KN0LS4O/I/ZSbW8m5YRnYVVPj5DMgXJyrkt1QWSW77/6Xb348bHNQtQ/XvS/
H9pZI0zU7dDVccvex0b4MNheEtZsMVVQJ9RdKI51lrICbnHz44/984v89489G5BdZRj9suMiVxb7
bzhkBVyeuuzWKYjBH3/UHweO+SL//aPOhqjcjKIygMe1Hgei8chdCbLn/9knnI0cIQkWiSv5hH58
lvZd3f5kaPrzk0Vn2+RbEC01//6bQdaC/VnGNoMsXaJmfGtt7o7AXLj+24+/x58+DoZBh8s0LObc
s8chspGiZoCn1xWLQLfblO2DOt3++DMgef7ZHUdPzjZRT2nGuQmgJrpSVTPuuEwmjHD9umTHEUbO
Tp9Uj4hub06PcGYwatavI+sA2GIxBbRlbFa9YOeC0v4Mt4CAQJK9JMSqVhnuu6aF9xDJeqFF/KkT
9cvE77ZKal5kw32cqFvSo9chlZE8DC+VtPayNlmlpblRy/eAZGoVhSWhl6fGflOrd5je9CjKPQ21
vRaeOpiUDl0XsyEhGgvpRAfqvRb3dNwnuWvMehGLBPqLuwNH6+Wo79KKp0YBD06sUDAhPQD2izV/
x8p6SXKs50eNJ6eHCroY8IptqrZbGmFlqa6KOj3p+Ye6j7TiNZL2Z1N0DzRabh1/uGnsTaOf+mi4
blP7c9y61KT6ZafJlR+rt2HHiYvDA0jzdR3ahwlrs6A5ELWgxTK4aKXtWf2VTIOF0j9LUkIVYWzM
3twUJbBcXKMJ4C6AmtwiV7CATkmtXyTVe8sSYtra1031lsALYG6cvwKpZQASJsB+N23xkltvwfTc
ikeZuExOL2aUXfm4xy3iJ8XgUkiYvAlGZUG3EJXhCjf9uq/jI7CaQzvomz6876sKbEyxt9yNTk9K
bSl1TvExJlJEbwrot8lKid6rKJsRjBtbhDdcHs9hzmyZKTKy58hhuxhD/Z3gprVw/NueuLllpLIx
D7TkwtD1YyEE0qSgP5GTcFtW/ba1CWOsbn12lu54AM7olVW0ghS91FVYD8ihBSkvjrVVM3PRz9ND
xNUmYMIm186gogN61UOkwL3xqmS064DICUgJ1fvAHxGCQ0wQbuZX0PwrC0tXhPy2asTODg6Abxem
He5i0ujY72s9+fXJidQgjwweof6+IkgtOgvt1g7ipSTpW6frliFfy/CJNZ17l3WXNdoR1iEEVng1
y76mfdXDlYwlHKpT0SJ6uaLUAYlIWZK2cFNk3dqgNj2QwK0Y3VMcCGY/wlcGnrIEAST2bRnkwGxB
R8FZTn396MI+qVJ9jfTvJG3xkqjxcySmy9wqTsXU37ArvMhYyqrijTjDPVtRApDDTdO+tcJdZLl8
QM7q+fZ9B/YVM/oS9BLBlz2UFLXsQAXHW4n+2WrGpSLrW3Tlq5DNMfmDXnjVRnJRx++aLxYG3aFJ
01YRh49/iIXTRvQW56HcaBYraTc6DQq0BnhwwE6taaQ0rqxo8F3QztlKvTnAMFqizjwCuHkuebdW
11dOcQk0niMg0Rq+RtBcFknNeeiBk9AtsLp1pITeGD+kJnuHCjQI8jO9MddJ+eyPJU0vA5mxWINl
8NgvL8mxPjrObU9Apa+aS4VYv27wF2jwV7UiF/NiEgSoFaTXMjN3PZp/oul2CVW3SOZU9ZQlJcYH
Q8itFRNHy90/AZDPw1U2RitRDcgDbIAWPks0UnjLjFCEidsyq3euTeVizLYUtJYQd1HQRGDXm1ur
Hjad/tz1wSrOb00y2bg4ZX+idn4FGWgX5tmzI5VrYDG0xf0LHTFoHPSbQblQyGOq4hDS7HOsJ57B
VTAZromtWnUmSfH+bUNo1Qz6oiiwFlm/E366lhC1Db/dDUT9ottei9ZddSQfzInM5Nuy0PSMamKv
MC0iGKVjFm8JWZuC/sIAEY7KbAO1DOhO8Ejzn/YcnUD9szoQgE44rtseyG2Gq0mZiT4SJRxb705G
9QwS6Ea2w67rjiX1GWN0Vwo8CyAha5nCDs13OUCFIk02BsNdHw8nJY4fpJ8vYy08SKu71OzsOFHB
bfFL+CY9XiXdRTVVkG7741nwi4/uu2UXm1rKvDZyFkdTNedsSldGkuGjliQ0Myr2MfGUFgxPU6ex
4JA7r6frLGdLqMe0AmE6tomHwm4lnPCA2vw4sFaSTkem2gOQuJ8c2h+m57MjO1t+24lDUmDBkVmZ
A3CUCCJ/XOh0O8z6IeVaunW2bprU+/EJ+cPS4+xTz5YeBmQFOdalhBVBkop4gL+4EXr6s8XuvNb7
w2lHYsTArDsWuuDvV1KhXaMhRKO6hpq5sFprayqsttvmqlXlqlBsrxjIgu5R4rMAiMN6NepE+AAc
7irniWiGRWrMsM1lN1LFbw86mGjTnEPf00XYo+zgvoKFdS8qg00junJz9AzeFfKGCRq2Ga1dbz00
N01012gGCr9gmUC0N7RVtzXYEgImWvpyadLbgee30sRT6VNDZnWCuqctxaJ0+vUYmpvaGk/SaK4E
DRXH+IiS4CpU6qv5mbO07sEMsielJqd6CkidcTETZ0e/y2lI9Q+hpdFt7q/rUn/uYcDZNG0DHGGD
HNbZON3WigqCqt3CdX0Ye+sJni3VWLEndQ0QpY7X3KXZGH8eEIG0reMFWbUEteDV1LznwKM5NXoM
jeWP748vPsUfXLkvW6xv1sAMgb4c0XxzW55oFVI+vYU/PZdxCHW+6DjH00O7b+tiw9jruz9ZGf+h
fqTp1LfmYhQCDOTz8+37zafXlTMAu+fTi4K+bLsud+EpysyLBq7Kly/6VQv8tc5xJjo+++8/o0H+
/678OJdb/nH5cS1f8rePb4uP89//Xnx0P5lkyeP2mgWCX4XGX+XJ5ieNtEQ0gUgEbcfSZnLEV92g
qX1SnVnNp5qaqbHdYQf6N92g9skwHdsiyAEdEfXMf0mefLZ5o4gpHBtbEzeQanIPnY1sSWX68MOI
aAazMyTbQYunB5GYLhiVrL7AjIAb9JtT8/UO+rZS9odPNIWhawZVTqYXTs3ZCA5opySure7IfJX5
0ghN2GBTT48XNyOOj7WpR9Pv0tbvhPPffuR57QgWhGAiI7pDuPM/mxP97QNSVMxjPvygxWAhDgKK
PmZUvAY/Zuegk0sysGtDamz5aAWjNHhqxVxPHQPxeTBk+tqXekdVzDCGRxelsrP+8Rk5e3w5OlRg
rqoSSygQsjtnRQ6jIM6UMFXJAoSJd9HljJ+ej7Xu0tQKhUyZtHdmuCN7lR9/8Pmwxc2js2VHdY3Q
XUXqzl377XmJWsuOQ0mC30jodbEsUNGjITMmvFVF2Kq7iHxqzIZYJC/boJTaAYQ26N1U1DhHJNo+
5FUVpdsbU0uQ8f/k6M5m3fnoTJeDswQPCU8Hz8C3RycGUWS9RfUFRuUwp/Vo1pUUmF0LmbCLllUW
2VtFKk7umZYcrY1uh8XnwhHcS0mm1M+t2UTXWZsnyjEEwKh4o6W45U8P0/1+UWKz1TJ0VSeDArE6
Yt9z6S2h5JY7mJyM2PTNHd5MueLbxAfgrCr0TflepPHEfIlYHscqpNo8DuRCpHZzKVnPXIxxYP5m
NaGIwCR29bUy2KjNRrqERLXJytpVJFw8GSBrQq+MQvhTNRavl5bopmaJqyxF2Ev836YKyDSAw61g
H+tHF2WrcCPtFemlJbal7rf+DGSQeXI1xTqCTcUtDOMat+mE/kMSJAAbn5ahPoOvCnzSTQBSZJ1q
2hRfhRb7emzHeQ5WLEhoA6DecajzdOTBN7e2NEuNCzU4r7bSqqknozkdDPIqcAmCgKGmE9WWLAnN
s6kNaTZxOmbMPYf2tZA72Za1fjkSLT3uJsumRKEWjVLj1DaHeGnZnSKxpvTDC9IGK8Pf7fIwWKEm
ogskPVO/AH+M7MRSeceJjDLctWonygWZWvq1rHGbU+EkYZo6VUSoii0kXb6aHQrpG/xUhlQPlkrC
FpjdX5KwwGE+Db2mmPxqU7kQehdIFUCWZZA4h82oqOprYJlkv7v6xB8GZkaUakqaBDTcoNqXfqAJ
Op55mN6h/KoPTt0bCnSvMAYbrRrs1DVUTA8U++nOuIHrvKeQnyEdSnIDMq2lEJO5k/2K5qMGclei
dSTWJh2uWLgxTuPKIJikI9eDWKaQfb7q1AxpAKPVN0eGSUJ5enZtBrjTyJimEZOhpwaKDEHXqwt3
gt3cNx1Si4BYj0kJuAf1llDTZsinBZSn8HpyDOcd2UQPuBxdr5zqHEpVpmnXpquzFfORWjRg1klq
vWtFRziDNIrQXWeho6GjzkmImnW7i4rok0eFkYVMCyO0bvEJFsPOVDq0MjGKyWsnEfipuwF450KT
bmQCae6KXWWWlJ+ThhJU6rxkmZINC0spkheWe4r+VlqoB8Caxe+ADMjIViwgphzCiHHPbPNqRXGD
rdhkHfqymd61lKJx1TY1hFO9ezMp6B5VGat3dqNmE6ZMPecYpqGh0CWNE8rybBdYbf1oytbwjMYP
FmmkUYAYKAuEED/XZtPx/ceBvXyKNo5qNLvvBaFhbEKSMENIQgotHPey0dZD1vjsUp2YcbyvtTe0
ThKnCs39R40IKXOhkVuLP7aL5VaaZtsufOaJNbuSD8oI8Z1CGNTnSqkIp2x4vbusQSjeFaWKUMtw
7GivyUFZjoljeyLHQmeShXQLGW9MF1WTx49JoSZexKYMxUql2wwzXG5UecBJVfgEromdvWb8mvpx
2ttja96KKTZfo2HML+WgD0urqmgPtbm9qyKKXUVhoagqVbM4lCYGpEVBvEO3LJokbgBB56T8AWgo
12OlKR/sGeWxsodp1bILhyZQ+OG+F6zCqVq2yeeiniic+EYSszIn/hNxrpJcYTh13M1AHYu6kZxu
1KRkFx874oCXAElSXCvhcYQB7x6oZtL17LB6oicYLCi7bJfKPkIgCo6cx02dLpGuA8Msm6Z/Kg2b
m9UnqO1Iyqm9rtsquHJyLSK9CPYl+oKmpnxAel5CLo7HmTG2du2IpWgL86FyyyKiJvJFSFooCOMk
lgbwiXqxbqvY2cZhYJM304toP7bVuFErRNkXBSLRnZGr4wYzBvv8XOnQGKR5e8vMn746VmQcY3TW
6yxD2XjdaJiwPSxtiACrSa9uMDK7JCdNbUsUDGleSzLprYPZuU5ygKJNiNU4TFdKDqbbVEkHWTiz
eCkI6QVzF0/PRlCTbZEXwqJeg8l7IYICJWnyRRFFIEpb7iI02e6WCVlB4smjkHl9PYRrkLfURmQi
TvUsu3J7q191RF56sRXiSErIN1Rqs94jEoMeQYUFOVfhO5RmO0i0vdJsdORela29Zci/SmRgtVbe
kJwNy1R/HYPgEjD9WkzRVaRQeTRlXV0KQ85qe8BNC6MNGFND7RYV5LHR1GhdRzTbhrTf/1/2zmNJ
cubMsi/UoEE5xDa0Sq0qcwNLUQXpgEM6HE8/J6ptrPnPottm3xsaaeTPzIwA3D9x77mzJCBFlMTh
tGFNbGMC/d7hbX5JdDzvWsw3u1rFBUAMtG+oO7wjN124sdK8+J0owth81Pd7nsFwWwZ6+JoYX50n
fgThrzzhWyIjaJgjr31tii5h+m9bh8wsc7+zuyioVgJOfH6iix4NA61YncfCmdix2sQxonhmZO+X
42eB8dyZazu/CWQ56o1jIZUPc1ROCLLcMkk/LTGPI8Mq9IrqqlzkfM7SY/5X31h5pIYekiS1I1SX
JYF3scj658bmUHULhRZcl9hKlnZMHuuWPaGPfpEtLkDUNb4y5p2SvTG17iAu01XHGQ753O8pNVjQ
dzOiUy/XM2rkImZ3HLOIunjEUm3zyV4U8Fe7ACzdTm2/tQHBH4CWiNs2aCnfjeejDmoaGSBKnkP2
w/awLI9FwmfOMSjAu/vo39/bMczirSszaKd/xbIFUbbTLqSOeuGdbS/FX3FtbRGUiBi6ZmdtpLpf
OIB2BRjn+jqbq36YfHrXzyhEB+VAXfBI/0Py0OTFM0ZBO0YmKQmuNJ4MYIhoi+QGCyEyLI3yj3JS
66UdVQ4FvYK12pNlQU6aTyxQCT59Hael+zIHXvQrc305siCIoR8XQw6wYsi9hJtjMnqfkSV68Oup
xqaUxpsakdxdI2UNtd0tqrvIiuf30ZXq0S9Ed4I9ED2QUFXfeMJ5myDKncLSZ8ZPvsuraxBJjNjc
nQ9BG3hmMxsf0qRy/hS9F76kY9dvuyYZv/lkxfvgJDZZjSjRV/x5TPQlYPEB7avo3oK2ccpVMC/e
1pBgvTFEPc1uQ44evdy69EZ16BkpmRUwRTIS45AqoPItj90CeuYPcMrso65bEYcIV7WKJn7PUnt1
vSt9Qjo7EgvWS0P8IwlUM3LQftqPLaFMWrEFTrTK3wD9OSyPguhky7R1cMCTZMa2yoNDbYmR4goc
6mUigJVYi+kkky6AExvwL7YOvwyZ3BCied0g5BOfUjA1jxYjtpxd+rZxvDMxLM3jWAngzyb1pqNG
A7pFDQwhSAzOc0nIxlkOTntrgN3eG3U1Ti1VDetHN/U2cQL6S3s+WmYqP2hNs3Uf6/kh5tbYR3Zk
QfaUbAsyrx5Wtir0CnoZHRE9Y4tE2U8u0kHN0XVW/+LRqx8KAyVGxkN24+omvW/tEtJIf4earb4o
6LDuhgbglIaoI3GB/yJLVn+SeNm8QL/FTFYFD3aZ7yniCILOmn7vWzaWHuK8Lt0IH0bZCF8zrMk7
p8UPvEC8Z1DmFlxolUaeLMWu6uJhW6CHJJZEqmdP06M3kVftDeiRtRtdd2p56ezBol6g0QMySIfx
Ni7Deo1ZJzu7eGrRdyAod2Dd3nllmTD4G2EYEy5zZs45nFh+W8+UXM6mE7V1JrBvYefK18333nbk
1+Dk2RigQa8mbat9xMj6rOtaI/UUX5nKECfXY0voN94gWebTHvbZ79bvmng3losEUAD7prXYDGRZ
j6UvM+6dJU3z7ICAuJG1HYDUSPNwO2ce1bRBOL6Mpd5FYTacjQoDOP/GHMoQLYuyRlZjft0/Z0v5
B9NJ/yM14fMpMTFYlN0Uy2xOYlI+6mQPt7zaVza+q7WV1fEmqFndZfLHYEjB2pfVZz/A2ByS6QUF
qPU+So94mVSh1qcS729BVFkM6ZueZwppVEYY3iqoqTywYOerKSj4ivNy35Ps/DBGg/vMIrA4zC3j
zUoTWwXHq41vxgJ3XT12y7ovWp4Dryt2ELnUN5m50e+Q7chqnBzuGeJYjrJPCIIkXG9vej96iX1k
MKxxKn22SJjdZlP1Gi0pZ64ADpJUdb6eiAJ4c5phYw1JAWEhjggVR7ZyXBw4cWx/7WuWhE4vVkfs
E1Wxvc2JubkkKnBwwKVPfCfzKvNyb5NAgt+NsSYfUdRrY2YknMa+731n2WK5g+vfIDuvZLgnFLLe
kuclFXliPCJT0JiN7QKiwdE+7WocKeuypI1xuFueoe94B4tS6kh6DB8mxsTvKrDljlyBR29QxKR3
qF9Ik7XuqxQ3uOVGv6/u2xPfNiNirpZjnOd74ozNtmsHAtlmfeYsoHXTlnyiXlsO14wIFmoud+mc
X1wc7GyqpB/JNY4xnF9tZXB64JOzY653omPEgdEXoOfCfZehzvYxUqQ3WYTxTWsIPRFNBq2cBNFd
qEfOkTL+6uPoyZ2Us1Ygd9dKYSdynKrZBa45WLxAwMx97zJDRfypq0q/YWfkI5jTeT5GGjo7uen3
UDwIU9JhGT6xsVOAOEI5Ige2KWpElhzEsvzKRbbs+qtInX6XxFwuMPAnkyIw0YuCEeAnqeorOY4D
6cPDxFeINBpJLnEJ5HbRIrA6pPggZuCLFMi3ClPKT2uG4sw/KO/CfkRgn7SjuPFThRYg6zr/Vzo2
/imYmukWoYL5vPoB77WjwGMn8AkOthCfvrIDVp0IHW4mEAiflW+re8LqilPrW/5N59bevY+VdW03
tBcaBP4DDSX0lKis94rUy5Pn+FB+UytzjnVXjSerjvTNkHfzA6ag7rbNY/6jhL82jpb3NMjZYrTh
ow/wJ+cLrL7c2BZmdaJhNNxDshLMIS5JnFj1TLyOIgh7/oVOoPdavW0p616wedg/ieUv23iMzI/H
E77XIiISKmy0s+ozpyJFoe7XgpzB/VzRBG3jpCRMlGGqM2xQjMaokOc5J8Opl4QKuJ4etwluoV2L
jPitWaorDFza4vdE9gmp3EnbstGoilcPPnq0KdQ0PiShhc23QzkGuLz7Tto5RsXmeL+aRgPmq8UP
uev1CdxvzzbRC58p258qJOqXtqCjJcduedCRZ7+xMsm2mZrHA8qV7Kv0o/K3UorzzQ0os7ph31R2
f5rkEl+GrqZGwuv2HLEzerDDrt4WPDSHuLCRaRdluppVMa3rcXD3jUmtR1fXD7PBYeaL8WFsXOe7
gj8EFqfRN+Wk36FHVB4Xlj2gApst9QX0YcJ9QMjKugFINGwywisgNuRzcoDTpH7NHWFxuimtc0qw
JBakzFGr0U5J9u5RgBCG0K6IqQxOXj1r1lBSMsihivV3SVTxvA/kLYDg8aMDe16TPKrKsBSdvHgA
Y97N8165JvgNX2fZto4uCHRsnqSXzM13hlZ9upKrRO08pDKcDFOdvr6byooEETDsqL3nznZOztgB
WcOl4EbbjoOFMAWnnLNXGPgB/sxA2V9OrAKzSwgH+IgpvMrd1LXxPhlGi6cwXNxzwED6YYIebK8i
A0F3b3zfil0EQgAE0FQacjoPXhem2Y4JHtWxNFUQnUU7Jag7utJEh5jMs+FYLwxcLspNGaU1xKu7
K6cV7F47rMVo8iO6LIcYvj03H7m8jY5HkrShHn62g84Zc5eAwFbXh1b80uRgEfGHuzr4wwSuJCYq
NHB/6F+LgcMT9pxPCJMn/67Dg045d35QJR4HCzK8XUHV8jM5HshIGoJYxNX4iGZ1Ts4h8Qmvg+yq
V7onVm+JLf2PpSuDcZ/XkVhuyZ5z830uSP8TQvu3I28Z7XnhkpCOzzaXW6wlyw1ZaHN/lMwS4WEN
SX/fuUlS45Qa8Tk3GMehRdXyUlcQBVdxlF3Lzaaa630dsbBeoQR8yESCvJkjocT2kOWzwoisqj8Y
SdNu4zhsz16cOBwqXGIdZ3pGtnu1TV3F5BAN+NBue611AmrNJ5QQ41yNICHssLMsDCbLg0ekV7fq
XJf/PXZLvtdekqmzWvp2vp8W+AWbIA386THL3cG9m/ue/3lI2UmcCqO850TxeO6cyTZomnSvu225
DM6wXtKM2Now6RjjZVNHMQEaYFlNlhPYuya9TkcK15pvgqIPl3XqhOMbCw/CI8qsEo9BY8WkzggL
OJtIgo57g9fqSeAoJNogzW4wn1AleuMss02Ts3rCzhYLIompPkPkFKW+rox9FukOAEb7qv9kij7F
ktzNxSmhelXzkCMfoQLbAGTQ4cPi4VIh7izJg6M35R5DDeXpe1KryK5b6hYXU7CUxGQXg91zrDDu
X3G3zM9F5odUyRgpEBZMhgtk8slKOJL/ngybxJWcGXOjfjK/c+R6pOF+112S3UNxqH+GEPs4qZsx
M3DV3/m97fQY+UO81GJByFLUctb70UuEfxBB4vTHrApmWAMd2udNBnVXryYt+kvfVhg3KavuXZdM
wvU41dWrR/3+RrLEchs3IRRGdN2xx4XaiBdhs+Bdd/EccjePWfi5YGLHWJ413NKQd4IVArZJvuVD
jQ00uuaT/5lisIIbJwvH8tBrn5Kf+XMtd4xheqKSuW/3segy8BlRYlhwc959TlMshhVRKTiQG4PM
Y5xDnj48c/rUzUv+y0U49xyl3oAvv0z3zBl4ZGySNiM0RkuagokQS3kGyGhjX1NpjqcVd2e1yX1S
aVdEs3runhQlCivLctx70YbSO5uqrrrVgDuhOlpuXo+YOtuQiztJ52QTMo0368yR8Xmue0b15M5w
sA2Y4NaVGcRpzAdPnuyAKnFLr8bDrQvq/U0gRvsjF9eyM7elfvKHrPbI/hp5K2wad9453A9H008c
9UR/UFIYImGiJgfhqWjBg22PjY9yNZk7tEOdLG/7aIjdO1TNtstAAmvOD3YzWa3Jz+FP6Hgrp3Wg
LNpASI087zZpjr8Jv3EDvERefQtFCka/mthyRr3TpOt57JoPhGpev2p14ADbI079iXlu9Jm3Q/lh
3Dab94XyqldEz7wFAFK918VmFrAaa6RpOC4lsVHDPN1FvH54uepwfnMMkWKbPma4crRzXdNY9xa/
4TWQOoACUWFQBgyKi8L1UvvW72qBhJrBsxwg5q3HdOCrw7pmZ/tQC8gN+UTZzU+MpbXx/KRm0m08
tSujawpT0Vrywg7TqE3s+/6tT+Znuh4r297rgTyRbZBYwdYOvdTb5K2y8PVOTjIcbdft9b52Gm/e
22JBPN93GduVqZ78atvoyvQ4h5VuthV/jl5xcFXhdpRue1fHMWcelzBxcbKekx0NjqwvY6H1hVAL
2BxtCHzxV+DL5tuEocC21/uuOQv6o/mhz4h1nFfknbTwhRejYYo27YseQjjKrWzYcxiriKbHv1ss
Ix0pj/aSE8QN8ML5akgpvJ2KqDO7fibdmO7dJWLWxCp9KovJdQ/Xw3Mb8LKFpJsTz1P6BjSGRHT2
GOfMTY5Rp+sG0WP6u49d2A5NSk3X5H58RGOiOPKHaHgVIlnmTTd2Hrw/uB/MuVuuOiTovr4Q5Rmr
nerrGLJuxJB/YMoPg7d3uRmyoEqxN9b1JXHcOjmX8JODHzSdmbkv4qFNbzHR8vIKiQn3Ys9TyxvI
oMQ99yVWM6zWA6tE+mevOop4SJZN21mq5wuS3Z+uIXCM9ZlVviqvtc1ZwzVM3gG+Li302zmpjl7v
dMOnDW50eXWTa3WARTqMtqIERLnFz2+1T35SGAKenXKrHCJ2cdJHmY8e1ss3dUCgOomO+EVp+4c8
O4JAymkvtbqGFMqQm+IL2FCOGnrWnRzvmcoX/YNsc/dlGZcmJBUIguXObhCEr6NWjOJutGCHQovJ
N9Fkn8vacR/HFEQzfkPnLazK5TslwupGLI1D+yvEGU7e8uaLJqfC7vvHMF2agzKRAJsSsM3Bynco
KZfuWjcnQ5Q0AbWpkyW8UMzxk1xljxu2suGT7wXDN9kLKY9PnBMbl2XtPXvs6rejuulPvxBkzFsF
inqppvYxL1QRn/Uoo3OgWhxPVqk1Xig3jtc6TcxbaM/5oS/UlmTjIceYsIQfM2Ga7z0YuBeL0ncT
DjwKYUmAEdh08VvmMkKvhbnlZjLFcAT8aN9lZG6Fhwztgkuan3EIj2sQIudNMRw4DMSBtqpTWD6L
5ktlCkR1MWprBrGG6yYY2+zTW/wCKTn6wzLS8Tnw/PkkUG+sA8eKTyaTbA7nMrzNiBjcBgYKMKHc
5I8jfBa+xSIkcfb4KiFH5FZgs8eqoSGlUPRuosWfDxUTwk93gFDihAC5eYOUtQlxKRPGnPXjt/Zi
XMQRqyiW3lNxGXwXVWbJGKVlLZ3XMcZ8zAdT3Mbltglldrcwb01XucK+0YqUxF7fUde0pTaRTyRk
Z8TMo3fOnYmOLZM2gm5GyuBjO5m562zKBr0yoCO31LX1SQ8KI1NbIlAkWbzha0VFj48ZXl6sq1UR
ReN7sDgVpu2xu7jLkh6dpmI55iRvImK4dTQiseB2OsCAtgsOqzejnT8RcUK3apxeQuGg+53Quxkm
WphrsduTgFPOa8vv8sdmIPAq7CLIHUw9ET4mvTgN13ziAMbVcwau49NUurk4SCzuGaby4JPDW+9s
0dkY+1qejTjNSXxK0L2s+dXilPrKTY5VaIOWSiZL78JABc0mlnabfUmvt04s3tYRuJxubRV5t88W
DV3E4gdu/EgXwUrTHcNsFU9wH+QFJQn4chisIWr4wj/gRlZsq2n0McMZo1cKhPPNkqj4SINcvbJx
QL5dji5DtjpjT59Eubf2dRyfi3psPmZYFt1Km6x50QqkRL4U5j1WpLGDYATWx4D+rXYszUQXkDb4
hY6BBTSMPNuNmkHWqpPVWVjc5KZ2g3SXIt7baEv9sZDKHkSt0G9eJULr/8i0Y/iqifldrJi56OgP
7paPnYhkkXfUbGmCPjVnKIU3Ll2DdKi3/70I5Z/aHKQdwN4C+gEUCS62k798xH+T1hGXFtq1wnTU
Fy0ndYQ/5bwkIyww4bJvs2V4B6SayvK//7H/FEn9/bECPQnSr6v6FlPWP6Uv9ZjPYjEDC21SAaOV
rIyfbCpm3hypMqI5COsp+h9+pmNf5T7/pWLkp8Y4IiMX3a9nYyCN/x/BTdcH8QCBbOQS8q/TzKKx
2UPZHF4rFESYG7NZj89zQixp7VBTI4aIClhhDNIAWwfXwHAT2F9Ev8Xwtq3cpnkN+1m9CQTp1jGw
mJhXDGYAq3yxbqaGVsIv/siyMgXL7wiVirDhL5xBCBB2BJlJ7EYQeg43c1zLg6ia+qFgrGGt22rx
bidHjS8RXa7G6EpZ+9B0+Gv3rj2q4ZCN0Gm2Q6GN2YI3uOLuBjibK2wGTvsVG/+qILEUCZoBLx2j
sth2nuN8ZIPa4nQ/Iiwur9QQ3eIfD6blKLw6eJy9ouLVolf40iTLPMCfipjBUlrtPIvict2mPv6F
IrUWykIL8ykzuMAONh2EFHGM4FKi1u9rcyQymp5tFoLpByIfmOFl0LI3ob9+A43aEs0rGuu3JLyU
WmOew3DPxip/D6raFfu8mKJh6yeO+a6iGRCd1c2QDcpphpFVTDPCgDZbcB8oJtE0ms3MEcB0zFrb
hTe2x0oOCoZGXDI4jsOuO8Pj4pqJFl1UKIg6BC9p2Jhyo1Tc0Y9Zeb1PZY9grgk8T26LYBgnhg1Z
xVjAKWOOb2QzYmWqsTv5TmXHu3Y2y1HFxp73f1+O/xWh/g+4XBgk/3aKXHG8/wDmPpHb/ona7h9C
1L//zH8qUV33Xww3Qsdm1sPLbV/Rlv+pRHWCf3FwubbtIwFFinjVT/5fgGX8L4SpJHI7dMGOj0X+
v4SoIHQ97MhY47HkOpBK/38Allcf8z+PH34haJj8CsLzAwx4f//7fztr+96UOCGw3DAEcbP3JGtC
nvzYnmwsng7OduV2NPuwJSlCO0+wFC7Q5SwjZJtpbA46Lw1JJTFN/9oi4miPqKT4MNM1XZMe473R
A6hC6cS/YB3Nr5JV65qy81nwoq0ka/wNZ5V8XqxO7EG1zyyTw/J3NajiPPll9kuHE/ttVhs1QpoL
8D8LBATJwCFb62/XNzmms3l6VVMvsGEL6yFRg3XBG8nbEYV9uxPQDA+ujQnLUFGe/KH+6uzXib+h
TD8qpCiAMb51URPrfp/5rypJ5EOzTO1WMJE7LiklHRfoj0qh0fh9Pt8BlsnHDVqD4ZYlrPhKzUQ5
DVj4AV1n8Ks2hOlsOPHlnnRPc5CFDh5YvwfHeAqGU2F3iBhExLrPuyZ2oAAA6hKu2chGh6QhV6lV
VbDrUjtgVM7uW8P2AF7m+reJz+RtUpv+OmyZ/MhGnE/Gpu1Gyy1p2i9jqLhArDatpm1gZ/PFa5XG
v6YhLE3lsME2nl1Ydyb7JLgyvsS3U4pxM2hnvq9DAYoFouQlKV0CO3zK+MbP71kyOogObfoJli0P
uoxf3TwBnNfZ0XmUPX9CheYiSPv+1CTdvFFOz8Jaqg1ivh8r4s+mZiBUNaifLcLjMI4x/yTged5z
AdeXGYjoWrCAftMLQz8diA4CSh+8FDkqBjsV96zTEsh6oYecJ1P7JM+JFI9oOFcRfS3r1/Y7KVRN
aSThq4gFXl5GcqSHMO5zlK9BjxAP1WP3EFije6M9/JpTPPwBAU00A7s8KKvA1Oi7muGGVK55C8Wv
Z0W52OdlFiRzNCy0HqOU4cw8TZLWAkrftIwkqZqU7wMq9CsFi36dJz44cBH2m9cvTK6q6WyHMj0j
LWabWo/TzhXwztKqYWWFlFa2rr2OdIuFQ3T43NyZYVOiG3cXeJn/wVgP4Ftm8HN2yr5ZkIpvcbst
e0KQqccMmJ2iidobFUcFZMC2kPXGKub32iXURSC9u2tqZjMrNEoO7kHzZvOPrJcZsctRetj2e8/2
D4kZwgMiu3QNniG8Y9IGipPY2+a1JhOa6alme8cuEbali+JydsPTGFvB2lKL2naA6V6kSnmii96c
3cltd6UVd9+DXzerQYGvabvUeUEe0x0TQmCcVSii+tSxHz86duft0qJ816gBVzWKubVkSUo8UPE4
x4Ltrq10/MPT8xkX+C37ZR5PmSau3utZrRaGZZGt/QaL+AI20Z/5d3ZDivwSfCxRVoxb21iYSrXl
8IoU2U5ObXumFY2PWpTY5MJWollYgnKzsLF7XpDPrFi593e1Vh3IpHw6MSyTzM2IQHHzaToLx5fn
hESblq1a/MzeuT17KaxF+rCQj8kCnhYkrnUctWsxH1Xuodaj/5nV5Bc0HiLPeGZDUzk9ivusas+R
q9wnCxnbFWdIn9TcQDbP390geuyb8t3K+3FLALN7GxIRfMmyFD4V+Z+LWcxWBcEdLr18HbFPYgyN
NsoFFc5QYGJu3JdA0doIR7EBD2VZmlqhafgGG12C77ajtZ364RfTUfMy99QyK+mHT0wZKVw6Oz0n
1/w4ml6UGVxElw5MEu/EgNdaG07fRk32kbLzPnWKr9w9sGXBGBW6O2v0P1KL/pnxRXBl/ntlCNOk
/fJ9l8gRmWncuAxmkW2yKqitnGXXUC53HgQ9QhUwPdLCiDBW2xiCLeomdllIGdQ265xkx0QM2XLl
9qu4129WKYotvnGgXHSr17nFqloiJPLFPf34SjghEzu3nM4pg6DjGLAQG4faPcRL/+RH+Z1xEBM0
YsKE6ZXydiyt6V6PefpmJ4PC72t99KwW2RuL6H6UhQcEo0ajlfyqwdC2NHSHzrgxqsr4gJqe/tBF
kr0UOycrx72lw2M4tLshtZARMXfaJSY112CqAGakaWElaus0e/EfryjuBYXctiOeBW1r+mnHqdpa
jnbgG1Gj+kHebkKJqqfrouV7mNpiE9FerotAMW7NWmKHRHmxSnuAXJMECEvpAEVr1J/OLd8z+nxU
d9J9tuouJbHJW5fDrH8TbTRThjrZYcKgeVhcS7znQR5dQFuGWwsKOkts/0zqfLRtkunq7eKsog8V
pEYm87GIwhYje9leIjXezEwkT6GMqRGcB16ynRNkrDfcvMyI2LllwVHcjZBh46AdnC05L97RLBpw
CaLtfhdhp9/Pkz8SE6UyNmMAjf/EUzK90K2pQ+VrvQ9JWbplNPrR9C6OCTsNjwEC72OQdX8IR6l2
EXExCgddEz2VKvHX7MDYuLR5erai3tr3Q9iTAB8So5RYiXhsF+HfpvGo7nH9hKt0qM3eRJl8FBAH
9vpKKhuXIblBPBDsWpRsxwVR1DlzkMtbuWaCrRkAyK6wXugv3LVAtr0zCKNpwxbSUNi++ssLcwYs
w1Gk+t9+ZBZm6qZ1N11LVnXIPfFVMiZbhYgwT3HdxOuqtobXAsXpPeOUnLQBo3/Y8AB5AUuanguS
2W5kUUbbAC1aqqdLCFYMky22RSS3u6qy26M9GLVje7eBQf6E8Nv/KbXPB8uVfSQfR14mDxX62Psz
buQaMjcffrhCJMWkmhXI3VwYcWgpsuhA3OgwIbT+6K2FUg8gQ8QygmYxQG1W4rYLWhsRDYktSrTr
0k5OZT4eWyZwXVycxwhzYMuwFEQ3ITdZUd0IZDR5SkJIM+FdtIIZU27FbBxe66WJpL9r+3pfjvNp
iRP1YKYgfABZjr0fNcIuSM23ZVvHRKFMIrXGnpGeDeecvsmBTeOpYkNU1PtMsNFWzM2Nnde3EezQ
dW+ZM80w/S4P8n5Ewcd27WZikYbbRawCG0iE0YTmdcM6kcMnzg4XZ8Jk7d1eXk0Da7CEB2kRLI52
ZIO5a9PG8XfGDGOTFTzEvCO7XFL3Wd0Y7zOU6QinvlrrY1B1BouJhcINLaXYYPORKywkj8aIxwg1
fXDV7c294+2qwr8UY/nC2ga2atU8R1lEok9I1ZU258hUirXuXWwydvwLfs/UFCvTwKMreuSEMN3k
pk6nH4SaeuMxbVrbVq1I9sET7eHJDKnBIQVJFk3JdzPFryI4GXe8kZTeq9pzii2DlccuCfgbprPX
4h8f+JyTavB4aThospD7EQjuSnkZS8U4QRro53s/RQ5oEZZXQEZe6Cfukmz4yfR8nrNh2pRGBlsd
Zq+D721Le/zw6uapGaqfqUv/IPDYars4ZHXZEiDX7bucisWQILPxwAImCU74RUl5sexA7byJ4nec
xosxRM8jOoYU7u6yEft8m405O2Tqa/Yl3iooRfQU833TEUxr5rflLp3eMk+hn3ec9nUxJO9k+S1r
Uy5MlhBhEwXc0NULSGoJrLt9TUP3VMybaeZMxUozPMxpsQE8fBzwqZ2ctpjvLNzpbwjxD4sFE0x9
WYMHw7tGfwQw8GLxNkcUO6rna0In0nXtsxIg7J2BtYnMBXL6qritRd2dLKcWB5OlRM3z5MW/VIuH
o5eW+6dCkftRsWKdgTvBQjxR8fOlNsO2TXuy6Jn6VrO6LXkU6S/mDHAthqY6SwO8423Y/UaisezS
sa1YoPCku76/80ip2hpExhRwtXWru1yBHHOgBKcntpM3EnfRJgz66c6GVvwyRMHELzPbt/iNkitL
Mtq2VoCMl/9btkedAMyOacMpehBm8XSHk8bZZUvV7Kehtc6W6Ox1uOA3buM0eIlKW64oXtSeBXKz
HdQjIld+7ZjDLtoQooU8DyYg6UhgsT6ngdl8HG00XyHiP3OJtFr1OLACH5RFkp8UOyUgvWjC+yjf
Ixh7N93QkBslyEcpp1NZX08nZKgoU4mj1NFtji3wTJBoi2G4dW6oS9CXaURINVsT3rsbE44fpT0F
O39ebvoYvsHMVPg4FdVw6JnVHMc2uucawB23JOdBD2zpmnZ+YzBEb9Hq36SGkhgXpAQ7DMkJcjPF
fgdjXKcTvPK2m/dN5t1kef84tIxy6CQDXmcFmDLMSe8KuT8k8n8ZYLWf7CH41RtgxglH6iYkhW2b
WcNXleeEKXopf1flhbuYkW4/N89+JV9rG1FWFQd/Jid+cpvykRsR4XQOZcIKj9FVatm5gf1S8ZxD
1PF5jysojYmWXLwsU1aL5vdkBMVyeFgepNZE1NXVp5uWiqPMWJsSmfwVI5Fv7XxxvzHW72s6ecLw
oJrXAHTq5FSXZFVYziS3aYSQMwVL8eYE4C493zn1QmyuEbTcxBGHaxG+uk6ag/cQp7KJGDTGl8zV
1Gtsso7KUcjAFg7WJbMe0S4A2hXiprrK0l3o8r2FQtBUbO2HJHxPePq4b4LqpmsCs51y9xvI9yvF
0d0o7QS26/IAK4gQSP/dZV2+qdCST1K4m4hYQyqTwtmjrHrzS2bAlV9Tm0dusm3ZWtIONa/4uLC0
Zpl94wV5uqLoRdu6ROp3lEtzuire+BCZvStRSfp7MQItdZAf8poCF+7J4TwaQgkB60fDjUAEuEe7
kxIOssDUKJQBdI01cN8hZyEfsiqrk1vI5Je1TN7bYnqzEkFundFqXZ0mcF4KFIMrtAZEFmQyPnbd
ol5wlaFKlT3KxSiY2fvYIUWmmRzEGIXJ1/+HuTPLbV3JsvZUagJxwTZIvkpU50bu7WO/EMfNYU9G
BHvOqMZRE6tPWYlCZQL148+3yocLJG6mLUsUGXvttb41R7X/Votq8rCZ5r+yokcYWLlLbwLLIeoX
WMtylhozeWtV8lnVYFsoxzilRVtj1HdoK1OhE48Lx2NCNWYL2j7dOlnQ3ojc80442QIWcW3w4FgJ
NShEoU7c9fLnBpTznilPnKN14cnLppoqhsTrzr0LsJCNlvg9JWX/MPQA1Xuv9/8QQRuuynWxbyOq
qJ91lzZHi86FjQMztdlovqSb0S/0Wz7O1pF2pvLElxEGzsXztXUWsEFS2cBmO5wYT7QICQpn6ePZ
SVzBj5Npi4+hox/TWY1/9DOn4CrrxCNRzPU6ZBzYOh1zvVGNv3NrSgdlmYRsTxLsdkUnSCvm1T6w
g4IgoFqzh8ipODwaSWhntttr4L8zNshOfhoiUNf20EVXvIvYcrMAa7hHpvR4CY7pzei61W7QK49x
SlvrfKfCBeeICNXMZ+zM1Fq4YLiGKSTiOocW/oCp42QTkJfJ8Mdse9r17sJM6d0YgJ7cNElHg0Tu
y3dJLOLWpH2/ZR9WxYEu9RUatIgN7r8TrNuA5xFlWKHnFC8YhH5jvM0fiJf89gUKYOsFgjxmZk4+
XRhxFbnpdsq4XZW6ocKlD7wdSWdOfy0urCHWbn1bc0KJcwuZLllPLWmGsV+3Ts2IL9d9WY+82OzZ
C6N+wzo7xkZpf/tDEF5x0I9iwqrrkdxtePSxVB6yhlD0hU/23uhhWzQ0J1gNeymRupws0dPEfdNl
fQQ0qM6uBCj8oxFe9NXSu3mMBiM+sSvn+55w0EHi+8l2feQ5LyEOmqcmWH8KEXG3CkYw6U3qPq4W
YtKIQrOdiMPdiwSJgae9iO06NEcideP9bE/6wXNU8MbdpXqL8Ic+p1kSnC1rzg6t07mPCQkqqhps
gXjpRN5pze3qtdHy7HjYbnckPoFf1VMyPZWwtPkC2fgUOV45M/XMeVGDsVXum0sG63YO8QJQPnup
WGlhep28Rtt3AJqmYOelS3lTtoPBTubRKB0ES3ufEq999FBtkAVAL79TR0hWL8/9FC8i6aSNxy3h
KYPnXtJ4KywbmclNSSPLtL+uXFaZ//rq4E79NE+9+fnp6a/659Kqfyi6+l8xFv8Hq60u3Xb/O6Hi
8T/+XQ08iPXw82/f//Hv2G0MnV1/+2/Dv23ZOrf/k15x+Vn/tTNwgU1YmKQj1yFUhZeTleDfdwbO
XzbwhsvFzp7yQqv5752B/xfJb9yf0vcDaZOJByrR/Ve3nrDdvwBhWG4kw9C2CTr/S+RcG3fFPywN
gPJKuir47Zf/OD4hNP79/1gajGEzCkHJzCZf5ikhSk0PMYUWNCOBArDwtXNEU1XDYwlJD3PQZCfo
wY7zriQMGry8Ew+8uooQLn3LLWkmMTI7jdzzu00d1RQFJzU2T6IAVnBPJEX/ltQfP2WlENbOLXOM
VVMyD+umwF8IlCChpJMbqLJOvl8WwTYPScvB7sqgXq0XwEKckqS/8QDqcqONBowPAyHiN3ytHHJM
W1UvXZC26a51LeVtZZJ6ZuuO8yr2+EFNhqA39j3ZsdrBBipX+ZVlyfzOm96H120p2VnOTVt9JyYo
id4jtN0OVsHpoC/lhZu4BuaqpR5CbSAmrBgaw6ldds3SWWREjE5ecjAAXyxp1uGImRWXx5K3dGZZ
WOKeu3aCBSy8fAipjBENRL11kTEzo3OwegdXOlZxeFZzz+YGG+P0JMpZLZu+j3i4NsGk3zQ5VkWW
v9DWxu4sn3/2bsNxmBPrso2IOC+Htl6xWjr9rAYMedH0a2ocpEP6n2fke+qbP0KGZaRkx/B7aPvy
/rDpWO9qZ2Gdq0ovfZwrGlGPfR6pP4HgxrK5pJDmk1araI4i4ay4R/1IybZZxHQ2GObamUO+8Z19
jkmPd8QpBuwTDSOOJYX1DLzA/8iJaakNpvXw1R8zonBOW7ivbdJ1XyXGBnSWYEarN1Xx44Lleh3d
eQm5MoB5YL2SzkPWet53MIya422eWpzeIpSRDWsJggWDcpdit46toSZtGDBKkDyz5UPWJ7ojsdt4
JHPrKfTZ3FJpkve32C8Rsj3shxHV65o2pTFhF0N0RLkHDpLiQ/fzcrYKSTztYCMANEdc3SmPg6Qv
rozLLg1XIc7WHlaAyFu+OWuKFFENCcA5Jx3NZgymHFWdiowufEi6ALc2n0RjrBtd00JZbmdNy9HZ
9Ph3dqPl8c8womjltTEc2/ckFsrpJBHfPAs+RLT42Ck9/s4Id2++IyLgFtcrtILxxspyHtHMFq21
V46mIs5W1BjtoqppaR7WpQPEORQEpwtMciG7ARGwHkmq0rqlbd53frmN56FJuw0jbSIHz992yJRT
PABQtEibVnLdjhRcJR8VRs76ddA4ic8WrgXCu6Uo/F9Nm0fVdYOXbkVYGLD/fkL3VMVjheMi28+Y
BLxHq750/GaTAg5BTxVNskoNwXiNmcCh/6kcgog3LKLFhp6FcHJ3U7dM1pOnXVAdTlHgsm6KxNwV
fIj8Grzc7GDwyvjvdJytCDa1ti9WyVx+1h71DLFFd5l8T6sctYPTdvU6CQfCNvsNCi9TplrkonoJ
bxZUyE0R9IiNNfpIf7Kbrv/xxrImPRyUWK3S2qVSiOFhFneRsEIbq77y+j3+anf4vWTe+pQUOfhC
7rtFHs/EmvNbW9despOjrrtHq5El9e5QVh6CqQ3LfRYl44OcnUsHVJRxU8JcCzw46f3phoz6NP1J
HQoFnGTk25xXRcNQgmWMqr6e4niYxsJ54vlU1E9+keePeWngDZTNmh6nxQobszVjyrSwwdSc7MmT
+Q8lM+jXmofDL7ay6isPCguQpD9Pn2WKs73AtGFqtekLyhfeteMijaaMDMXRLSUEzYjD67QZZM4r
SfsqEDszEa19iJoczRY/LxuZamj6ZNsvTBBbcCYT6nJiX/jSjV7uuAbY9uWXHSYJTK++zZyI5a+Q
WAC3TepQ+x4NVQt4249KkkhKR8sfh1BkeSiGkEIbAqJzCE6tqivC3nmoDrTGVVelKjTRK6b85Fw2
fflCyw8l8bOkIgj/syXvq1JCS2qq2c23OhKuxdyV5796PbrvVbDQQtFIW717oBn93bQ0CmyJrDpN
+0qmbvxVkoez7ZpWqqp1SAKxvckiGlTK5tXWEUk6ulzZIQ1OPr03aRE8iV6aLiblSFGJrdLynKs6
gdiQoxQ3Ybo+E/DBPaxtLryjdEdssQlUeVZa9lA/J+BihpjK2xlbNs8cYNmBPQdbz2Z7gsYxtgf6
dzh5B8XlpZZVR4srE2BOcthP8dknTcSlhDXSabZZolgmkyMlrjFSevOAsXF5R6MlG5uVBcNE1Lfu
ZeIVVnoVurS/YDRjnAHcNBOszbIheJndbCAiuwQUnbjC7bMtV657bEUX8XieL626CSnYesdsCjI9
w+QOO9Tqg41XRA2BFcom5LZnQJN0prBMinNlEQivV3Z7W2/spIpnUwUHiniAcfSFCp+RPfj8iNZG
j8TjwKxXRV58VjyZyeOuBbezOlnbe0Y7tss4n9wXStXcEAxG1d1xTVgfhfa7Lg5Vjq0euQJqgqp8
sWdbOb9XzVR/2mEQ0LzREYtAYdUspIfGFc9Z52W/2IpE35VTTs3lCFDKbU2BEJ5jvbQ9Gllt8djM
wlPBPIKqQOeKf2MZzUc42EM5Mn+zPyNqc+m5sWbs2p0DK2VX57bwn0K+M4QKGzsD7QkgKsNBobua
1DHObvya0D+gdch2r/qp8PZpL9hcYAdFD6NnFNGI3eWvET/Y3TBf8Dxh2eXc3aPW3DlpVYbbgsc1
oMu5GO6TINH9gVEE/AY0A4KemD8ayAI5vWEIgNybUNsSvXNJF5DZEHatkWgBL+w85fI/T1ALSba1
Q1Fu2GVxTinnOUv2dM9XNxM9rSTly4ED2iR5o+mjItF9XnOxvI8G/8XBB4rxh8AWFV2YL8J5R14s
qW+6GV3jcu2tN9K46tufc/FW0rL2nC6pIsrQT9Gngo3vbbhHLj+1FSQD6rTS78mMq3E/rcK9oUAH
pkK/eIZVRFTnR4xc62/XDBidab6kpcskLsvuNbSIZ3aUsLwOdsDnszhdcK5wqwNqnbmZbImJs54j
wFlcu7PGL6lznbARHLWLcjT2D5fU0veU1pfUft4RlTWV/ojGuYA0PZObtsaALsN5dPMPPaV4aGvI
ry/0zS8/rVrUfUGqrN+GqxU9GxzBV3qaqPH2moTPz57MF09l89AqOVM1217I+IVRxWvu5/Yfx4Bw
jFrNAkfULa9YC8CvlqgfB3Rnw3qj8pbNgrn4y4Oxw7msS6NPXY3p2xJU/u9gSIHOz0PXfKqVQM92
KBdCja7kfEVSOSsB+ZjwveZKuUWHsL0tfYPU3xQsIept01erQUB1qoFzsApvpmCpIUSnxazx3Iqp
3uLnVJ/AbljALKUK6KaATPWcink64vSb6YlM5/DesEGmoMMxOO68dY2eFqCkKPdkGE42t/wU23E5
vXFPg7yczhX0hYYbN5HzFUfRdna7sd0VHviGnbpcLSyGQ+zLkrpKYASXrFmHlD3tzaL6H+V05oOB
uiNJNTF076ZMtwWGzF68JeyivmQrreeCO4baZj2uy03OIf+FeKEhW7nSebWPerkeV9xQHBaqFqwn
NBhBSR+wnIU4Xo/MW6osB5eVWAZ3vb8CRnYm2CzbnIxRs2vgMEXHvqDpAYhH4QJsDjhPb01RSu71
rYdEkWB1rjecj8Vz0iVYW2zhKfp93eRV58XFis85S8Rh0ywtvCMCTLu014t3O1cJ3k4TrWyLNUIg
x0tqO96k7V3go/5IDiMcObEj3NTKweROr+hmrIv2Z55HVNwEqIEVO6HxOLJixpkuhSTFb5DrDeo+
1ApC9/1ofcxiYgIcM9XRUifqi0krCTDDK4tfussxLPzic1b3donfx4QCaWkYzHQGlF79ShBuHZTf
qA93vRdmrxmsi3AfrCJbr5ktAV4zgaFfN2Uy/axWkXi8JBvvOjb3Pt3zdRnwVEWDv0ucCifL2rAO
3TiphYPAMOq1cQhaKueI7C8XsdVmM1PpSmZI/4BQY2IYDJadgxq/FX3lqGNo1QYvh99bPUpgEwjg
rtxr9p1P7RwIt5Rgkp8h8cSVb9f03i6zgbDFzmdfFN4yo95iGIqpJqN5OPSEdqjMwEx0Fn6PNb+K
uvoWS/vo7Auq9VCeZoGAWvvcyuJ+WNgV0tBr5/SDe5w3g9GmKLOUCVw5XGO5fEK+oY3XFSkjaTCt
eXps3ZbH1JzIHoNFK8fiUK8lDLW5bW0VY/mSzakPq7DZkghhRIDTyAPdIhPAWXxNIpIcPFmI27lz
0xw4zHTPYL/a8iqRFrK2W0EzYTaxlYwrpbjLjqnvI+/WLB0bPA6PM8TA/tAZurs2ixxKSAwLidOt
nYb8aVRyRt8FCZsRoNBlHrYtRyV78tB41DJS5MtVmdg6xwPQjy+6KgdxUFLhdW6jznEwe+GWeLEi
DU9B5eWkN3KpQG2YDM8XWwE772K+LwTb1m4J8VHMxkObTXkMbfAGRO1BV1xaeDvGHD8YyBiOnW7F
9eu5WWbHHWW8ImYk1Ek8+gnqgBnGEaNXVg3hAf20SmhQ6zKmHsR6rAoaF+AJKGIaHFMezO05mSpT
HNcwVfWtU+NfO/L8z1O+3z2bDNI9S39SFi7rbZcsgcTKdfm3/Tw32T60cz5mfGNdf88xm92XIyPt
fCduALNASYTQc5p6a8OyN630ec5cnpR2RYHgofCnOjuqEWLfjhdYtvvSpMZld1Iz6PdwGonBdl2i
YmyK/p/Cmlb7EFwe74jaInKvMl4aTYhr64d3A7N6dUZs7td4XrWqeWwuJj9Rw+cNcaqXOd+JdXHy
vTeNDXqvw9X/0MGsIqVTYXLYq7AI7JiKz6Q9eDA2giGOGg6DrPq0CfejO3TTaZrbYLqDnWeN56on
sHhtc4+oHiLiOfkzfnIoTxDciMCPF9BdQ2CFathH7HhJdhO5FXQiyt66eT8u3OIXVsrF1cRVzVrK
UdShuVGeJM+DGnM75CzNZgYnqwamoRlxDWM6ysmOC4ow11zw95MPz9bhpuw1aeFauyurvtlLQ1h7
EreBrgFIHp3Cg/fiXDyrm6jCqBcTgba7nZQ02H2WqhW/wqCuMQFCXQtjNL92psP7cgwJKVLvb4zL
RpMnak6zcw9uZ9mBlprUQbo1UyZQDSgXrhobe+sQByLF4+UWpcx4GamoAVOT7aAdQmrDyi5Bil22
sSce8ANXmm+MfNS0/RZYVBtbc29noX4ISlfbe3/CeU9VRN44sb2OKU9ul7fy4EYUS4lwHhZWepdu
biXTCy3Qcc1jIavi99SkEFkUdIVhu0DERNfqVvbeQFVJi0tVdWcMn8G9RTkH6/SxGj7C3jYHUsVj
eHD4RsndbFbTxg2vuN21dMJShNVyrU+NtzzltpWE0F2K2YsXp9J8MmzYnqXVYhAmn4JhEPmxWXYF
gmC+M1B2wm3e2mG78/KVntp5whNCxTb5ZnqQpy2N6TIl71jU7yEd1wllF1FPhqatlz025+wXnL7o
NRph+WxWyVW7BR4UfNi5V34u9rIK4gkhJMpELHT6UglJzbxnkxEoHd5n7pZoiBfY08V/lA2UaXiG
7Wrs1FH0AY0TWBTtgZxWbA5bPEoK2YGxCNrumy+/MDFhAL1cjWNnL28EbaKaHFU6vw6kKXLefGOY
GtNw5igK/WFoUcPScihu+TKB8+X9nfvpjJU1H6oDwR/y7VBlmZzd7XBxApC4qPNq3gglmdsOyWDP
huploC9n1K0ifcbNxdHi3kBtcs+k86JRpDGL4ZKYa1Srfm/JwUerFX7aqSeKbeho9RGU5M6/ACm/
hnB1bFY5BAaJ+2fGEhzck1wzRjbDbDXPNi4bIP7uLFkPSdCTcRqiF6l9u5gLSx5Mngab2GWOwlNE
gyRSJ5mzMd+PJhes/5KokscqcJMqHnUr1RWz4LjuPNpIUClcvH3+wWtsPzSHgvCr/Xuslmh8rFKr
Do8esEePD1umwWNTWsv8010cb8UG9AlT5fVEYzuMcCYaRphapz5PHgbkjNtFqaZw+MqibJxuLWWY
7IwbWCM+1pakD42eGHwd1uSUw2NnpORz0Z8waZbko3dgYz6XuIkQLwlXMiVge5YIYwABu74gld5E
vvfrkpDvnv2U4O52deBIfTu5mKBCcPOe5VOgIg7fUd3mRJG9PiK0xiJ/LO5SLo32kQdS4uuLCU2x
S7c16ZS10leFmy4vBtNRcRhDzCIsVofgbAHJQwmjAXfjQWI5MvprGWtHDP6WD64+Je0q9dUghh4K
a0ZT7Waas+rHWhL9AzXIfu1tKDObfNIW1CHtcTzMtaS8Y2JYVIcUEiWcArtZxYnQTNPERvTBDd4h
Y19VKiINQ3SNMqfJ9nJ/M7tNOB9CN7dJPqaKc7LNHM5dTKjlqROs0zdTp6f+yl0Hom8h7zdnWE3w
GlmyAQsaRhGw3m6xO2erItQk5CFL/4pslX2LovIjtKRSPCmwui3LAKi0xAkJ9JKQ5It9auY2ux8d
fhLWB9HfIhOleDT0dHFqtHgbEDRn/75xWroYkP/pfTFw/vC9ZVP13YbN/Nqt0STivApVCDQim4Fh
TNiR+WonFF6igvInBBlbytr4MDJRMDsYDCJIu03fhuOXdntwDKhltMSFSU+PCc025lfbuJjkw4pc
QTGRbydEtdhfjGnpPiet+1g2czZtpzAThKWlfqHvprgwG/xgjPve6ZgdnMtuxR4n4KeWCtM9VkUM
NVzNTOPklPSMr4rsbDtPvtoEqYNRKBhkH2trLB+WAN/tLlwDLrMLkvBYcv0/Jk0QYvJFYn/0GFDa
mCEv+6FNPXpEDuHdGXszPfVAghEDhUlK3pIO/36ewvUDKJFw1y34JkOqqot8r8hvLmT2c5oNKtFO
b7WPyYvNq7feRgFV7hvACxwwhUo4ia5jwdQ4ZUh/cc3jr9zlZYXcURYm/E3B/DRzy1P1H5CfPZ4n
Ap8JIlG8aG4UN7g9eXznUD6Y0RGieZTleDA2dR2W7x6n4SUmto/aP4lleqa2OCJ1XVEJxBoqn0Nq
4DRuC08E0+2M+R1re+EVP8xRuc+724Y3eJknsWsSy4+JiOHJMo0S88nJPdwtVVTlf3zoavmlyI91
DdEX9BX6fDknFzDYKXlVVsA9pSo9CuQ9qWEGo5LYO8PdL7syQ9pyRO4RkNoyqhgwrdJhdOXeCAJF
C/s5JfIBCajIrX4f1WGXbCJuSwQLRMpJn11YU14UGtZBUKMYORVgPZxIRsqnZHKt17BPcInVq5s9
uMbSXEV0rtI+j9L0XXJzRw6h5RWoSzsyjiNjeNaVUUp/RbOeX2y+SR6RdbsjvAuigOReKx6qNcXA
WpBnGzZp17P1GigHfDZkgAcEW5eEr2sEwzyuMJGfORKGD2puB4p8WsxNaNldhLMZ3Tc4rrKWVjxU
OvsV6RnUST26Eh6zNynKjFGGt5aj4ZL2OB3KbT8WQ31i9nOemNyCqwRul7frAETOsQWcOuDKYi+3
ccaCir2CqIfcQp0zxXu3tv2fQo81QLO6Gr8Db63LR9l3+A0d6yIAI8OwCKJAeXjs1RoJjLCNe+4j
Hw+F9vriF0wM62Fi/uoPnvJMftPx+m50WETBZhoSQP+sndSWR51rofc06o+n2nUgyuBwyqBpw8wb
F1P241h37W/p+rqMF0t3MHBb/NqWqtqvf309/78u3f9hNf//XOL/H1zP+8Dt///W818/TW9+/zH5
1++8+Ycs3+Vn/D3KF/zlSUle17PZGoLYYuv997W895dn0w4aIS64f1uw//da3rb/sizLCXCUSD/w
Aous89/X8s5fjoNsyzLfwyAXAov5V6J8jmf/c2yaF+A6AUtnbpSk6OU/VRoMHQ3bvbkcAWvA4yxk
/M4VRxzI3U4IYr6esT5k56qDpaLhw1stIvxYZu9UGLVvaIbzHV1VgFHQEmmoS+wLuyP/dHVrwDMQ
sIsZkeUhkIxxdTLlDXdUaGuBWyxXfm3L+G8/cdb5HMNE/VzIkRG67TPWEEHYvmXwuPPT4jXqZA1q
fsUQ2N+A/Swfvcn4tF0unKDCFreTKHDurtoUd3TQyZckyxbCVUXAzNp9e4vNT+x8Jzt1fhEcUZnc
20nSLpPb/H853V3AcVVzWzWUn+FevoNzVd7B7/suOBqegwoiq6xc58RN1zq6FeDKNBFvEIJo+epr
jDR20L6JmQNT5hP1GsBjn+jZCs5Dr7o/ucg/x1pkp8v/U0z8RKt0/WcxTN/aJAtxiai6SUNe8jTx
y+dZ+H+0oDMBOmhwDNfiM0h5A9fALe84INAL/rc/I2sCeVQZ79PfXiUVX+Ud97TgDE/0G4rjZ1Cu
l35x144JBdFFNvvy2AAbjlOBSc4rrPYtGjyc4/gmcTratXX0GfrvQCsiR9jZHHMupkY48P/wqc4a
6jt/hCVQFtBBbPtA2r18AT3MG1ADS5aQ1rG082enlxfeO7xe+nYSLGpLeTd5jBKblivuvEqHv0Tw
8v1AWdfDwNNpu8iKXLJhAXxEKJl3DYUTDYe3AGt6kjnfNC0GxwnMJ15tfPk+czwfHmxECzcGzcqX
N7eAE3WEiH3x6y0JAkVQUeJQ8Rvd6ZsT76fpKApztN+eLm8rWkIASJs/uWHhFbu6ZolsoUTw2I4D
lco/YbiYPz52khPrDFJvSxYcC7f7dhHHzp5P0fMijPfBeY93MRzPJdvUe+KcmHq7C9XC7V6x/d3b
VdKO+Hxb5xSEOTH9YdLVk9F9sCuyKbgTuS6v7T7JD8E44ZEJBzt8tUrbxGVirDu/X8Kd6lxODdDB
dqmM2hE+CfEGO5AiFnxtz5pRZGcpGG8Sf8xtCXwoJtBh3vNynrA+zwgvbpltfd8d44yNFBEvDCzf
9Kz4xyaAChT7TpscAzYr367VMqn0C3G0jQFVuQMGTBABCN9tD2N1G7Zh/1NMfoWcGKUF2jlNBZ5B
PA7CsLubuODDNsCSgqFRbTgk+IfAK+WDtib3TbFqfyw8jNwmvSSRKnfJfqcjX4R1leY6RAU9ppQz
PS4p3exc9cObyYS9a2ZPE+kfOGtgoUjPHSvUq2Cl79Cu82kjIVG4NDRKjSF3cs5i0Qk25oBlA97/
+8HK6dbEHLKVlnZu2Ues51Sh2U0JkCmvHNncIJGAyB6LbGtoNtimPeXxmcVWmQVnGh5ydy12AdyO
cy8H9w7H8vRkAclHCRqsLUdpvPCqZkhEB5G3E32XnzW/dg+M1T8NeL0GHPKPNrdKwCjj7F8BCfZ3
rCvPUOUFymdibW3dPdsNn+1uwruxc63E3bkJ+8uLlYM4A18J14r82Mkdj1hGljCv19PVKLzXlsf9
fTbYRMBkm7+QrDFXTiO8z65TjAzIDozjyJo2A2tfXtWdI4nMMVWfbGW/dBw23yLAXm+DAulI0IlB
YcqegxzyEsmhkAtO6Hi16+WYrxNBkqnJ+itwvsmr70Cpyst+OcIs7e8HmZFdqJkiMRT7HMFdKERT
ocprhkFxKxl1qAlYKfVL1Ki3xhpI3skJpakrAPWrYSU3rsK8+kYc/mFZCB1YzEc3s2EZyzV/Gro8
oj8RyW8b8t3vefwUeA5mOBxOZuRbVzTOye4bYK0c245mJpzWDZY58/4Pm8HrQBpWdXF3QeHuQx3q
l3SiSFDOtn9FHWJ6n6bUNGQJ4QLje/P77Ab5dbYmPt9qOgg72hg2/owxai5xU2QO/u3BgKywWof+
xzRIf6+Dw99ksvoiVYIiXcWvck1WkiPgoPiqzIjhK7PeLZp5Gjv43E4YGqBPwOWFJdLgeJvsMdph
3Yl2/pAdUw+EMCHD8YvE260pQtp1ev7eUPjXQGK9OOqq8UTaIToy/Mzs/VpKH+DVujuoLuYWLCof
h/23ZYMaXfs6myNzvZB7xthlHC4o29ePmaWyI4cSOB0EpS4R/elkLJY8ZrTqnZjC6UssacgZQD13
Y5OfTKvql05F6ytWwvCaJKJ1+Uq4Z8RsRA7lLc5VbzeXGEkqiRzJSfgPed4RN16Ff2ItQXp8adcj
cKVx55CMIQYvm3gQSUB+2K7O7JxI5dOPcKh5ITvBhns7AniHoMMD2YzBVbdq90qOSXTnsNrZzTpF
Z7w8qXjeFScn84oHkaaP8FIW0juQlxCky+9hgh/XssSB49Q8JxzdUTXpa1WuU/+k9tJQAwBcGVMi
V3FBDtUAyrqvq+6pTpc8wq+RBPv6skTCQVZHm3BeClbibtcdo6R2rsNGigerlpi8uVKDK4gANkPN
qO8iVVrfBTQZEiUsqBw5vwuI0dfWggVrk3gDDXt+Xj9ULORvlvSSTWo1M0+CQcpQkPXoWjiCt8ZG
VnRUntz1rX6YPTy5eFduLenphzxosbknQG03+L2OPj9/D8jnfhBzE+cQ456AOddkMsR0SLL6TmX+
a8mmCFBOMsamB76a6HTcZkwgHg9cb3XrW76rELY1F3EXeldTYDBEKAWU2MDnIjK0zcmLEm2LZb1+
coKlG2sGJdRG/geoBy7TPqT2EKWPLy1ajo3ctlVB9eTmgb03JsJK6c/WVb0ImGFFAAEl6rvXZKKC
mDtNQ6Gia+8Z9sgqqXL8XMe5/WCIRiSDe2TuVt+eT4BcvLuuEe428OboMUcKO2CGZI8cZesfjG5X
ZrJGLP1dcgGRiTOcqHHnaYdwFyJ6TNLGp9yYeq1Cowz7OTqy01JqNAo6G7OJeEOxSHevyGh/uXnY
0AsbLHpHHokkcd+9SB5upC1nzZJ2sRG1nAF9uGlB6vCtIQUR1lLHy9JYL+Fcy6/Fnqt9w8F3S64D
UZ4dQbzgMTgMC/nfPAzmvdvO/SXtegE+sL4cy5k1i0/IaeArfeX6/W22UkozDpXckUrwr4qiqQ8U
PtxWHhtDbWR/iMauYUHKfSLEGPNClv+tMM60W21H73DjA/0BNHPw/RmxkMzYLqykty0q1zA3+8lG
iumBxVSxZxsCbo+bIru4oIxpugIK3WK+bxux7FevZs219N4WQxhfNOTYa/wMCA/eNByhtoYHtRT5
QXh0WS5ZKQ9FRyut1bG/4G9K4jQf1mvQluv9zKGAiJ/+SiXQbSs3H12E3udhSXxYOa8c2Dh4N+0C
e4sFwVn5GeE6zm42OhdogcZ6Wiz7jnVZtmmcVG/bYQkPPBh6NnyBM+7GSHRoEav3Tldu/5VATTg1
CsDppoVwd4KRH17AdguRU78U7m2POQi5EQwHu9JxmK4jxP0TtAQXOBcDir16/m2oDItQFj/5L+qi
yxuf5oBzMiZ41Ahvzs9jL/TvHG9rrJw2I1XOLWXobBue2Fjc1tVEfiSE+bYxKpdUiCEubIbR1o8+
0MmHGqfiu+0ilm/xgicHOJj4E3iq4FXwnOY/qTuT3saVNkv/lULtWeAQnICqBlqkRkuW7fSYGyKd
tjkFx2Bw+vX16OsPXYVeNNDLxl3dm3kzbVlivPGec56zPIxpR4s2H1HihI2TfLo4mg7MhOrVpVUP
iOvN+AAhQLzkyCfXPPSGXVK43R5neQGLl7Qa5to2oLEhbGlEM+im4TQauscxC2t/43gJ1CVVj/q4
3gwYjlf5XxwUMJdgHdgkAtPsASlk3cOyL4k0Bnovu8l/neaCiH4GimEDYNi60H9WHYEmFw+5UyMM
2qMysdsFTnHJSvdiGTiUIIKvp6yiwYDrDg4Pv4AmMXNVejLw4KLn5Duco8Ema6s/ZdGmMQVAI5h0
9mSUD/TR7MFJSQHMYRxx32eVLxHer5fq5kgluvHV85+2KX09vH8XHtKc02edgKubDW4n1dqqbecH
f1Do4FP3VJmmfTbiBzfleUyHP6Um+kbzg7GbR6bxFOg6z7sl+xoHxGJW7U/+2u4D8i4Yp83XZfH7
yJ7KU6pvvTya1DtUZIPV241IN7qXubg1ntkr5kgkxXsJke7HCluLJG+an0Mbkye1TgxlC0rv7JjV
gfHn0a+X34uFau3kY4pDw+ljnCQTCIvEO/mWm57g+xrb0hEskcHizTc7hcmllI5p0eyhi673bQ9c
Aaed9YrHk5YEf7mVhSOUAic4Ayf54tmJGFVnwaHyKaimtgy9s9pJI3yFAPRczsuvanDp8/UUSL98
ea6bGu++AtExTi8z/MlIQcz5aEFl3DVg+h+cJalfjJmuKtsH0KrHD8z79YN2sR0sngVtlo/ChUAN
p7n+yuH+bMvK+pwrJLNZh2OsAxLUZu/paKoKSf/M2r/QKVedC763Y8O8C+K9+MWK4ejDjsBsMJXv
oBCjsZjXKxsEJ57z/nPJzc/6NkvlhvPcz5ySAOSBatbZqajKLprd8rdRghkZLJe1p/GDwI6WTdW3
OX+Afx/JYk8PldtgFPbVck4Szzh5Q5DsVo/Uk4NbYk0yvn368vDpGW+s13nAGOt50kEBBYzUZWN2
mKxVaV+coh233UpWuEyZJgezdU9GGbCwEC3dHWlxz1hqEV8SNe7iOdmamblsEVox69k3R+agz/hw
mr8o4ku5KTXWiMKFqBJyyMEcnudnI/WDu2Adw99hGKp4DNx0O8r01Jk2t/3Q+Wtycp0mGWzIcOwC
kq3Y/dxr2NXjvmAWRjTRP/Bf9HHCv8jOHlEKCcjeJQmCyazru8ILfzdi/LX2cH290L7keXiH+PmD
2+2vk1L11JUn24d4YDFT5IMbnhuQq3nDuckmB/plspesgQzs5gVVp5Ewq2qLp73ZQTZ4rSXp4LB4
UXk7XQSFI08whoLIspsfryx2ure/CKAdKerL4tLiJkfE7V7rdooxlGIWU9m4RTR568zwLWe+xSPa
HcbaxRPOMRdopPImUCfJ2l9JEio5sdBfI4dkyRtiw2j5UQYz2nVYin06k3gwMZUaOANGroUkRnoE
i5SrNYTLRPhXkPpQVAK0OaeoYKwMEg0K5krUBfnAlX6lAJlMCi9jyxlg7pNqfm1Tt3p0QqH3Rlif
AHa2LADki2ml4D+NAkunwBDQvRpDeG61nE+2qb/ZzxEHaBd8pkIZm0w5z7aRvFWOsT5iTf1oFJ6i
blLvltE9Nq71jWH9DSDBJ+6xn0LQfcyOOyX8STHzD4VDx6Bl7rYl7XMpemSE5+lp1cOfrOmmuwln
YpS1jib7rI4p3uP31jCwB1tWeR1Mx2FWNJOzXzXF1jUcP5ZpVjJoKomxA7q40Xch0NyihclSLftb
g2OIkdbs9BhJ19iPbXWalbPv6bUAQcutzvAOXbp+1Vh/QQjSr1QStSyS7oMX8xe1aoemau5hy8/b
TI477UiOVU3DZ4+ClhlsBMpeHm4+ix0ZBe9aawOupo//b7J+hTaYf6sbd2ZOjG81TTRmGudTv30q
mc1TcsvsPAlFSP9hkMm+CatTMHrHnhiGd6MwhuiuQEpovc9yys2BwC6AKCud/vEKvJy+SSFWNe1Z
NiUv/jDJSGArSSYbF97otwfm+EfwwBc+D6SX+idvLa4wctV2Xd17sL/HYe6xIwTyrUjV00gzX540
d9RRGcRwdNwU60u7EhVZstyIachyYuzEjxXn1iYvl1d7zk6mTK6CJhSymOZeIs2hZ8JOTsskCnIN
eqdNn506HCJU+w8vUXfch7Hg0cESeQ20l5ZH2X62UwKryufdm2WshKk1JPcNZPpP39vcwcsC9ZQQ
D1C30m6fVIv3ymJLqKRhnbJUmtGAILsvYVvJbVIX6hXTMFkqnTUsMEK8iwzyxa0WnKciefX10oC0
O2o61HZjrtFC6s6PbbbIyB2shrah7VonD8fjt7TH4Jj4LkNApubPoYFmO+RVcxKhGi9MqvXXUgr5
BtG2PyprzU+Dz2aYHcGMqNPPVf3L77Psb6Iq64MVmzjQ+Gc/kK1QL70qYKX2KC32ADoNJ0lykmQ0
ThTzxTqkCoMvqXllMvFhQnD9sTque4pBFcPO8L1ahiTSCyETdggvMEQf+jG8+QF5vb49J9QTYfTb
0mgAzzVkVr8LzHXcWn5PG+LaJhdcEwKrUJg9YChdDxiHwvdSay/KTY8WxjHrXv0xq59VJss/xOq6
/Rw0wy6TnEr4ae2T2U/GI1Y1vvoMhw9mGk3bD+gT9VH0WRJjLwyow8NjxChty10ouIaZeBT3svfH
M7d1Fg4Kn0rHB64OickFFKPgwgJ/Gbs5gAffbsM4nG4tD9XcHZTbSWAZPkiYohKPMGy+Me8mF76l
5Fg0atwlQEg2Hqw2kn2pmR+xpw8nThR1V8ug2ze+tgEI9I71DjFrvHDpqLfZzd0GX1XCoLVZkwAy
eMrCZfmVNU169DF6fWk9+E+Zq94d3Pcq9jVkCi6DkAwY4xMGY6Bq9iOMhIzmlIXssZXy4e7YaPR8
QX+SPFh+ta4i1jRgQmLVNe8ZY/THyt7gDuL2QrCg6g+i641IDwGDq2+puz415EvXKe7DFk/stvay
M9R486w5/87KM0Qs6HM7peVyLEI4D412FX1KrT6W4JkiNxTGNTOL35PomVa9nGQU15aq7a6DNNNz
a1LgRxb+OReD/YQNH7pyUDc3NBWVERuceyy/TPdWyQCzC1JrfZRVmMdtuZbn3gMEhCVAHnzSSjGG
G6vaVFk9YiBsm79rOeq7pGkWbgza2Or09oPtaUQ7pZgW0VV4HXhnbtPEsy43o0IUiukX6aRhqwuz
4zS/dTmQy4cgW6FEkxGATL2AcU77lDiCRdCDZudYzGN6gvVg/Zkt7oiD3RcAzHiq2IPXXuaZv5VL
JWZkaOfbmhdjl0AE2Oc0ZJER4bhJIbBe5TLixFuWJ4xv2aYhtXxslhrfX9ZAhpbJ47C4wc5d+hIX
XrmeOszpcJsbOKg5fuWuWRjJb8vVgm1bRNKHrsMiy5945w70Plmw2LyOBtkCzQTBxo9zu7d24Ap/
JRgAfw2UI21XxJtIZlP9VoYQ4zxoPCd8qjTnLFMTl37fxr2fYTpy7G7PrgXZxDPcewt3PNmAons0
SsO7JDP2Nb6eS6NoMUZbpla0hrNkB5Tf9VO2I2IgjxqG1h6hnwUKd67KBYbVohue+PzaD6M1aSpx
aj+yWzKqmTuVh8HK5M5N9Yf2WkwzpReck1rUB2BJ5Z7k7eeIeSpuFokHLLfX9G4wgLQMYzl+UY4n
CvwNq3Va4I+AxzNJoBIxuSBFFTsG1B07ru04doTEhLaYt2u8hLK2YqvCq2yQb9vCwWvIwkI6mNlC
3LG0NLcWJZY7guPfY05/xVBk89GZ22mbmoX1SXKT6h6MwnGWKvhbN5hL77Gfbc0s2AVrN5/GlvCi
N2GDHHg27GbYfZve6HiuZzq4sIPxX0ZHyEuatHY8ZUptKYBQZG4JmrSyjLqqV8/lVAxbkGpUntzo
vU0R9KdlcUIcC5WWR2JJfxAbJc5ec7qM/O7IMaWBWdC3SZuY7nNOEGEzSJnsGs89Z5VgtF9dTba3
7LCtpGAegE7xSfcNxTc5Qhgi9WdGnE/e443MSp9bq/BLtqTVftFkpIjPutNG+mFOAQGu4M3atPWj
XwqUKMfxXqwR1cxS4UqdbDj8NQfd3nd0aH8DpcyOljH6OE4loliCYnhZ2rXbq1lyDWOn8rDmEGQs
3zfY/OZ8Bqwa6lmzOu/WeluvKpgvgQua0nGFfPW4+cTSZP/Mlxk+LDkq10wG8lTB26aLchxfxm78
yvMqvYffCRgjqbzptR2N+b7NizUyV/UV0uGDissfor3aiG3t4+PFPC7eMRy1D+biJzzurP5dyDx8
cAxR2RHuF53gkCxAUi1Oab4RZLHjufPGj2papi5qm8kFHy5Ap7Vm0ZB2oNHlkGbBD3EBWBbcNglc
0WkRK4s6RGzE8yu2FxVDHQGAnhXGW4sP60AGbjhpLxg/TEAmj9bg0+ydCuHdO23wA3+GhI6BFv9R
BZa6QCQSV5+KAljPOsXr3/Ni2qHJ881nzdGjQt7YGM0bMVr5ijj3E/Yovv2yJFw3ETjFzCuQDhm9
iQsh5midZutLuPx1hYdJmEqE4rMLwumxc+rpWC+grzNDmPsOb+eVQDnhR88MH0BpJsc0h/pzy/bo
nzQbVBHT0ocFbw4Zr3wbACr8tzqWKxuNjLeOHaC6u76WSdRaXKz7hf8AxIOXaM6WIqa2kv+7qFMc
WkP3kNFZdR3pKjxaPvtUukado2P24r2jq2HLJ49XdnWAenW37zcc0blXS/fvdYIoutFE6RU1i0BN
ZkyyMC5ZCF9Wm67VeHFXGg3GXn6OhMpiNKFkI/yMrh5cMtREzIDy6bLhEty0R2T29tRMhgmTQqcH
yGPOlYdq+EBFtWCXlsD/sPu++Vzc1hm+tFd1rfHIXzPc2W7PszzNzeCVmkwvbhCtqSN2VhIEt1el
5nt9SBTPrrit+PV8dNjsDlDZHsQUoMk5n91aYhBoMAfqPW08ysVumIsDuz7MnRBxs3idAwiEN63c
pAXaJo9LhW/nzNNXwmo3CmuJITysMDJ+ILP37lNutul86WXtt4zr5N6BnGNjW4aswxo+kMZL6BLD
HWzh3rsP57b4XuuhmndugUX6SuTIiKeg8a074Dur2K63crYnW/r2tU1McKYUBVhWjFGhGbeKWJPi
NFkl92WeC2LdraueX2k9W5Nf/VSA94Sr+1TkQOU5NzuTmoJqMjiR7KX/si2rRZHlEwRWTldrf6+L
rLQ2tlL9u4lbtbttvuXryq2H0xTb9luVrpP/VnuiqHYlvoSJWXcs70irMm1QC+zxRiTNVHBcFeE7
8FS7vyDTvGibXyGDmbR/Kgos1nvaAd1gPzeBPgU5veREgCAzvOawyyyiXTVsQju00iWeJI52lx/L
C+ECrswW3sWt3+ri3XSV+2d0x+HemEbDOVQ5LWHIsfj+QFumcArzEbpCDqr9MUhT2rVc30qQYFMe
pAefd9Rdik2H+ieFFhcEyJ7xbae3wzd3UNDIgIglcFZwbO8yzb0ICRKnW5bCD1xkFTyw3OYZ4S5w
/3Q2DejNzBnBSYh2lm+TSuZyLyYQZlGosoJcGPKH1HtWHzWCaDN0Z4xoPctKfPJdHpUzQTKUO0vI
OBsLuj0DXAvTpqH+FG4FUOALEdmO6qmULN+ZXUkwRG7med/JKKmQzqeGi5xk95tGJgH3T+nij48a
2+6+Mtf3nKtN5wkhNTtrf9w1ta5GZ4pk4/OXPYWQsrqdA/AKJawuuieTQcm8KypnKe9QT1uPTU+b
X1vy+2KrJyMcTzVfNdetpCshqg4MrkUCs1KETfYoRhvaoeDtDn/OJwNRAeCRW2XzYDapxwEBNPqr
j72H/OJ0rLqwMlBLqDHjz2qNkJDUjNTxMzchuNYevdongICvLojCBAumkVjV0aGAYUdG3ruyEVF7
oxnqs0V6dIcdO41YDkBnaodnpmSHF20ovrmeAA2ZVaK3ob9sGe08zMtSvjKjXVb2Bj28kGSTU8Qq
8L3HhhuE8BO9W6HQXD/yapLPU8u70SxB7CfLo9+MNLRRD7phBKHrRzt/0SMZf5vhreMkPgsE8YzQ
/q7wjN8a0BHauvU4sMD46jUPi5ZHJ4Sham9NCuNCwc2E7fXdzBIkHicvOcMj/FX1PdxaERxFmthx
Cf+VjlMa7dqGsJ1P6xcpBu7SeCGhkDEax1kHvYlVWk+2Xacq2zCq7NZWhx+LX7cwhc0wWgW3a35+
zvPqcshWXvC8pqLDq8JGvUkDNqM8xtCntlCMBlC0dfAWONROR53FjbCYTSsqNFGyZoGJSxsi8Gsg
hFGdswXqm7W+z/M+f2uRQFgntUqeARV2z+7oEsdf0peqYzj0l/aV9i3aH6LQnSCbC9LIy6YtoCje
E/4LAKLYLk5fs0us4qZXtzSIko9cS7pgRAOMnKXBeFobpEjGH2qbB3ebkd4n3y7vfD09ulUVt4X7
ILAmszE+UrPSbDtRCAjQxgPLsT6CEx0y//YwJB2eA6UPEC0cYETneoGk0ONZlqi5Kph2g0PNMoLp
2Qyw2tOJetUm+9ywBjlZijWlVw/HfEcSZC2Uv6MVov6FSxpgZTvbEfVB9h65jzZoY70j7VDua9zY
G2Fy8d94ww1OqW6p62xlIucKRGvYktn8DNPiAZzAU5v1AzTbtnispHeXdlYWpfZyTC25JbYhjrDC
3oSo4onqqgNrQDZahPLlKSwCNnyWbl7RSqc/dt6wRBvwjdtB/mZQlnNXO+VvJ7AzuCz2x9xAdRiU
a2zDiSALaAwFDSvdOuG4a7vVPtLu5MGI5nQyk6femuYtnP3pAChx3bfUV3yHfvJllRkbqZpoJPBs
EUmnfS0RkI+TcoN7XIks4VaC3bKm8wLBsYXVnR6lAVhRmKgWtovCSOvB+sWTKWcRjLvC6xrrTM4J
eC3rl54lzybtaKDzsvkd7sCrnrPmDI6eTUf6h3vUe0J6ItIWNhRXTC+ua0EFGYjcrMuIgdb0g6vI
EZwHsfwJZi7NNIhwASjEt2NXOPmdpr4G1opwHWTNjh+rt00UxpJxngmDBcUfvyLjgByL5mVrHDru
AmSZ+S7yA/EL2ehLGrTgTJT5smQshthfVmAUdXCE3fdiCH/mwMdGiAcHKcJ0gg8A3v5eOKgYcHXZ
fhhRM4vfMAiyfd4bXB9+QJic+zr8G2isKh59SZhnKsaVtO6fC42oZFlkuSxjawFw1ubA1ts4AVZ9
sEN+6soO5HFpHPt+yZLHyh4/i+JX4xXX0mA46iB3s2a7g9FxLwD/xkthPNhpaxyqAWu2dqpPv6fC
vk0vSjXJezs2byUYhiXHidwRM990ph+rPkn+4qveUUO0PPeujR65PPVBwFor8E9W39+DIWm2tb5V
Apa/uQjDTsh+zKGwgEyzthFhuJ161m9BaezyZDot0nEZtpxw7wiXCd2D2jm7xQ53ynKyqpS2JZgd
W1UE77No34v+5uF3SgHDuRDVxhTzee5NvsYx3HkTLhnl2/DJB9u9uFxKKj1PV9vLr54rX4I0OGYF
uSOjxRnOQopryMhda/wMi5Z9b5WF28Yo7knxsqD2+5dmyE5DDym6bP84DH9lZ5DZUPVf5Vr7kZDB
RqZwkRqzzq7ElCNpFyBju72TtrgIh8fQbO6UVV/9fDqsQRizLTnQ031fkNG/U6YCTIDFhMlnBNZR
0JR1I5iKCqMe4Q/CpTOGv54VRt00L1kw7IHsJI+9BJLRLDTuKnEadPlNTvi+bLo7rjjWLaNd0HkG
rNWsedfLjP1/YOKLKeZPay6ZGlhnbxOncX87JTHlMctyih4I1eNAklFR3Hg/le3d9Dp71xPLZp3n
T0+hTp3jOFnsxi0q3NmuV5iGRt+t484WZ08P1r0SnFs274AkSt0E7EZkDa6bUc7RL0O18/GQAkbX
HX1fd3bFBy3MBF4YcwnFlgzk0cqSa4/J5jrB741dDCJhyRcmJ3QtMI3PVLw+Sbd8DRj3owyv7iHg
BmJAU+FUwonE01Os3bnvBLWmnGCcKtKILDgEkV8n7FAzfUS/HK+id0TkcJV+0NRWOKqeUPZKyoa0
251rUN9nctxwS8rpMRfJfkUK5y5R9rFZarFnhROcNGmK/aTmu8Hpgcm6rxxtdyZM+I3dMyvl0hSY
WC3vUDYDb4JJVI+DMzkPxAoAJDl4R4MyOReptaVX5sDlBGmSzVCZgDrsgOTM7SfLabSGYrAiExqq
WANCRm5/HPzpbAw9W6D0Yq7OEYzyKycRfrU5Jg3/0soJh6+e2NpAD4NNmiTBFxEUSuTJ9th6i1XG
/Z6Ek18AqxRn1MnwkiKHnrK8cwA+MxPG9N+JL4988ZEMzk8ZclziPKniqobbHfvwqCym42hawLbh
yw1pQ26D+wnJjHYW6hL+38MJ/7/FDogI/N9yB/+TmME/IYC/9Nd/RwD+43/8JwMwIDfAZsgPPNMy
fWH/FwPQI4ZgMTKGXAZ80gn/LA0ybOCAtm/bpuU6pAlYNP/vqIEhvH8LA7qFfcIIvmPf/rj/8e9k
O9Lv5qGRS9rU6v/493+pdfXQsPVX//GvlmveWsn+1288fv3Hv7qeAM0CSSFAOQ5Jqty+4/9OABQ5
Bz7NCdxQPKuy4/Tmq8Xqo/yWvcCgP+xZeMSsjFr558wBykpHcjdzX01SV7X3DpsrHh0Vicm4b3vm
MghZ9ORFPLa4RwqyeI8T1Lo0pGB4SJMnHvv9eK4LU8KaQR/tD2vlFfsSO3d6sqfWwkJl1RqwUu6R
QP/lraadED2ua0dFvgFigRVOt6g/ko4kUDiSUcAK4jkx0sda0y0SuyFsvt88mYc2jKixt9M96LuA
Uom1oyf46oQsOhusEyIZOciqcniZOLR4ZtqCVPKMMCKvIClkjypG3ueXSaFC+UTBYFt9KuzZj6QJ
PPPR1R5lEbgAFR9axvsat+ZcjdSTtF1zkCM0/mdADw29rfkYgH0Ix4nisyrFvHIYmENWIBcDmgv0
oHwML2Mz9DcX0+r7y8XhHVOsMTEGCJMsFNcppXqh0wEZ0p6b7Ic7hMZ6mmDUtN9O8I8SuWEELfWH
rXsJkGWtpo5attUCv0/Gt1Y2q6XOKh9bHqb9b+6cubrPPeh+GIjayThWrVMEP4FWgz4wjK7qeymp
daTSnnuX4F5Ix7Bhs5AMLC7k0htqh3kNhNotkQCKej3wJLT8nxnQMMjYGokNQclq+LEBQBPOvBms
NkwpZREOjPYFPKnHNzgmxoy1ni8254XIkfhvv78H3iT1SIoZCTJc3w1ivLQozjM59+RIAbulfovZ
Usk7bTZz90pZe9M8+F29nWTY7VeVPzuYHe9oYi1fU8AWxxQSIggn/53CnfbLwoNFB+U4vlNvzKMy
Fdk/3riPWVk2kfDmNEb/nNZbihj3TYX1mBdinuVDkTa+88YtP9HQ0Uo5YYzr/0G/zCczVrlp3DK6
rdBcQuEnuUCDZVg9S8Z2SDqiaHbFuK6PiTG0O36oBhvOzOQQ9w2Xt7ET0t2p3JIvBxcuu4IwL7yP
LnGsAkJD3sNSrsIpN+/LuezNB276ScpJHXhkz7GK5x7KHfZefc6XPDf3uUEZ96dHUm9IKFLgdnqP
HtysVwgopf3mJ4H+oD4QyhGNhTpqhqVyUNIR6/mEJR/8VpviZk05+SBsNgldyj+XUGa9dzIt4pWR
afbj8ESJUAmnPhsyG83UbEo+uEMJrfY9Hymn/lyIz09fgVBhgBu6MtyDwRGXX2g2aeyf3oQrvbMQ
QZOTN3UsY3DQoOCvs6NJ3vSqbYbDaqjqSTiiIBZIhsDirdch+QDSLiKhVW9uIS9hgBQ+ob9IU7D9
YSDCZnFRoqluMs2j475N+MyQzoCgTi2FA148IBUQAx0KDn5NVgCVFaIdeMzOi0IfvxzM8MaNbIh0
WOK1UZyphQJ/YlEG6Nwl61CtqDu3WAZdmjVqE/0R9taemup9JJZPGQWelDvD6ceHZoHTHdMR42mC
owK3BGNz/a7tav2mLsy7o8QGvqLOp6+GdfGWgh/vqcqCdxzuyxPFqMI55jfQPbHlBHyZrcp9hWhF
9cc6Ujba8fzkCzEC6EJmc/S73NqvzQibB1YfuqWh1MdMKxQRncrI/6YYp95qMabXgT8zLmkJ38rF
WZ7w3krULc/Zd4lezrUtq+e0qKZHpiXHPiW++qGREcNmktdi1xlr+9GuYfNS+JR5ReZg2T8jYAjc
OC51u8ZCbyrTlD9tq2Ag4Oqsa8CGZEy5UTj+uy9tQvqzBtGFEOZt+4E9AJoAHGR0X/dVcCGAJkYi
fgOxDp+j3djlecAXkwEwTbprFt7KuackKLcUUSVyUytn/tb9+DJAFoCDDsXkXbCxfOYJYAPJAgNK
K3RllEcdBOIrkGN4j/mS3YJbp7FDgeZF9ir5PWXZap0lFbUYA2UPOtWeiqvfFf4jL/OMNTfkdtRq
sAUWi9LdjaWbQrgy6W1PayyO0Ww6rFxwW7SH1vb6t4nDPoWRbXsdiSIhnqQBpXSw/Oy9Nv3xko6B
sTcTSzx7meo/enPSOyvwvN00+/lTKxy8jxI0+uhzZwygHeH3eDbLubunuWhKrosyiFUUC4WfbTWN
xCxc2lJw7vPvwyG3BxscUNJ3B43R+eRMpvsCRPRTdG19sub0XGL2tRjV3eHVauHjoK2Iiy/0tcTm
8tyu6xovFox43a/47RoAePg4z0PDTcPVQ/+oaRC+A6rPKOC0dvWRwzs92bZnPE2KLsyBK9DVTMCE
26WRfoQ5NSFdRcCgM12Dfgwbs2nYFUzzrdGIx5k4QclVHLIsbCzPixRi9c6AxnuWK6pLXlxJlx/r
rkuoCrAffHAxQEI75MG8F29E9erIyVtygsOltzp9LLIWMBB2RJO6kpFAR5/dCYwEpHtE9gp/xN4M
KWM3/ppjmI6MC0qdWOxAvzVHHiyOMG8Yp57EdrhOyTP9RC7uyvXLdhJoXiDKWI5Veh+WRXPXTvWu
rvuii0cl3fbYItzITddi/tP5cK2VmO8YcgIMVF14hvJj7Ml6uq+MQYb3u2vAdn7BF7PCjSmh25fU
/ZD6lx22wfzmAk2KZHgr8sZxTkRx5mc3aIgOjAZr0zb20x4sZOAyrB2qlKHkyVrNyf+QoTV+Znjd
qR5cMhJDCO6so0hkG63106Zwn3c85KrvkiP/PtDem+Qu/QEoi8cz3LkoZ/sW6USl1KWB3iFYhBI5
ggNGLHczni+64Kbrm91FzpDKXQ8yiB8CXJ6XuQQFuQTvfDKMG+6F8BlfPFSwJpPpjriQfp3BsRhH
2d6e2pobq8dyiPqlnY+E93fGJMPKCVbGcBUCdGzaE1t3Z2odmrxfotWa5O8xKSqISDhw4sQbQ37G
hh3uWPapbbEI7sxte4UgS6uPCPwkgkORxkZHZ8amt0R1TgaoHA1s6aiZ1rObTF26q1oK6EktzuwR
lxomPMIYZAvCEYY1jdukNAwYtBVsG3B7PE8J06QT3XVc0tToTGcnCfqozWesLn1aTl9hUda/aqAa
H0Hplu+LgRQ7U7TzxEq9IYvirx2Lk4V9bq+Gw4iTYDfrhkCgb+LbYb+TFmZwaa26ujTepHZ+sMqv
aqJIS8MIPnDf9TbASNkewlW7khDKYgI3lHOmKn8aJwGcitgeRreqerHdYD25+LXeMr99kbkpGZED
c495bfy23a6NZul/N7wb9mOIeA+1nBBPhkMPa8ITY4LiMM1FhVknJMGnuuDBrkmpFqufXnrMNQx2
c8pZSyV92ajvXLoFFp2cEL4rRPfU89N0Tkp5Vay0rt6EUxlxU5uSakSZfU5MkizoWXxuoMOUL8qt
5V6oqqY8jHa6qalhamNlYp+sEHU2xmz4e7DXjKc4sLOrmHo2D1ZRkhXycZyCMCRoSOIurJnN5pFu
7sL+AQ6ij3Jlvtio2YRH7lc2lTjEX3DtkByNgH9KvbXbyTvi3WFoANXDzGAQ9YNsiWOGbQM+gS7t
E+OEUFW0EYBavQfUYb9UaHbs85HB4yZIWXXM1A6+G3bv/rjwzT5t+FCXPCTT5q+iB+4MwYnOmKSJ
+sJEqWNTxd7KDqoTMGL2I7Rn06yKPrCFYNLGHabNkX2zn2WAN9eUkU49SHsS92M193sLxM+2oq34
yQf/fj+YFu9tBez5RjIcsaYmaEDapqzixuzNT2wsTRwRYAytDazO2o/ngSarS1fYOtJtpQhyTOQa
0NUN4l9V6cbCljJO/Gw9C0ppzUvDe1vG9WL3fEuLRdzMhLZ1jz+unu5D7ZfPM+HQJMaNmbR3rAl9
KgQD56kzzOXQwfksTiPkpCQeXKFeptbk6jEVM7KjEgumA4gKoGIQQuc3fbPA2TUQKMsoJYEEaWaU
L9XOlhHGfXASar8olPb+uvZEoEBSr/AQ8Bg+ChLqmO7X9NOnDxyvrAl2eFs2Tb+dhLvcRASPh1aZ
N3aEd4pQblPI/6TuTJbkRrIs+ysttW6EQAGFAlh0L2x088F8Jp3cQOhOEvMMxfRH9R31Y30QzKqk
W3i5S+SqK1MyJTJDGDCYAapP37v33AYLTIn1iF5TzBTS1cQ60rm/CDLVPEBI5lXE3UOZ4jrmT+nR
eEVxkxwMVrnPoXYwmycLsRsRylNTtgUgNtYnoRpggzZmmlXTRca1nnV4PcBbRCdgESZPBC8McTaY
aQ1YKjrK1CcvO3GJdHQi4pI6QZQevVT36Jdy+CYoKbdTreQL6Pq4XBeJgxqU+UhznbEoHpqglpce
Du6HAvjsFxf1OrnAsstRiVdddVdVvrnDmp1dTGYHY4CBzxbWtjqYHWC/FdtP8F0ia0JbhMvWs5sB
1w/BMySotgMCwSiBUuN0Yp+q+MUHGvYJHUGyngiNu+roRJBXlAcJMBe7vROymM96BBSoMQo3uaxj
zzsnuH7YV8YkV0i4nfNaefO0cUz5ORIiOGCBm+4nhCk/FK4YjJC2vqhLHkU66cGLEyo6u3jljyof
0zuSYiw2nlgPK5/T0i2Y6YwHbGy/lX7l38aBGeys0YfuJryDo0x9makcZ4ZP+gqMos5cF8xQ7z3C
Zr52XQ3yr2o4cBMkg84oZh83IozmDk+xYTlnUDgDFpDYThAC54791SF++IKQhOoShhMdQru8bwGp
JKsRdNjOt5NY0eyGZAiQbIr3Q0YElghpugtNh5CKtsk+ybnFQhbObNBukZUbN+dMyPqdi1uwMO1n
lLfwlFU5DRTwOkzlmlAQQAThoPzbMFRlxUYLHYi0uIjDNd0TiuoQgfRIkv0ZmQEWVGPLkT4t6pF0
bJTdT8QDDY8EvtLilIj7CE2qcb2DgpLQf5PRP3TaqfyLaQZL+jyXRFycYcpDBuznqX2QMq1JGOaM
1+4plb9nbe9uArMdbno4l8Oqr72fzOT6Ly3d1fZinCH3XZcChwktgHE20XKBD0ua9Ll1GpwRSc+U
NCPYrUBbPoSf/WBSZ+0o23saH8EeRAVp9gMcUOewAFYw4zXhdEbeC0ZpM3eY0GAlwnNvhZPaesnU
FOeGI7FhDrU/XBa6MIkMoAOX7pvZtvGZtN4mJl/tO5lf9T5ISxxSKELahgAoAnQGNyAzy8jMH4rk
uU1WmtZ29N18WLeiT9Mdx9N52PKMC3mo1NB3CHCs6ZLGDsxOI6zzh5LtMkNQ19N/xwoHbces6kdQ
ljEYww5iY+yHZGTlcf5CO945xxlBXIWr7uMA4WfDbP/FbBeB5ARMFgv/eB8lsbykQLVBezCtGnPL
PBowsm9FRpyuNdj2ymsK90obcrx3iRwAu2BzEDPy9ItiqacvHxL83bQ5Vgop7PQ4eQTb5MRPbdlX
E3y+Hi7QmWiJq7qrS5fpAavKGkhRvHNIW7hTuO3XMXIXf4s/ygL91xfZjTLitAVXWjrmlXADOoMp
0l2bYgDj9rmeo9m8azK0S1QP3ZRd0O1A8ZvGqBBgMWsozBQQhn3fVG25pPdUmnMbT9aA3sJKI6l+
yHzWxbMOc2TcqdPUXbbpPDx6q0bVc/kp9lg+znSaEiEMlCsdg6fO0V7DwKRWAYmQeR9pf1Nxbg/3
WeKmzk3LYVwiWSejgpSEgYNM5w9+cBFZJGRtPXJA1Y+oc9xLZ1wEakmX+F9HKE1Ohn2LxWkL7EA1
l32Qu8tIWCaPqT8QbIE9Mm4PsvQSD7FKGXhXoP3H4NYJ7KDcgSfQw2EeWCp3c5dy1TjMne+glWas
/R6qFoYQFr4BQh+Tfi1cTrYjc3gZ+ui5rEBsA9fl7/c2jAnA7kmVnSWiN/SWa3c70it8sQ11313I
Ieri3ZCzzdzhAOznXZxaebDHX9Q5V33rdfNFk6YTKitQ8dEZ/aHcRT8kBSzJcaYjuZr1LII7w3O4
OJAjw4PeRqDpnk7h1OPwafPuhrlZPq1sL42mfeK5prFLIwCnZ11rGcZNEld+DiD8T2bI1FolsI8R
NQVSR1KogClO5iO9dMWyWyTaptxK5ICWglPijT+PXHfuZhq1/7t14cCao4soBIbpJeEPBdWx/OZH
IChaExLWeor8cN6AqisvURcRIJpH/eTtlMXZam0MwlSr0GH82o75cBloRYsZ9jgaDV5PTickQjI7
UoPRUCB1mBLSds6ZcsITJVqbuiPP1XPcwlhbFLyPtDEQn5uNe1jcE4cccM6FmmYis7EwogPnFJ/2
DO4jq3lhjEPis9ZPIVjjVQOQAKeZ5z44hFNd9xnlBSAut0eKytHteuyK73UwPo5e3nEt76mZgMkn
s38eV+25tRDFeoWSwfHxnlJ1IfGLcFvU8MVWc2oRUtbR0Yqy6DOwTjwkSeWuEiah6wHA2w7ycr6t
CaXeR2NrnLl9w1FYUoIVnY+DZNi3tqu2nVcjE0Tqugtyc1oJv9NbGuPixmnrYN1boZ0TqlxFwcHB
UA/c1DIZHTss4JOU/tYrRPyttdEPO/jGNmkKI9Nfo2+yyURvZrJDM/eCeJIQlAvScGlEwFyt7K71
nG+xIkAE0Z9T38IaZm5rhulBDbI9RFNlPXSpqn5OnooW5iVmLxbC7IYoP/auGiWDV5X6Smhdf5Em
o2eztbIDNT7igIrLoe8HHxQ5hb3BnSMvCCkaf3oFxrmCIVu2UnHa74NKqOco6S/7ecw+ZX0Xfu4r
Q204bbgvdpC4z2Ye07Lki31yW+oONAHxPbnyyH1H0R8Fvvptw4gIiHkF/9/uaTX1PXZTI2x2zAbl
DsjDZ6Z9U7LvBODgVQN1E6GQH94ZyMbPWhX/gDaiGOZN1zYNxVXauxDbomojUoOluo5NGqFMOf0x
+CkBBjKLzb1nmL+EtdEcr638+1TZqIn9XyrpzxrQN2pk5KnRQLVudHVw0btNdYNd5BslParsDODK
0p5ZlU4a3mDE8HBn0I7duK5GKcU0g5cW6rbP7jMmN8TBE6QM6Xcn5qh4mjF44cWXAlNdXNX3KZIz
FO7JmN3N5XSLWJDR74gYfTaG6oA1y9jIDB9RidhwMxFmv0b5cp9EuQH4wG+w8vLK7tOorb71qXk3
d/bd1E2PU5qeqQJwhOzKJ/D5Jco4dQZ6NjyrU56rxCaPQ4zzFZKhc6QC81bZSOtkVMl9IIruoof/
gSXFG8+FQ7tnoK491JbBuaeKRvAcKAX8uQiP2GF2Ye2JHzWBBfet61lLC9jDM1MrfXDt5iVuGF/V
NLnO3dqt195YnpUZcxKr87OdWVNvJdLfc2yUG3glcMlVOJBLqJ5YQ/svGCLPZdYHkH+bfm3rRJHu
XMMiw2bdnnV+idTCMjZOVOErHXMb5j8IhwHfRm9fey4idcJGOifnBCWLc05uCH4F7wuWoUDFFzZG
2KOteGyrOR7PfBv1z9xnn9FwLxrGAPNAhg2F/gw49g7PDLpgqpS8gSzvFI9NqJ7ChiczjbuRYTso
cQhin0nSkuSOxsuJLRlbxuYT3bCYENctJ9jPIgN4qUApp7niiCZVvqcWyLd9XDiXEsvfd58ghxVW
Uegyg1uu54j5d8pPOmrGXXDwqf1qJJTARBKPHksdfp5TDH/1qFsomvBT5jSp1zFq/S8988NtY0zj
JiTkZA0DLURs1ybOLQSQYd/Fy0KOsmPZCCYoS0QWrwn+E1g9WBtZByue4zLEa0vvF99bcanToP4k
mgoPFWRXRJQjL6VXF2cu1Bb2CNdAXhWC8CImcM9pBto+MQJyw4BwGjBexJc6V/qc5iBreKTXY0FW
zpQkWFszAHYQobFVpwWHFDOOHiXQrcshydIHgDcMKYxsLLg1OF545j3jp0HYwKZsdfloTej4tUw9
miaMjjY53hfSuGzN/QpjkFcN+JcCEoLzdaSHfDD8qpRrGp0tLBYXCJQfFTOFIWhFxfBwk4vxObIM
fwbygh9mG2CJtjekOpHgZRVSlfvBtezzERn/54BO6kVJWhJsgKi6ZbpN9Al2FEr0JX7WjAfyqbE9
fqOBQRFtpHuOPOLKsvHLzkEy7chj4qGt4+/ehDmQptStKPzbDlc1y1EAXxWUJyzNeg43Qpo0slMS
FWQSdf0KlT9uUE3yull5L6i2gH8yjkBdFOMRolpqiLatJV6htVVV3apBT7xNlANii0kaVW2OsJ7Z
Kw0g2S4GRrpCmCqguCriUqemIvl9JkhzBX0fPR0egF1kAj8rJMlDrS+yH3ouzhN3zOi8m9NF3Arj
mvVa7aeJrZlilTBOLzAfFBKtlTthk/tNYvCPEf7vI3t0Aa/m9Q5gQN+WypUI7YR07dfz+jqHxG8X
EyEMVn/GCW2XTlow4J3cX2GPr7QCv19oif77pzDAE55togrACmpK5UvLVa8vFAw4l1D4J2tiK2R9
nqvYGi+wDwhz8/4dkWf4+4W4DSVsV0jHFqbjKrX8/d8yCAMQeUmFKIU8wIwkzLJ3wRwzXQm+9CW1
48bnS50p0/zogdQbp9+/f3mxfGO/3ehyfdiNtgVyEaKGrZYv4rfrD7XnB6Xy420MlguxMG1Y6CIx
wgUZuTYoKsP1qyf0E0l/ZepM3ADSpdNA1E+wYaBuRJehX5n+lcC76vwLqpmHkmNh/q9Fbb6ifu5/
lMdv+Y/29B/1/yHwU/g8bv898XOv4+I//v2HsYrb9pv+XXnz5x/8pbxZ0jKVzb99jgaWaQqfd+kX
59MQ6g9XuJYybQWQ13WX1+gf8hth/aE8B0kMKmGefnqr/6W+EeYfvoUyx6fA/1OycyK1eU9685rx
6fCceSYGM0u6FsMrzzp56qBsTL0I4DKbBkcR1Xa2saKZCWyAP7StRgN0RtYI44O3WpivnvZf1/WU
jX3eU45AYvT6ac+LvqwJhbmOmIGI8qp3WgarBHc1w6WK8x8yQzAexBlcufTpt5/o5tcb9fuC8tal
LWTKCnqIafpKnVx6CjADDzWnm9huLjil1v0W9RpRkklMWS5r6GRX5FOWuznURP+YSg0DQtEGDNQH
n+T1K//nlyBNB3qB5SDN4vO8/hIGgZBbMiGIi5BussXpOiMfRJrRigBB9JFeOwOOySgqn9FYt5yV
clzWa+ETDEIgmhddWIlBh1ihs6s/+IXeeDCkxbZmCuzQrEsngqzCZ6Y/zv6RrgU2XUmeS7ORfZM/
TiNplFvBKlpe9FZXVB+sw6+zYH99KVIotnFyYVmQT9ZhZ6LVyUDsGvecxbFBl88YPBTH1jE+py4U
n5E9ujeGX5ef2NjDXyvdf7vdLD/+P1fhf1zdJTeeO0a26SzP7W+rcG7KVjmtf0wA+nyK1dg9s2BH
u7BDvvX+r7+8WX+5EqI3l3dgwfYuP8BvV8LEPdazERzJbDQfmdzUZyLX4oOLvHU7js+S40kXGIhz
8nr3pROWIcS9MOCwBe+do3sIJLSru+7x798O5GlasZ5nLQLD17cDW95BGpVCilWaUHVVX7t+Uh/e
v8hbt+P5kuVKsEkq9+Q704wqLeIFrwtB7iunAdrJZJXKuwTJ0MX7l3rr5/GpcvB72SzBp+8mqqtA
BHGKwHfW276LQmBnoWbq9S9cBsQxOjrJ46ZOXjP6epPbpTFfVjo/JHkVXrYEHXzwLouF1HzyrDms
HrbN20zZ5p0UUfiuQ4be0XUZIyLccCTskQUErb+mssOuaefdPbhwxyQ+pbNYeROPY0tTWcLdq0CM
9gef543vFpkQr5dlsv1Q171+VuZMlU6eece2K5pDGs5oSYgY3r7/zS73dHrPvi3QlVKqStoHry9C
78VmziSOltVjRdIwe3RZfAaD8Qzc8vz9a71xQ8pi86RupHaU5smaxVQXZZkzHocgBTahMZ+Zduh8
tF0s/5STO0Kmy2OC9VgJR5w8/QnkA9/MrKM/9RaEVmiv5MMsLDQ07LU0ESwy1N1a5RShTwLd9uSo
mVxUmdiXM8xM4gOy4IEud3JvJSGapMZsxrVtJMmdo/3ig5Vn+TCnH9bFd+V7yHlBWZx8/VJbVW1Z
1lFZjXGNAIxEPgjdHIQ4Q3HoNc9MhD937/8Mb2wd7Bv/vObJGtShYNRJJ4+JxWdax8xr19E45heV
R/QIKiWcmkXWufSunWy6VMA3bt//AG89B8ihkUULF9e+dfKe6ar1YxaVoxt047Y3mvZqxBTxwcN2
clL4c4/itSFqWiiTA9HpSaEtRU27yDxSV9j2Vo+lpTdWJCRJdNjxn5y8jb4YVdvea3+ioiFJ2ePE
quBRgvUmiSe3oRquENgA1Xn//sVbXwAvncfirJbC9eRFgBiZVH4tjzzHHiHsZXQH7jB7ZiJrbee0
iT/V9gAEp23pl7CPj08jUIdtFPcxf+X7N3Ewip8IBYYPltk/68nTx9GnkDHZCHmBvJNHo58df2h9
86jjRNBQKulFZ2nfn7d9K89K4j7vddOWXxTRExcNUcKf7bZDYBLXxMEg3nCtrQob6zBiej8v8KE+
vP/Fvfm9ebbt88x4qJBPPp6qdGtyTDjiBCv2beE35JN7+oMz+xsr4iLnpxKQit/odPcMJ4FtJuyP
ecWUcFN3MnrEmkZ2+Bx0csdUNf9gu35r33Edy+KOeFThMS37+W81TjVj85HEeIym7i5EB8i0TRP5
tVGDdTMgX4FRIQB9MoIcxJWMxXgmHbO/D5C3/At7Dq8k5l/BUJmD/klhxwi1pOnfHDOEbds51j+B
2mUf1Axv3i+IGKo523Y4A57cb1cgkaAvfMwbYK6Dhzggatpmr8vIvounBsqrC6yYQiJY0psmvzOY
oHbRtmga84Pv/o3Nwl3KFuWA/Dbt0+2v6RqXsJfmOEScFXJLoI7VP5B+PpNfuVbzvG9d+6MN6o2n
GE+IhQLRQ5NJ0+b1z51WnmqdEjfGgDXVqJjwAEdmgM+MZsXw7iALcj31ZF1iJPhsLOukrW+xQ27R
Ln8Nl5rjb79VLge85Z33UP0sR+jfH7/Z9vDydQXhkZC9eLyJ9J4QV//di/iCDZlT/FIByMVB8/tF
jCJshqasj/loRY+xGbcPIirV374Tn76UxSPlSeTAjv36IqWAJVA7wzHXsnmxBwUg3CFN7f07WT7p
6zWSi3jS5o31fckC8foihUF8rqMG9FmDdV91c3cIZuYNjKAxSH+0U/x1MeJQYrvw0rgd1qKTZ2VS
ZjLIqEEXGxfTSnoyvI1GJ/5kt+M4bweIIXROE/vRDHJ9ICJx/MY8MTqngXYVLlLWjeH2EBqB0hJ9
N3QMX7at3YJyfP87+Uu3gK+bdpzpL/0Rnw98um44TjDZgXXE9Qjruhs0yEwT/eeFg6y0WHstNO61
7fvYa9HRkC2hGAKT1FmSf/D+Rzl9u5ZPwjmBN8ynZ+ObJw9aao+ZF9XTUaUupBEHwPJsEtj0/kVO
nwEu4tFrdYRkDaNjdVKaT55H/keoj0MBJgs4yHClsMTKqUiO719ILFva70/bn1dazr1UMLTGvZMr
6Sa3B8JceG/QbM+GSsBfS9M9p21v72KYsLg5lbsHd3XbFH0E7GUwfnR+7Z9Xbj0/fPBplhfonU/j
n/zMsYtOySq7Yyzb9opNpGBQOegbE+BTjRtuW2OyfyQRd53pCVBcCAFk8kZx5qrQyuBnGPhh3/9I
y/2/94lOXhDAyXHSBM0RIIqJOE+I70HWZrfDQNM3SBmddPSyt8hKsNVW9d9d1ZZfB8Wt7dFpFBY9
itdrASpMDwFYe0TrNay9GkcyDr38gwXn9Izw50VYagCooO7yzWWN+K08QBhZN1nKI1CBritBHO6G
erqymnHP491spqEYL9//Uv+yQy+XtHE7uvRPaSJ4J79zZhSoFbr62BKjhSxvsKzLvCXPnMgiPGYW
zfNibZklthCwB3fJ2MQE5IDUh9HK8Mj/4G178yVwBAlLcBqYUtonS64NchwIRcuJJfQv5j6nmRf3
UiHdTYwn1jcBB1G4B7+Q5nr0ESjr2CNLR6jipgQB+O2Db+d0UV6+HeoWPGlUSQ7/ev2D4GfxSmV3
MN8mA0pXiZaevGPXY6QnXSAJhQ+HF09WvQXt4cDWx7D4A91WV58bFdnHEEM8HAvI//Ue+hZmO0Rq
oseIXqc/Pvisy/N/+n6wMLMkshhS5pysH+waZskE9wg5M5wZ2kjmusAxPX6vwfVddLadQRMDtEkN
W8fsAEiH7g97Hjj58kvm6oOd4o3l2VuOZcj0HNNjoX793TWZHkPVV0cYuhAJYdsNeyUwD/4rj4zv
AkdkW6LsUCcvTUbQaWLFy33bBSc+VvNknRJVTFGVklobpHmJG6W0EWIpPdcMshG8barazo4xlEvC
KYtB/922KQ+OL01OfhZzrOVM+vrmvY60HrAEV603+ZdhIbNbQnCjr3hVh/v3f/c3vmbGgLhNl2kZ
/zl5gd0okGmQGVcliRQHifBpO8JS+GCZeOM9oMsIRw9jM7MXuewWvy1MLkV5oC38DY2WZ0Ew6g1Y
Cfs2TasG1w2ywrP3b+qNKsMHIMaghwLMolg9uWAxB33eMKRtY6t9MpsKFgrD6aLCGagBerfRPJo7
0kEB3PhJn0EaEMP0vSA8IP5g22HdOX2xqMmYN/mEjEgOM+bJN8zpKRqBYl/ZkZyjNR7KGqoLc4Yn
Epb9J8fuhkflO0wjopTq60Ui8kFPRF+pvRlpXYHMx8bqXCV5gBQ5910gl3DOfRCViODSvSVKGGEm
Bub5fIKoeA4RCSi1j3ULaGmz4Luymby5tQV69ijmKr2vE6d+YR6AO88xyQFftwzYm5WLdzoHHmqA
7YaQYjzrQqewbBsUaGjv6peuJQmqHMbpxVHQFbclAg7MlnHmno2TM9mHME/H9qpT/Tjsau3kL1Nn
w3noaIYmG4wr+q4lmhTwUMYJAzaOFeid6YYanw8Bvd/dwkJgNvTCuKvnnsD1nqxUcBkULwfcV8OX
qgCNBSfUmMt1maYZcfG9bX8VdgikqDccBlwhRsTrOLbLes3FrZTYUbPQKBx8dFzkZuuzrmBaJVZR
EsF0RFWf0+gZBUvaHgG5qECGTajsN10Te/FLl5oA79qQXWQTQVkHNTMQKELysGdA7PAbL9/nPbGf
q6TvoyVTjRgRYDcFp2YDY7utvbOGSbVzBYc4mpeQrnjcBdrwxxu/IGzbDgChrXzZ4M9u7UD8LEgJ
HTadPWBN7ucUOQc0J9z7MJQI6PWqAfEO5qP5CCwvZXMlYBZ8fSmAqsHyhEsi06x0UBCx+j92CSaX
TYJ++8HqnYZI9x5FBUosTDabAIkcOvVZkf1sdyEpUwRcL1mCgJtvjdxm28TFCcJ3gHt2lO3osgYG
vcrXudOCP5px9zRngh/3S5q0oYdgKWo5qEZ5EawT1IsglzMNnRvqpviBizHkAGSMX0tN5sh5YUJK
2WO4bhASIcA81mS+5msxuxDQ0xAlFtCgst3gEkzkqrMTIdYKnMfN1FnpXTiTF0FFm9XtSteVh3XO
H13IYQ0xnNBPKp5qLPLYAG0YUgQbO0j4d/BrRUiX1+4toixopa77EY3TSg+IFrchWULNFlmatC+t
TOOuqsok/Ca7qDN3oV24QHum8cGeLJXvZJxE/Y6BFzb3ES/Jg4n8kf3RTOMIrUzb3/TB0N+KksEc
XpwyQkU5+tZ3lY4VCTy9b21z6CUXrgPd217w0dnQt2dlaEf2IXD4x6xrP1CrYaiSR4XlJl8Fuoke
AOuJS9eWxkVNAEixciFsYwP2Kq0OpVF0Dx3GDURJQYskD2wICSk0iz51pge3Bjy5n231PEjWkBDu
1aaS/ah/bamLnuCUR/FSVlMTh6Aw/5yZ/9f//L9X8Qt2l/Jnd6pKeCVd+J9GDmFK9ttGtPnWfftf
BJMiQ14EGP/n345x+B//3sRUib/+3wXF8ecf+aVcEPIPRmxUp3SQAD0w1ftP4QLaBJppJhsWCzqT
jaWu/U/dgv3HcmK2GTpS0bKb0XT5R0Cp/MNyKZvZ6SDDorfmT/0N5YKCMfJ7BchYzrYovKVaalbT
/UvF5aLGA+yBsQgQYjXuJ3MEsmdbpekf5gzv4rFyoSARoBKn0RXw767boP1q2kMSwjRnvqUKtcYG
3Ty4nHcwIKR4Jq+x00bhirWZCKhVqGvTO686UcCep1iwspI/kZo2PeyK55hgRSPeweNqkjN3IhF4
jYqxVFeyaNkU4aQYeI1iUzurvDPoJJdKdxEvccL5jbgOHCB0anEOtlmZYrDAzX8lncj4OhuxQu6o
8R6uHAcQB8yCkEArjD1rO7cmTDCKNi44PQmsEoAkO0kKHbs6k0YHE02mQ04UcUAyzNoeEp/DFLNs
tkXs8R30+6i2d3avSrBoBBuUbN+pms4khduT76bWUUayFNsuzMLrZu78bxEt/6cy7LzvVWD5zbqd
HI3xu2mhBcFIEOopwJ+Yfw4FCn7EpcOYg6aHOHE+QDPuwU5ZgbvRWKggFIJDLe+JSyQenNDwwdrS
0PCRvFeYSMEnRASLJzgkPpXYGMS9U0Z6vnKSRl/6KgCTYHdGRhYDsaXzeYYeor1u28DMDhaQl27F
KpleWMoeaTm2w4jRF/fArva9CAxCPxbBJ4YRvdwNPuv+WRtEhAyEql74SHFbPzdTgelwrj33JVKY
SNemNclPQ+50X8y4A2ItOFfstVdXUEeqwnvBI1k2m2SIhxbzTooMlgqF+OrCc3ITz0rYXJDLDaKT
ufjk7JqEtXFNYmqLV2NSvbuCm2PjlxF8rL3TKiBgTa2R2ZaG8T3qDZyR4xDHFyJoozuji9ufdCMf
O0LQ4cm1wgQV1nkVprjEY4aBGTXmCwLlmGXMbZF5N42BXdOyP1vliKMMcy6eCLimzh3EMmzSMNjM
ENnqEk0B0ARnLaB4SKHdmC/TGcUgbax18WJ1RtysPbtjYWcHnm9r+Cp8Nkhy+c6yia+HNcz+Ty/M
bH5E2DleMPcCLKM1/RybM0E8bUg8/EqDR+k3IDCdlP+Oh68ebz7lgjatZo8bTlcrsleYD+mxmL9J
w6mucZTA4IKDOs7IzYkX3YBYcIjVWzIPVpEVJyXmg8ZG9WsuAl6QQCRtmcEwmSt4OWJ+ytIweMkZ
Rrj7Ki+t4sLxdFjx6OZVe1+EloxgdS7pZT2b9Y1IHOsumKr0UhhzF1BIEcpX170170I0ITkQGiBy
CU6/2051/lPpulmx6itcyAd01l15iIYsv64xZqWrnJRy6gEw6ezwnRf+sNrJxNPbYHHmbw4zQ5Ha
m/KVY5dANuF1Z48DJgjEq1Y068ekzMIvOll+Hz/DZLWaOg7vGzUNi403ptRZZYqIcwacXs0iJRY0
ipfkj6bF1fDkJNOneRrs6JoE8EbxHCqd3jUjcQIbG9UXjhBvDs8kaaucWEmd7rYhxp5s6yTA1ta6
LoFSAGbNeaFqhW2piIF0r6g9QpJWNK2jleFr0IyywIeyqUhINXeLoomY9jJd7g5UQLkxZNnX3G8f
X7UGI4TFTEQMmJi9Kth4jR2o3eQa/RfDdMsvOaF7mlLCqPA3kr9HfTkSsLrKtEfVl+mQKDIiwNR1
BnDtGb9Qc1GN4Uw17TsFjtmpGmELoH2944EdxXYiwtFfkN4RHBJK6Az82ULOrHjhIDLaUH0h12m8
bJPy8Nq5blXB4YvM6NAAx8duZLnhHfwyXHBjMOsdhT9rci35CbwpMwhNoDrJrwL46eVFR8xrvqqn
JNRbyR6kVymepXznBXnnY8fNi6+YwngoNImbBQpk371rAyOYAbKoSBEExH7HYz3GX6DnAMRpSKzz
Npwe4wcmEQR7QqstzwOmOu02DT0nWZMAGnQYTgiowbKa4bufamz1q87IO4hBIiOdleo0hsedWPmn
uI0CzOcdfWDKLUeglh7N6hPMT99Yk/jFw9fHoAjXWZE7X+DpgADKyiCmYofHua1FFVVopF35ffRj
upPs9ckXzwmUWRwk7M5h+ATvnhd6paJGfB86zPKaXKCUDtvsHpw2zTGzxFb6Mxmt7OiAg3m0jHj+
kmk8SZHBWggnuVTfRYtwYTVxJvo0lglpgHbblD9l6ET7cXbJMBXz/DUWlr6iVwZoKgpK219VEArK
TV1n2FTjuhTYM2bxWTlJSOXpLocfTJ7uU8AwGreGb813aWzMP1N07ZAEWAZI+5UdZthk1usIlP61
tPJ4IlyLrteqb6waxE4dkezWRb04ONrlmdEEKrA08tLQF9NDj2Ms7tVDGhrkV6cNJqpVFkhyG2US
VppjazNgcnBS8yrK6uilhVThrQjYgifoZNnk3eK7ExnhaMq2Ucp0Vbg2Qg9MHuV7AUycPR4F47fU
B6vMH4QZrC+woObjzYxrdkQvrwbtIQpm2HupIDwl7CzjHBQPKou7dMN4UvIMpO4Y4E40wLys/DA3
xYGIzcy8bSYcJgRlNoRSma6CVUAMRXXllbWXXRRdRGSBOyfiBfP2MHwXeIzqyzKjM0PbMM5ZmTJf
x7RwMfAtf3Ka1+Rj288haTcD8QkTcAGWIhl0G6iFAYe4sTODQ6snjf9o7gy5hXFWJA8ddPpykwWJ
mZyBCQgV9AFWecGZbuKL8Ttr4mef2z74qqVs7a05FD4jfV16LhoD6BDEAHLwJ6Vs1zhOb/6oU5Yx
YpgZFu8nleDX2/RAurph5Xg5YVd+3AXTTxLRzPTYskBgTLNxw10xOy+bK7ISE9KR/FSAGM+pLcaB
OQywiF00VNq9CFOM1jgH0N1dWr3MwueyMRp/E3Ujh9cxcXIQQzLgg1pA74ezMdCSPmk+hrb8rsdO
Z0TBEO5w4yJmmNcN5bSxL9q6M8+DaiIRmUT6mbDx2qjVrgaEl615TEt7bc+cNj+15mzF+7BeIht5
kJ3x0euTAlOvAxu7XiXQxN0v/iAEtA9jtPY53MufJrHeal+kiZpYJdLJWuWBiS+NwMGGxgIIKTJG
IXQSlZA15NTwnad6PZl93K4VcJnuOmHhyS5QeegfBmX0lTcG7lfoF6YLOmhK451o2tba217vT9uh
iAtrPeOEnNelgyyIsAw3XriUfXmsPIZoW8wEZrUmTCMMLw1uDOymYYsJ1qvljgRguvUza0Ksdw5u
UR51gU0FRezQe9edq3nNhZfZ5RZfS1ZTrUEcZX+36iWRxTN/1jYxLRvhL0o7lYKe3ypt1TBXiggI
pRLYKqhBehI/KBBkg9Bw5H0LfBxPq4p981Ei8+EvbVk/lADMox2APRAdzYAXcI3tGoJU5cbJXdVM
0c/CUuANMrqxgGNGCQupCgA0tJTU0DiIbSRVrsFMs2r/H3tnshw5siXZf+k9ngAwjFv47BydM2MD
CTKCGAwGGObhp+oj+sf6IDNbXkTW63pSve3eZkrQSXc4YFevqp7aI7LSIE0HZwv+Fjd+30xfDUvD
Cei9RALJEk2uyG33kqNKLc30XvRNQhfpykzgeDtTfeSMRU2ZQQo6ecPyKC+PNDQDCQJVuBD07ntZ
3tAfRFFaBTLFvpIhyBfevIa49dD7NEbllTVCjqf9zKL53ZNrjfYSoAXyw4qt2deQxTunkS080Lns
Cfq3s78dodWvuNZw/ByMhTTT0qbVz0RnBLLruKzzD11QCtds6bJjuJih9C3bxbPaatmQ5x6CfiOS
Dr5lVA1dT+k5RWg4VfaMHaFbbAF42S4GrkkY8Q46CyspCd/Gvwu458dnAAk52+RGTfmr745TH9MJ
jwijaawIA+eJo2cuOCA0WnXLn5rp/xcQ/sdq2/s/5x+inwUx1J7NzT/1g/Vf/Ckf0CtKG7WHSI8b
BMXwn+IBrTqrwxotgOflH0uvv8QD1/oHI6CHX5lVe4AAzcj/v8WD8B84V1ncCJOpH8CJ898RD37f
PNJaGvLIYueIWxmtglUg0sIvAr/pEP6sFSO2dGdzF+NJU1X/2hfOVTw0IIyW9vDLG3P/517q19TB
H37Hf66r/npFOjxsB8eriWzx+ytmFUV6OVYI1D/72bHk9yzlQGHkT5AGHin2u6CIgYUexWvYu5+m
aABy6I9ZoRc2hqAPy/2Zui54EOAMdftWiRlUArnNndMG/2Y1z8fzu7KCMsOOBSeI5bkuH6L7t11W
P0P0MuPYpitqXBAcChQKZNvbNAvBkvCZlnvPSdf60M5+ahy5XGRGd0XajId8WZ7nqvTosyYXOtBJ
tiE20EZiYrRk0mtvC5G+uxm7jXztk2lFLb4FfXhpHAFhCKax6FP7jCieZEG3o1xxzxhPIL/zBben
ZHiGviy2rk9qlBPpkRqlnP6rZP6Y7O52Ghw/MqjUociS6ISwSmMDTQwigzE92A1tcn0jKOYM0X0b
m7I51EqfO5pH84RffVNL0G8H7l0DKxdKtEuPiHjq5tal7gbjksQgSkO7zPZhqcWxXwKm0sWnt57w
cGh0twQLAmLpdTpsy3wWP6nlkj/byqGqOjHoJ7UXSqIgqZmBQSrXzx7boOHgoPAld054QuJ6Wxz9
6LYAZxKsmy07vTNiQX5gSpdUmSzLShUIT/kYv9CVx66BLsWonniDTFTwLcZH49A39J1RW9fuKDk7
h0P9nMyKnPIAV0stA7B0epNuqJOyPwCJ5gcMLgc+v5BamqonCVRz7qcy9CajgU6l+Y8xgw5fhHF2
7ZZmb23LUNA0z9AdSQW6M9fZYWDApFqPWeLkhhDXGQlj54rRCL4KZM1HIscUpMUUmNRpvutywyGX
j7rSDbQwzibMaakO+Qx3Mlzs7/gf1ZZ1O8UJJQ0LBCEVuou4d5es2fUd/QplS6cWNZTVrWvotQes
AuOpNXq/5KGaFqyvwMFNmzKIv3IvTX5AiPvezij1w1AQJsy8tDtqT1WXhWzhdm2n2xir+JEHFpMD
cMFNYjn5thnSZI996bP0l+y7HRgvY1qIO7qX5PWSWu3B1oa4SiEJ+EtVvNVeaz7KGVt1St5LkhaM
kRVpab1pemHs8FlQUefynNyUPm2HTaxvQzPW3+Dk+XRlUD8Di4oWMuVLUNy6pJ7KkjunycZVrbxL
c0s8rUoCb46rToo+lQ0lv/ltHFPjKovQ/fCzBc4DYAB48FOzd6b0HidSBxoFl1WOS/3IvS95rs3p
AZQ5GxSRFPumm4+Md8cs5fyhPXyKjQUmK250sUuS9NjwVN0F9Rg/FI4tb91euwfSuNWtYYbL+2z7
4zsZeudSzBbVVc2KopmR8Q52Br7bD6nsbPurxptpsHXn8cYJZ6ePQB9vC9uPDx3Kj4iE0X8Uk3vn
WU0JBYqOlS6lMI0aTNb5z84sfjiida7DcvQPbRX0OyanhW79vOsug4o5/xp6L5rAOdDNEqAd+DUd
WZbdEsmlp19yoPgxTAboVtZb76wmX9TcZWtPVwZYXodR64JV5ygTVy/kwb/DqWKXLwPn6Dfeay7s
/Lmm2enSij6+rVorueEWlG0qVlDrDF7uWsu172iqoDIN3Ml9sEzBtxm7ySHjWr3oWutrnVFIY+dy
gAWKKyH23HlnZ1JSYFlaGxvuUT7SWIRVtfuK09riEOond66jzcjJfHDWNs0ClAF8o3WD97LvHjrK
ew4ppaxXykVL7A3zrkvGJ0rhXifXfHElsW+QIrAYWD6mR+k0ax9/PlgPrTCns4t6dKKZAcAbN8if
1lT6V+wD4qO2GGEjjl8NAqVW4IMHapVPyq+5EimHvfI7zpdb34KcK3zN97pVg5NxhBVHk1zwoc4N
y4YJKjM3quZa3+ka3j1PgVpvq1r3735H6eeenmVniWqYRQSg4858qija5J1tyi9H9+q4dDYTnYWI
de0n1qGjkC0gFvjD7maY5XXAaVeP1XEKHcnh2o/9D9dKqr0w6AEYQJPbzKHUnSnOzefEbWhyoDF6
G1eJewNPXl9i/Ed3DuP2MZkc40RUakW+9/bnAhFq2qESxk+t31tgXpj0YSPq8TaugeZ2S1teErJx
Oy7rkxXQp7iRraZmzm1m6kErEuzpZO8TT1CFQmKNbHxIGqNL3fC+IpiyvmM0zObjttQh64EUWooI
q2A/pHZ+I3UYf6G8DfcNFT3h3iopUOFbszd7AwyMnY9jZNMfx+gge6YSeylCAPXp12i04QvjRLgz
eMZ/J6gPIKF3RtLoxtJf2Sl24Ft2b3pVN2BCVJYqtosa1J3OY+fDmAGzx2JcjpMzPNp1GZ/T2e+v
Elc4lGdAu4fx/ZM+huKWrppq5/mjtW+L8dz4rdzlQnb3LGUgM7nqFSIbWgXtXzNPg4pKvKw0N0lR
aFJGQX5TmGayhc/pcZvA6RW5RWhe4KV1OzkZ7JJlgM4rdL1+hsb07mLPKlwm4r4IganRuNsu2a0c
x+40gD8IeALdcDKgTGVyFVr0wEOyz3O5LZpifNS+0nvU85EqmGFpb+NQPnRq7Wlu7BgGQiheBeeO
DfjI8s4Nauc49+5RDbJJN3k3zumuM2j1q0Y/uK4hk54kZdZfvY+ejZ+yujLalM2yo5sjyYIvWico
SXa96qq2ihC1jYuUWzYEjJSGybluzmauh+khM5sC12NidudAOMFx7iacOTQeMdNTzQqnLc23CzsB
pEYDD6D3ZRcNZI60WsJ9gdIzuy3uisICdNOZdF3ieoiCwqYSyRuGvaFynLWy56mmobOnpufejo2L
Etgb+o3ujfhIQVV1bJ2Rbqkpbq4TNlOvCULcvtVBjWo1pFfNMEFeo8tzQgNo8nM5GfoDBTi+QvBq
fxoTDXMRS/5qZ6tqvBmpODsIN20e6Ey+4JdNt2WZPI7AS06DHdAO4Zj2IRQlwCwk5MgdiZ0JaXfH
gNsPjFlq/fy8yq8qyxB3wRiAOuqEc80asKUVb+4OjIXkRKxwQ5n5JncC+dN16njvGtI8+ml5lIHI
9n1vsL3rYIWW9NTvlAXQtxdwRLCzlEcWhtatNRWvcnDp0XPih6Vs/CfWPC3VdEV5dgb7R1mN1bl1
iNe6SsCzHLpLMizHIuVlK7P5AeRxWy04MyipkJE0aXyI0/yCiO3sMj30F3SHlgfbEgS3PEnzlwFu
8W0rkoq7Y11fdewAc3NMrsswh8+Gefmmpdb3JcuS8DXo4piTAtVESzKy9NJ56d1DBRrvRywlDP/J
BHjQ80Om+BGTWZnl+soNoc3Ad3rzm5jDoz1S9B3U9JSJorm1ZloUgRHn3Lure9hoTw4K28a2oIRN
OGwOonfPtgF/VGrvBqdMsXHtZtf5RnEtxPyWtykt0V4IDxV05L6CHQzWYNi72n/kTpdtlJ+FO9fn
STak+RfWKUqCA/FD9t53FXdPc6UvC7PYTSGDT+2J7/PopU9VmKIDJvaNDNST5pB9Vln6VjhT5234
zeihs+TWHFfegFFwmiR68zG2bbKX9TBS1E8c2rU0vLLC7Y9Z3Ll7RQMG3HOcNH496btFLY9NVQZ7
TAGsDlpqPcyE8tTMueeTpORvbm50YeoHbdvphnJ0886hvDhyqviHQZV9pFtqWgaOm3MALElCb9+5
ZpJvah5gUU5l3JYKMSNKy1bTtiHTa7m2urme3CeWB8yzHk5my26gcAt1SnSFet/XLB1a+OnDENj3
ZlY4rEwBwI3dUGzspTsmMCX2uR6DfUEF28M46R/0C9hRPCP+56wLO1ogosmF5Td64jwUpMGs0Bmj
ki6+nZ+gvWmjPeJene4clZ1x1VAZlAfLVakdZKjSaNLruXC3UBAYuFr4UxLlNpl968ImeosL1Nn6
juFca0qC7tOsoCOUCHSU50V3xljTg/TFtvPa0b0Gzm25ltMU/KCO6HUpyg+zXsatYIea0UxDQdho
m8NHAnA6ItxWPNoYzKuoCGwuVHiYx1I3QX9CuoK+U5Jlmwv8pzR/gSMr3aQ/9nV4DHvjOJe6Euwa
sHlFKh81lx4jJuGlL6QxNrOhze04qzBpLx1RQ5sGoS3F2u91+zUm03TC3RrQ6p1N7+M4hHcTVZyf
hqROvGuqEX8W3ckh5a2RZSXTfpKVOmSu89Aqj1YALS6NDD/KxnwsCAOfnYpvQ7YwRnaz/5ileXe0
SXCsG9PsUDOST8p77taq0dHNvqkC37653ulgLrKpo7/nEIZ+TwG8Eyh4OEyzEUf96jpU1imYNfgk
G5JHaFc/WHOrR5kA9GtL1zw4ibwr+PJtebKA02tceaJIL15dBo9F3Ydnfqd3b34B0jLvaaO6Y1i3
Hxp/OoxegTlLTXTrVz7bqNxv32mxZ0oOEu9ANVx6MDs8CoQEGTUnGLjUaie05jMv8fsNe3Nc36aA
L6zWTb61sw7TUsEfsGuS/KyVVKzwOBCluTyEE0dgc7oeITHsWeOXNNoBkJTyZixjHllhMqMGeM+V
XxydpONDj73lOluYXBdzbQ3nvrgMhvMoqtR44czdXw8C5qIqWSz7E/O6FxT9GZ8oHgLZvrKmO/sS
wpiu0nnjh5XYVsznW8Md9Tn3cm3TnK7NZ0pz9SEuTONmQd84dYNFYW6D/6xglv25iFl/Lmis7Onr
+f/CZvT/YokKVSW/aGX/yYT0lH7/n/9RfC9//C4jrv/oLxuS6f7DEx5laJR2EBWxMKz+2Z8S+v/A
m7vmVUjbYQhGYvxLSLRNoEY2GiPaliVw1uMO/0tI5IdZaFuh/2e7BLGt/46QyEv84kKHpkSAxTXX
XQzknlC4fzM+uy1au2KAOg7K6G5ymwp2tr0Ii7lYAfK/vDH/QkT83Zn7x4thMefXJ9ROl8zfXcIU
A2W2bQna9NO0g29q10cjgxFDEWVyHB3IJX9esr8Z435VLf/VCxI6WvMZK+Xp74lRHvSVCJqsOdoh
ZiVcn5lxixu/JZVQlPeTN/67lObvqcU//kJ85CbNH3yuLkrp7yopnJ6UHGrBX9hjZaRSzfOvYL2X
9+2QYF+NUWPoCdc/Epjc/+bN/d1YzksTif0j+IZYTQbO+5vtOUyNuLTMmrc0x2SVk+vZFziL/82r
/KfrhVfhD+PdxCUvgtVS96vwrMTiTIvLq9TT0J0zv3ZfVGKAx6vhp/+bT2/9Wb9Izn/8RejvyM1W
SBbUWxMUv4jcsa7cEmdDfRzHatcXlOJ1Q/vY0xOJdTt+4EZ8919fn//qjyMoZ3HU4BrFM/j7C4qx
MZYlUfXRD41V4EnTozmNxmH23c//+pUsZOi//3WB77lklGhEwGvIS/7+YlkGx8sLq+EgA4zzIJAM
XDLQczYy7XAnwW8Z1upSsascxs2NTpNtR7OpjYHeMX6ADza+lfPAMZ7tqYO1RkJmZVHrA5NkM0jb
B+abce/iEKcd0hSIF0M7D4+p3VLnjKMiXWguqq1HjB/TrQ02BMcSluC3cYDuFZmVgOnIXta6yLql
+ZfSP/FodhkbAM8vsCqxMLd9Vo742QG4Q9egXLtXw1aGK7lZIi4mR/rjVspB17K4y3EKXVgL2tj7
Gt9rmIc5snT8XnZmONBsM843KXswjBSUI/O70sycW8GbXcfVeCRE5k97ViGdfLVTG4tMhHDn66gF
VzsU276BMVNuYEg26V3tG+GsNmnp6vG1H716pZYJGY9XTE4hnr8upnZ/S1IJ8dSQYYjpDHLvOye+
rNvRAjCUKhJ1HabbYpR98V7mRZIbkQuTrN3PZUOPip0r378eKdwx7sycZfI11o203Ys49bNzb9vG
U41hgkAlvcQIuxVe1H2ZUp5v815CglySpNshEgQpViX8OmdXQxSrY9Pt6SkUTLaYBIcC01bWFQ7H
jbAt1ZVhz2rcCzMnpONnOq/3s6ut9ioeJf3ZlvTXdr+pyJ0tPnyY0qh6VNbGQpnhJjMpnnw0S8Hk
tpaQYtihAF1gpYfm+GaDynquQuSilwTEL8iRFLkronll3eGYVF5dpbVygxsMf6FDf2iN9Fg2Bt2B
oRqZwmimpIWVJKI5fzgpLYYrb44Z5MwPdu6p6oZ/qUzcn9tKQS3fNDKdlgtnzNh9nllssnTgpD7s
pJ1IhY63zP4uoCmuGCOWsn74zUpH2+iiuhFDeJ0CI8i2QZLqGB66U9MbSTo9PFNY7A5ROoH0um2V
CHp6VfHfNfyndAqitIibcpunTM9UdiHrw94WKEPFNoQ51URmrXS2sY1h4R33sja8SAgB/XWTEBN5
oe0BOcKs7fC2p2Oda9egmPihsMKwvRczlydW+rXkU1MQv1G1EnoPimoUu67Q/auQC1VQHGiHdOOU
iDOvQerIG00GGOGniP3y6NSlkT4MfmIu24mvB+Fcsx8dokJC4LRJG72DltHWdHaa1G0Fk1fUT1zt
4XPSGZ6ItDS75ypLTGtnpAuooip0p3GKYGS2HgMQwSz/gFSV/qiDkhW9Kbkh3rYNFsCrmJAc2Dbu
uZyzC8pKL56ncSImtW4tLGwWDDxztonVRJbQtB2IQY3+OjlLgsOwadqtPSin2OMrG+ztkDjzbUdj
gt4yzlLD2xAFwScoLQMvjDVKe5sTA4eMrJSKdyUZGFboqh37W1GwVEE/GNVP+gWmw6AGZn2rCfIP
GFTJsnESNIKN2ygQNnzb+3vdMJvuyd12n6Xw4g8zN2DHTcHqDTBt0OyR7yMybEkDEipZ8om5nDIm
lG0jp2/Qii3jp1vFoz70Il1edZor+kZdREeMiYlNJbY1Z+dZjo1e4xzUI2dLvrT7DqjwJVAMY0TX
sFwyUJT9fQuWVNH5nEBCgfY44p1KEx1EM38vuO02Fie0BTjsozAIlUwGJep0tNGuHrF7tsUNqaO0
W/nu8TNxgumR4FZsH+IqZd/WU0pt3JaZNDBIDGEDvKsLONNkIYZEt59AM+vSpwKkrwBtV3ZmfXp9
0nwflmZMWKzNfrOPW6d+7Dky4ajwUybjZZb0C5Q8kjQBdTodJlvJmLVGKtKND34ObnfgAEHFXNUf
MCyFEvrR4mHGRRU5+UXM37EaH+oo6HznO77zVHI5lKgSojURNtmzaWh0WrBwLKluu2nsERVtIJxy
XWI89KPFMKbnzMjVzwXX6Eel7XxfOt30HnqTPvDsU29u1S5vVrtOoW04QSwnfx+sn9nIQ0tRUTud
ROUVDk6TfoRAa1h82la7pPshj8VwrLvRgK3YBnecvROqV31cim6lgnfqlpqnzhqCOWIblzfwy4Fb
RG0shVgl3u5zVAYrv0R5CQkuBRogM/B18VZWAmeoXec/EaOoENd/EGpE1eoXEosuLuo0cB+BUOhv
OGd3IuvQ8nQX7JaBvW9k5aL5KOgeuyYzuZfYJDcyxvuNKKmDZ2i/8sko3PJKjdPGKsp3BJ293RXZ
NlZoyzkbhneV1UTSmtB77RYXjKjubwydE3HDWd9ed6jZ0RDk0xYBj1VHU0IbQTNL0+vOYKfaGL16
qCW4duUsN7Zd9VtFn/yNRfOVG4WNvdxntdcd3QKHKuiGcKOp6t6HroErW1k7vLkPOtD+vSI9GewE
a7CverbzO9AY6mxW1uSCWwRzH/hLt+0XQBKCwmGYEvKZi4IZ3cOg9iSoqdmas3sBzdifHQu026Y1
yivyCFf8CclZNNl6x138d9q/3ZsKBEQaYc10zgbrHPbxOO1paMI9+rOeAvvTMKTz0+5tK9778xDw
PJteWcZ95dVApDdcxH1b0kmr/KHcYniof8KsIQo2tqts6U1NojYEI9iRa4JAwPY8Gg0RGPCWGp31
qmNt3sIIAAzVuN3ZCGDORNnITp0Vr2UcixBc1iJctLjMNecn0Q0LzfB8EwE49ZU8BDL0Lugp6W3l
2t4DwaZPlbN+iTIEhSs8C8mNxra73De6Ca9xMOHrKFjLUerT0YDN0kfcrpZyl+dRkp1DU+KWzqy4
PI7BCF+p7rED7GmdgOzT1LaD2Nx3eX8Ff62iTMyptXnoaEnm+KFdzTcYh1Q6pr29gwCwXPSQrc6A
bFQWZny8eYxp85xumh7bP+F9m0Y5WXV48mPSzR70R//ObdiDbzhiuW8aV03EXqQaqKee+jdNZC14
5xDUvAZVNZaPUknrQ3W6ao6tnMZx3xX2pG/ZRQM6l0MzXIg1kIBWy1KswEC/AWAIuCc70fHdD+9W
Q/LkR2rYrTjNWkxvjfRV9VbNIenD2rJaGokNK4t8XGaUW4fdMm30kNAXhFLU7TWBuUcMNn6UgPlY
nR629A/S8FeqCS30b4HFimMjbbz4G1eQH9yypLYDMl2Zeo+1oAJ75HCyVUM9dBjA7PoLr/Jwk6dC
nDnr6AcWMo31YLjQ+IBOOMXXlJB3iAISZ/C8uUn6m7LK1b3ZzuGbLcMEn7ou9SsLiWqHmS4VG2Bk
/XPjMotvbJYEedSaoTI2cpgUZ++xayjWj8OQcn4urnLjFA0eXvBt2adjWf2lJs55DDErowxXICvi
WqmrmOL+SDDjsbGM5cpZqYcXgFHzZzsGuHyrwi+uTaOP7xZtS+6ADs6MjYXPfbpSQcyRELZOnH9H
0AXHBWUHWipFXfkdiA3jyaMqetpwqOWeOM2yLu+KGDbwwWBT/8Y3ltNuo7r+dSLdjtHBlt/r2GBI
6Nsmvq9ii/uKuTy6qY87ucl6cV2HaFw4jerwoQqmFpKCH+vnOejZL3clRYAydvorfHdrG2Cn243D
Uu04YwE8ZALApCpDdVmY2vlKe8lZde60NY1Sb8C8xleezF+l8BigbHIGdTawl9a9vO4zDpps82iZ
S9ZJbEyV/WzkRhHNHqcLH7sEhyD2kLspJQoz2KP30qjwonic7cORtb32m/prKhuP94H559hbHHnL
SdcRrMvuVaU6fRZLcSjDsj4tTfXOmvgKi0B5Fyj7lMdQYSZfcR8vJfvH7hqjT7n1PHmVgMX5KqR5
sjKP82xQHmJApthUyBoEZHAS665cCm47IY9UygVeZVkkQGlt0jO6a/ZpbO7X+knIV/6t0bX7eCIl
FwFX2SZesllQx8lRqBdO6g4oROuQAE3cJwGQc6gRezM375eeG5CboL1ny5h/r1lyYKdXV650nqze
T59TlpTUepCwMByrOCThCupZ6NPM7OB+NrlfR0UFeAuSexmBsApf+mF2wX5yuo4XfUdi5YrnBDi4
rJ2OtU3KIeF4f1Miou3s0p2JkIpuQ45Kblj6jQ+yw26UYxHAqO6eqCEbD0ZP8ppjV6TK9Bw0KZ8L
GdPNMI720WlJ+GpRvwAqRUnm38YFae+Rxf2+09jFZikeV2gQ90xOeeTkrOU99Otby6kZ3Yox+eTH
UyNbtNUWX3gROY3+aZn51YQf7h7kJasNy5fXjR/uFaGjTb3mlzj5hWcZ8pqkjPCYV+mHtwz2yXdr
eLLmnO3LYsS2ltL6L+bKpZ29vZjl+JhQhbWffP9mDqzupitSQVp3mtrN2nl0crQd7/pGmk8FqobY
5oVLgZXS1ejsSKefTFr1ve2MQZZsCeMI33HT0Yc068bXTC2kAdKgTV9VM4MdJh5N4DkU7Ka74kmU
/rAdORZl/LzlI7DkT9NRFlIDS6xTGdDxHXLsB1XjAQeK9+3gMCy2Qf2thwB2MzFWb4ndtvtesF+v
Y3dfdJA9seLOWyd8kcv4xj2qxx8yhTsnszULu5khzg29jWrqu4WyuqinIuvGJ6ZyDWvL3jYoDLva
oE5H8HCIRm/Ut4uvvviqXVdqfgB8QtC+UjdgPXaTVZ86zz8hDj4yfT/VZuFfh5V6lj0rKHI/wx6e
BuGaniK/0kUV1AZroXRX5H3/onqzosVfZvpUGGRshBavRDZxvIjkKwGyAY4wJOZc2MS9gvAuNurq
0WJpcJYK9Ima+Z5AIxOs1wa592LMwUI2D15t8xlYYzxElhqrH2vj3b3fD5zkEuN1cNL4CjhK/QRM
ycR6lxxhQHFjrBv2a0C2ywteQWfjMbCykUoeZVs91qkUL0aYPodeFmzLwRKwM6Yrt+dh7VHZEE1l
G1z81CnfUYzKz1Km2EUafVvUrMcNi6sOXshVYiQPfZF8qzDmbwv43hHMax65eEi+WbEiK2bnvhUZ
lDl94zVOTSlBD7S9+dl6VJONHHrHqLE0VFTqI7HlLRMjkiX3PJHBOw+E2p5lpoZTaQGdYu2lxI2H
WxqWsK7iEH0gDvxtAR1qg5nS2ksELOj0do1LyUQfzpif7mjiay9OHOKGwO1F2UwQqG8klMTN1Nfu
USaNvPRDrm4495OS74rHvhMLH4JVdR9WZnosGzvQJjIvnwq4QViMdFMc4mQViWcO/Hd6bMlhNWjj
JG5am78JPtK8Q5O39kk4Em/0xPTpj3j0tn2yQm5871zaTXNMtagOWWEuw6bNuxbUyGCSSmjz8XWo
sWxGnNPc+9rtqDno+1Tdy2V+TBDhonH2FKAMDhIbz7aSZT8WxmrkNFSGjz9JtyluQgqckoTGrnkO
YS1CmMSOXqoUFkRmXiDYIq55YKaf0dncd2V1/W2iFpPUBWulL2smK9Iuc/+IxDKCGvVKfDy4mfs9
Tzao7zydcLFTElv3RyqjzQF7Ut19r5kG3pXZzTREeL57Eay3La7fBUR4J7m+I+KxuUGRQZte+1XS
g2o1ZAfHZ67Nh2EJJZBY1NyVksoNas0CmNnOBDL72JYJa9/eF1hAPA8WMJFPD7O/u7SOzQ07cPCI
OharwoHDK/S3Mil2gHJBXHULKCh2qKj6cMlb4AYMYrlF7NDJr8kJeTQmOCmQ1BnTcUjw3ynW74RS
JxbwDot/12/TyNFZ8zV1IVCUKRtbYiTuwFjRJqPNDEtPBb7KyrrTU+nWBLmGscS3EbZvdtuk3+rE
4jxp5XNZ0FhLg15Ex5FOmGJs9ZBVVGowAY8SYB/wwinqAoQqunwpUya2VoO4N3RM4sIrkdu3LtGD
90rlcGJAj06vRuxBziKesVxa8mqCB25YkLJwhw6nnO0azQmXK7nu1MhTby+BdbJdGDn17wVADo90
qlmozdIUnFJaUFr3AtTbp6U9PWxmnQbFKRu1Y+5NFxds4U+zgGgo85tZxsDQujp1v7lpPhpYDv2l
OCHjkr3GtErataxbs4+4nkxcFmxiB6hugxD8Xx/TN1ZEAt/QgDYJ77S/WXTKPUZoQIA4GHT3IbMY
LQpyb/a8zNoLt47Xc7qZzKFc3w3X4bazoOKQOONeAVTTcoLtqKqFXK8VzzWZw3q40OqHH6eGqAwK
nsPnsvHHwoeDiE66K+uk5VSJ3soZRKAbPiMlNpdR9JbBFYFizaWb6XlPCiw7xIjoGg0YASLyLNG/
1kPjTVzQ5tStx49q2UMfnAgaK9K/+7402uwYsBt49mbSQAw/Eqgb7OjlDXcgLCemeDGeTG7gn0sw
pcWuaDr7TqMH/ORL5wDQHsBQI7DTCSj7psGLmEA93JDgAmLbjU33ZMSOcwaUbF0rn4hohMaWQhZe
dPBaN41/hcMKrlbYVuNpdQJ/C9H/NlRwvI4zSXAoMn7cbEZ0ER8bqp7fvdHVx8Qj8se32EmtbRNX
Bd2lfHIaGJKP3pRDcrldHLszbok+kNidaISeiHgDDNlxakOidQvYixHRKc/e4hZfPgQx3xv0sPiH
brXtcYaraLigWIbIUWER5t/M04y8bw/F/E6l4vAh+nrMtrilcJ3W7UJwqVvWvYJcJuBbUzUEDcHE
HLvFABgPJBuPVnM/jJNlYd8r/E9OiNAAzc5XF8JO9IOin2rc3NR7PXhmRaybAO7gcav1hv0g/KE6
zmz9uCixyxcY1lafkZU4pnfvrfcsCJV5QddpJhmVa8h/8UYQWsddHE64XFqs3DxoJ08Gu9Y08te+
IYR69tAI37ADwgD0HJ1vnRoDrYvGPERxoge+NmaYkbIqloaTahym4T5L+xX81PvUHUx4YT5DMZn/
i73zWpLbyP70q0zMPRRwCROxsxddBt3NJrvpSd0gaJrwNuHfaJ9jX2w/UBqRlW1qq67/EZqJkChV
IoHMkyfP+ZmrKkzXcXPe74Xr9WzDcHbhCYPNTjC+ctLS2PnWgAaPxH/qhiOdLLLvmwwu9cj5cqFl
xXIvBebf29aEK4vtMrDFyxGr3KvFkOYPF0Gm8sI0xr6/R97bEVdtPInpGsq4e6llI35FrHrItGE6
9T/aXDb9fijrKd4g40f4yi29uWvbRge9K/uv7OywhTicie9dGtIq692f/rPOnERoATnJy3TymmgD
GKQjbGVG+c4rtepTTBwBFJys6N+o1ovvlLOhUKAEShWBWWUvsqLVyk3UZyRK1F4KfAVLlwUy9EV1
C93LyremVlPcCHt3lhelXk9fHbAe8F+ArCHdQ6cdawnbWN6U5BaAPLB+qiA5WNiIGaEOmMzgUvoj
s9LuQxxG7XsQ0sC9Gz0W1A/N2MFadAW3IvsyfGyB2YGVG1cYVWRqNnaFA6U8cMV19BnsN+cc8uOU
EABq2WYAwEjcQtJl5YEvkUSyAmLFhdEu3mdUSOxvWoP22Rbs4AIOpaQchTwR6RQQlTnut5h4Sitw
5wy1G4EsBpc0O/qSp7No9+WiGzeIqbVhAA/fu2JCFqMIa7i3oMu9xRKdBTfS374npxv0jYnMTgFy
2fO+UNv3b6DbQxasy8p3twKenX7he0IvL0lEIor6dVTkF9Dv0V3w8IZzR4/0ZwTBuJqyVw09l0rX
Pi4TB96Wxoegzrz2fwIzF9wmgOk4dBKGHvTNXHlZssWJubCwwuvZuFBlJJpEc05HzvK0BP0OCzmk
98tot58GuNDfWF3ljOFW134sucu8AWHDSTMmFZZo0CPHF5OeTO02dukp7ooom5xr0VikYkUYYc7e
eQQceBMGHijCo+A0wa9vL/yx0HPM9qa1roLV4Le6i5tPwwjEHRSROS7oECJ7ddHGVa1R4pm6j3bq
6tQtDC59dxHd4PFLVjfRB8qCvAinj+d5NwHN+BblXAveSqhLKSdrRcl4bE193A3oxtBckkZr7quy
HmQQpa4d712ZY4vbDGEDtgtvLohJqI5pLAIrsvZeK+3PXA8nbVtm8+C8jJvEQIfLT6ZE7lram/W+
yFyt3pTG6utrOlQoSbpRd6Ta2YzYTM/pYF0YA7ejW78x5FfU63KBu3ZZfaKd0FRQJPo5RBjBGhpK
T5xlVxwSs8s6z03nmntxKajGMCyXBc4Quh0WZpYdq+NPEMwQHbvCWu8sMqJF2ZiS9AmBmfGlGwvs
xUiJwSQuMcVW0mVhVnez0zODZDRC5BiKKX83Nob7qejc0cE4NeTGRz+Y7gRvEzxrb3vdR5yPx+om
M8fe25UmIvEXM6ayxRbcOx7rlDQHsFIpgfSKm6gJ4xpdXmML/tFgUYAxrW5Dbyy/dxhCjm8KRwNj
LF3kt/Yg6rTPjhl70942bVI1aq4p0O5Yztoe/Rgs2/Bm/YgqBR7YEmxa9IYGAPtcphgzv3MBCpDl
T2jRBIkeL7eFDjsE3DTejgQOC6WHosPuajMIStJbG+k9Mni9ta/QdQa7WLUQf01W9zUqcsvXyDQ7
a0tzRLxvvSat9/ATYJb0aUtpiMshijk9roHpBXrJACvpvuISjBsDSOYaua9bXq8wNuiHLXfg2ZBU
Gz3D+BPOFpJASzlRj6im1vpC8om1nVd066uGsCo3+jSkd80oqBCGkc/FeYInR0/bs+d6g08b4lc1
fdYrcgC5bHyDBHErMhmC9YyQJQND6pgvUqBn05YZ1TclogweizHN3kacIau7z0hhhm6xgcoZhXJk
t3wDFk2Y+s5FPCfOG8uvIw/Wed6+H7QUa9Rmkea3KKb4wm1/KffPoywewH+AVXANgnWJbJ+J+PEh
xEIYyEH3IFYvu34Unx29nz9mTTd9hJROgzPRj7rvHGregsHxUebh9XOhNl2bLvjhgAUNq9bVtO7S
Do3+S4yZcUzv2ok05J5bUFE3gzdMQIENrj5BUuJzTW6VF9qReT/AsfAYSA0DIEPiCtMcZd5W1Zcd
zfb+Uod//I5Vrm3r3mt21PHKI5r8D1BHvoWzHRxZ7n2m5z7wwWoBNZJddJeuDdkQxHqYvqb2d0xg
8uGXtAwKBD71ca5lyHEcvlinqYrVZri7HEzOqCbNYEIDvebKFtb4RSbxEQrpwzfIeEhUA9Yj0QW0
djgeYbajkZp0l3pXlltarybIS8C6DrInH55fpMb67AcwJ16hSXLl+AjPG6Y6t0w0rpuYc3eZ+ZkI
kmXWg3GSct8A6GJEjLPR+x/KF4gezZThxbI1jUFetybA9ecf5bG3bKKZaVg8D9nv+lZ+A1zlEHkm
usD9ZVGkV7qo7mM0IMM8ifa1fsa6AfJtoMYHuAvleWUoLlyRG3mgjqMwRUSiFpdaIYwjOqiPrU6w
k44NEdhAB0b5jK1NRgatvqMYBXyKnda/AN/fHpnLY68NNztwXMI1ARoqry1OUxKfPu4uZyTWw6DN
fE3eYY6QT/CO3AjtIDHS7X3+W6krFNSmwWm1zs4SaB4rcD+n1rmD1hOA6rHufrjCQT6YmlKc7epZ
Cz8/P5hi2eJSkFgxeOBUse9BVtlXxIoRoMhaz5NTQNev+FJKYMgXAFCgwnq6fuXrI4kRxPf3ppTi
Wx3BU5kLx7oM0eTYldZU35jkj2+OPJS6cX4+FGkqwdah7u8rX9fTwTtSj5mCCNPqjczb9q2FWtse
QRwkygqQMnVsD7d2BRDEzemtdyU8m35Ojm3hR76FRRAk1BJx6Toq8VYsS+qKRC4BltxYuCdh9aNI
0/G13jnO3fOTVlc0cwYTjvcUIcM2mPrhvplmF46YxP7Co8WxwcPWvMo93Txi0fPYhPjQCBQTAPUH
KuMjtEzNxhw+SBydcuQwJB65V+HPUTBzP4iPAD0fG24djPCO8Rpw6MNJZdDK8Tce5mAJoVsuM2bO
pJ8v0QNsgpNfn+Mg/WhiaMmCVuHOcPhLzV30LjC9AUCLpVMHMIpp//woj8zHwfySwinYY4DfSnAr
0EUE6zJ0gd3l4w80p7xLP9Kn705F//D5oR5ZDxhzEnYwbOFgVFW7rXGkS2bTX9VtuIVUyD5ZuJTv
Th7ERRIc6x1CKL4QyunbVbhoaLUvg2ap79Ok9Hez3fWnfxoXxf/VFIqMzVOdG8QqyhNPrgwWjSpn
idbZdZn77eXpUzFR9iJTAaLNfj1cahjSj6Hb20MAOA5uopeV1wbFkdMXAMKhyIQKyzEYRolMOed3
DUVpDuRcma8To2gT6GyOdpMCHjimqK4eP4QED50SHYMlE80RVUjewkqrtxJMB8jmB+pIgBD1rVnO
5nQd9fPwNmvacjxy5D2y7Li8cOqwiWz0vpUVwerOWrAnU5CmzvzKiAuEM2aYNKevbg8hO8Ph8CY7
MpVjBxPTgsovvdzB9vXmdU0HytkPErmqE5Hf6zvkf6YhWN+clUoEqgqYgL0fjoGLgOWfoy667wbX
w2/J4C5HTJYeBgdMJpEmYWWgQEsOdLgCqXBTCaQiinSVsALLmvXNUHZ1gMRRcwSs//ArcRPBoZM8
QVhCF8phgZ7xhNpw4wf+6KCnpQOhzX00jZ7fUg8nZOrkVoYFHQBxmJXe8nvWmPigTBoEk4Ow19Og
qMrphdk4DiKhhfx4zlAECUKexxVHCazQi5esDoUR2BoSdH6COEAxZsPWtbK/LaOfpI6sW/T3rJzr
jA4vhnhHs82h7HM4K6oXfYzUhBFUPsXffjD6aeu7ufmljQGi74aqe1cugBdCmhVHosfDz8YlgN28
SouSiFvK0ADoHZRvQyNA/yl/6y8IFViDbp4cCcFYchCuGkLQOVaG0e+fjbanLiYjcoOCStBlubjh
jWlCF3/+iz0ylzWgQzP6OY46ij05QCfymFFEOGzNLOt2OkyCk7Mijj+yb5tEkAxVV7Yv+FI+16Tj
tgOmFrzv6CAJCYsXneHnp/NwreMow6ZF74A1gab84UsD1JtL2rI6mhU+6iqznSGEaK1WAll58vfh
4KBwgWKptR6LaogdcXAv7Vmsvd9o29pJuUdj9m9S35PL/OH3scHbwrEhQKzmesqOov1eC99oRWCv
rUmcUEB2xJZ55LU9NgoEHohY5rrSVBMqQy+A2/mdCHoDpUnuLd9hmuvbU78NFRcdop2NxiUEM+XQ
hc8bRZFfigDUaneLfrx3gyAFOn+IttYnH0y2TduZCxFhjy2qfJxyQnHFGlzEWlYY6MYhc0Fc1LKG
kxc2hoGoiXHWUhrglD9cbwma9iA0RzswoYVfLK4AyAXQ9MjnWX/lMNaR2IExoZLj0q5zlHPCioqe
ckjNbGZPvJC2FlGrjvUNDb3yskJa9ch4jywHQVDFumNNJ7m5Hc7KalsExFzdDvCed2DpeMslXfzw
yDd6OCtBLQ6SGuUpch5PCQqENc4/PwXU2ZZVcjVWIfwgEDghbh/FMA87oKddduTmtD764auk3IY+
HGuMGEFOcTi1wuwHjw48+kJTb7Rv8FlA3MDve7e4tFPwJhcIassqyEOkW3ceRXX7rsBdVh6Z+/rF
1McgQcPNhi4OdETli/a54wHZQeaocFp5DV7LuBVaFe5neO6vbWOYbhvcLPbPb8CHn5VCBKwTNrlP
Dq8mhU2GiozMchGk0BBxOlkRmXj17J4fxbQezM1zLEIi1TkqdJa9PsZvVaqllFraJLoMknYEuNm6
op72QIhXig96Wa88WWXeRkOk1N4mCU2kAJBD9m1uPc24ctwBDI1T1ma9EbEY2m2F0ti8rTt3sq/Q
Jeo+dF0yIdqFIVO0E9ZKmvGjEcHP1kWu4WIQizNcGRRg/7ZxeDIUP/xmMAI5vPiLeio34cN5ZZ1s
BMruHYRA2W7hFryICjLqyZ11rGdmb9NHc3IkGX24RxhT/DQ7WAmrthL+52RqnBomZ+AX6fKGXF7b
lPrsfzEKb/jutb115N7wyHgkiXw26iRU5B6MVy1pbM6aDHru/Nseeth+qEJtN+tCXHtgKN8+v1ge
ntccBMyQyVGZo0F6+E6TyS6yPLdlINu0uAIxPl8gLAAAuA6PFeQeTg2a8epUahmuARVXORJI6aGJ
ajnLsmm7H3kZ6RcQEqNXIfnRNokc++T8gLoxWRUHneHY1DMOp9a7A03gUG+DpNKdazgvTrDKzR6r
zTzc1D5Cwhivc3rrNDWUaeXU8tGSGttAdOjNTJBqNhg1pEfC5oNRHJPrg2GQinB0s/wPJ5PX8ZSZ
ALcDXVbRC1IWKiat4VyduBoYhZSXMgOGjRzgSlSEkbM2f+UQ0EXNLyHJxZe+l4CkQdw2eH6oxyZE
u4I4wOXVgf+gTAjHVnyozCGYQmG+zwpXv9KaotqePopjk/faSMCSy6trQAKTheWJFrkOxsvrB/vD
1BRtd+Q0eWwy3IcobhrcFIhNh5MB0dK7teb1ATAgezdFaBXnU1ieWKznkmDhvKZTqVpFAgxlDWDq
hGPCkA+BE1XUasNm2KKc5JwzFy4JNuOYtq1GBDiWInVsvwc0X0VvgetHF+hjpV9P/zAsY0Haxsch
Ah2+sdmeQUuCH6cYHDeAtlppogc65fuTh1lPeLFmOMKmonU4DO5OZHVTMgRzE03VdVkWznQTJatY
2MkDoRJBDOBGSoVJ7aRWXbgYIBP7AE/i6KUGgGefTu50JNtdM/SDrIUqPm03qnNATIkE6v7E+qv3
ELINNDLuFAuo2Eh3qIvW5cspqsy7PNIH9+UoBx0RwEzU0embdr3tU2eCDoIxj/I6ywE20giNPOjb
unplilXjS07Hqqk/y9nqNIGeOQYnEjcvVWYADvU0OTPTxGsjvTYjO/mQlZrR75e4jV/H+HojvOnF
nyrUI3ZtG6JKlSX+kXe9vkvlIajdOxSHKDOR3St7ehgy6jNOMgYiXKpXsZTVHuBceGVOEJEANzTj
nQvp5ZiR/YMDmU4xJSlyUuo3HJLKxmDeITvTH4KyHKKbDJLVVheouXZQlzbPr9nHhkLXhOstHxUs
iHLLEIXvQSrShyAW9K9Auozy2wyP9UYi/3cs933sdVKlRBR6XTkY/R7uxHLOalpMxhAg1p1eLhzE
Nwi3IVJgdka9r5OGDy31/PvzU3wkMLOMKIWtZSKD8/NwVA9cJ5iEYaBsWRiv07Afd6Uvp9MD83qp
xiac7J7KlPIi3SyaLIGSctBlI7ijWpcvYkjSRz7X+uXVBcl24IghQ1zD5uFc2At9krUt4X9q5ksy
BS+Fp9WaOFzUoMS3pVYmP05/faB3ENOmx++x6w+HnCxMRkqxDIGO0Od7OpYmiq6N8+mcUciyGYC7
tSpCg56/jd4Bh/QM1xh9YLvZoiIZHbkWPbYUaDb9M4pS/UgQ08XNkMZGHeLzXZHmbPoRJcVT52Lp
CBmJNXTRdFCXwgQkCQxm0gd0W6vdUlugWY3ePDLKw51LE5WlQLIhYAKr/aac08FsG2sIWj/ag9v1
0NlEySCLkCg8eT6MRG2cyhT9ThXxUGcFms/ZxLfBIwZKbd9d6eAijqTqD881C01xjk7OUJTkLSU4
5C06l26YIfUyLY4NxLOleg0htoGtnPTlJy/U78JiCCFo5NV4xhRpNazfi2sJh87hIveQaDPCmBzB
lbCnIw2lhn4e6yPL7wGKBTUgMt1fwyiBPZ1NmoMiGgI04m0akUh3xrhybPpiqrZRlGI2kvktOMmu
wO5kiWHQACxeUM/4fPonXfFPBCygSWRHh/NN2ojFm4R9kIU1JDisT1/7WuW8f36Uh/Geyxe0M+5F
JJM0Pw5H8erJx3py7gPqOWP2yqw0FA7mxhs/c7pML9JZG7xdKwAvHzm3H+5zCo7UCcz1srmuqcOB
ZVsWnWf1XTCMUXPrdKG2tazMPbJi15d0GIzBD9PfY3ZgkojHh6OMKPwVeiXXTGiqgjSGl4PVaRmA
b22PrJzHhqKjAUaPyhkNJGWoLl9sPPaI+yhYwVfQuoICMdj/djC8U6sd1I3oV4I24hWCz1P2Yei3
AxZ7WDehgIgdDkB7bTLuK1JNpMfMI/N65ENRvF9tJj0Pw2dj/fPfylSoFZqUbsw+QImxRii6hg/V
4M764fmF+EhsoV9JJrXeMygTK/sOMlcaoWHYB/NiogSQIu8JgtbZ2ogPfozniGth7Q6YFJfJkZ7p
IxMUzmpHD7QSVJ6vrEQq7U7pQykIEOuod0NRzp+tNEXW6fkJPrI+uBMC3uQ10mpTr1J5voCDQ8kt
gOM/J1emBqJ6Z8K8brYVvJ4/nx9tfV3KwqfXBy6N0PFzbx9+NVG0PmqkXNxkZBUb2S5ts3HdBteq
8SdSfhqS0D0yw4djUgRf+3DELPrBKhauNGWq+TQ0g6EFLkqxBx9BzfteTXK8tjE9PJJoPfxu5MMA
INBxMwCQraqDvy/MOK+9tmmoM8aiplqFDdl1Re1q+/yLfOSWI7hH0yqzyfRpdSvDJKk2tXjh9YHv
ZbgtLF/0qU03iBzcR5Gzs8fkq+0P0BG58q1U9JOvcuvoVFLXlQMGRxldaFo0kqMQn+FA/mh9U96g
wjR/fH6Sj71KmtEmWo28TTxmD18lYk5QLga2QErDduN06bSTWILtTh8FGxpCFpU4yvnKWVPKrpIt
UkWBp1nRC0Ql/Mt8NI7ExvWFHC58NjN5EDJ7VDBpmxxOZWz9JO3Kog1ADMSbJq3Ed5nmWGendvr6
+fk8st4ZilsL+SOfRy0nJZ2eCzft26BcWhy46mwq3rlerVuXwhzcN0XT1l+eH/HRyfnESVJWFPCF
shoSqU8VLeE2iGo3fevjqWdCLujnegsJQnZHlv4joxE+6Gt5VPGpziqjIYNrLoUuZdDaot1NOpZR
TlrNF5impSef03Rtyepo3/IXCc/hV6sRrPAQn2uDtOtt0HpG+h5M6HSFhXlzZFYPMx7AbJzQLt1V
9pXaw+2bNiy1idL9QAsFV6qi7No7IzP7ZA/jqElvy8nUv496mC9HwNiPhBLKgjRBdfJ+1o2tvNCm
MdImskm2DLdu73S96W/GdCu0D8mAsSMkKGeLVlO9aeSwhYccnXz/ZXiPF8zQa2K5HsG/neRmbJht
vqB6hZxojO9XqAcIJh85eB4umnUQx4NMQoQnWz8cpKM3H0unR3ojpkvYQajZ9akPp7o51hd9GLQY
iboIyq/8P1qyhyMZ3ghF3VkQ8UIuax9Jau1NDQPl1C1HZYJiCNc3IDRCreVBq7SKrCb9mU1jJVKu
NMVU+hvcjtIjoeuRCYEAphdC2RjPLbVy0FqaNBuX8xNgVfZnkvTiasC/dvdzQv9jkvZvY0VOP+2S
dvPlX2/+7/8hP6zK343Sfv5XfykcC/GHt5YSuUFblE65lfxX4Zg/ITNd70hcmy2WNWfB3xLHGhrH
EEYQdqXBxM2Ysu8/GseaafwB0MYB7Mx2I4Ggs3GC1frP8vSvww3PsrXjY7NEYFjAB1Lr5Ka3dE4q
w3ZbulmsvXKh5CMyhSKGth0m3XH31qwhQ2bDe0CpYPCHbnXu0cYXRmtjb4go+tLsrNBPF3SMqgmj
hIU625UxmYiCDE2X5teugZQajExAYxApR4Sn6HTl7lZSUKlxS47NOywatBJbFR8Kmm0gxA+30m2/
w/tGE6FoeutNh1YiJlhtLTBOzX3pbJOxlwiMjxbCNVb9SfZO9Q2DC/erXbbV9/9Z4d189f0//7bJ
myjuPb3G3yIDoH1PZNcm37p/fe//Re39y8Fy//sn/lrwFgveXykRVF1/GQPyT6mAUBewgLITkdam
39+L3bL+ACZElsg6B/rCmv5nrVvmH+v1bb3O0/44ZZn/hdb6tc5J5bk/kwbooFjRrHpwl07qhs4J
lbVNE8JwwyCQRp2PlCGSmleDl+9T07tZXOOj6Iq71sYUEYfnuXJfIl9u76pOvhCFc1lU2WZciltN
o6082K8op7zwxuxDUsevoD++HyYHKYvGvc57gLmtvDQyIC6l+RVxw+vW1t9UuEjASffRIyvE9yJ2
LjCiQU/X+OF4UWJcSNDCOcR5jKLSr26WOfeYk+BEgAix8X4q6c0J0ZQ4o1XievBcPCLwDbtC2iS8
0HOn/4A9vEDlI5/+1OfQ3E4WMv6agQxnXDpfM/mFMmF1G7Upgi+1862G4LmNU2EggCSLa6iqw74U
bnxLHz8GlIN6V13TP7jIu8i7coBcbtqudd4gXvY2ggT1zY2REzKiztgS0uxXSOiJPdXqErJ94+I1
FzfI+GSlJy710v1Ikxdt5N73sHbphk3h5WividbcWHp910bulZVOEDDTBo+Cvn1bc1O7GBwZfxN5
uGsr/h3pjqgHyei1X9RXHfIWaLFiFtcOmxDVQH8odnk1X41DtQ31+HoWyaWbvZBj9sJLyyvPQt+x
+CC77qryEBLQy73WVhewxl7hCAWbFOvTNIw/zNHAv0DjB+bt1m9Xa5FafhWRizV4f8en/zzVy27E
tBkF5rrK9ovfIExYXqFYhknWRnPfugXaKCVKiRDL0Um4sDu5gel5Y8TacBFN/V3ZzKhVpg5vGKxc
R7hDF+Ebes1imwrkpw0K+yBpyuyD1ZndNi/DV0WdXbVLjtZVqf85cVF5j439WxnNOhyxNL1tspeW
Vl2LML23hxcyTvdstr2bakgYmRSNuki8HdLMZQF/azOJWxnahpeyh4Y74BES8oio3WnbEbfrjTXM
e6SJbFZm+Z11oG0WdzK2PFa2N7G1Q4MxR70OETbXDPGjacQN/jbFlWXPNlrKNnojDRqbXhfd2suC
0FMWl9hxj5+whnP/urSflH3c1vfl2669v+9efqn/1/qffsN8qgWm0P3vw7+Vf/19dF+tdgUHf7Mr
u6SbX/f37fzmXvY5/+lfCKX13/z//cO//VLfzfX9f/79baWTrr8WqRnCWhV9OuZeKZYJP4uof8VX
jBGoqQIhI1rB1yGc/jehcLw/iLrkHgR0nfvVeuP5b4wVf6whGbQxcB+qiesfyarv4v/82/ljbShb
PhwWOtjYKpzkmXCYb5Kb2HAehKWijGU4sQET37lEO8UXt3I4CQTz39990IbyTXzWZT650O0ReEbh
ZZ4/xqYzHblGPf7YsIwP8/3U1bJ5xBlvF0PZaN+MzqJH76JpqX789vXu/jpmnjZb+PX4ShHEL5bM
67PQ2floZaIbakCmQDOZiHvB/QA/CdtqunD//GBPTYYj9ve7mATYk45R6ewmaRHfuO5HeI3Ojnfk
OnZ42/01GeWq6fqNXqf+7Ox68LAvDWO0i7cjkofOzexBrwxgjzlIROII+Oa8Ca0T/e1yWXt6Pbjr
gAOCsdM1ErZhv7GRa0r+ur88CS9cm5m/coNfM1IKOx4KjXrXW2KHFDAnizNblKqwnDHjGzQ8UvOl
0We4FzYSDQ6XA9Y2mr1exsMx5pVyi//1AKYyQ7eQmZCz2IFjx/8d4lTgkgvUmdXgO9ZE41DQkXK1
mwoRiWzXmwhDlhca4nbFSRf5X0+gVEly7GMHhEp4BRSyN1ZbwZcdk8vzPqDSVKjYqaMHXRxPb+l+
Ql0b18+hT08qtv/z6CqIIffSxJFWK3aZlST3tGSqG1xU0G0/6+E9JTbQtRI4FAqxyzt3+GCMjX0x
hYt7XuRRy6NtPqakVo3YdRXGGjt90sDbOnVV/X06Prm2n4gGKjweA2QDj96UaFBhBLxBmhUjYaTB
8mN97zWsPLJ5XGXzFP4wirRfSTJoIoVv3IJr2gerQRfsutNi3309R5V1DKb41GyU2IMArVain6gF
JRLtzp1MZNx9KLpOOxKon/p9JdRID/7IOAkvWCqj2M2RrbUIKGQogj+/mNbnfORlecrL8qvMznsT
ZluFGHaxH5GBHHb5OBvJtkli2z9zGCWeWDjbUcLS3KDrerO7LJ2q1HcL0jgTDp/dOJ23r9W+ZFMN
TWhNhRcggry8y9o5vkXk0X933rtSosaYTZ4BzdAPTG1KdjkaTdYNJc6q+ZgJL5uOvKonvri7ngm/
HS6xF9WZ59Ze0GIgcoWvuH7rR3jeHqn1PfXzavQIk1nn5WC+hkYXnjHpZH/GAf0YtuCpn1cSix7v
V7BCjhMMmNu867AS3Nn9KpL2/Cd46ueVVKJP8PnN59QLbDlkfIPZm5D/QYR3OXMAZT8jAyEaf+Lt
+waqgVe1IUrUtlN3GU/CBPxzOKiFT9ecLWlokxOgYZd8cD0p76Yk+q/x26nR1VU2GjAVSg2wSum8
okJ52S3WhNgkNjP6eVvMVc7lKZmxFTBbGDoyqu0rWZjYqac9fuFHBlgX4iMRSe1ZzFEa6cXIJ264
RrbbNKLHdlfgQOxco1RTZGCZzbn8lBee9WdfwvK4en5pPZXzqCRftPtDt1pGQmHu5fV1rMlVLGrJ
fNI6D9F9u7souxSN2CR26mIPLihC/9QerertgGpEf2T+TyxxtamAJyEA4UyDa4xFytbC/CDwMG86
sr4V7M8/60/ljYmhmxABg1+MxckKBzPCoduBJ11y+FyWO99Gsqh+1Jo9wn5avFK8mgATlC9BTXjp
Jw9tfXHkUZ6YqFj/+W+BzqoHUXfZvARdaNqb0XIlVSYjOS+MCuVg80pz8Qa3ofjb4WaSWVC6nAzn
lOcXyxPPvpbIf392r0wFsOPEDmqXDuEGRcr7eprG08jgvz6SEoVyFJqMeYIG11KgDihj2cCLQXF/
P+/plTcPyc1BejWyaa1O3mfByfwKjcy/my+nhiC1K91YUZlqmusHIucWtukNr1gu+qSd5ZEd8kSE
UIknMmlmYU6tF3QzwusotrWt/hW9WaJFbMZ4opVJXxeUJp0aAcECubLz1pSKcbTGMmcDtE7geGGB
RxWaethl9bZ25umjShos9pI1vdO6u75B2dyZB3wWESDZnvXZVQonphN6mTbTEkgcr4OldNMLp63T
I/HziS2h6mfQWIy1iTQ7SE20roFQp9sQJY3dec+u5BXc2CrPWHmBJnfeCz02PiJCfSwJfurRld1s
OHVpT3m0BJE7dy9huKF0nTcQGc5bNyqUIU77rrZaIp2GGvuVOUzZNoQCG5z3apQjPwVwrY8hSkaN
keR76ZcRqob2sn/+15+4IKgE0TKk6rsY2hiMmrjn2pkNe7vL6hIbGvc0ns8/4U4oiTWF5qFMcfoL
LBb/G6QuU+rMVXbeddxWEuquJBUaF2cMKkgHV/SIegQocSV+/v08sXZUoIHRFXnoLSk8K5nbLzCt
drGGy898dGXVc1CHWWZYXdBUaWhsWmHKDRK0WXxeRLCVhS/CSGIhRZmnLpPpOuui7qYPw/y8halC
QKiPakhwpN2+7QF2vbVG3cuxG/Kc0/iO/6wblVWcGcnQRIM5kRL2eHDW4vPsz8cEKZ/6sEoCIehP
2OiFDjv8SIwLC9Wui8b3jxGIn/p1ZdNadWqjselBaC+1z61Jflf6U3jmZ1Vy9KxeWk2Tzt+PbpsN
StiDc+6jq7tVeGHvxcaw80eKxub66/LsF2MpuzVD2DzMJb8+pX686b2sx9LRTM/brSqNK4ZyVOmm
zq/b5n2TYHsYJdGZlS2VcAckLvcwceTFLH2BOD/Q+ThzpvPOV0vZq1NnuWE+Z8NOdCHWFsaAzHNN
i+usMKbqIeJsZJaVpfe7cqArNsbJPR46xplvfd0Ev2X62LtC0otRFSiy2L4AGPdZG6R55o8r+1QP
RWvNsdbt3EYvgaYmX3CvP6bN8MQ2VVXhmtWvkGyy36UOyqVOigZ835rHwMRP/bqyT10L3FuCT9TO
9XvjpaQ9che6UX5ei0pFzk+9bZY2vxwsRkt/eynRIUPeW/PkeWtGVfoym8kv+hr6yGwXqJ5qyNIE
9Wh2385akg8wb0lottVUcLKGMr9GpsLY4ks6n5dQqqKMfYsdXDSLPuh8608jNV9L23p93oOrO1XO
KcovWgfiUHtFePw8m+6Z5TsVCO4jxO8apdsF6Rh74JLEuwrjyTM/qLJPy0xiRu2BZ0TwHdOa1L1x
zUY/b5/+lAj5LQjQFh5xwfS0XZlP35PZ+GiK4iRQ4T95gGkexhcvGSON83oO+FmJUawpwa/M0orO
C72qTMQQ4e6c2S2KG3BJP9ng0pILmeB0dN56UQ7UHjl3PQ9B3RdVu6AE7n6Nk/o0BOk/70YV8wq9
pHGHBFC9mNt5U2CUfCGzY53XJwKYqtXrl46d1FrRBajy+C89GRkvcy2sP571XlRBHBOACaiehOUY
h/GFVYyfXC8575M+oODYlQ+kJuuDVqwq/N70OW+880q8KpbcHm2MSCx+G/DsO7ufXwpbHtFkeeqF
Kzu0GsMw6iw8yPVQ0zZaGt4ki37mHVvlx6EmVbuLZmo7oMi3xex+9jCXOy+0qBQ4pJwHojnvJI/L
11VU7THCPS+S/6x0/hZY7HqcrYma+q5ahst2NF/Y4rwT9Gel+LdfrmfR4cnC3c4pohuvmoKyDc9r
s6qk3CTvprjH1mhXF++Xod+k7oezNo2qqLZCB+sl4yPi5v61nfzX3uKcF6dUKZa+GbJpHp0umGVq
vFvmzgzS3pLb8x5cOTWtMpxKXGi7QGpACUCYXfqh/+m8316LG799yCxPcNoxdG0nErJbTXe+wII6
82DTlT3Jwm6aXOdIjhNAlgIpti0yGcdUDJ/Y8SqRyJOg8GzUFnaN87atth6V4PPeiXJoxlHc2E08
Qxf1AHOMlqwvjMZ5d96PK5ntSP99nstQ7owYT6Oc3n6De8+ZK0U5L9u+1zNcvOUO97Q7q6+/JfZR
KsTjrxt+wuFKAaI2643nY+FSWHeC35764RjN4qnfXuvZv61CY0xQ8psMSq/QzW/6VZGpQWzzrLeC
Isvhr8fSxqxL9CwU1M4uFj19nzvxWQkWeL3D3578HlNyn52P/EKXbnQ7dKqtSQaUnBVaQAseDlCP
hR3S7+iCyK6/aOPwkQL++3OWoqH6ewyWpbeOxXvp+0hsmz5LLhAec8/KI4CRHz54Gw8uNd2JB5+m
u77Sr6cB7aDznlzZoSkCVLYbWxLXcetlDuBwB53DPPONKzu0j5Dq8ntU5PQ6f21r+Sb9f5yd2ZKd
uNatn4gIECDgFlaTK1unnW5vCNtVFkISnQRCevoz1o44+6+kyjujuK2GRQppampqzPFNza4k5W+Y
gykNOodOXH1GCwmpwCIHrzJpf+0alK24yqEqr0HIQUubpF+ZXm95ln7Y9+jN+lwnU4ucBNPZRRL8
tD4bT51q9ykjoq2wCkY9XbFAvnPGNYw/dDDwyWL976xh/3+Wj+bC19NwHogWTQTHtx7yF1nqeQru
AkBM3+8bmc3ytAEcr8dkxhdd3B8aGdyq8x/7Hn0Nln8JigYbDxT/PbCzQDitw3AJldo3D7fapqXO
BSy00Zntl7E5wnuBHALZ/dz33pvFyX1S62kVGg1sA2yz3SOswd9IO6+j+ncFBCyCXg+JhYEO3G+z
6dyoJZ3LKaPtw9XysbQtmd2uhBycrNc/kopu7USfTmfJ42+yST4Hg3jZNTRbBdMKxaOkAFli/S/6
ZtFTVEZLsu+6C71or1+ckSblU0zw4kn0WS2w84ax+Kd9b77dQ9cRHvno6TynhCf26OPZJWWHdhCx
b5PeGiMkDWP5nEtMyTV45oq88HHfWTzauthKno44MOPRtSueTcif6pjuuoaCa8XrIZe5q9W4oGM5
rhU5BzkxzxGzfJfSFx0Er59OsgVuYhwzsQ49UGTTeEZT4j7BGNBFrx+u1jowq27Qtw4PrBJWdKfR
sn3VYfRMvn64mZJ5TgoMOcLj3eLInUzXnWtoszzRSixnNFBP56xmXZl5d1dMfN+9Gfb51+8NytEU
rkRM56hf3sXReD+FZt97b9VLE8ftBLXBeNY0/8yj6VmKcdchDr6Gr9+6vvrCsqGdzhQjUxYQoZej
U/m+eLhV9Ji4Bdu5L0bc2zRjNRHQyINiXwq6NbZA8zsw4Gk4nhmPVVtaFCqOcxj8O9Oy/27+WwvE
tkWP69I6rJsCuM58pvS95KHf+UU3y3NpU1pDazeefYGOuEgnj9hJ992ew1789Tedgy7v07XHdOlh
JSAQa50A4DsvlrdMvq8x6h82061+IRMK7nBmGs5ZYj5wpp+tMB927RZb2QKrnY1hCjees6741vU2
KhswDctdD99qjSArDgu2dpgzrIF/L6CjBvanybjv/iPaSo2cmOd8UiDx5YEWwEXZQf2ai8zuPOxu
xUaRQt+lhUPOGUgdfVCMtiW+bLrv9LIVG2XZCrz0Eg7nWVJShRR6ePSm74zrWwaLkVDf6bgbzgCh
M1NGnojvwq3dWzZJv5uTm2x95ROd7Iqx6Zu2L7lRH1cZ7durt1ojSXqrrjby56nLhxunQ32CPWpz
s2tWbjWbS7zEbpB2OLd16j+Hfc1ugBoaxL5JvxVtxojvKXH4rAVwwvqUzXD4KNO6p+POH9jEm6vX
/ZXxi5GPtb1MU/4RVr/77hTgUfg6mI0omefBrIZzPLX5N5g5rTezUMu+od8KjQwYrs7HKTgEALeU
FNKXMnBBdtz1Ybc4vMkFuKOXeHq6uLlMo+FWdG+pmP4j3f6HGLyVGY18hdQ3J/15oYLVsGzoWiza
jK+iYqpg4kYNzn6YlZaXWMcBhddbM6YvaHGDFR8Ijnr6UGToche4l+xvWtEltMwkRzGerWMewpIw
acfpox1JAKS1GzvxvW+aAERfJJZA3qeotR9hNrIC2B2hSlZR3FKvl3kM8vZMsrVJLnXfAoAYhagm
fAmgjnWnKG51doizFc+0kht/YmMB/4dQEj+fFCErjLAWFXffVti81e9MQoP2h47ScTznnhRwwlzx
94JS4NNjGy5pXnXwBRIV4KtsvmFRz4D4zjv0hYWjJx9gNmDLhdDpMnB4mJ3DvsgduMtySQ7LlLD0
uGQ2QQlbNktSMTmoHvlsUbgqnzhwNqrnU3RnO5B7LzKOTHL2GG0Lqx2xXLwP1OPULWFySMIF0PW2
nmr/QUagJe9Lz7bSmkmxZVmGpQcKgc2fgEn2qKF2+b/zNf9vkrMV14wdN1DnF/25QC2vTEl733i2
r+cGhm6vV26IkYMl2tCfXT/UCngJ257XMeQ7k8utuibqeOSDuB1gkw4j6SPR3ezLLEjFW4ZPv9lR
4us//2sVRY22DhrTw8lT/rJDcpsGep8YPdoa1g+znZbRZf25CQvId4zOVlnFRUt+7Qo9W43NkoKJ
sMxkOMux8HmZ9WOMq82ckH1X4OAVvh4ctSYzFXPcg7XQ9KhHBiVhcbFvR9lqEOOkdjjiwBijoerP
OhEf6ozvW1HJNvPGHeEqCd47neuzLuQtKGr7ytZbpgcYKrGDOfxwRmf7WtZBIQBYj/qdY7I5F08h
i6nAdfKZkbYtVzH+ou30smu2bE27WzReL10W9ufZzcMjWgf5TR8btW+T3aoPG8rDuSNUn9kkknuY
/LTo65jN113vvnV+s0Mno3BlSBDgElvOmW2PgN3sTBC2eq8hs1dAM7Zw3NFMFRRltBoCG553vftW
7GVDtEqnvOvR6CrlLY2X1JR0BCd13/l7q/bSbccgZOox2bs5u226OPyGM63bVwreqr2yVY1eaeR9
KGWtlzqB1XAWmrf8M38TfbeAUhLLGf6EiAEtVwzGPSMrZ6P+HVjzvzvfVvIVTdEKyEbenwPXxX82
UJv/6dWs9ik/4S76OjrC5bRrm1YM55RmS3CBBVBUhUCYpW/cHf6mrw5EtNc/gHbTuqYy785eRvH0
Mgi+9FWddWQ4WN0HL2g4ewyCQrYHZHGiqFiBQ92pCdK03/f1/2brm8EEBTaZHehTa/BDtTb+OcH7
eV/qvFWfoQuYhnOL7Na6sQHESrUMbhNNN/w7csj/TYBNOAWWyaOIcd2AaxPVd4ozdIa50Zl/x3j7
vx/YFBthkzihn5Z0IJtGXJSrbW1StgKmavs2hK0IjWqP0Sf4ATcTiKL9/Bm9AT93BaatBk0a5Uwx
++48TJ2uVhb/8ibd++KbmiMbfaS1yNQZmfNJEnFLiN53UN8q0FQQhMzCn+RskkVXIkhwkWH9+32D
skl5TCNhqW6XDnzXKT/ODYg5KuU7M8KtUEy3SdcnXaTOSPofs8XfyZG94eXym1C61YmxFfeMdOq7
s15JcxvJKS9hYWT3bWJbqZgVlOeLiNU5FjlMr1sgU26bbO6afZvYVjCWFGsf0y5U5yzt2gpYkRuR
AF+265tuJWPT0DFWFxyG7klj7/Wkkioz7fL8v59+nRn/cEbf6sYKK9xiI+zv8HYfkViFmhVHGUYA
k1Pkzt2+ZH+rIcsdreEcyfoz+NdmKJvUtNfJHxb/DrP131i2pb2qgOsRuEDMzZR8mE34nkX1vkC/
dceGuYTJwwnvjipVeuATSvl+jrqdn3ezD3eYjIGAKvAYZVP9fnHB8KFr0n3dTGCgvt6EJe+iOSRa
XqNk/jyoOD0bnuaH/z15frNqt0TaAdWFsFadxGU4qhL9mD8HCeM7B2az/c3OdG52XEIhAAunCs2H
41cvi/4tJvvvXn6z+8GQpobR/yTPfsp+oHb0oLLm855xgVH361FPlhC31egQRONnX7flqOflTxsD
IbLv8fnrx3PUEbqmvg77kNcoOOr8omj6Frzzn8cFXq+vn96Tdl494MnnmjUoO0VkKOFysm8PAT3z
9dML6jMQVlB/i6yJ3KHj0CNUbde1y64jLiw8X/9Avth6QGYrz1FD3SFnYfiuRz/f+31Dfx20vxRc
HChcKrBjcGDRleLWAsjxSMiQzm+8/X9KQ3+Px4DOv/4B0CPJSumMqUPnVD2NUdTNN1ws43TCQWwm
J3hvU30YU7n294HDqeAePumj+kqiODnNlPhLlgQuLcEin+FQ4AIhnlSXrgRuiqPjlWdN7X/0tePz
qRuw51Zz2q4/Y5Ukd8vQmlvHm+UUg0+FR8ADoylDxRP/0kTob3kWV5+Kl47ngz7gwJZ4/NvJVk0I
5edjOzSBP+C/1vwhJnW/7Er1wP95PSbQNYL9hIbkI6uj9nEpRHFPOGH7Ntiw2ASaPhBpj+qoOJM1
/JOS8bmI2Lt902UTY3DWdCqgVpxjD52tJMmF9PotI43rkvmHqbKVxM1zoJjXqziPA7w6LpP20h4K
oAyng0UOzy4AFchmVw0DnJTX3yAaYdmfLKk4B0MAJISw8uQHyT7uGqetSK5x9YwzYizOS580h6D2
n00LRMr/fvg/pzgwbt+8esj4LKZZnKmc+QeoqpOnvGHr97WNgjfqR7/7iU3QCesiY2QYxVGvsaCH
xozTyMsFQEB/4RYdbW8cqn/3yTfhB/IENi8UQDLGjRCnOV0jqMMCeeTK56SContfVQmW+q8HjTWo
ndSTxKB1JIDQjX5GINq5gW0pKgFMO1AI6MQ5wg26ie3JxNEbAfp3X2KzmLMYWk6PHtyDYGNmLoXU
cADOC9yfU7bI8A2p3m/2yL+p6PBsynkWwOoCRoLodWdfijHb19oaboV02hUj525qz1mWmhM013lZ
N9G+w0q4FdItHKXIeI6aM4f19WlYnDrkBd91jguvPvF/3R/hnx5Jmcn6EC38NgTdLunpvjHfauhc
HErdGzza++RYF+NJcbLrfAhT2tdv7WCExnUh6oPg5A5k6LuR7qvi/Q2VCFkhBony+jC0drxtNThd
8P3+8L8j22+m4VZCV8Mae3FxgMkeMX0chikpHSBqp31P32y7YSGmOg0Dfs64Hu6gev08MrfPHBak
ktdDzmjGggVAEvCdiTzNheluwlHuk6KC7PL66YFbcbGnJn7mbTsehia/D7JJH3eNy1ZGt7aAmui4
Lw5GJXw9EWI/DpMQ+8p+4Cu/fvemL8wok644dMv4KCSQblO/bxPfSulcs65MMSRS0sy87OYurLxM
34i8v5mMWyXdAnW+R4cfFpFe+hKqsWqgcBTeN+abFephGKaB/OXoWlKu6tgAq/V66uCcv+/5m421
UA49FyIt0GjVe1Lmsp7u+lXwfX2Q4Gu8/qgz7WrwBePioKzHzdgzVABvvPl/qtn/kAZutXQJ9WjF
6FhzjlwQL3chVykajBi8PF/gNtSfeVr4uMzGRaVHiuqarUYj0gUOmQN1p3EuwhF00IiR7yoD1Olc
5zHPdlXgw60Kz6eNHc286GPXUVnBCxceE8mbULbfzLitEE8WJgbjOtVHngFyndYGjsWB2Hd9HG5l
PeDVxV4Ko4+xVQ00HOYFDZvrG1/tN6++VfXMdoQJT+b00WWRL0Uopgp0hZddk3kr6knFTIN4xKj7
K+DAGvcrnJp93UnhVqC4BmMEKxVzPQFPhl04mIrzsdFCd4ddb79VKHacG5pHTXZYp4Ziz3Ht3FVN
CpzHvuPkVqI4GTH7pR7mIxBRw1HliT0MRbKrvA+6x+uFjiw8jYdYzcfoaodm0xHN90m2SzIPO8/X
DwccMtG1wcMXMBFKqZOx7CXZJ38Mr0iUv+ZuSTPD4GDu5iNpo6GKBVhQKDL92PVVt/rEXlxB4zF4
ewtpVJkHAXry1iTcl6ps9YkM8uEwCWJz7CGWKnsxsUeZxebTvnffBO/EDgOAuqM5BgWumhLh2ZG7
dOfAkNejzicb9bhbN0fYjoI7pFbxg4Y+25fZbiV4gR/UWAPXfWTonjkUtmkqLN59l/fhVmHj0QZR
c2BlILIjP7SKP6iG7GuvDrcCm0ahpNwPyXzk4RSW60DqY11DRve/P+lvjolbjY2MxEhEH+cnWst0
edfMiquTowQ4EyCdsAv+75/5XZjffNx6ieskavFHpCQHv4qkrOrWeZ/e5m/k36GpM2Mons5Yxw85
xDZV0bs/9r36JoUWLTZv6Bmn47AOruJqbA9a1fui5FZvUwxJaFQK4uIi5uWkmpyUMDD2+8LkVpLo
VEypn+x0NI2Xp0iLjz5q032fdCtI9I1KfI9az3HIm6xScm0rSFL3yefDrSKxy1xmsrwejoECYbn1
Q1fGg9vn3AS45utYUyeJnKKWDkduAEPyqZJVDuf6fRv3Vow4Rw4l54nlp7bt/IsPh/VTGwI6tGs+
buWIdWxtNEOsfEynCP0o191pINFbNcLfLNStGBGEG5SrXVGckgCl8yX42cvuZd+Lb066IiJRDX5G
doLPVy3LxUMma5pVf9n3+M06jWQf9z6cilM6qA4yx3alzT2NZJfvW6tbBdig8xkp31CcCh2VbUFu
Zbhz296Kv2DENRpH8GiVIFm9Kha6fcpYkARfT3XwGXjdZGNx8lfrI2GjpEqa3Ja7Bn2r/GpD2Rjv
+uQAF66bbhreAUy4b55vZV+ACuNQo1RyoJA/tF1wn3T8ed9bXyf/Xy6vUtgINVPcJQdCZxWdk0Gi
77qxav647/mbPKkborGVc5+dkj5aYaGe6OT22qr3lp/g9dv9w0l3q7jigRiS3Nb0pIZA35h6WdSj
zkLGjuhTzeoLU942D8bXbx6ufxMWtvhj6pJO9Z2Wx7D40iYvdNmXr26FUamMl1VrPDfm73Ooljgg
kru+wVYW1UM5XNQ8y060W8PlNBRL+KCnQrxlwv0bWV+4deeCIJ8YrNvshMYUVo5Nz82dskEPPa6e
hvFsydKieRp0JvJu1cR0FUxPg7Dqg7V/y4oUaPJrePunubCJqpkjdbe0o8TRc7XdWkWSSzIchUAw
lKemXoUsx16BIlR28YiUawV6ucsuvRxoo06od7TgHEovFndpahfU3+PYQg3ZhZC8izJunbe2RO45
jPeCRvnwsOjaRvSyBkk2ihLkO7A9S/DpeczKyWQD8tOeYkWVaTH27PswNWqOykRkHBg6L+BkfXCo
s2Ts4MbFTpVwwAsCcM3twssUFEEBB3PHV92VUTEHNCkLB8d+cRMNgoJIoFBKNqpEu4ec8YI667uP
A1E4jLRZm/9Sg8I/nuYxWQ4U7QBxOWOERLUslvCzd/MKGJYIY91971FLz+ZynaIwsmWaU9Z87Xgi
ip+KzeAvob/W95MqYcLWui9XdePN4JVbyw5eXrqylutIHDL0s9ZHj5s0cgxIveqqzhEAimqh1qXq
QBafhndRvtDixNPZK7S9jb27AbyhqzI6LPShDWeeH0Ie27hqMjoiOc5VfsgVfInLdWR07CCrbfuG
HUyBM3tWoXC1sh5vNoLQWuaEZmjnWfi5TjJk8wjxVM23+Fp9w8spR8JdFlEg1WFWHfk2GkUP1vk1
+zlz7+LTMPWpePQTyemnZgTe8TE2dRzfe1ABZ3aQHq1DyamwcwSjCk+zWT6gcSbH9xo4AJ5dxUJf
sPkUwmwaSbIKey9uHI1X+2PMFe9Z1S+o0V8yNIYVL9GardpVsksAeGM5WI+6lLPsbIDmIg8tHYyN
snkB5hPfsu8vJEV9k1woeJVNKagoThTUwqqnq1UTKiIu0Ms14V/0XThrcbQTto5H2rO5fVlXwroc
06En86mNU71WPWsSAvPexskDikNN/jU3cdffFatH9axJw3mdSjsY3LGUBZjwBImtMXEcV0Crxu1z
JPKJnuB7I9a7jljgdsvQwPLO4/bfLAxdsKHT1EACS+F9F8r5B5EBWpmmJUuGD1mqovzQ1Dptf+BI
mkssGpX0ywFg614/ijlk9AWquVGdWpehe6voQzBFfRoQAUylFf4P3sl+RiPTFPTJ44hF2xy7oXHk
MihAxz83gcpDgl1HMJqWmUqK4TE0RkQ/krauczDdWaHY2dplSW/DiSf9l9ZSl1aw8w9hEgBwb1TA
cTul8mdtLBOsFKPIfwDfOg6f0fTvmwqXfkgp0OTQuweLa5Ec/3MfJD/7dlr8RZHBuRfhwyiqhgYr
6WebYJrfMEH8oylCdgrJmLdP+TRn9BjmoLS+H0Wz+ncW3Q0kgEAAdg45uOhYNBdtTdf9ErhQa+5a
Osbu3PetrM8jKaLpbh6BtQW3NE7I15ySpPgjsqJ+RGd/cIvbPf8TfR2qbG3KDgy+TcFh5T63t0B7
LP4Gnk7xF1nwpDgMEo2cz5lrZPcYsZpHF9vz2R2DsWnXm8JNIT1ndBXh55DWon7fjAUbqsGZAFaV
bVhodJAoCr7i4nU6PejQm/ASD3SQH8FTqfunGbzx5hQ2os8OZm0XxE6b5lNzgqw9mh7GYqE/Jawa
uqpG2c8+NWs4IZQ0/WqPNO3NxA4hLhGXO9HCd/pUs3lAb0mQLeylyXWRXNQwDLQ0dTDRH01TtEPF
Oi1ASc27CPh38GLj9aKl0uZgLAmDg9EdicpOejt8jU2BNzikIYvgMrniLXjA9FS2a6C7I/i2wEvD
Z9CLx9GiX/CYDpP9RkJnKah3DPzOCpQL+oAslv1ZYwlnVSsboiqqbNp/diOwmfCdUgpOdGUsvOcX
a9AE/OKADZzqshlNtiLe+8H2fdkaZE+2xEXEon/aeYnTT6CLTNgQBEyEivcST7l+yMHM0zEtKC6g
j50lKi3R2tqlZ1lEhTguC4ulK1lkcn9nV81Q+l0B/CpuwtohdUeDYdNcNOB3QeknzoMPNBUTOTQJ
nYODDpeoOGTO+/bTFPq4vVmMt8V5Vn1QH0ZLancfg6n2Lox0yz+g/E6cKLmUpjjBzJ+Z20LgYPno
UNbKT4ng2O9MXacjBPJJs94rFrai6v0UmSoZQNlGO8mka27R1Oh19N6EQqFHpkuMecfXMCM3PW7y
28ceBoSA4i4uAdcIdu/laKciukRxoc1Tqseg+074mst7KmONOdY1SjZ/xBI48bZUcNLTx57lfDnh
L1vbY6pEoj9SsTT1rWa8jS/oEabyYZ4IUGhHhCNJDyBYxfWfHg7WsJoHwBZ02p4zBlE42o8wR3LY
W902rXHDzdCqGGJrAvF1eNQDYJTlYlxHPuA3809L1Jj1m4SXP1ruC9L0STXCFZNVAeJTXa31sH5o
CTXxTV4M6IVLuw4aYrVMeVC5YTYg/U29XdHXs2RRhXuevHmH103Tp9U6xm+CjiS40OO1COYXpXzf
3UJR3XhkRZ1ff2LX0J2AdW0YRs/XC7Q4rOJmzPyDD4tEaURi7+pL3uLTw/+XggN3bxGQxyeAPfR0
CU1TmJvV0CK97txrA6sGhmHUujQFVnkIG0HmZ1aN3Dr3HBerLErw5XJ6yhKF+FaK2LbTU2iifPzu
Jz0kYBibZU0vLonD9THB7G++tHoFXQd/ZNzXTwJVSvs+FxjEW0/aaT108ZyaG+z/wcAwuEQtR+uz
zDIkT6b3+JgTW06LFYH6mEUO2OwFY7bcji3Uuk/twhteJW3T6y/rADz3V0Uyl6sSxm1hN2CkYsn+
6GBlG74DTCApvvcJLcS3UY6C4NgLn0qA31vSZjcKfGSH/K2B1Kgvx2B22Arliu0D2R6cfGmQLoDJ
wzujd5BOZsEPmP0DQxxiU28vfh7FSzZjfh9FaCWt+OpxcaWyLvmcEshVqtjldVuhRJBkAFX22Xwm
MkvpUsZrqMbHoRkbdIJHcFVFet/K/gFQbRvIkqJD83vbj2Y9pRFPlqeoCyfYIuP6u3hJ8s42p0UC
AvRuJE38JdcA2Bx0UqNCk/PA0EfXDTXS+qm15AnXgnH3XopM+7uo7cYeATPB2kA/AfSD+VnA23Z6
qJUshrXKk4S9cxAkBdVKuVrea29H9KmjHZnYCu6StaiyIuLDk9Ao/ZWNYnI8xg7tzvKEFtbomNdx
1x2msCb4EryR0UMyD1fALtXX5CeH4rVhVZEvKTmoeQyjuRR+dZ/bXMLMqvQKLXsvA5pf409M0/5+
6mZkXFXD2qCKWpj1uQrRfSkzS2Pzmcxwdbhh1A7Y77M1RJoeo696MKWLk8BcOF4hfJ77zmQVSel4
EK6Zu7NYsdS/puEEKjnJhIwAr5rgRBclPM4PsYRqu9Rx5E8FNiNrygnoa/04Q9EGvLqiKpP3Qtfu
KXdXLq2ffHyn81yExxxwnhXbKFKOw+QThH0rl4BdBO1S8zLLOlred9McVbjnGMk3J2sLwLhtkhuk
a4CZCrQf9biuLKe1bW4aM8A3JEG7OzbbuPLeFEPZg/NED2YKyQ1DPvDZqiy+Y3C4UiUt2lFXTUQo
g5XuQMq+T1p6m1vm/kjQlNU+ECwddfat9sXDGJDpXWjhvIsjUGzuGc2JR+4UJdO7JRigpjZrVlF0
9z/gTgY99EOmYpjEowf3wU05+djbgB0FaakolVrN3SJk8cQswAYHgWlcpetsK9LU/CZJkuJ+pszd
smiV34BBbz8UsZzA86bPMp3Ux7QtuqJk4aChBpqlEGO5hrywumTIdt3JAernbuhC2CcarcOtaV1e
HDCdaaX87NdTN7XprYOqNPlogzz7wKSN4ZaPU2sW3NQqW6wsa8zcHO4Frgn/4KZ25mOaUurKhas1
h8I2Wqw78KtNw0W61cPNJp8iNwB4PI6a4BzD4749MLpEwe0SJWhFRtu5DW+nJqqLRx2s2pwW2C+E
nzyVhFaFSxZzNydDyr4hc1XjMTUkIDcDH3hy366LBIOXdYssbTRM+ad4lkP4NMZzPBxheOM6OEVo
2lz6YCnk16AB4rmtUsdTfgh125hyTjlS0cLMGa8miRzFlnUcxLEsXepm/nPN03i8X9Z+8T/A27JI
hxqTp5jdEmsrHcoWnVbtEeZGNTlPueTt8xqhJHPsuyRWJ5Mh7hxwomHZZbyqIo9jpkj8hG6kNr2D
rDkGt71Y0+ISod9s/cWhkVdPszb5EFauYEtzq0cdh7SEX0qOK07fEumecTTOCE7BUNL6O5RONOJC
02U2ehgUluQHgcOq/SpSUVwSUNBxQFY2+xrpWATfFC5JcUxe+xRsStwNNBVmB5Klsp4XRHc9zeth
UWzKP1NYLZhPuUVs/6L1WJD2kGZjgP2q7tJg+UCtb1H2CAjJ4tKYelJVUceSPGqfr+5XAhcG+cfE
0QZ4zFsAHt872awFfCDSfnoH9HYq1mO3wHT3XPCA9O8oVhkiYhhPY47w1KwZarhNhyrLTRuHjb2J
RSNCdUj8hBSglJRSBnf+HucPZHztWLlluOYioOsY+9yaaWL2XAgmpk9SB/1y6tvAFBetiznFF/OF
nQ4jkevyTRQpmiJpIwr9zVgxolbEQhVUhZijOz6ymlYjLrPNvWvbhOGTZBw9mhqXH9U0LCOS0pHC
LefT7JMih4HCWN/3jKD+U6/5+zEmziA7SL0fnpyUspxAUS3RTcfmGOi0vO1PzuapqxjAs/PFxxoH
tKaYs1Ib2wdDaWZj9XMW2az5tYA4kx+9CMPmQO11Xy2ZBvrjxlOV/nDgF/K2jPugqG9ByU5oUmnp
2wD5qAuD8+oxg8/Y8aPs1iDYt98Lz5sD9vikfuqJno48GP0MYUpQBxfkt7GpQpR3dRnkZqwruF7F
H+PFQBa42IYNl6K57hgYLRPBdLfveYUdaVCfUtyshKe2aTpzGIKU2+Oyor8Eh74AJT6fNRF/zFsb
4sDMnXiEPH++yJrTDiuynm/7EIWOh4IwQy5zbeS3HMmKfeyE1bdmzDrZHHLn1ipNEThQimH1N7iR
tPzAFGInbyfxYMz/Y+7MdhxHsjT9KoW8ZzZ3mjU6CxiSkmvxfQsPvyFi8eC+GTcj32Cea15sPmXV
TFcGuqqm62qQASQi5JKLktHsnP/8i0kBt2EPsxyrQGRRt63ExSDKMQ95oJzqph+dobpRyTScp65r
iy+20qLctaJUzzSdzq42HKQ8vB9fHNctIGut0u7y6uER86Fs3yQuHleUnEVMnRFWS1DvHcLAp6in
vG8jwbx5JvVPaEB39s0h6nulo2qiY6Sw6aSOECKtaWhlLN5+Le0q6uAvwZzG9sW+aWUzAq+Mxibr
U7DMXvaml7nfrjdXr8UL7iutfV37+ZQP0ejMXX5uBewmnO20jsmbB2JMZvfOJp0xnttAF/hKJIQa
N5zzwYOVOTSvyUBrFPqk+p22IjE0rM++2uKSSbCXhsmItutb0pCYcrRLSucwwbtDfLQjIARnFjU/
qYPahLazjWxvN4aQ7fjEzMhW1wtq/OpOLSR53roTZkOREKpb7mpGel/drTEwDEu9MfuUtSmSr3Ls
ugo2W+0+17Yc85Bc2yxcSpI+6JhJBWTvm7tPWU6PCCI37MthWq2QPUInebiB3HlxGfhZVp3XJaDN
DFFJWe8U2I0TtTSi893apdvyYHa9EbwtSd9Md9Ocy/wkMpnW+a6ekjI/zmmmrYz91vZ+lAvV5Hu5
pgsF9iY7vJ7Ltt9ewFlr+D4zDXmtQ81Zrg66GBbubLt/tZ3M2TOpsM5YBHCQCA+j7rBZ/Cl44X5Y
qp3Mxgz/GmE1+noRU1N+Xmoa2FApMLYby7D95qMrpCzjsk2U/WzYWz3friZdyW3SklP2IACg7N/b
7um2Gxyn+eE1gwwO2korM3Jd7J6vOchSDutUe/YSJ36gRReR9AR5NdosCFdPM9485snHZ8g8s7CC
8jT5jtsRPGfq5kZ2wFGh3zkLbt1dpj5Mz8mzW3tLGjhsiVk2B2zTDfse1V7gtxEZRNvC9KFZuz1J
povaQ8rp6gjw2Ju+Nks9GMTzbaM4GhVd45tZ1T2lu099F1tKdgVSSOrM+nYCJikj2P3jMIVY0lj2
2fRtjxraG43mkDPln78u9ioHrspPxqslzcUSK6/ryl3lOKKPbfJQxjLsVb1me4reSp4TFxMtqH/V
JZyKrK42LrJc6lMyQguPUCmk0ovxATAHXL2Tmmkqg7g2Pfmzdja25rFzD+yTLbPiniMsBG6yyhC5
4lbEfd1M1d7Vk9V/BLlXVgYlkuWODomleLn86Mq6Qk1UMp8Zh2iuOQ7dyKiUvPLtzl71sbSEI15x
LK7H68ua0x0XnruFGxWWdto7L8gr/cngaqQRZtbotNP+4qVM3T2LbXZvp0ujcE6MttScMbA1sTda
kzS9W2troCZTk+ObMz0ZrXkQASl7FOXmUMvmW76yZUNDWoPa/FDjbPT7CWtV6kJuc2BzslJadRpk
O4k7LyvmlBNRFNv3MgN0fS+KpS33buo2xsKn2zkNScC+yh9cqhqOBlsGrrfv2Nr7j6xzvUWEIwbl
6+0SuJN4toAhcsJHgDnHrxIz0fK1M6bWuG9TcO2H+VKPo2hfRWVHwdzjqotoq1PVMauB91kkbufs
VUB95+9I8Zv6M/qz1FuiDai8paDPVZAHMQSvUZyXDsD8miJC+Nfl5LrDU1MVpToFqbO0R2Miqfud
qUtiRgyMfCQlbW1MYRXYi3HdmjjQPBjTMOVvxkYqXiQpAJrdOtVC3ebDiMyi9sxgft4q2FeRMAew
7NypGgxOVGqM34Q/dMmzswxZZDe46xfzdjI2wqMV/VKbVcelS501pMwoACsCPU6HtW2kc1CAictV
Vfqb+Qp44nmnvGTgEXVmzfh5h5rVVOJyhm+08BfgwNj3yranyPHrwgi55278blhdRioe9gl704LY
2+9zwwLW9huQ7DWsCPgS4drrzotVFnjuYdST3A6dqw2zwVDMXiYJdJGS1NVO0iquPUsNw6s34On9
EaTuVF+bQIDBvvKyST4tCwh0XKWiSNHGQYe6z5um8s9JWjXl0yL4YM6rLcrhZE4EutzMvFebPO11
8+6LKajTky6Y1L1Qz+bJHJmTv+Z9XLSiBp1zcQjLzWjiZu6MCG8If+1ixh2BkPsS6ujFQDf4jOWl
OViRlNgY1rsaxHuYjkG9KD7YMSg6da8VHxqjIVYCkdp2INcnh48daY/0snJ7ASRO9H7mTt7LbQuu
6RV842wbiWSy5Zt4p9mXaYWwr8zC97ursgh673qrWnS/lr224+clnySmBuWEtcR+JGp4zUJr8b2A
UY4N5cfsBzFHPv3b8F7PrrDvW0T/g72/GI1atG7aI1pcqE3ORSTrZSnjtVaXPLNx8G89lbjN0UVH
uhz6ppucOJ3Xrrm2B1xSQIJMxkrtqoJpn4NVWqExWJaxZxQz5nElUkl13fVDF4S+U+fOFx2QYX5O
trTQjxgCuCMQY5ao7bvTeE76tStbszqaDkK7owm41d+gWVfjc4UhcvbSNp6rry3XGNYfa+8V3fW6
psYAjqFtEVHBAI4Do01AyPkwQDXrR/dmMuthicaV2Mqj4i0U8bTZdhnBzPYZDbruhQk4i72EhHlb
zWRkv5hLmQ43atys5hQQukZdwBUmMO3luJJLPgRu8RU0w3DiwhNGN2C5SSEWDQ2rvd6BvZeAA2yk
l25mudQj0lCzE62GYSluFtEryPqdd/kEZUdXnoam8uTdEMyVgdg9D/Lv0+V8/B5MiPdRMnvpsW8l
pYjJflc9OUrZI/de6tX9GHZiQNNLJ01MUZCZuRk7tmdA7nDSPrm1s2Bc9myjOPHNVZPPH2OhO33d
bkHtfaIY8F0dFn0xndY12PQnEdTdfMepnTqHgXIlrDFD6UOiaNILJtjpmTOXOc09xbEMTkMGz/0W
PLhGbo35/kYH35c05x6xia43fkE22YsQWYu97LTflYATqs8emQZbaTzPxJM/FvDqOBdJeMA5UM4i
ka9Bh260ixoT2H6+ahLVt2OYozZzw1YwLnUiRnxq+qBfTsGo6EvN8QtN2ZYboT8yMC5Cj112BCqp
WrQGIRbp3ZLuNeJEomka7frZZ/S966TCaSFCpb+qaTnyIlp63KuXE/2w9qxYORkT6/gfcwUuxN7/
Yob+sxVJCvCoc0MF+5boxCom317fwFTqI45nQHUQZvFPZM1/h7nxczSW6od1cB3H36M+7oOncW2T
Ke5SyhqkqlT+kYnWvKII0WvzTySZf4e68bP5TwEZhc3D9va+IABgxONi14Og/JML+nuv/hPVpSM+
bAgy6TEPrb+WynpdRJf8ixSOn0ijVGV93aWJt1/JGAgztR7zqXL+xRf/iTcxWtbYtJPv7UFWdowH
8jCx6Kf/8YL6e5/KT1y0RM/56Mnc36emMbCFzwl9Hpv9v/TqPxuh2GXnMPPmc6EzwAh0lETabe3T
P37xv7NCf/ZB8ZVVL50uWC5ZIO3vQ5PXS2T6q02IibDrLuwmqJ8H6Pde9y9lgaED5Lb8GzpWJtIl
wCDC25O96H1yezXcFhZowD++oN/vrf/i7v7ZESUoVsef19Td10Jm4CqyWRcgQ/77WK3Rf3UptPiX
xrUa/yrviudiy58tVpp3SIZ8yihN02xHFNx3PTvkxIZjwAn8l3f3b9/0v6cf7f1f3sfw5//g79/a
blV5mo0//fXPz23Nn/+4POf//swfn/Hnq4/29kv9Mfz8Q394Dq/7198bfxm//OEvO8qwcX2YPtT6
+DFM1fj76/MOLz/5//rgnz5+f5Xntfv47ZdvYIjj5dWwIWp++etDx++//XIRYf7b3778Xx+7vP/f
fvlf/3PM8rbLP35+yseXYfztFzf4VQrbCaTEb5Oy+yLOXT4ujzj2r1IKgqlcH0fYS+/3y58a4hWz
336x3F+FdISPU7pp2q572eqGdro85Pzq0Gu45I7xgOegkfnl/7y1P3w3//ld/amZ6vs2b8bht1+8
33X4/7mWAscVjvSDQHq2haU57/GPS7YA4DZHBoBhCgUiOM218u5xvwAgDfGaUieFEnpCPde0CGgh
G2VmEM/lZnwelFJMDEi/Vm99poCVGumT6UGDgzXYOQ+q4rOzSLDfTDtZHiPoyn1AZAU4RZYYB9EI
tzA/QWhJUgZIheVeFVuQfA68Lrkf4N3UEWiN1cWGB70q3Gyr/j52Tfle1qVF6VkOKr0qKmt7ynu7
B7CHTSWjsim7C12qC0ZwriV/cHpnvKdgz/Ca9VNPX5kezj8RL+JBaOyXroyLsVNn0JrUO0ESC6qw
SqmWrvrG66yXARC6O/aFkdNfoMXtuXz8m46qHWUSz65KOfNrMy050Htp3jUuDsxXNRhzui+TJtPh
ltqgZn6gGlkA3amawOcFfwd5V7QjzNBwEWbuR0PSrwsVeeEX3NXjiAijo1nKOmqPIGPA3arOpztt
LFejtCmA7SkuynR7Coo2HZ7n0rQ8zAlaLyPTxzZzradzo43RnB7mYMiqJOpnIyvk7bTgs7482kbd
bMwph6yd6qNmeDtsW5hPLhaLj5tf2JziMxfVVVSfjZohnjn5IqNhauEGmY2SAUBSPUw7n9ElvsVQ
Wjo616Iez5xv5btlkHYPK40cBnG/EPhUhZvOcKU2JQ7GjGa4X3ZuEcDlw83Eah7bvnfKG2cYh/Iq
qOZliZyqUEZMe7dlsdVP9sgZJBM/tNKtpaDL7cA+Asa0ox8lJVgdU7Ne5ofVs6cj3rx6iKcxQVNa
NG0+x8yGqBHdVGnYlGykrKp0Np2TzSSopclYcn+n87x5lk0NNVpb5XiPGTLPtBBPBeFWBm48GFUw
XI3pJu6zYdBkGS+uY4c+L3XNN1TcAZ003UFOYrToNXP9FgRgxCVl5XJZt34y53vf1AXV8tAmdpT7
E9R3IYZ+2S0F6SNX2hu9lE8md7JQV8Jr4sVT2n63jbEvY5E3gwhbrHZ7qF6QMwHnamZ9oZUAKjxY
UgWPlLZLftCziTdJvyVJwnRLmcp6MVSBq5md5Yu3z1nr3R6cp52OaZVk9jGRFQNl2u/NK268NYCq
F+Z54vpvppW2TUoznhX2rhhdkb3NJYmG4DT+WF2NMF3c93Fjcgf1sfIMOrRRGsyjRg36d7fpeXFu
PG7++Tbr6zSJmMV67Tcm0ZuO+jTz781+ZnDtZFAQmeG44At+rW7hV/S3KBQXN7JmSzz0Wz9Vh0p3
M+hUOxjnTAbbHC2tw4gBOWoHEUPnFkAeneODnXqVtTONbPUwDiq1EQawUdJdsCXiaRKrd5Baqimc
rHzZditd/0OK38cVvxVIdJAbGOrkZjOOfj10o9Cf3BnqUz3lePL0rRuWoDBNXCwTob9McrqvXlqs
cpcnCxwJuBgwY4zCkCeBGwoYAmvkwV+T4DErqM137Ka5H84WBi+R25azF6aBV7q7GpZUDc4t0pcC
EcOXwXTA00VN03ppPC29792Ee0EhZ+Y4kzU8UGMVX/Vm9TDYzd5890fDtOLeSsTRzTxAesgM5SlJ
4KhFvWUIB+KN5zThuOp+AkBHsLNrZWLPYVXOKJptPzNPW8r0kRmPU/8IjKY6KzhzL3NT9dnR3GoY
XZ9K2S+wjS77yGrJ+cP37ABkx4FOGqZF0j3n2eredpbZ650PpOZEDqKPLdZWsd76mmH5zqZ/bln+
/iCuMja6ISQgTz1gWFUnocggV6EkUkO+5yTLtuuSPe++ASDxds7WcEOl9jw3sQtV6rNPRBD7BEm9
D+CoqQHZIk3cIko7G9hvNbiTwV+rJO1D2zRTEW7+IEcIKtLUno6DEjNcqDMDehpwXZeTTviL/NQV
KVAmrR7HZGAbF3rXKDLYXatK9Rz1iySpzc0Uk9jV8P2HvJD5CHjuVyU0T9OD/1MNhflJGZUxnvy1
yNvQt0cQBaZgdRBJKrbvtqmMZge3dGhOHRokXJpsh9OvahScaBdkrooy37FgtJgbiVzgJ0FY6gtz
LFzLHETM0ZViDG40ybkrt6YPl1pMDEpKQgexW8rKNYSn084wAX18PHrCt6aXRbrTU7J5gR8OVdXf
cwtwrdI31zGUypiPdZ5w2dKx2k+bzdoAzWHUEVp07uWusFM5nf2JnNomxJbSK380WR6II2uj2xit
4FkfdrqaL29yVSXkXZk1DcCgX70GAGVDOE/ZlD4bmWdA7sxHt/9aDCZzspCRaN0yw/EK092NmypF
VEyib/O4ZhZo7ruMYc0OWESDixSdYUI8ZZuGB4Ag6jLHAjU0u0QB9WUYk0WwyNf7kg+PkU9r5Ix8
LyaskTfLrNyVRlkRNTCur8E8yse1MDbWSKXX54Vm/XYZLpwoufT9m2ct0CMarQPntC22wBhBLfKH
MWDZHJfo4W+lueRPzPzHe4j7nQibVG6fYJC477zV+XNhqO0mL1Ns7wKVdw+Ee6pnBl9bCs6uoQDB
c1VMEHOpxssSg7ve2PnMu8ZIwg81QwGHwepwaZbAEChlGNcxRJTphX2sGdrtllpv18mw6DGymjo9
cKKOgMn+XO59BsE1FufueGq4lOEiUlePhqeXKcods72WJZTwXSa89nUQi7qd08QewmnrikdRdMP3
ZRi8x7JM0LNYJqT73SoK0BugMGq/MTMS4tw8OUZzs2AUDNgXHD04kyDQS2fBANBe3exNsOIXz8y7
k6FSpWJ7WLrv45Z5TuhnWr1RoU02BWXmfGODxRJJu2CZYa9hj4WmSNRdFnSYfUIh7+FB1y0MCksm
RhexmpbD2CQXqTY6wevV6WwKTpgI3/w+Kw1IHtAMYfJII2VasJpwCXu/QdyWOs1Z1zjyhkUtqHma
pmX0MfkKE3GZiZWRhZr9z6ZVDi20otZvrjNu0A6DFlWw2RuTgswwWoyeoIxYDdnBMhXxEIz1FlbY
8n6ebLd4K4jp4mXrbGXTI9ihjCDYCkBSOdVTPBtWOoIJb8Z3NYncZEBTY+TrudwwocrXZIxrKG0u
ENRK5Am/f8GhKsmqHG5Wj49wFTTJGIRd4gnJidEznF9SI5PscU5vHVp4OfW+7Db/TidOBoxiawdI
otAlnBAmBTdT0CrryqAazK98LOfSsHMv/nRpNpkH3STbELdDLXZtpRKxr/HOe1wSd0ivVo9i0WDH
ZmwHUcDeHAahxeR9tFyS+QRvFYCo6nXz2roWto8hiHUur+a6oI+gQ9/MR8s2reBZDa7MEUuVw3XS
QpuK6nHsHgwGLjWXt6hPsq+ayrnKpUgH2J+GYkfOmZ4wkwczzfUNpNauakMiNCgAIS1tJSR2BALe
vhS9fACIFnepAhCI8mzSjwkzDcwunc5CEGH5FvFylJFWDJ2jhkPjmi7EXlT6VAu9W88xBEs57dO5
W19FWuXduSkNK9vVGQPo0Ic7vYZF26Vf6MlWlgeTLEoTkVTY0WFcG5c4eBZxVysSiX7vPP9bvfdN
/g2ZQftj/Lmz/kMzftd9NE+j+vgYb750P//k/4c9+KUD/vs9+P+YEK58y/7Qgl+e8ZcW3Ap+tXwz
sIQkY9L1L/Y7f+nA5a/sPBLHSooSLD39C/701w7clb+alu9Z9N8y8L3fm/O/duCu/6sTCNM16ZYD
Gyei/1YHjn7lj9gafbwD0uz7lufx+/jf5fG/QY0KnN/QZaM6NuUMd3mCgFStO70Eb/h1Bnsn6E9S
DVemc+V0sD408wRXvwd5QXtmQzetrCZ7lh7WqgRoZuULM0OOeAqylKDR7Hm12TmzzLtKnJbpi5PC
x/QgpZVU6pWt93n+PMCSpGwaj7M175TLJoxAhyInD0U6HycpQrt8GwevvXbkV6UA8m2OtSwpQ1er
MsYdMm7TMs4D2Dp39iSP2ocyYNv2TdPY+Lzqx8HWMBg/GUyDRoJuKgMmWb2hRzG3O9cviSEp8k92
YvfRQibJCg3eUDeLwUa9GXFdFicO788ah9EQVgwD+G5PyB/EkzrEP+MNj92DXY40SwXuAl4Sq/Qd
kR/ElpPVvY+jRN0j3vxy5xJwNTmfp+Z718F/1Z9mY7LZIWznEMg6ngcbUrU/AEqYL31VXzXD8jKV
7rct27qwZJLXbjSLIs5xrNxDZb6uBhNlGQwvw9FnWRqHYG4i15L7CdHKabHVFkkYnO7y6OjktGSN
fsU0KBrEcyDvgl5xncQJod2MdKvvVJE5EXbc01XZAE4UQfbQF/5eZebBcIKr3mY8qd+zuZAPFRSb
17YT/bNl5NONmbSv4wiXQo3vKRc6mOYbw/6wMvvPtgtPEilaq56KbKDfp/bZUqYoNRVU7KcE0Seq
PVStvQvk100YNyWEvBFKWYxTwA7q78mzXQFn1jnOSRbOos9f1QQRaIGZjmSECaBo79WavC4Y/3+l
Q1s+RPcpmWr6+vWLKiFLJuJ+Kqp7BX246h8sZFxGAokU8zfp6DSua3jiNVG50Hvq7dreiD5W7nPg
yuFVT80L0SxDqOumPuTtWuz7IqF1Mc0qnFrrSjsMSB0nDpo58poXLxC7xbrJt+rB9ruznxgzRWEb
jcKNLvBHwgaf1GnMEPxQF95DJ5PXtuUjXXv6uZNbwR8sK8o9/2pp62OCO7Sf3nT+MSEjw6k5HeDp
aqONU+bqyq5fBIvbC74XaR217RmT+buBWg2Zfyy8M0jEfp3nsw2znCnus53Jp7z6tqXn9EJ/6s78
6I3vlJi0kA/lz+9b/VUODz5CBCebYk0+iuzijKMpLc8SmQtuE7x/az0vxvgV18XQ1NRAbvaQ2Pw7
cBIJWkmk4HhuBI4ylouaPn/pV/NebcWnNRW35ubuqeVhrUDgksi88AIWwYlkh+pa5lvYy+6599OH
LjjSUxyDZIaj7VmHemj9KNWCyrhgFmfPIIOdow/GYPzQjBTPnijurVLdIM/8seT5O+yGbLetxVub
4n+SZeaun51bKJhQVg0m4U3hrd+srU/ftq4TD8TbQXVNINuZ7Bu7xrGeM3eeT5sWw129ceYiEnRD
YExuLaWzqDCgWDZS3duD96Sc9rEUy00pFbBggdBqW71XCgbiHCcqpt5Oni/tSAP5hC+MbK7HMs33
3pCdUpN044zapzRjJbZQBcP7NsO2Q16I+tP+in39oUrGM+lqT8koiigoPruMEwoEQzst5nTfVMNE
1tFq7dIJGo9rAGCg/0v7L4meIC83QFOzfdc4P5a+jpfC12+Mqdtti6pumj8JZ0x3M7LN7wvQQeh4
0KdoLJDFHHS57swEBNEBQezCejPfF/LUri2VJRBLRbuDtzHugtKUVwP+v8deIAUtBw8tQH9XFsMa
F6lrXnhwTPSd/q22Bd6/yrwqpDFwUmzmt7mH94zwA57ldjHW9IJd33+yg/6tCCovTJI3VVOqS/HY
59+7oeJ+rpBu9kBP3GQoirg5iLVu/NgI7nLz5I4Ep8ir0fnWqmhMuTU6dsj+TCl0JF7s3S/qLE5E
cqhS50RPti9Zhl3LknW+5Bkbd9ogpF4jUwCxLBWmnMiNtXtTLbCvme2HAW6X5vo2sJ/ZgfHZhL4U
ACuFQ+2WV97WBrsqaAOAseURCGRXLOravhgr18UjxlNPjsWUNjKrtjp3tbgNuvx90HqBuqWvBZc3
K2wd1FNuXw9ePPlJyCKxCXvfxINw0891DkdzQd+G1nUarl33qWd/7W0T4eSF4g35ikbZGMurtAV5
kfJOkpop2uOgrof0DVuzd2Pgpu5PsxMAl/X0AwocKNiBJMRZoOLSSG/7ebyiqr3xdPUZP7Sj37/U
lXoTSBJDdsEzswUY47Btdo0ZqBBpHgYaPlJpOQa3fpdmkUsfmc0KwvWIfGlY5mtjKR9sfvfR3box
qtMUcozeojq4baAZM/+EW5fdVi744sy3vMrv7qrIy7NjaI8iLLwxjbKquoJyeNZFf5wgcKcdhYYD
G8Rr5/mIoVKKeqxY484tP7dG+5wszVe36s5aBSgF6yRGdBPVrGBj8/ft2M5PU2Pts1J8tzXlsZ26
30dffqLeh5mA/MzlzoceTNdN+Ii/X23LgCPmwpgF6Q5lI0gg3DhKPmufDHEI+3BehyJ0l+rNSqGl
6R6yUm8LHQpju7R7dmzOzyDox1bSqI5GvrcCGN2BevOc+tmwkgeLuJB9P3b7rE8kLSOeX91W5Vcu
WxVE4r3FCV+2MgK+P3e+3if6anKKqJ26qPAxA/FnODpQZmCmTLAt0IKYNpXJ1u5KYZ3btrmbiqML
lyM0F9u86gM+nX4N/aY8NcF8QKVDd7Sc8+aK6qCdnPzIIWZHiE32RRXQVsvY1/ldC3tyMo2PGcpD
JwOsovMHq+6fOqd+WI3pzvb1o5G1O03c92fHxWBs8p/Kfvxsmj/q2rma2h/W6pyW4WylX1JvijKn
OS7mFGljOcBLuirJnxq4bUwVps1NhmRevCf2yZxfrQvttnGxEdot3clbPzWScby5HsriIIFYGquJ
1myODfnqrGUkli+XphEUe2+XtzlPhMQW8XXy3bmxNr3novIiWLCHxco4Lur3S4pzNJqN/UlV6DcS
L0IOHgqYdx68/IO9CMR5fnCmlWTkhG7fmJ6KRfjw1LIQj/4fpuBWmspz6i7XeQtOE6j5tsiOlhuc
dYVRvV+bt1r3MROPbxcantQATfDYD9ZogFCk7LrIACukPnaXx73XWNzCD35pU77pr03XH5YNWYKi
Q2WgfLJz/1ilFcIcZCie376IYtiNon+0hhsbjHnL7Icp/wEAHW+4XqGGhtpinwAx7yXWcvFWiwzb
gZJ9fnrtmbBIf9wlOYwnRyW7xlv2XS5f3Vkdc0qnW4PGE+ArsZiEsXG6nmGy9pNyl8619kMSFiJT
Y5LAd1EIhJuMgcJ6ODnezVRrk03H+eEnG+IdLgGjefQTE2ODwkkOPlrYqCpgcfUXhn/94HXqqy/M
MZaa78TX7TkvjMcKp2e9jrvNMu5sZd1BgEJp/N1r+zjxaB3qzG1xllnoA3SESPxp2l4aNwVV5ANt
h6NTyjjboDGBcyMuH06WUq+jux1yuX7CZvK1DOybCv4x50S02NQ1rXnuHTPO7ewGcPCAhEYjtJ3O
eujtqHNnFJpKI0yCwY58cp8xqmAjxkOiKzIMgCEZXjSVG0TBXllR3U7PDDoO0ihjWp3nlY/cWGo8
sdhUiq25nhsb+GZE6uDP44sAUwuLyQRdK7arwgUYN1MPE+Dxy5DTBSCv/Ebpqj77Dft/qYkRSGss
H8CciasaII7Pk+U2sZHafuzjdqQiI7DX0DD6c5B0+SG1V3zfLRSjpuMdKyiHaJOeKuZK95U2mmge
VPeisDZAJYMNRnCHJ255p1GvhL6FTMGdmzqWTAW3zXSppa8QmfGILxifSRJ4K0r/ng8ja4xPWrTJ
vWHT7M2MripYQ/s1cY6bcrpDMHnP2jBuidSRLHjBiuxaLfYEbVmRZ6JatJvt0AoavxZrAxFkxifM
FQYyH4Lk3fDlfWEaKrQ9KnbLLu/WItj29lIOR7w3RQgBj+0AIWTXtqdSJo+oGEwUat3tZcweNU1z
D8sEl4vme/6/qTuP5ciVLct+EcoAd8ABTCOACISmVhMYmZmE1hpf3yvKalA9aLOqYQ/uG9x3mUky
II5vsU5q+XnbC0+ZtSTrk2nbtCi/DZWmD0kadX/xO7vAyZ18i3C0nRJGt0aSc75rv3un0rpzb5vl
VnWwCboE44Mg41n1vMjIsm6cWdeO1mi+CI0mhlROtc05aVHVxawW36Po5K4qhyZITKF5EzL/Zu1w
we2xlQfmn31ttDz86nTLomOKguy85EPa1WVr4AbesOoOid0+drrLugabigjZmWz8a6MsTyb1FEUR
3l7FP1lm5xJBzh4aZk1uFjHQUiyYHntD4/RXYQ6vUxnfmOM1L+Gwu4fiIDbhWrIY0CrQwFoJQMta
aAvo3Vfdio+pNZ5QPlkbbZ9xVX24ELeZK/uUJb+N6Xy2+hBMrv1bJil6VPavxfhIuvDbsd1AFH8c
940C4Js0uuc2N1+suYiP0Bn+aLb6ttruC9f309aGpwQSzFYzxa2I29xvV/VNiWYz6YlP0omRee4P
HdvhJGzfJPlbcIg/xQoF3wkNGr/EZTdEbxX1IdxRAnXsPuA0PazvrW5FO0R6pnbYFqlTs1dOWwkH
PYp6jgOZf9XGgF6uwyVOrP5W2Y1in26ee2roLpqlWVdW5BTbwql2LgeFtdKfOl4fZs7iL2qDRTL8
xHN5d9PXmoeMwlHPXR56qBZzf6yi6D0v4+eqzK+h1V2RkD0rZ5iq179jMtBMasU2bintAHvwgO/a
G1gsHJAn1PB7U45lKFrylNfjrs/MDD1j+Z60MRjWTjvbTvRLEkLAq2Hd1vhQ6uNft6eTSkmTQ78d
cT+WH85KYUTF9dalliYbyAWt89GmuJLgWftNSU94I+xoawsvSo2vJKVcH4cBmzU28v4iEarxcyfN
fcIkHFZBn4j1mJvuvsURdmbjWBrypE948fnwaglWqcaFvQ8xxkfHgD4+eQm6s53IrcUouXF5UrG1
J2ipCJGTRsCW4n1NI4A6JvKG0XHMrjft1B9gjjJK2d9mUgWF0x2HhDdhXx8GiaQxh7Sa3SFrEM3z
c8SIuoyh8dC28ZV21baX2hvhnHFLX6zhjZtiusSMrUHU1cPZrqhBRM09ZLrgzlPT79+ZiIaz24g/
Ju86OkYelgaTdtyhpo2RdR2XiewrmVLjEMslIa9/H040GZOkWGtnfqRtnkfY64quXTfGdzXjWTYA
KVJdLh99LY4kRBClXKoU/QhNYki7n0ZZvjv/pf/gZUX/Eifzlfz/P9qS5BOQjq+RrPEiLLNdXqnd
kXemYoPQhKnMiDEsOhkIrqdox54X1mBrnf7UhOWJb7vfUt14Lhc+wZWbxO8njWqOnG9jBWgVVmnV
O8Rfw/JGoJ/hCpejai7YyLusUOzi6p3Sg5kC6QDN/HDPgDpTs42Szqd7/RZale8QcieQallnCzHn
OnJrbImQcd8tH3XuHHB8zV1pdo1n1ZN5VF31xKaN5Dws8+LbSbmbHEPsi34+rpKXcgYCB7pBmr00
bd16xTLqZMPjzNPqzOGuYukMrdo/YIt9dpH3xOKXnX1XKUrb5CQSTOzuBPu1M4jQ7PQwyho/mbns
4c+oKw/57N0RCHspZwGe15/skCroJjO/9Oq+GYxlNmTDlutgdfPrUiTLt5br0W8GOyMcrk2hBfhd
f6ToE3Z9yXBDX5NKW8xhi4fpMa/vxrk6jvmbZXCOrkKsYpw20nvPgw1YtZ8D2lhqP8pDN5u/MkH7
yBYNgz55nKtyJ9N1N4YRBzK3WS/xUL9rUj8AenyauIk3IzFk8Bu0l0Lrt4/b/X1GkYp+kX6O05Nm
6F5Ft9G0ur3R5i+O/CP7Efhk7ve5fHJLcsFFIy/2MP0VU8NbtKkOY5sRrirygArTU2o2l0YYe31G
mlpG/u3Yc+nn998LntBTW+gswXLnnR6N5kZrZPKeh59dOp9F/+QWTzhfQUQSpKhX44YwpawInZPd
YukMcMdujK8VjxZ71Sr9Uce0aPKr2c2XJPyp5TP5EYLpK5pcKz+W2m+tDxheGzS9eS1YXZJek1mj
vFhwFI41D2PaN5tuZBZZPxA9jratB4aBBGJL42hXvP5yg8OA0TyPISl1M7E+NbIWmxJUEtGL+xZ4
BX7BeUpqmku9+loIyvDidn3VimRr9IWNstKcUuuli2zP4mFGt82jWu2XUXLKK+PoKNSeBAUIjzmI
9AWGSbcRBT6oYJVPxLFnccVWTONCMsJ5n8O0pTrpbCbNLDhKVxuAHc2m7D877dahStN7dGrhK948
C9kyBvCN6th/Ss4dYzh0Qd1E8/QRR4+F9lX1wp/KDo0k+r3fYGqst3rZ7LVW/+hznsXdlCHX0yqK
nmfbOXa2dSCGsaF5SvN/P7rvRDN4hkIyKKqvzNQtIlmhj9d1AJzOTd0/w2TbhMtLqkKvWq3txO8+
nfvLOJr7Rr8/oN19Of+Zjfyrc2NvDT8UwgTA1mlx/qWcctgtdcyGwivuaKRF3yt7OGZzv4sLH4x0
Jp7j+Z8ovnPnY8lHdpj87Z3i5Lajb+DXquyzS15RNdgvta9RoXVz9dAVrl1u7bqOY4NhXE1X22Vj
jqxWdqci+q1BamRGQYN13lSRvndo6ITLghtJlEU3CT007tbQWZhSp85Oi99tOk0cdPnNUWIW8Vcs
5KHMi4M2PuQGKnKmhgAQVQBccNNY6sEqnx35nWOEEvPyx0o8FTmH+tbU9oMABmS22a1LslPIuY2c
mPQNlXuzbEnroFIDA3mkmfJTmNHfyuBNOHf1Q+4A12nMB6vQzytPPcrdhzuXBuc4Lo8gGd5rgkOq
eW/G673WH05vhkx2dfQ74yc02bYV7+V0m3ryEMVbtdAgZ36G+188YCPrx4lCjDY/ZSN2xNypvZp7
P8+co5mMZ72tEIUpNsiPZIVsUU8vufgC8LJJR/tp7EhRLuVG3XMw4SmyPs3ECcqakFjv2q8DxMjN
MuXnskv3dGRPVX8LaRG+wMdAc9KCBvvbqGZOiiCDwuckDU9CKihu2l6KZZcSS1uzaZsJwYvf2fbl
QwMzdwUklBVPk/lSDuvGEaK4qMSP+q9BHBcE355aGtGZtt9mU7od9SM+j9GeOUuZxqmogdbwq0Og
jI+Zc+iS9aBFx5IJmdRjxrBIN7l8y9dbroqdpX9pvMbTc10d58gOUmaIeH4xx/QyJay5XHiJ3ClM
RxdeAykLD2aDl3PJ3I+GplYFyfo3lLPnpvNjTrWuoY9iUlon4zDm3QWNGe4G0vN6NSyOkZPcsYmB
IIfw2Xm8T2UQm8m1bS5WhotFTxFgF6MS6hr7SD3TEgfKUzfWRrvhO6+ADUuRqEedrPJk5Relv3Va
ULEAaN7JxNhU9T/ccNlhfPmJ4B1Y20+UME+8iy5hgiQiSLqNaqfBGtwU2hukX79PMDvGItk0oN+c
db/UMqimeusQ26vaa0sPr4z2jTt9AnjDq19KUjA2ojldprLcOwn8DnXoJQ+WhMeU2Jnu6pmz8WOs
znNsl3eI24N7x665LhaIQ8nGtU+a0Bpa6QVGoFlcxjwF2eTa78sySQgjQ5BxBGOE8mE1HgQpD9wC
ryPUyIJg3JJrPYPJTQvd9mORZC/jnQ6NzGRzXmcQig9hmBubRneKg7l0HNDyc20g2ubDuVv7Kii1
+kaJ83tS1dc95rf2w7tlOs17St3o6AqXsdDI6gtBjM9s/lh1mv5610H8Tc6AkLZyyFB7yLcMte/E
Xq+TW9BuWdhv7iK5uyz71tZ4CqtNvdxCnR95+dLKhpOwCQigSl5NU0fiAF8yaMHc7WexUOzGtb1L
vi8Z54sGVJpfpPf2NbYarbGGgb/0C/dtMd5gXbE7b8OITkik8Suuz0Xmu5DauxwfDMBgUiO22x6E
801l/ClFhRXJQ6j3uDItWcWFWabZtSjJWXWgYrmwniH8ENOptJ5Rua9tIZm/+xW0DcQqS0eE6pr+
ec3TGB6V/HStycvdT2esz7WSnlvjsjXUze3G4VFSHNJ8veiL/FtGPybiMfW1ynfF3GzAkSc7QAVX
9AKJFgUZiF3S51Hnm+z0ZFtOVlBYXXajPpV9qhWQa7aIB+6t3k/xSWBJ7h0UCVf75JzN7WTjAnXD
J+m0LdXEnczlY1RQidFV8i/s6IDl4uKO0XqkH+/3WRQ0nQSBPjOlOFrtpSlXcmOgTiOHetpiB6Ot
uRjLGQ5vq/0AjLiWKz6uppvXPHOdk5P048u4mt9K5w4v3fnJQB0i8/k79M1hARZAeC7qsb1Q/F3k
yW3LfhBtnh9dN9W/QUSooFsH56g4otCW2DbW952psnFNY0YqQmKJRlUcaF1eukFSwLEj5ZVhBL/U
iZtHzQqf1oHTx2DFr5AgKPE7qBxxWOvcT10UpIUhHwtjF7oyZry+TTFr5hZtmjb3MiOBxwQZNVo4
cs7mreF5tHH6ZQoq+IA8taiVvnMwdLmE3PVEga7fO5OrHcn9GOyGWaJsZyO9k1hpg9qe32li1nDW
zNk32/dpcgJyd9+uJBejTIxsU7zBv+QIJnZdPm2AHN7U2BxwiHeRwxXYxYda6GfAh1f2VG3yVFOb
SszzMV116jRufCZGpEPZ1HQiU27/YKvlxGIc2p/5PTNfZhbwjNomFTOmeQ62CW6YL1BJ9l1nitjT
oXENHJMkG+pI67/cA71iQ3gd8TKL+Xu9dEn3k8r9rpb9UZMW1EV42cB1+Jk6XAc0WgBsIeTSxNqx
Drbad3r5ZElBupx4EQTW0L7Vd6wJLXmAXSoRr3ZXX7KpkD5HzWq7EjHaGDVnm7HWZ68gvoR2q/fP
DaqLj6JvPEy5DrxqXlQfsFEGr3qYC5gVSiTLI5gsPHLT0I0doMI40E10h0Iaz1lY/xnIAWfXMhQS
sSGqJMQEu/kd7yJvJIxpW08oTXnWtL9rQmLcjdbhH/fgyItEDjeAEbYvweL4S5FiBtdacyn4OpIM
y8ixatX4I3BjyLVjUMw+VuZfQkqkAuNcPLTKfhtdJDKzDoOU8MYOBJb8xHLHmK5qMBJi1XxTJ6Xf
lZPhQdDMd9aauB8RJXlUiX76chzxD5aN2Qelmqxz003ym6xedYrIO/xjS+tUUL9msiclR/pCC1xi
UyVrRxuUNhUPZ1ZtlMGkm+VZaYhOVRjwWdC75LxxLJv2Xz8a9c1yY06O2JG8b0FP1bya0Hq00WSu
m/RDrDGXUUwfrka+WB+kxptqawDE+aXzICvyWtoIYK3dIXtMlp+k1eLFnGj2LDNF9w3jprM3EX4W
5+B8yf+1pp2xYDqsn8Zy7jBQ1sojDv7Vh2VB1nvN/7kpjF6SfOWKFTvWpPKLpEwfuyGyN9rK6GZg
IPEhu5zuRidjMCjElmS0+GTFIug1KGifPeeaQ51ZxUVMa7MXrSWuBecHJpyaiapabFN4MgU02meN
yVtxCvE/87BR3NdGdU5TF3lwip19TcDdh/4GPciFtbELs1pBOb5kZBRxEmfT+VtbY+HjaOutp0i3
3PSqdH/yVjOo2Gi2P9atdQltC3Qk88ERhZohinfprRu1+d0e52UrWqEeOmOh5JyPJWJlbalT20r3
6mSSYHTdk4SRHCmkq6HpzM3UcJxQ408+RVa7TzSNM0sIxYPsdgkaq3PMM0hN48noo4JOMkQJVv5h
53IAW7wq0SqH1EWP0Sf77kIkxGwRhZfoYUAA9gfTGB8yxaqiTe9ouNKGPe1cClMXy/jP3GwGnEZB
5ETu7/cU/FnLodX6uxOGa7trimQOzCJ3vsasj+jhZ8VKjUdPtCeREfuxbe0vW6+JOUOb+Fu0ptiw
AtvyLGkYfkKcqkSigOzlRqgmbe4OXp/aDh9LYh2MznqYw6bgrVkaiR/WQGZLm0IMdrZtvJt5KB8Q
eNyWXFGdG1cCn4O2AV8L1QG1H/aDNvia5qQG96yozmgb6N+pNXoQJzxHVJonl9R5tOto2c/hlJ7A
+Y1+NREZimxlBw6Vsqcwn5PHmvMFyOOCzuGdF9dM4W9St8u0CZvIudRV8jC79bKPM/LXZavvBlti
5IYrKnEtqKGMdfQx0XA5wph9n6qyuZl9OT8IQcd5TIX0+bEEn08YBohI/anJQuPj/ihkgzFnKFGX
yytpaT4EroknELnWfmlJgY9zwlVktvrBNKvlRRGpRTYqYARKQjQJ+sSj3orhEaWqZqVKuyTTxtFH
l62rMCaJ42qmRQ6+L15jnITQmcxNkRfTKcyW/uhMXcMdEUFRdQznn5kQxaUy3++qGteXewhTpQFa
ugEXsfxNYSVfEOR+qgHHnOz43l1HnOQeytQpn9fyalOCLynAMN73cEsPcZvpAUvWuIQnuV9ckjOd
6xxsu0Lxd+xmS9vi2HDOfqxLcwCml5o7o5mXCzBEmLt9zj2WtoSBHVc9zWGpLsKZhtsyWnNQVE32
5lQpilPtwvskpjAPV4lLwiq8RA+Zd8bsYabSvYvvamwv4ifACfK28NkOsLg06WMn2QFEsrcEcuKj
pdzhPJp2+F5pi47iln1QONMpBXSGt85zFbRVsXNHc9oZY1tDnunXV9caPlyhO3493cXRaskHeGmS
hmkFsHvegKBATlrtvg7aZrbg+YF1AiGG8x9V+o7xBx8px5VwyMn6RJrFzbYMYlkFKhBO8mnOJkmB
X7XbNlu/EHrQZ4is/4Qh2FIzn8leTIqemBKGP9ftOm56nHRODODofDLzCJ6aHuIWk/NGuLMT355y
Kh8iJsTeMIiUWVfvloGyAmpeDpqF48safgk6jSYPbEVoCKpl6EWVm30bJR9dCJTrKAvX0jd0aHhq
NvO9exeROembIvxXRoZzXpD9GrI13io1kjxp7uluZW91HdYfF2gWuGKyfwp4a3sdU/JGiOOOW2jt
fb7GCpfHENqVxfH83FUWgKFqUWCiWR30acQEmiVw4XXpwxtXG+fypGvgV8GBeuoJNjJiOmPlp7VI
ApLxpM70yXnP87YLGpJ1cEhhzvAROIYNcruDNUEGuphvtPZ6JCNSbFdbz9HWYekfUhGmRD6HYd2a
dpe+15wRyHw1ULmJ8M+/U9EkNzNfoeWokSMZCOsO1QKwEPlXHJ2YPy9hPl5H4+w4dfOQmUv40802
v7pKDTotMK35uwBt/c3yvDq6q75kPgtBcQrkeHdg5+iLBIZ103iS7wQC1JHaTsJ2EyAlj4CjS3+F
TnSaBmTyib5GQGOs+6RlB+0art3WgOf55A5NckHDqnw4AEzR8fwJ7QagV1dpCIY9IY+XIZzX3zxL
i4sbhtDycqgdGyEg+3eWDW5FJ/m3VnNLNwjJwhX3XkEeLyuczoYcK/sF2tscuZCwKKDWvJIOCuz0
UdChJYo0lxdYIyVwtmW5zRVxnjaxn0L8yR2FkPQzdjKQQxQp4T1CAPK0WfmtFq9fTTjXL13vEs9K
KyxXe+7f9I6LCpqk3iLQ9fYJ8CYBxelRqugDBZ4wgr6017xJ5b4vxXCb9RB/GmyO+9qqoQ5YTjCR
nzcanwZf9yi1+4sBmiRvIbvgSdqv9DlbpyS+tC7OdS0JXXHPaPfegvnTRvwyYxjHzFZRg81OxdN3
sIbAqq/T45rSxJIjm8sI+Ki03M42j4jMSo13HiY/A67iAVsYLDDSgg8pZ9mB9Eov4ZJyj4RRyr0w
Wev0rdzFfXSiSx5ifcQn13oI2QR2VFHU/i3gk4RwBpts3aNnb2zVMwKwY3tnG/e3+cri3gid0hxK
DJeTNZI6pBWjGyaR2uIEngwEeHuHGMfhOnPTOzJq8YFCO2BAsf7gSZifvDnCPVnFPMEssa0/bqOF
b6wPiIMcIQP3HIse8F2rawz2qfLsmqq0l1N53uh0+LfCifeF0QJ9T9505L9h60Aee3DkEZhe0IbI
63U7YR5X7QqkD/E+iVqv1s1TtnagBEHQaRl9HGd40yr+H0knOBco+dZCop3U+/8q//8/6N7/zyoC
+/9/Gvrivjjm/10PeIZS8H91A/7zv/+vfr4gzW+ayrW5+1lY+N/6+dZ/2FIKHRdCKKns+0qX/2oH
SPs/GP0Mx+Yrwcj993aA5M9j2reo9Tu21PmD/zf9fEOX/CT/DeViC4vKAt8CoxVVBf46vov/3g7o
BkSJtNeYz6RWRNsV5vwGMUyX/8p8mXj3yQIAFmlWZHmDbhBv1C4ddtKJIHLmFjmtjVWDAwXGnzFj
SwT72S+qeUCMLfSSyHLEN3ACsq0DJ4tr548zZ2W4I9g/rVTMBwbuI9tLEnYMxtbIyCtRWF8FhybX
mykVEyTvV6du202i6G9uqkFXM0mUvjEaTqpG35R/FMs6HOS1FkhhsTN6lkOznKAAnvac2P0MjNVZ
ekQj0SuVczjrSYD9yqKdYBqB8898ekx4cQXbNDqmqIaFFkVKW8yDcyRmzhN9Nlu/0hhGJ9oCLpqz
y+DOrf7gkOb7SW3dMjg8LUJCIhpmDv5vpPuH8gAhrRH7pbdXBkRg7mKbu2PrgLYfHCrCiK5L+hVF
1AB5MHQwtBFSByJXAlc5oIkf/+k09VaF8sq5YjMir5xF3u+B8mO7yH9DQoCfJmICuIkIClkS6GUN
8fOlx7klanbR8J5e15iwduMQDr1TJHyr4pVUuBrhlfU9zEx+p6wmuXSZeRxTYuN9/z1PVzCQu7KM
T/i+XtbYAHecEK4MUSesjdh+Ur11dtnLooRzBh3tr70ZsAdn13SUcNesflvW5sJzaxQXjUH0OLXd
bV3IW3uU4nK42vHjFJXpLqJsKTdVPxznubuuIfydjlDNJrSGgR7Kkn2sZjVfVWzB72M80PvBLbkw
QnsJ4sx6nvgmN4Q13oBayqCNteyxEOO9fgwGIXJD/McWXsLMSZg6ML9a03zttbbejqlNWBNu9H6s
71ZOHx7zFDtuXDpxyeZcuUHCAHm2o/JZF4Yn2uKt5nxH764BVtYCRd6qYa6ZcwA/vo6tqI5K0f0z
lgZ7nffKSXf/gVujl03gmSYJjQEMCpifGpb5am+lrmHYhcfKWa5RqUgjVVKaL1VEd9BnhMpa4gY4
Ky4XwoYVN0FitU8JYF+s07C8Ow7XxM7UxuXTB7FcXUcOzFs+e48awrZq4yqw1PIEEDAggdx709qX
dO7MVyOfdgW0vU0RFtND2zqAr8CUbo1YcS0kVoUlKNuDBeqCLFuxDJfcUXefcDnG+bDyKldy1w38
j42HGDKiqYdBC1PtoDfGFfA9kswCII0mUP1jkLcXuOE/7ZyZ5E3i9K9dDxkWvLl+U/aU5x6OjgeW
RB7pvSQnW9Um/g4mvJnNQR3K5p7pgDjuZCsd0IVpiGwF5EwADERvCnlJLTwBlWohGqmJuF1Qx+en
ch9EgljlA0ZT1Q5f+Tsz8r8U1ctd3RdYhY7Iy8DkKHOuxhrtIi/nuxzKVwOKw+uddM2fNI5AwA/Z
YbVfMTXuWyksqn89Q28/YawRtNkJmYKPnfBaWYZkcbOVw8CTwBEo4Ku7SDJtWTQOZwhnaXErGu3X
ID7bxTUZSSWI3ieakg+w8F66eWTpDY5TZteQ7bG74r5/1ZuKxYs8a8+6FR6j1vxYwPtqP4WkFbtR
5M0If6cGYcjE0WmQGGEp/9yr5xt9Kp3rTLSec6FxTcgAcSCBwrAJwUeCEDu2SU1etjNPPM83nIrM
Wz6m/EcO5ROLFM1GH9kmoel8mpEaeBNI47dM2WWvcoelUmPzryVz/QsO8St3NV+O7kibOyugE9TO
DsP6PRyXiwHZ/TDTVH0VJaajHrrNIaWrUd0b3FvWW1SUluoi+65CrbxF5RR5+GOJ15plkJXpg9Qg
u2YReWT2AkM/tzVjpw0GV9ZQYRNmRO7qhEFIuBYhdYvxKJtORrpeOnOUPvfTPcw76+9G07DTwYUF
/WhEjXUykK951NAmqNPq2e5Dz0FqHuouyAA8bF1t8AaHBehTp+8lgPXrHel/qMO+85RiO2BQNzwy
1ERBxWq2PHMsj5AZERI6rNtksZ8pwX5a4fRhW5V9Xty3Ht8H/ttuHmm4wCRnc1S4XdKVFpwaPoo0
1OmqDoeyPcNaYQkLriEliwYWMlTnZivR19eqeYtavT9F4exsCWC62F4EvDvcwjuMfaE2k8aRdZk5
9NMLw1mW47+8ZnccdzUdrq7LCHNVwZLlj27PPi9j3vdhdrbtu0ReN7dkNRF1C6V/sSflaXHLcx7L
J+V81701niOCGnPHZLqGt6bpLjqHg0BbinCrqgbAqxFXP+y4utWQGqbYuNBZPi5p/piJA8z73cxJ
rwmP9x7yLEvmgMqL9elCy+wcLcZAP017XRaLhoF2a/q4YDlPeyjYlsPDd4poCynyvVZ8SxJsg9ZN
z472WxssX+Cl0iH/K1p37ooGplLUw9D13Rr7xk6yPVXnPCFomf2peU5W9YuQPw4EkjE2AQ39HSjp
RnN1YzbY6TMsL9ZVkE+bTQaLEq8AQaJ1iE0PmMlatO06Y6vFSaD6a6s9k8l5b4ZDQlll4FXtdqgB
6z9HadsWYLOyNW+Ym12eTgEU3KtaefiQfWF654lik3kdWQdpO1dhmxdu2QfmyW1OZyNpnQAkCenf
idcAD+N7nhIWfJSMx07MQW80ZCj+5K11gxb6wAZkP2ucbYEZZRNpKjDGNGxAE1ZqQ4TVSQdvHd1L
Mdyfiu9ZbnuqMDDvfGH+bXXoHAJncCCnZifARSvSl4Qu/ZZNJhZdHqTRs5tTxAmjaRx5absVHnBF
Ocw8CkPs2FhH6dG91SSqu6wIBvVANwI+clTd9fqUvibiDAaRy7Wii/oxdeHMwsqALQyBZtoqkIie
47qSzUMFjPc9hMnNPMp9nHeeUXO15MufGsPnOAEAIkEw7w3Huk0zaAwFjKTnw8a4V9HaPeIJiINl
TuWR5jbx54W51AEI3HTdpUp77v2y/wD4Kg8pUmqyUfbKyhsVJu2jmJKnor0BC6mC+/nXG5r1BmTp
ZLQU7Xq/lc7iCbuCFZyxpGOjVxkWUFG/zdIdAxXxCWT2WLvblC5WZf7aS/bguvMh4kvI5roexcbn
iElku0AuCMaSuEm8GLsia08tKK/NVC9nR4+fG5nrnsX7jvvvQC2m6lNY8+ZU+/yzhQP0YbKk5ThN
AI2A09O/ahVjT6pDTnZE/B0LhZSYvrPbgvFwks/3FWgAnffy7gLa3cG08hfB31y2rATQFJ0t4byZ
CRDLBft5FVezf2zE/YqXuVcPcpeQNOZd7BXo71O1nI1EB5QZ8YvZZOyqiW10Ep0+ZO0ECSUi8I2U
DBiOl8TawrfYK6TyXOlenJPJmBnxpqL04pD9ipr+IcmtkmynjlU/s+rtms6oy5otXzu9fb9/lWpz
jsgZuRHty7WyCzCNJ1Juv702vk4uYkfLSEA2YkRly8xNzyR1I9r8XC/hrsnTXTE3VAEMjD1Y8YnB
u57eGuzVZ8PsXme9JEn80+XcXpy8N1panFjqxBWgvoxu/nSH6dNp7Us06L5aURaS2d1pItqXSf06
VyH8diuAXaV26YAmBHHYIqOiy9fJttatUlroW45F+21teObqNAmwCLboQ/lBJKZvs32Jkknc3PUQ
gnlQQRnqqKOs0Y5DAenyed4DbvsCd9+eYvzzIGwN9DWi69Pi50vi4zmTxM4fo/DoYr054XwCWuX3
cwTZFwGPsBff7D1OxvZfMMHHiIKzViBvb9w5sAaOU2n8uTo0GKxy6cj16N9Cl97MUpIqXjyHp2Ma
AsgO0c6737g3j5WNCNW433anvbih/RLl415VOIYFfZtRzT8WySdNIOPU9GaEEXtl7N5UOuJ8Yo2E
EluZIEi0WtaR8lh6UjPTNYJ84BJBv+eDqZDFfSYaKmAfKKN7PAafBNDOBsd1jKtpZ9vLE+1QrBLz
usblOSRIHTKp8JTxm676ggnt17zZJx0v2O48exy30ObPMCyO8XqrMJls84NCvi/736jS/GEtH5M7
Jrcm8wLV2456b+Z3ZJa3e1ywKPvKs5iMETAvItIfV6ECyxoDk7dbBvUH3LmnF+kXCIuLprQ39o3Z
5fzcsNCG3WobulAT86Q3L+4uUv+HujNpjhRot/MvwgEk47aKmlWleWhtCA3dDMkMSQK/3g/fvRs7
whH20utWt1olyHyHc57jXSU2pnzQb/UoWsxv3B4LuJiXZg64H0S34MBJbnnPRjjOjH+emHY2u8Xt
2LGs6JP5QlCNW0TMGGeT5qUtfmQCdOeO/RtlnilrOpy464l1SESQv/t4OzkInYlaHCFG/FOkGQu2
JFDT8gQBpsBIj/rbOYCqpeshxdP8y0jX/sEcnzx1Kfw53MGZ95U2XfkZmjgioagN5b8urjjWW/aI
V7xfUKKduUBbbqJeRUGsw/wkhmbuMKjMFfaL0G0ZwJnQq2htpHU/0sMhlnCt3sPjJjqoSfHQfZn0
iFR5aQDP1I8Tx9iwfe+NTV2M89pqJUjEeRrSzyIAprHvWQPhQZpHjF9KedzWhS0x5uU9gbKoFgY0
0UL5O7NGI+V7HdRu6eLz29kpuzOsR+9imcUV26H5KQgulHjnTXp+1O3srScD4eAOxMgOVEueM2lz
VoYBOC2G4wq5Fl+x4ptgb+CoMrwKdAcfLtXVyP4jWuUEr0m/+Bzd8NeRpI/IqZWwKAG1O3cfTqm8
hj0ErLTIFqpH7jJmyR2E7WmI4jbPbvzH9AsrveaOTT5m47xd/OfS93lo2LLKl3xq5ItsQ/d1CWP9
zwDB00SL2QF3stJKomq0zFKDi1o7Cz2xnl1panm1b52CAs6unYXK3UniJWpbn8j3ZHTBxvgcGP7W
GWk3aZQ7j4Vg477Atx85WWa0FggaXPjveY/BdEuek+vte6/SHS/dUsqVpDUFketlLpYIT4h7x2nI
WI2V8u+DFhIAhoNaXagsGVEvlq+QWU5cllsnmIv1HNfusEkyK3+2wMUSbsfjs1Dx429mSzaCQpGl
8YbGeU4OhS8zcDDazdZTzzH/gEqz3G1PJNwcaWP5qclO5gGUZeauOoqKxDw9Y5f6f5+V/t8NQv9/
Y6XY0KD/z8NQ3jwWQ//rOJS/8F/TUMP1/wciRchElsVVBZoEGMl/wVIwbv0Pz7GYRQau54AetZhU
/vc81OCPaGNEuI4o3VXbwr/437gUw7aBmZLbC2ZlHaeuf+//gVhqC7ECjWuejLpaaayeY7uWazJo
8UJX+KBb/jdeSqAZ5WjhmzuoYtycsbfUJWcSHsvxis7b1iSNyNk8+4U2ON/S2mO5U1vO/O3Og/Od
JITifQ7WkCe7HvHCsBWEfxFf6DmJQB05LxKrR21UTwO5mtneJJCDomXIQ9rQiSUqI85lrqz7tgiG
cLtMDbg8txNue2eaNUkf21L4nAIVr9xV57qtjvHYuQjoRukuFH7LQFe2G0ayct4K1ijyBEqwK/dO
52s2cc3wmdNI+/tgYGxEj+oRCQpCIw6z22SK6aVjd7HGqfqrtOXeUE6/kyX9RzZnb55S9Y+hbTfq
Rxo3P5m/zSwQl2UyoByAXUx9DBrc15itKmw4RJCtxyHsVeKVLiacrIuULlSwRA57y2vi0zyGF0xa
xb0Ae0pZ4XPOC+eRjIMskh02nWzWoAuKYbwtElqS6QReVPvgKEoiVYO8u7lqSk9DOnfPamy8HcdB
cGLkjmNtdqHWucPfqkRMZ7X+fUKIwAlK6bkJsCYb86Nw5YKvPDGQP2avhRrVQaMP3PtsmR6twv4O
WURvOT5JEY6b9rUpsw6ZelkR0CW/SY75rKaaHaRt1gdWWT/wK417UyAEtbO8Rfu9EBaEUwHaXDY+
y1B9zLwET0gpvIisTqhlVRK/ShJRPxmAM3FsYAMavTdthy4gCTEp2YAGPnmiL5k1peYv2h75ZlM4
IrHUPnZrtOHzyQvLWJx7tnziNx6LwOeBZGW57UXpavsG6NMJsfe6w3BAU2feNTbhHLuwSFrwuYoY
O2MaKqtY+YKIbyPLaZEcR2K0AmZ/wUBqxIPPXBEWRNBblRv8Yzo5zPNdwrw8tB9SB2cDIxY9mFZ2
7juXDaaz+GN7aN0S3aGDzuwJdOcKFahNq4Ns0lnPunHtL3+h9zNAHx5VnraPVuCEj6NmupDZOP6t
yVsARA7xGqQ8eB88tgyXGZ5D0/K4SwazHJgCo5fu4rz5JxD3gMOraqwctFFnXSVYdxIyKclybeLC
6N/6LJ41eA1CVCUG3C31Q3azJvFAb8a43xPlloUEfu+w9FLsV3HOU4yiohkvbPNFQJ9bzI1/IC9g
Wo79zF3uJJNx0VZhksU6IAKPXbF1DGMmwMgGfZbFbX/XU2N3xx5lLBjBaoKHwyBrDr9DAADHgr2j
2mpSR3ALJEl8VDHwuLntX9Oudj8NXa/j3zFF86MNkhAIunwg4Hg++MQxMNwCFlAHFQ7dlt2lXtOW
g5htiF0y20rr7GNpXAM6R9WeLI0guaNoQO0IcyysMglNclnOvVMG+Pdx3uUBbgU7u3RxU50aAJ0X
yYYIwUyn9wGqqY+6nA10/Zp5J2axa0CGzFeSZIzEJx77BF7ahXBXCn53/RIK8o3WTnEIpA5QYVo0
orKD5RJ0Y3Aw6y44BAAjTuQYmvAXudX7rAnvJAi1G343EdXoZBE5ZvlFI/i7BI5wXjMX7TKldL/p
e3yh85KfeiAzz/gNQVKt3xKOX0sByoqFvIn1fxUyMuPE2ugR2nzEr4Pvmw0dAwB+g3UP+KoG7IAg
av0XDE//7aauOrpl+iXxiV4m7Rjnrk71KYGx9BLMfCScvfE9mk3keQyetmlHVkA1DgNFqMfP12q9
10QnH1zFSs2Hj3fKugwa8zQj2fNHvYa3kzXVuKSuTR7d2px//ef7g2FM3zVEvoPs+QqT0KXbfz7D
GtzHi0mq1ilgBzNdE2ia7yav3m/Su8G1IlLrl/mk+dgXfv7V+4hYSEzNv6QS3UcFW+97KkfMN36i
7E0wzhx92D/+SMuYTkNihC8+4+fnjtSxN5LGsUtJIJA58IENRLzgTlse+Es70P8yIjmhOAX+JbQW
7DNdFTbBOxhGkLxMR/MJCAGfsWfjHjUWavWzIDkDubh0TUC/G4dp0aqLaBT4DdNiPcWwUJ6MqpYv
feaK8+TPVM3au49r85le/mnGSTZhm4igHO9SVyPA7E8VoS22mo9KiO8mwF9tQqIBxAvi1AQvsWHb
eK9Fy4MeWA9BsrwTZFZvBfpXTAqO3C/EPh0WctsiZ1Q8TPMy7zMgtAhje+KalNvs4hpyDcyPALgH
BSXeLnOD/9W59KJGlpNWast+n1DPyidmDV3gsfN4xHvNXG0798OX37L1mxTzkVjPb8IHPVj69Yu0
40/VxT8uOtTIqoxnq8PXyV0Sbtc0D3xrdrnLFTFos89RTJRAuBuXoDiyivSYNoCTtdOl/5jTodn5
zMMvXTYah75OybjvGOh6iKmtsJ05uJ3g32T2+wU9u4mgvJxJWtmIbHnqh1hdwBse+pjwO412v5kt
lHbS8K+Ni8UnoOfb9n4WQNapzK2Uw64sPcTwLLziKsk3Bgq4DSO1czvk7+2wHBrPRvFQjN5hCAR2
eUv+ZE42U/UD7AAB1v0bVuiO4fRmxJB0BDoJ+Lqw5uOiMC8oFmU7E0F+5Hshzm8d7BOnxrYBImrO
PTy9NB4reXaK6koHOzIOOQZdn6DU1V5ldurE+5ofiG/xdspqTriSOKvJIxtoO7/yOYMVIQbxqB1P
HJhiAmiN2/ChdIcVpOFBBPcZuVWY/p9RQ9uHpJrFUZYxdjuIGNMqqs+i3rT8JSpYU0ImssLHOBEn
qsEgB9ym7ZMsHPT1aZNmt6Uvi/uwsBhXGAZjVWs2zMcOwOh7NztIuDrs3qcgIxaLgjTIGZRyjZAh
MZz9MP6lP5xvdOH6SmpUsa2lY0VB05SPGQshEtba5GRxSRMn18UMmQF6RLGjBHYTyfPqjOktNit0
9SgEX8pGMtPSRl0DHGqXT3gqxgEWQxdNOO63C8S208ioC0NVPu6zqTUuWRnIEzY66yK83D9qzqtf
6GANj2RuAJfvRh7TRN5BBF/2nIvWafQIvcUcBi8WMTTzncXhkEm9UDAvJfIeyweZrCgomQRESWbo
ibVMGt7h9IRV0Pjwvsq6uda4VaJcymJfz7bBSBnTdKUzjO6CitEL5mTbSH/+HG12mHnBlm+bdH7y
RHegI98dl1016fRv7tYuhkiVI9FMC2+TrnJ+4hBR8JQ4PE0q9She9PzQaDt8bOJ+LaEnGldp3HSt
4x/+YQa3ekBy03L+jyZqRsTLBy/GiO1lBtncOjwLPQNWk/P8N7FL7zdofPMAJGTbNiuzUAqsgjnR
hm4c6wNcas2F6PlZlNYYhJqMOwnA7b+wJFsRbYK/4U7+GKTur1aX1Y+OBFquq/oNnLLcNak5natO
pi8Y5pl/2252ImB33oqBAnSYV288LmWgGdU/bvSnxV5nYVxlm9AMbmOonmKTNYa2c1h0Wts4GTtu
kzhMy0dnDljMEC58MNvJfy/C4SWntD8nbv/LSuqHUSi1F5pQiM9Q0AttcZkl9uIBcmZFsx/tNVIq
D/HD5l9+sXD7LYC3LdXek2uNrzlwHOY7UF7rBngZpUZPuKMH2V6axZY8uWWHSO1agma7oxcBjgh7
ZDuZ+MpX3UqGhrUILsyw8Lg0yUCpjAae6nuj1iHgVHGOoqxmFm1UzT4z7S/oBPx8uVl9DesTQRF/
nps03UAsCo+xAxp5InVpq6yiBZJHUGOGjDFCfz2elQm0isn281wF3tFpW3OTAevcjP0KCyucW+V6
X0HRv+aVY+9NXwJ3H5S7taRn7Ps2BpZvFpKXfmmemF+jxUiC9Zf6F4e3v8laTz0kKFSxILV/dW9Q
6La4BTrSJza9GKtnIq/U42gwaNyA/bHPi4Ec0SVQkIdNxW99i/0/osDy9ppqaTM3S3uSWeccQh81
6FSEP4RkkA7pKWiRDr+nvrPj08hVdyyE8SJrcRJG0J6BQJnHgbH7/SjbK9rJ5WCQtX4mexCiA6J+
TpE03PRJ6DGgB0pRqH45aD5GXBCWqHY06ckpcR0eZyrwaMig7MapMN71ULFYi6fHuVJf1tIUr0yD
Ns7gNE+9IfKXxLHtw+h04g99Vb+fAvO3haR6DoXmLPTbe3NidG/WN2LuD5qIufsqAXkADaUi5byc
T1YNlIoH91tO2Z3J5/oeA1zdUK7ze8Qv2RdZeJYecvEuZlNH4MEMY6MvdjBNQbgN9mrWKRrnTqNC
x1rKVhlxNVTT2II6YEuEx+EyHGVBXoADYvuCD5/yzPj0q1Rd/ZABtiiN8W/MyuoNt2UZBWUW7h0D
zxrnV8Jl2cRvwnWqW5GZGu2AG1+1ZXCFxTA89AQ+SmTUPDEfpmfq5IE81ipa5t69z1DoNGxT634L
41dfXfTjEK+Ee8VoVG7TUg23nMN5m4IF3WCAb2+ZPcMraNhhbCy6eEBxy2+1ei/zKR0fJ/SzBziC
kCZHEgFgh7s03q3Cj+eg0ujsOSosDydPiNoVTfXwna7iWeF76CEs12Zt4yrSmvMvLRvrD7LLcguM
0Tpnbuvw/M/UOgOiBF0kTIAn0uY4s98rA+OVbtkKFL1vPiYICe4ALTBcmDSu0TBctmMyk5RZycex
ZWWbDEhKKrt4D0gvwARAzGIzBmxCh3Y86TEgISpt8dInXtYSsDHFD/x02TrkvzG3lKjJhHafl9z5
03nOguBbpmQvNE74APZn2WWh3X+TM+PAjUahQ4UGYdY1qUSUAmcfryLxBV7H0R0M84IgBzWAooei
2ggfHVGMz31gs1xHJoSuuRYz8/LE+o9S50iyH0vTJFd3tKgg4f3EP42pRT5Ih+m+Dsv6SVQz14DD
OXtlr7egNhu6i6hdeVNxMP5CW+IcL1v76MsieS5dsEXEJla7qXaMj0F407EOcZnDiWnuS0O2f8wW
8mqmDAyOicynvdVyuAyQzN9Yuj6ukSMOzX/CKLtwm/41YJyFs9ov9o2mdmVa3x6WyX3Fp+0ivJ3L
D3K+2zuZNMj4LJ29t41f3KmcIgCKwldnjw2e2Xg+qM5d7hy3+gtQ2LokmtSEWNt6YzlqIn4cKvyy
YL4lrmrGB530R6eC4+6uiIMmTn7qSfS7OI+/x7ZXh6LDm0/71bNIvu/8qXr0vdn7F3twSESSqLuB
iu/R6OLs4GcKHZ05Js1nVbHA4aMj96cI2FXMdhgR9t0/gmoTD4pm6wiCyryw6K+35DLh/3VbBT7S
42VZPyO0wGEI7bSBcgTH0QkxpKWEIy9pu5pviRN80mk/HUcWngfNNG8buiVB6ZVP4HnXGh9hEztb
shfSqG7j8pnUQAQyhH3zweAOh45Y7UlDoFbObY14w3VtHkIB9oLsjxGY92yPh1rkKUu7uL3JXMW3
KZQ9iKi5jKqpcj5r2KmM2RJ00oPZeke7acsnWO5iV6VoJLyB9iTt2Awo25eHap0SEB1p7o2Vlz9L
8xS25nDk/5WewolhErOG4uqMRXdIWFv8K5as+KoQI++1HAq0e2V/GBF7/ekbDh8zCXGscvA5P57d
ChBdS/AFtJ9MhqZSx8UdgqPXV4SyM7b5KEw17/LMYbuVqcH6DZVZvQ0BJM+NlanwyWoC874lVeGn
Iqhg544B2E7YWX8V46QoITs6qnMAimpmFREqJjQ22doMUKbmjRFU/K2QHN1iiDzbavBxMTUDEjpd
6Z8sVO8icSRMi6w9qqGnsHHDqYbdMTlP9oQkyiEK50+QNQNHiBN8j9mSXtg2j0fJxY2DRM/eE0bt
/HnsYw7hum22GgHri1nNxrmerCXqW1QaTsMlVKd0zZukrExBPIwVXAloyS5NrrJvAUgUz0+RJUSu
2GX+MHSLHxWjQIbi9Rmku77zb8Iz5HzRS5g1pCQIwkhKMnntAcp14/dk/KYZl05ujej70Ug5cWDR
qyVteF9Nuf/EtE1eLUxgX4XdroBtA6t+p5dui+l9fC+txGR7zv3fMXN7cRIvvqArwvM5G/beDhN9
rrOMxd8KS2phXv1F9IJ9wcwe+jYZH+zSn851XDI/k3UG4a3lbJTLNbTC5DAyb7zLffmfgF9waNWM
wA6fFQNOL9jOqmiuTWzGZ87W8pZK9tKl2073vB7Dxp+T4TekEEK88S3s8NtwzWeH4eqdUVXv5GQ8
Z2KhHhrNMTJdktmRYuGlt3/LUqkthq9PtGc7olX4aclWvTBcLF4GC0sj64bIlP6rB5mf7HSGhuac
7C0LYIl22F0ju213YrYjl0J2YzSsUXGrsgyd8n2VY3pzWwgausEq2MzNeST39bkzAh6bXl7HNLE5
7gooPHmlt6ll2+dW2CNusfktqdRH3YbsbF216yu8IHSjSO/M8WpZTBDx4B15wYm8slAmNsNgY/SR
1cU3qzWCvGj44DXlGlJqPChgLuAW5ydSfobjPPUz5jbYZGYoz3UXD1faJBAW1uR8jz6rxzTh5s+U
/Qj7TB9boCcI3TJ8/SI5YHFy/npm0z17sjcAakBF1FieqRQKCNOd5R11CnrRGIgPQliLCDWTIaN7
Ja/kZTN7LcHFADep6CLz/ENhaIz81DEfcpTi16w1QC/ki8JAojqW+T4j3jAbX5BXWZHV+/HGmDXo
i2Gw8LODIiAPJn0cB6YHpkYJ1Yv+ihsHx0zB+FapLjmFvVdfK2ZJe7/T9FGCJrur+ewDIDSdZxln
8Z+fjMfhZarmp7CiVCa0hBS5Lqbqa9tus3ZWsBrGXeua/jZzp3OsbEz0ftUA9KhPdp2/N31yRe77
C7AEYFBmjztz9rObmfSP5owWhMSp1faOv2MJXQ+4TkD15wbfpAd1dCvVByMedH6mx9OFb+M0iyRg
Ub3W7aW9r/HSbRZV7kDWiUeMvDwAumQkjQ+tp53Y4o5tgdOPbLFDgVp+0sF9ysu9dewm241Ygk5B
6d8NQ7/v7fpDz8Ai2KLTBq+SIid778n22dE+gAFiPcTWdun3rgTuBlHWjFhOXJ28fpncnPutYyZb
Ce+uCsneEB0bgypN9a4V7P+XEo9vHjS4b3GjtmnTwzSdbNwvUrz4Rv9HEfeC0ZLhfGJA4Boc8xLX
BLblII+jMkUL5QT6tZ/DjOEWLr2yMT9y3DEcLRIJlApfCDBZdu0gpitpYL3c0oseQtGIc+OqJzS+
bEcI7rkVTMYFUwCj2YU1TkSEJ/vQHj9HcFGQkXjQahz5lVaRHOx4NQsFJ/T35gvlI4yZ8GcJ0OkD
p2Toa4Yv1JHvSTbd02ig5hN1+pxB4weQl99IWMOUavrV1TGsXz9GBQD53ARIbnUDTs12tY4LlZ5F
MB24MckJUDwSOIX0YV7bgLCo9oXT/I5DeUpr+zVuY9KwpPm0xKBIwbPn4EDobEMrj+yw+vICvINY
yrH7ZyOrLWJMTlK4lBfYKzZGFVR3uKDOdEnwxn2zOdiG9QNj6AUn0NeYZdY5aQzrCNOmOJYIM8Dm
xfBmyRFEv2UXd6Yn0dTAJD/2dTjuZm8J72dh/4pyLJ6laU+n2oAs7KZN8yiCdtwEVQpVPkU1TfPe
PSYLSNCqUn/AaJXZnU4gzaQvHOn6hP8V8WSh5oMNxBl1Yp2QLtRYkaorHnFzhYAFzmnQSIVnYFpR
744HEsRPhV7+lMoCQ632i5hwd07qXEh1XyseQLIT5N4iuXGunUc+79MknJ1brY+n5JqbW3PH1PXQ
y+x5QkE55az+WlXFyFX5olGVl45g4AjA9BObNrSt3R5FxKlxg6i00RVz1+ysErfV0jbDxSHNBj3Y
A0nsb0bCq95MJ8KqUv5U/cpiklFsWN99aZ5c3oaRR+OgVX5tzOBk2MGz5ZEwMzrleeqTsyvwG+I2
XEJpP0w5Cif2ayumQ8M/Nc1zUfch/WTrvaVd9eHCYkmDqvnTTsYDbkciG/pnp01naMfWSbOJTOkW
QdvMzQds8VsKnMrA480VFU1F82qmgGSpYvcI7W+E8PQ7a57tkwpjnAJxDeMnA8EfoBrL1hSzbGbX
hQUx0sn0vTjCh6UeyPNoELo0DPGHu1YWrkEF5RUq8hRm0EYlPZqx6U+J+HY3LfHVpm1xRxITO9gt
O3ZEjIB8Nrh1eJ+wQNgHrX9O8Ndc2t7CLDyLyn9nIOZC1cqzDalA+j7wIegu1HEereauxNcLxVo0
H3AKh4fJJ3LAyLPsGhpLwyTBJ7ahxKtdCO/AnCU7pZhd9oNdgEFjsdi8OW2uv52Wgh0DbxHxkFfF
V+a5dOvU1U7Mmd8IaHlm3zW7iVIOJuCv543QaaGMs5AxyTcIycSj/mKnW5pwc2NGTykO5p3gN+P5
Yb6rQsHtTWnixFbk993OVUySE6YZ2eg/o6eXUGCmcef06seRkskDSypmFliXshO/wS3VYM1QXVVR
q8HRzwopm63LJ6sE021Uxj5V85sTV+fWJydImebDGmi2s32EwWXcvhWpesAm88oqFP1pw/7f8Jw8
aq2kO1ULopXWDX5wU5LhYZjqMOZe/aLq0T8HTv40LN6JuHGxV62It2KyZgIFV4zp0uxKABjnblyQ
6s9EY1bWn5EkqK1ukfW6DOd7x5SPLr9Rf3WRIIehcE38w8xiFOrcjLwphOlbxBLve3yTZfKE6SAS
vT+y4Udxy+1zHFOSLOIk3iPs/ewD61ONBKwQWMU0r4FB1eGFSmr1E4J3hnXOKgW25egkGc8xemWl
Gyy0pN4XBQFaMiuPhhdglQEddPAl6TTskHZjAE5BFcWlG8YoUdo71X7+x4BYWcrCplRcFdi45520
tbDPt0+QLWm53afB87v7BIJkBP3Nu+tqR0XxwHh7LLmVOT7FOUDPCqMTESMm6DPSSgz4xFsfQ0nZ
zvqcYXpME+p7dbntkuDNCvP+VsHZuKZDdukr0kmBWh2teLrPHR5Dc71oYhqMLpfY4Podm8tsM0rR
MQFigyvt/F6byI3rHhN57s8VXOFM7hUL+13qUChIhLu8dfOKfGNojTvQj4h/op4sxju3cJ7HZSRG
1NWPrUAxYvpQv/ocYmXSgPVI6vSUjfYXwRpHty6vAxLP3WxXxdVMnIICdFWCOTQq/izobkrDRwKa
0Njh9dY5c0/xNgoS9Yj8TZCW/l3sJga43bK9Bzpc1ONJwDaQl2laUIk2bV+IKztZ5FOWO8ru1AeG
Zd21iD0BaRVdyyYKFrKR790+RA7GHL37ypu0YE4/9Mt7yqhueuwZJRFhxTBSH/hD7V4H+s8awKw3
pw/c7wSydUY9/1vkFHQ7Vu0N83pkb+axLN1O7rO4GhN7Q8grPtkyaWtAPm5nWHeoPygIvdlP/7QN
WQa3wXX85slmKUY1zXMPeXRys1o9jRhtKVwh9+SRQqNUnaskBdcWsu5meO+GChiyaEfzUHtmx65Z
LrU0CFlplvmmIWd0URzXjLRc4fQDTOGcbmETjqOVTWDX9eR8gMxYzHM4W4ugrJkcC0Oix/N+nyGe
4DnWJbwji5CPSFt5BmSnxMKEmiK4Ob71PbXuQ9C5iGNH1I2FV2WHQfb6KRB4etocXHxPDiuy10wl
n2WumwdDGqAfumpYQE6a3KVbs7KCE0KPp2X03ZcykR9JR1Qt+PIyJavQxhewT6R4CHT5K2IFrrGj
SyEk0HlkcV6fEyNogi2noVpWlXgQ/BsxSK7ff/QuJDO86oakXN2meyOJf1JHWQc8lYcw7w7NSA3c
FXezmyHwzi3MZ1BvWIWkC0uYbPV/23uWF8WpH/lDVJ/LyQLIEHVtiOwHF+dbu7jHpgMPHw82zRtl
70WXKBhLUmovpZumcLX5kCq3Eoy+u0NnCCIxpnA+aNF8V0ZwS218kXaGGxE274HuaOKAW9qJ1xIN
qJFwjnp2023NlDdED771GvfYI43J9q4FOW2wzaoZKUMeg4PsnPd5Upiv9fLeDPK3puiIhol0mH6J
jz7OoG0yQPcnFy5/R1L7S7JTflK1utU+IVP1qF/SKZsuI5Ovx7YNip2r/W6fZ+ZnNUDMIaiEW0YY
zKO7BTdmToO25m3k9Zcf0NCGy7J3JvbkU9qf4iGF8oh2jaaqZRHRzmeWduLoh1yC4QwiwbH0fCBA
wKNK8D9UmtMpV/30mFjkHXsu3l/PDnPGx9gIUDSEV+BwT04VNERJrUpTtXiPaPrCo26Bn7JcaX9i
XZC4kYXJLmzdid1Mbx37EY1X1/X0Ejmb2rQDGSf46YGjCWOjSNg58bYzdw2CS4aY5pc0oZzh/rIT
ldbLfWCTxVLJkFQYl4waHcs/4FnB5mdcbbWdP0u049symAJCqKznZSohMciYtW7YUg36CvujW+YT
KYCipJhBI3Vm4a3mVc5dw3w0awwLfhAugNYG+7sIC7d+xMmSv9tM9bFCFNaEWmCu834/mKTUEjjd
fOOaYR64GflBsbuucU9G4bzLDCYP27nmFWUbjhImoOTQsOBUS3de1iNrM/SxvDoB3hUN8x+aTb1t
TWYuTdj0eJEobqzeWEB3T/lbLpsUzVOqz3YfT2cOMAprgv0AejY8BzsweDrddsqi6oKh1ZhnkGO8
fWJQU/BL0wfAeVQuwYyQYO66EIK+02o4lrXzZLjkjgWqRHeeGt5DiCN2z04ivw1zWj2lTfVjdwl0
vKpHEl0WxmMty0fbD5pT1xnOM2uRA6Pjv26XI2Tu8jtvdDkKF8d5bBS+6CizYiNaPEJ5Uduk8CkC
L/kUxHCyeVTRnC071eIBBNvHzjfLnibJIs+ZmU1xDx+DVhh/qxaNQY3QuJ9rjCiknk3tok+cEHvX
RdQDajPYlUYOHq8vJIlybmxxM3vymvjm8xiy28PccWDzBcaBeJPGGeyTLUioik2ou2Om90sg+ezx
y2QPvrnmc4cV+8gBFk07A+5wEQi82g35NolXAh+2OojZdQ7hxgcTfbLSNeM2tbvXJZdvIrC5vBVc
ktgYnpDgoXKo9TMOZFDyaT1Nf8nqe2FAlO0V+xY29U9JaabbGC019bd+oQTFgWxyTrRK6j0sundg
IiHj2UKf497kV2MN7MS1V63dhe60iRRnnsIhv0tcF6K+of1XAVuP4CLIdwgZsgOmvx0xb79zWC67
dZTP92a+hVabObjyQJugrx3uyEyvnL1tGd/KJNSEOVFwskGF3AI1O7x1PGGxhU5FdwHSNAGjBUiz
dxSoA/TGG/AjWou0bks9fEq31URbWfJQ5DCJCsKwiAHo+puYAI2NZvVb8TziHgKC23bIVnFQJH+x
0qIUaneabAgm+sC7eNPC9hlEHnI2lhbHsh3vfMOPyH1Oj6VA0CGGxaIYrzKyWrDOsOMExOljkjTw
97YsGnqUP6ze4QlYR8VKzp6HIipJzoJqDf8rt57DZLj5EDRLG93rIutx35QJAlunc2VUOL7aJUvY
QEPrkIX3mN1dlEpRVwHVlUQWRF4ak8RE2uax75z/Sd2ZLDmuY2n6VdJqzzLOw6IWLVGzD/J52NAi
PDw4zzOfvj/Gre7yYDklK5n1oivrXsuMzAtBEHAAHPzn+7NtTeKN74vwC1eR51jC7DkyPNL5jFI4
GuFVFPwu6i64x8TsGccmKCYyhXkgZ6BCtWBhWkk7pnETHqJE402LF3PfwUdBCFuqlPVsy1Ndhz0b
R/I0JVGphFRXgT5/w0oChHUnfChS/zBk4JEr0u+rsGiu2jYQ1kKDTdWix0abUKt+jsnnXTsYn1KA
uTpVow1wQo4KQISGYZcwWNdOUifcQP6fyeCbz6Kqi89/4Rha/mtNVuZHBYz//wfzUBGJ+Lwi/v5/
PfyL9z/3Xwf+hhI+qfyqH6Xm0vjP/SOMZ2f4dygh/AsNqWbw+P1/dPGSpPy7yWO6asIKMkwwHf9X
Fo/ynXOnqOIsqiuyIqv8Qzy4V95//Bv/lUTRO29YlqyjfzKl/4kono/4oogXZCyL+JdljX/+xTlU
dL2YBHUjwnkul+FAURlOKIL9ZTCO/wjr/5XUXBh4qy7/49/mGp/I7MEsxEkut+IB7O4CW43nzHd3
DdHrdPNjM/+l5v+vvit/931M5HK6L8UDkgieOhaO6P8ztfGxdT/TbzqOr+u3LTPqX0fFFLNAxgaa
VAeHFhxOAdCVI35h05Pq1ARAd5+XfYWxUOHL8CeKhKfgwAcVJmKgK0PNz3yDuaEX/244hcQp+zIp
3ZpHgU5W+VHhRZjD/qJ+mxOkjK+YZJ7ycYA6W8+ejOzH6XbHxfDdyJvjL/JlQEgeYdSXZdJBUjn6
Ku5+TFI3sbDm1W6rhc1tTa0Xr0fkQdytIOdHo4DOUZGY07KrztJuOeuuBFREZl5dB5wo2HN0jKDJ
w2fb0300Zro4/vmXLqakIhsKl8QDOfhX8rwLVK/2EP62yCNyQ96c/pSZyW1SDvP1U6SIK5IDCIca
5ncF2nIXnFk1MzPDHP/8S/fdRCiAErDiySr0Iemobh2b16c7PbNuzMmCp7S+q3SRTse1ssJwyeAQ
HUgfhncrFvLWSc98BWNulkxWPnAfSrOjQTxoyqfelYccMJdQUtsateyFTryJBHOvpBws0mifihpw
7/opDpNVzyOYa5Yrnl2QLbckjZxNjZhMMIbbXOcU4Ie2h3EQ6JSVrybXgdNiWwiQk8v/thOtJdIi
sl7CWka7MMD/L1xrqeBz6BXPXf+C2HntddrBya4TeLcUES01JJq9iFufgAoQA45UhhBTd+QTQnqi
UfK6T4ElRzkW8xRSG2GxIfDgUKbvSjGlxr69Eep3kBtURv9KUTQ1fg96WYcL/wv1HAXywXIAPWOq
98GgLCqluDv9W87Nk0kMTNpAw1M6EA998pAXWFJeSalwJjrJ4w/1Tehm7/prEkKlLOCcs4b0HFAR
BYlqBTMCS7LlUAbbrt/1MLRd9QiRYUn6H0csjRde02598m6IjzQFemEkPCqFuzUBC4VWsu/Zyyg9
xcUE9MHpMRjD2XfdnERRfCjzOiuYzw3CmFZ+DQUAEf27BOMxLV4HJOOwlc6MiTZ+928+zJjEVJYl
VYxCJR4U03npA2ldmsfxTXJ8SRosYQdnWAoMlpZ2W+l42FSiZLtwtxS4P874goOQO6rFFzcCFOUh
FXGZ8IWkHTJUyCZSujDKtoZDdsTCO9EflqlsLnmcspSc6ug3jbnl1cKVVMpLLfst0UjRUJ+km6Pi
DltjuB1xupGRTVaIAVwKMCVMj6/Bn4BUeDTDzxRr7rhq/6mynN2DZwLgSFX7GqccwazbOmbs8TJb
gDtY8h5y+leV55qeRnApIqcAVOCAvxMIyIhrkwwjAKkN3xOAKGVV+LJF3P1E6d3st8aALhlfGQoR
lgViSX146SByIZtje5GuAv8u0XkWlSizk2EqnO7lXCcnG4CeBkqOQr4/cNTcIue5DoSP0y3PbGDG
ZAewsH2n8kdma/GuNJ5GBDw4lV9xvpVi6cz5YCZ4TAssycMG6OTZZCqBHfu5aX9w+T/d+7lxGUPK
l/0rzLhJlTzbHiyLnOS2185suHOjMol3WQR7PJNoVyeMULZM0oanzWJnVt5WLR5Od35uXCZxT48S
Up8lH9I6x1S/CfIPPbg93fTcuExiVaq3VLG6vXjw8O9QtpVmn2l3Ji6BI/xrwMlu8OjXdCjtJG8Z
k+flIZB8e2QnorXAYG1n+G9FOWI1n3yqtEgyB6n62AK9hTi99AWwLnjwCHgXtgUPbY2/tkpt76ux
rckYAzvKGpTtRsALOw/xZCv0nV8fS7+7a4wbcrbILn6UarIS+l2lLTM8ySjSscR15r6obnDmTDcz
ePok2Ag8/8Vg/TkUFcJaoZ7CEi5seRJrdOD5he/H4yXlPuivFBhGp3+XmfmqT+JD5jkReR59OMQl
JYFtuBbRHHr6XUdF3FjgcvpT5gZmEiuo90GY7oSESm8DbKdQzyyEud6Pn/dlFdexH7DiOACEPsxV
AAjBy9D/HrlWYSydGaG5vk8iBajwSqMuYzhE7kcNnTZPlpcNyjRUBAXlJDE7dYEblLsA83W63Zno
oE+iA4wjCeyfPBx0YNQ6NWE9lp0YGZ1ufW44JgGC0r2iVHyGI658u2rWCu7Tp1ue6bc2iRBuKFLD
F2IfkjoPJeQOFX8arU3PjMrMVNEma1MUVWpS+4LDPqg6I3zsRKqRsQZgz5bbX5d9g8kq9Xslro1u
/IxiW6lPBsazFCOf+QIzA69NVqoPJKbua1YqLgA5a/TcHX+u3cna9IYmrsyYdusfiP7Uc8ejuWbH
P/+yNDOKo33wIsOBwhGvX8EJOT3Gc+1OliOOOW5XYEZ8oNicnORDqZ/Z+eam32Q5UjiD3mxs2HVv
G/FO4g6m3FzW58mKRB3ltw0M6kOS8RxIQdf9Ze1O1qJslQHsKbpsca8Ztpp2ZiXOjLE6XYnxQPY7
G/vrbYz7tF5d1F11sgRli3tIntNs6F9TCdsMm8vanSy7MOeQWJS0G7t3nfKet5+XtTtZcVWY+Y6O
evAQGT8A+XrBf6Jf/qeXEnWy5GAGQtFJiaEYk1I/5YUXDsRkzUWuN6D9UIeDqj/Iw0N17gI7DuQ3
d0p1suY8v+0ToxqNnTJs56u7uozJhGEpWZg7SuMunHWTBegCk4Yjwqd4ogdfAkW9e1noVCfrL2vK
nLfzTDwM3oqMOz5Rl02QyfqLPT/k/yGThdE21ZaBddlCUSbrrxaoE8hV2u25NKDMcy87RSqTBagg
WIIFRbxo4z2PejynXzQOymQBtjBy6yGHix+3tpZse+HMjBi/7zfzTpksQNNLIKCmjMNg/WiL32od
bfoaCK5T2lZB0UK+9qvjZV9hsiRDCRPtpjAG7smkkupHKfl5uuGxge++w2RNxnmbGVXGmhSpwpBF
cSP3bAPa+nTrM5FamaxM6s0tbIY56yE8WUqRuvTeL2t4shgDRVSyxGDom2KFuY9TX9jhyVKsEj1P
oNFyODXMxSDf+pd2eLIWkTPrEgcZYl92VOJdXR8uGgh5shYLpY4DShrGvfAQgV/y+uDM7J6ZGfJk
NVJ4UyrWGD0s6u0NLrY1lV84sZzutzQ2883EkyeLUjTk1jXHA5gUvJeo4zwEfV697nkgxjdgBfkt
BbeZU0lGITSMTx845z2qCFy3FQpopV4EzOme6834M3zXm8lS9nFfFxTKAQ9lgylHHC5UmIm4v9cw
oy1WRhWAuDXugVpfFvPH19Cv588m9fmEOOoPTuQd84ySwTNBf+5nmyxonAbQyUd8E6PejPqk1Ln1
UHGf/tXmGp+s56rk6aoeZ1uFu2oehWtTfPDxXDjdujyusu9+hcmqjkDqFVR4dwe5IJeC/L3Ogffj
SOql7w68CsFKqNQX9nJfQ4vEfUzDapsSm5bCoCozFppM7YrkA9yhUizQF6Eh7isAmKe7NxPM/vT6
y5Vh0OFqYHszHgCozQt2XX/u8jfX8iQ4dIORRxxWiDr9Ukp3iXEmms38XFNPDBUsZlmHtEsJRpdS
qILUVUS8f3o8/izVb36uP0v7y4BADO8TfYxpLfWRfhBharoUMb4Ks2ABHWPTBcpv6MxYlK2C5mdi
PKryBmkgTFasP/NfUaseGnXdZy8UPa+Aedt6HG4yWbcDLLmtSNll5bMm3J/u7biSv+vsJN7ADimt
EpklpbSQm/y7ksIQdC5UNChnFsfMrziy/b4uaZ576rxUxP4ABR6ax+++uizGS5NYEWkaCBaqOA8i
b3tcTC68WkuTUDFIaYjsl6xdyzuJEFMBg9j09GjPjcUkUPjAtaUuYLT79AB/PmnO/Ipz7U4ihELN
QjHqBg+VofOy2OLnfGEiTZps/RidmBKAQTi0PHoWi/rlspGYrG085MDgRVp/wGRaPrrF6qJmxcm+
L/Dm2wOZowQ3sbWbi5udbPpWEFYQNOAtN4+D3/zMovLjdH9nQpE4WX6ZBuqkqHhobYptILx1Jh6Q
SrQ93fjMrBAnK68OQAJ68MgOAtBWVMaXHTLFybpr4ONVlIn1h85fkMDNL+ztZNl1DogyvOP7g3Kl
3QfdZdFHnKy4VhQwsQTKwEHwqBmYWAiURp8eXm3mdCROVl2hK/+56hwg+VLzBjRkoeHxnDprfdgJ
oA3d0r2DzrQQCm2hpfBxKswczM/SSZYVoKXQeRAEKmTSg2XeMXGXPQ8c8mNYvOg5l+kKtXfQL3oM
B30IMNS5r5Lgoy2EnQZQC40ilZZVu9fNbWbtAJXAd4QQRIUhxq6w53PopfoqrsrFgOlFLEIJ8kZP
g6dCfD09AnMTbBIbKmhehdm0/UFF1KujfLVPtyuNv843u5I4iQ5Q1Py8d0U05+hqdOMB8sIylChD
bV8d4U70f0XRpxA/5O2L1ry7HH9Of+733wcjgr+3Kq8TMe3NuWmbwirBOqa/uqzdSfgI/VYE1iKQ
cfjR4Mtx2W5iWpPgYVhd6KKip9nfWrqntuN0b78/EmAs+vcosONJfTT+qk7wonOYi4Z7XacY4LLH
fS4zf7evxIOrmwrdTgHoQNZWz+Qzxq/93yeNaU0CiK5miS5DZOVpO0GX7PAXFIfgXkveGgyVTw/O
3BSZxBMrqvCq6UgCSs2GykMnOzPlv98IEIP+PSi5IULcVcffMoY0i/8XXDAV87XLej1ZqGFPZYAe
0usUAUe6a7Pd6Xb/ZCy+G/PJQoUTjqasqjncOVeSq9zJ/d5tVRgVj6L3hO/DZlBbW2y0dZQGR1+S
FoJ0IyGq9hHzB2W+1bxiq6n9PuHhUnExastqW0yNO0nQbEHgloJ1VfJZYx3rP4qju4BEgSMPQINb
YHTenflRpT971zffY6ppVBupMWWFW31c6jasvBVYIdvkzbnNf2HstkzJL7muwvMwfCaMLEFfLAYI
imG3g8e70Gpj13HaL4ubJmuRpCW2qdZr3GS3IRt7oa9kcUDM46JSU20F6VYm42GeUJymLtOUgB1G
K0t66tRfikzxWPhqZMLD6HWqyfFtGv4Uq2ejllclPDSsfxaUla2VpFglcCh69SPzrzxPQNFCfW16
9LwXvDBMNb+WKA7tOvRh2i6BHNUMd01EJ8GOgV1dFBpu9+aTksV20f2IImT04lsENLfEu4PqWu6U
xVKgXKAzMOcy4TfFT4N2NFJ56YTGRgMCnZj4LkSrQXxyemxpXHUVitqNbj6bylWYWou+t6hOsjDc
3QiOufQCLPVwku10YVXIEq5kv0XqRb3gXanCYwk+WwGme3pqzizUP/LBL7ewAbuUNNfGVxZlyQtZ
k56bK9/fxk1jspZ4VAaUiKz+kGWPqXll/kqvChc7XQrB1pmEzefOSc8sr5mgYExWF45XWIVp3CSd
aN8AhSi9jZ6ffZmciZdTbUeDR1kKOZUcpyAt9OKHwTGj/x0pV1n0GKU7bKoc5a4C+WUZH6X7kGbt
PiofhHANdBqmhIH/RwG1LqdK/ppL09aMKJus660nkXowvKWZZQvHvC/clKL5dRSBsMTyIJYx6UNR
LVgrmJUbNGhYmLT1Cg85xGmtrcp7L3j2jbvE3VTGRsjO6Q5nJsRU5lGpRueA52RCiOGCYqaqubto
pumTbdiJMNdpBcYxtvAEOxbN4+l2Z379qRx68HTJz8fEilleBcW+C7ZCd0arOx5ovgt3ky4jD88B
grFVjogVN/yV49aVVNi6eMEad2+716mhNP0ze9vMgWIqZ3aUMO0ByeJW4xy18rGgYE4HetWc+TJz
zU/OEyYuhEOTsgc5Yymu4K+y/r0EXAKt8sz2ObNSptLmsm5EEAlszmKCaTB+oebOKfdMXWrTTv/W
M5PTnBwr5KQS6qhig+aqptTrqF1d1u7kWCFFfqQAKuRYoa07bx1XZ6LgXH8nQRDcUK0pQPgOerjr
xKWrnbkEzv2Wk4iXZFkhJQWuNyRUbaNIkE/Hy1I9Qhc5p52amftTqW0h1GDCxufWFjZD/q4KN1jV
LhRxtKuh3r4fBcfnDhYzwzTVsaZ6WAtJQIoK/v5Srs0NQrPLoo4xWcJ1n8NP98r+YIKo8A/BudfG
mbluTE7/UhgpvTe+CvpVeU1N8S5N8aaqJUYn2ouCeiYmKOMM/CYETYWoeupXTSQT3QzlKhGoU1Gu
4JEsB/FI0eGyj9JNZv2s+qOAlt70t6P1rljeak0Lj3pYBGayqPq1U0gLEXpEK/ibwreWXTY8YuOQ
qNVmgEdjJp9hfC2Y4ULwizVYcEhm69MLaybLa05Vrp0OrtzEavyAzVwEWjPvGgD33LHjBoDfzyAO
OebgZ8kjQ55BH76N9DvD/FlQfp6z1QUxquMhtOUwPwzk1QTLsptgXbmgprw7KXyO8QgDI3y6tzNb
iTEJL10nmIVV8eCohnZb2bB8gouSsOZUiWh6UiDU4yblFj/rrraDoj4TdGfWjj4J6w5m96KXjxPE
/EjSo9C+nR4LaUYCburjJ349GlL2XQ8WF9yCxxIZQrNb3IfteyzdAlOIF7377vIiEGXvd9oCH2Db
UPdR9ixR7wxuqcYuOyfZYQziRpX9pdv/bnvmZvAatfmSqgFkam9wKnCAX5X5JnAhOlAH3BoNztKw
UQx1obvSonMpLOn6T0e4irB7C65EiDLZtRYfsuRaHK4j7VD1n1WxzdS1JLzpmOINR6w9/XVUPVIZ
D99a6K/xjL03CihaZiG9hGrI/W5f6G99C9MnsDXzvSquCt12m5ckwhnVgTI/QBuKh99Gda9WkLK9
60EHZq5yQYF3KWlL+GG2olrQtEsYKICRq0ejf/Szo9w+5u39UGOZ6h7F5IFy99zB8vMGtLIbX2X5
bZ8/BOpBV/aDj8ntAPLbO0DaXFjtbQgmYCieQvWQKb9KoKs6cNne2fhBY5vlrwirXVEdzaLKl56i
J09/8dpmWQpQZV/U+tfpX35uRk1WQeMqLegQDmoUlgTVjS9cuAYmm6wKMh+gJO22MsUosO/ObIZ/
3pS/iZFTTWhOMYjneh0Ni86aZ9GFUGP+7Ny5sbDwtCdwfEr4Gry8OWuIrYLxJmgfDmYUg7mzzBfd
/9S6+D4rojtN2EJv2XrGgxQUa43baYrpoHKZMMrUJ5u2I+LwDOafawo0Ec04iO6ZpTrmx775/lNt
aT74GCpTGXMYIpgOQKjzTdM9KR2odrsjvl80LaYaUz9XwhoQAOf3nPdzm/vJZe1OdmhTTxJgNKNS
IISrCSrUPt3uTN4ZP62/41cIHOYfgU1DdWoRJCvL+OE1a5ktJRFCu5buO/dDMT6AhGQ+rzZljZfL
Poa8VxRbAwBVTsm8AXXFb5yFNPws+htSGhFgrwoSOuQFoNYC9f04w0qrClyR6EQrX/4NP2SbxJ9A
YnZ1ktxkWMxgthl2wtIxcQgAaTNkT2VxGzmrCoa2e6spN5q2tkAZnP7mMwtYm2wJli70Uoxh1yHP
70PYECQwLmt4/MAvOwLIEQmKJjNYklf6R+2fOSTM9XcScPAjUIR4zEGIQrHw9Feo9BfOrUnI6c0o
E7Bk57HkQ3Clm84ozoheZ04KfwrUvoxEUneu2OKUcihNzH65KXv6Y4OB3+lxlmZOl3+m9JfmvcRT
RE9TuQoKuGN4xkFtKaaKYGWVOOu4yqfJA6aTwO3RCmUB/4vjihgv/ByQSQYcwx0B7f6nBcD7dI9m
fqKpaHZAuh5T5NAfwNn9Ul48Rf11WcOTnL8L2UbFnnFAub4wHFs+d5Sb6/Akqrim7GcKSOBDzXHW
s73Py7o7iSm+wHNVgMHcQdZfClAdl4mSzaloNlViPRdSuhvri86Eg7Y5099xc/lmb1DH8fkykxox
wCcLQ6lD5SCrMIaFpT+ZsYKX91UIwc5tfic9FwtQXbmAg/UdicxlgLmp2d0n5sfoWo1hD/W+8m0a
UIUSvWZ98zD64VSRY7PLOICbEwmqvrQQq3RbInprXnFMHtKjm2+iCADJZmi4rVe3bfkKQWV35ovN
fK9JzAjkSFRgmXFIeVeyfd5eFopGlsTX4Sr7LhggVZFgCG/dZiOWZ9bPzIKeinQ9+NdSJSm846u3
mJyG2ESTH/FggaomrofehatpcsRwW6WvKcYjLMmJ3RiYcBmPF433VLWbloMmZsa4nvCowz34wleu
qWpXSB13wMyKLUW8ql+xujrd3Znxnop2O0WpXejYqNuLR53a3iTljfSpdldp+XD6E2YCzFS+q6Ry
pgOaJzdYxdd1SQq2PnOcm9lblMn2reW9ZGkyfdeVtzwZ4A9fFaZ1ZmuZ6/b451/igaIlqlmOjQ8a
JkDrUjzT7lynJ+tRzlS3yn3OoFrwplu/I55TCsNbXTbWk1XpOxh9Ya3AgYZqbGepnuv03GBM0nOG
yLnZSFE9VCDktkl2Luh+H5uUySoEtReJek13DeeHK12p7mVvNVO17iAUhYUNPTEPApIISeyy/k61
uuaAz0IFyfEgSDYsKS06IyadGd6pSBdPwb5UjICM88Y5Nk8XzYXRhvfrBPZrrRAHnUabq2J1Dvgx
19PJkmstPGIi9Z+ekvY53dM/ee9v9t4/iZUva80pgS1mUtcdWi1bBqGJwiTWf7ZSvUzVch/F5TJx
DpUurQNsvUMgNH7M62fi8op4zIAhLcDBb1JuGMEdKH4Mya/z5DnOXiPV3WLqafvaYPtu+4FYboXB
LSWtoBeceqnBFF1GirwvQR5o/pPpHwMqToqd1twoMimU2xTbjTrTlkbxEjX5LlZITwdvKESWiTgo
u9DTkL/qkQQb0ahwnzJAgmY7BzB7k5Z7D9NCreuz67K6aeVkb1abyrnvOhIqB8/dlpG8kcsablyH
1ZmmuTaJSztz/OPQpgdfANHdbmV2FKwGMRiIh52VtjvLSjaqK21M6paT1nq0QBwv8CnQtykA6tO/
yMzPPIKnvs6d1B18w2lTnoqAXuMjql4W/KbqqVxkluPVONZXXJXyqw4/rBIvFCVM5VOWW/tZorA6
M+1XLT/08ePpwZiJ2OIk+OFvIgZVNFBd0a8bUwI5/lowqU43PjfSkxBYxkXba7LLNjMCdW1fPZPr
+b7TgL3+/gWLuC+yRmKkvWbDSXwRx+vxFHW603+0tv99wRrW5DJS+FFRAVBin+mwiVAku8L7SxGf
C5DFQ9LAnOwWpeTaMfzI2vwt6K8ZutewdDbQaO9U9Rzn5PvRM6aKpcB0pSoAj30QzVchfY4vO7MY
U8mSL/o4mKB2OMjZc2neKvVlv7Y82fyluuxA7RI+lbX71P88/Wt8PwjmH/zVl+iZipYIetvnUWjt
Xvdn5s+4S/z3X9icqvDVMrPyuvH6gzFYtkpOe6hQyAAcHs7Va86cPOXJzNcqR8nbnNIMxdHXCRgk
EXJhxGnfLx+j/vWisZlK831kpfj5MODRLr++8I1iKsjHVgE32FEDCujhKecv97Kj8p8sx5dfUihF
TVfJwx8CFVi5cp9RXHF6HL4PB+ZUNJ/XbYE1Im/aVYEdhsoTErL84FyJwswMnCrn0ffJnVTT76RE
lPOAm/qZfWiu2+MHfhkQ2Rh6z+2IjoHxngvDnRnVQH2j+MyozPV7shyh6Zdt4jM78uG27G/w/jo9
2mOQ/WbxSPLf3Rb6tAsFh7dUx3SWGSo1HoXw9Ars2AmXgijaheyvinP13zPqVnMqqXfrdMC4kFdh
xdsMmWVX6TuOyljVdZs2Kjdq3CxBSa6yIicpy6tMfQwd+/Q3nRvBySJW9HSE4xJ7wnuebM6cB/9c
Db8Zv6nqvggQmVkZwScx3YNX43uJbaep3SZk1J3It/O+2Caqtso4O4FAXYkirq/CDoAvZ79k05sm
NSdvtIDr1CY0n2Pxdkj3oUu9cvMcmPXOpSrFQUHoSM3PtvkRlg9huRWHXZ036w4Tm8L6JRjn0JJ/
Cj2++zqT3TIARpsoWjEcFIlcz15FMZ5m8aoFgSbWyQEVjhru+vCW6oUY78lSuvPl+9O/z0yQndYD
BB7utmXAbTP2rmsXU4BhV8o4dRxa88J31WlVQK+ZOm6DnBXD5+E+vCy9NK0JKIqgjCKMdQ4RIN7Y
WDX9uTUv83/fLk9jKhhWWzQ3uJVyutWaRYVfWIoT7ZUrvprlR4u6MFa2bnMbZtYyMX7g6cWj+x4N
CUzQYlmHxqJptp57ZWYYlzgYr7+Y2KlIr8zYhRgLG1NK7VKglhHcmiUepfLKUHYK/0h9TBwU9Rqe
R7g7pPVGQOCX6lv4rjjybKB97S3+ivT7TnX2AL8PUvEBY3zhZ/huKdLC6WCtqJ+pVu5k4xHPlpu0
QkWp3pBiX5mauelGUyAfCkTq203a3w+dbIfZvsKnTkpIPeq2kzi2KGAGI2wdg6uVnlH/DfRZSa5T
K7fdtlzx5LykVN4ugvuYxESM+UoHvaxxW7Df4loTnpPsMzMkHrT5T9amhcCN9cRKdh4Sd+9E8sFp
/XWnHIfhCmHzMsmxkCkXhnCdpvtGlZZeqyyr5ncvXOH0tEylLd4K60KNGc0WajGGVc6n2P5osRxT
DTSfUvA7Y4j0pl7i5rESxBsr3optgPNMug0lbMX7oltkImzPXtx1Q7npRZCGwidGnMeeqJsnv3Nx
H1blVjHf21F5i1mp6q0xNTkE8kucHaz20xd3pf+M6ddSjDMSjZ7dCzd4oG4AWT+Xzn2Ihh/343st
pviXBYyxO1fKNTwEuw11W6t/t2lmJ1VGzaK8EbWjFdQLX7nJo2EhEJYWbb+WXGsdYbmnGdi4EY0E
B19Dq6LfH2FwrWYw06GcZ1Q/SF1mm/5gq8YDWTMyRnjamBsHjnbtR0uLdzpZBpsfYhXyaeQ+fqbg
s6jmbJWbAQKiWWqQ0ZFAWz+iboP+2G4LfTN4eM6PdmPDHWoQfExza6WuAvUBs8nSenS7xya4aqJj
0687/mM1/ntNGHGSyzyHLPmUhTf8PeHvzaO1qVdDvubltLBWy9CzA/LmcYt3Hw7qcrGQuWc3DSbS
4wvzqtJv4uKQy69Vn6OqIRAnv035rQw/lPLdNDeN89Y7b1L9e7S5M6RNCPrON+JlFAnXUYCP6LUz
vDvyNtDQCcdLvAe76DaLbuRox3F6KTCgEn4croQa03baayj/Bah98d7yReyF0MwINw5aisAbPVdu
yeOsXSHf5njplfErbn3sL1RKcbooMMMAcF1cO1EPqLBbi3KyrnLEFRS9YFK+NZNuG6u3CIKXlXCj
NdetXmGbtGpjSqpjTC8fkz7FGSiy+6J+7ECXyeQkoORdc05aVdJt7NLhcl8MwjIOX4Z0p/1hmh/q
VLZ1N8f1al8kzUJlkgqhtcDNfClIzgKzBXwT1jKByKDWLzAw5MHcsWHI2yBc1KVFagSBydAtTbm0
ccRR8Kv1WVNeVF9b/lFTbw3xGANob2wE6byJSbUHO+GHUdxJcnflqvJ9F6FCUdSFED4H5FUHlE4J
b7vc083kIaz8rVUINviIFYDUBL+FBBVuVN/H2a+iC4+6qe2DKF04SrBRlHsHa54IM7lUABLCA0mH
rZQutAs51riP4jPR4sqGK0yproz8TceYJRzNVDPXrtzuKSKZUo/G7tIDXN6FpraLwnqqcYoY157p
4q7hdYD2b0JGwIp/+BrCm9xYBlm85Y0fdyeAxRQzK9qVjtI/LZ6wtFgopb/top1G3bnR4M2dIbQK
7UJ5tvQHR36u/eJGBj3pUu9oIeuQlWyNtH6Vle9uQ94lKV8LsfspoegzLOG6K9kEkiEa2ZlLrIIx
T6+3Af7krlLtCm5MTUgNgpi9pUjgoy5fiIgk6gifYnNkN4VrtXzs82Rh1c6662u7GHCoBewe9Lsy
qg5ZtPbcdSWQItbxN38YGspSsaCqD1H52qq3df6syxTw3wnJCylUIdtrHHj4X3RWjBPIe+Ldtcwg
jJS4vo3IWMxZkNSHyq3EjJHrBzflTV5213qz8YqVmd4GLYmq58B/UFksXoLrkbN3ZOvA49gysQJ8
69+7NNsTrC1qzgTFI0Mnor8ebY3vG0neBOx8jfKkGPdDidgysqOWyrP8JXWo9bRCPmnXutdpkq7U
XCWt5q0MuXv0lfek2ON2vVC8zI4FsnGUl6HSgkArtO9l9kuTd0rJoS/bpdpd5n5IA+7TqJy6dhvk
2yr6KVV7DC2WKW7kbbqDV8+J8NBo8sIJHnEyERpcJZxnFERSKtkWLoZZthYNtFf+R0eRndXeYabm
lg9W/lqY67i7FfB1l/1dVd2T7GELjfr2Y1ClRVMEK1kQNtHALHrTkx8ldylPwsu1N/Z4OC/w1sFg
ZycHVFVfJ4kEVSHl8FVsXfw94nQd9TdpjQdOQvTy7FI6SmG6SaDB5uWwdoxgIbnuyteOFAPuIvdm
IIMdldtWwB/iRka0I6asfonEZ7EkTcjNSIPQ51LglyT9MoutxRhvBszAnbJ6rNnky7s4XPfurarY
XXiFiQzal42obNiM0Y4tQx8zJaxDpR+iuMUaR1OfhvpWUp+l6IinH89jd7mAgIsC5lpdOPJtY5pr
iTcoOBgB22HrvVQungdbnpKAOtz7zZPA3leYkNQrjGjioSB5y2dQ+mEl7q2LYYweCNhz/XAbgYWJ
gURT7OTasQOEZam4aiwOZA0ew/W1GeHIXuG2ZnIuGPJbuXAiJvRNFPMOwaklDkMbvDDWOTvC842R
HWqiU5plS9/FutUqNzisL2Wj5agFVjVpVjKl8XX2YAnuOmyug7bcWJiu6RLufP6aOrKjR/LKK0nP
8uzre7/F/jrELyj9BBUpSMcI26/6wYnrhZa/Vdg8uuXRz4nB3XXmPw8+SNyhsHFdrkhbq/5bGb8E
8hqzX7bedU19jRkSwVy29zpYG7Ba0lYkgP8ugi2FShi4+0wiAx8XwChEgO7Fsh4j/EWrm1xL7dzX
NlF9wCD8Rsram9BFpwUYqBP8qxymWIXeXvDZX/QOl+r4k8rlTZeW91meYzvq2P4Qbbwm+6i6fNth
RcaXdqximTr5/+bsPJbjxpYt+kMPEfBmWgAK5ckqOokTBEWK8N4cAF//Vt1R37pNKYKjjm6pQRDm
IE/m3nsdCiFIxj1THLIU2GvUNmb+pl75EknizT0Y1qpbK+oj6p9VGcHntA+j8UtVtkV4va7afReq
q5F3qOuzfc8lMNlhJFJgpoAk9aCUaxBM7wvft4LqZaGm12x6EDzEGhV2o8VwpQ0IHL8kPnAmacBD
e5qjt4piWiahwoo3C1e5bDr4ucvdYMh+qevXF8CJh03UOcceo5NmfFhtt84s24ciduV8bftZBhfp
uA3PTVpXm1x5ncoaxh10WWIgjgrk39BQ/Rb6oJKY/tht2rYBq4iZEESi5Oyy4ZiZw0Nqfpr6fWhe
sgIczqbvuqCtBFCQvRMhL1EayC8bQmJccwB7sAys77hRimOuGJ4OGaQwjaNeZV4Hc8qp1E1RA4dZ
iqCCnds2edA12MEMhVejAu1LY1znqg0qtio9GI0PAY97NTN4GK36RYMMPT3V8w9qhs0oi1dgEPx4
bR8pGbytkMVNoN96n+tAjgw/pRW7mKdptFaKSjk/8DBSltfNeJ8Uudup51J0nm3UvBi9CzHHHcwJ
kbZgQzAFivUSF9p6GcrDWAKYjSfinZpzS1pl3Cr3kN2DUcDYabK9qpXsBSw/SvcJGDh6EU7uuDCe
3KYgJMzU6QhXK2ehumltGLfA9ORt01ItZhyg4KK0nWdk68WaSJWu7+fhrgGFVGfdMbFKME7xBhm5
K5F+YXNQC31GCvSK8DuGfPZGq7PDSOC3xmVepOXglOjHdONnzoLaEq+jUBQt6meP0c8MrZVTFdtO
bA0IhA0OosmhwieIRjVyXyumS7YIMOmUGtVICMuwGqnkpwzAnDIdl57wDc2Q3b78MK3qTk32bfXW
aaFv2iofL+GZc7exgCOp8amr8DjZ+zoDaFUMPkl67G3xuVUB0car8HMMEziDz4PpbOSmXBNfvtec
Hb9HrrzERhzEIG4nX9MmPyR2aNSCubB/pyNROU7pZ+AK48irr47pwyB64L/r3rqzNE4cV18pEKoP
w6mpLd8UFxWEa08PqJJt4MfmekrUM8y2Q9MjiGyRsNpsHGtPNWOGY089W8TIfI6uECrE8VSOaQRn
O6r8ZLGwq4rtaDefFtngKwELkRWuO9b1A+ktK1M9D1Xyq9Dje6hnPi7IsgmSBVSYfCgKcpGnQ6mM
FHfEgSus2kk3lVugrOteq06OvTfwiRGwc4UZ4dmqUCfbm7C+dO1RRCar44/E+UUwXw0YKydnJOaT
xg4o6ZHws4qTCawNyknY9HmWNoJvNq0VufKyVjsKMgYsRQP1qgb18gSNC1s9yCjxQIyiX9tElYeA
jAyI7uR3D9C0GPpgbAw6JQDnu6oXcMzTfHAk4cM4X8OKQCjgDiL0m3hYmemjEuWepQKvhDxVsZEU
wJQEryCULR8SntVREhRQR01z46QKH3RHCgCnbQuWyqwne7+d7h3IwiQ0QcE0wuelzVyAdadFdzxV
3spZdu80nza4JB0DZ6dN3oI9eUFrDsXeBY++mu3upM+Pi3ZXinC/9Kqv1ryPxt4Jzwub8jjug9Bh
Fxw1ntrrLpyZoIzhTKXjoa70T51UelL6m+q+19ZWeYqUHZnQK0f5qSbPI3RuJ145/YF1CzV7mxyb
lLZGM6CEBkp0RdzOj1KcumGoulmV3zPmon6oV4x5A3N2znDON+HsbPssOuqFWBuR+pFRoZpjfBDW
8zw2TKuoGMDvlUixklYDrJi4JdbYMmPxMKVAc+KdjBSrG2c25DQYyG0jHFpdaRoJPEUEnh34O4ll
ZijtQ/OksdPoLIbJ4nGwFvg0bPutRQsi7TiaGHCvWfbVtMrN1ldBRBl27Wasdqqu3CVSfBSMjIXs
6VjBJCod8HcRJHlJBTQwm6+T/enkMajbDHbzr75MnpjK3NEVIbxB2cHRjlYAbE+23j52fRggt2O3
cG9X1V0dn9Ppct2YugXFcNJrbiqOecmA2VKPpphdW+8pzxb2RfvIbE9AsMA0vRGL6FolJOwSYrv9
mtJTFLxF9I3Q4+YxI/JxWeVMiMvXKse2fu3kxJcemibtGlPXqcxyr4k+oV/Q14rcjnetI6h+1t4m
hJEqU1/TeQ+t+MEeeYLh3g82nG62Ko12iDPNq02ANlcrTevHhREUjt9yZpb4rCxzJXXWxqhPdBxd
hVtPlHgQ2Zu4tFZmPrqOlKxNWm866N08550AC9DbeLSn68Kz1SBzkVZk9C+hCerZAOMp0ZABdRhG
p0IaNxFFa66xn1AyFMgphMb8c6o7F2k68IHztS2i8B0Tev+QqrDiTgzdcMEQbVb+Tpo3pwv3idwH
CkBgVZnvm7jwrfxTWgKjMNZqCEhVA5II4X5pA5mnNr3SficDQOomZ2+saIsfzwtrnqxtGwsse1d5
aRFtiny8L53XUgHZSDfKMLTVMFKrR/Jp4dR67K0dKIbE+lEsO9l6GZHoRNLvar6nrTHbD4aX+SL5
aFX74NAVyqzT3DnrjJqqFBku71fVeCvCnaDT3m5EXwadvu7wIkvZMaOSG7sfabmtaGLog2/IxzDp
Vz2yWBH/KglSTmNzVfMytVdm7fI5UbAs7C4nwri17pApoN5pEKeEKhnYneivIdsWd4WQXlqCLYes
PKWs000OPAHqZtzgaHFgoafI0epzOYIbTzQwtT/EMnkFO22034dotEHHaZuCEq4wo5UzvRb9sJfD
uzqBaVveVZHtSc3g9c6b3umkZiXHlNGFzPlGssnVH7e9nt1JRkNl/FnYo9uHoz8C/oZx52Xj6I1R
AtcnpF35FMLRdOzAZsZlQvVJrHxftM91GbrOQm1VGfvBxlIj08ntr/tI4whiewe0GF+A21po002g
0DnSkq5wZ3TqTqYf6olF3GlXZtz5VTXRalIwPwi3oCoAWEfHDiEqwJVm5AFsFHwvOJWpnNrqdzeU
z1Z0jaZP76IZfrzBqmHCm2xCr6gFf3Xw4rRxY1UchM2DUmSHaD5Nan5Jm+m+nWAYgn9vwbPpShKM
VUgfAG9/KTYZS1VrvVpmtmrQv+g8LqpMGSIlHI11w3zp8WUpknJudOfZINWF7sQTLl2XrPdjszhP
WSm2eqcce308zuEUdEhpZTrbqrSF4eymNCCvfz3VJarx0remdJWP0pbPoTq3MXtMyrFoPPbzr+li
99q+7/ufqkCKorILHUKxjtSQlm5l4AeWHuKBFluLHk2hOWLE6r3cAthb2oUPPJkM1phsxNy+y04d
FOriNTKWvULfFYrk95UhBaJ4XUJ9byA3mA3QJfCwkyzCAYX5X468ufp5BcCrzXxSwXKX46EipGP6
qVmwWsNHIwJc6+yGOtuTbfczXli5HRG0C7T7lBfEfLFHcDfKZzO+NPA59NjyFwmITh/6cQYZWxV3
wGinlQVFnk0J6gBvLNmoOz/i3t6JuHyDOO4yBTnODejGrCVRQpagoFo9IynmUGyEBAtRlqKDFzxf
sy90ybWag6SIg9ZyjeeHaD7Y0t2Ucss2XVzErhw9pZZfmZT5Tg+m4ArjVivT040WmMsiu017Nshw
GyTgxIpluEt4ujTJ8lnrQd3WoFQA8q469hlO268F+/7YeZLbi5VWZ6lpfNj0u7IDH5w1645Yn0hD
DTU9OJSrXePs2lplb8YTZo8OgUEAnZNX0T0UNC5CR93JvUVns6lWfQtXul1gYuunNNtGiLav3bp1
1FYbVT3ryylGi28L4VVAGnwtb3Lk1BcjwsYylm/21dmYDevYURmCDevrvwOLWWvMqhr+2TMkuP77
1SsaVosPplAWir2qsan1SXnd95CWxIELKI4hnzG91q967K1MXIvWHHoKhm6Jz5Y6rCQjppdqfE5h
RboQUTRdYbtmj6fFvMfO6GWMdbK9KGjCtJTSk9Y+dJUVTAK8L1PncJLX0UD/CcZ9onkyopdBbtx+
Hh5AubzVDv6DtnSH4jVk5Dp9Gu2jFb4vQH9tyVr3Rh00Ou1gsj7G+sOqHxtrVzgj39zOb8Vxist1
NyS+NtyZtrS2+Ov18pvdsT8a9W7ohqBzdI+wVzwUzooCYN8PcKSOTZsG0fxaztvY2BdqAS/z4JjP
jdz5tVBW0SJ7El2DVPZtqOo06dzEtLDmv3U8+zUtXoUZm+pQh1c0jGe8FAqqLyUOEqn9ARz8uYYW
yusoAlpfl8LeSfUmsyJQnNvZWN5kys526gmawgAZbUOxCZtmM0gEe5byOk7oUg3DOlSMtcyLAGFz
NcQfU1a+JV3BG5Z7kin41H7Y8+RWk/2caMRMOlb2APfXVTLE9BL6syVVjwTCgJtWqK13o9jz2djy
gAd9K29bhXUgGz9NVqmqqzeL8hiBLjE5/4arPycDLcbQ8mZbf+v7EaVccnYic6WNfKONkjStigbS
spSbcrQLzwLdPC1nQEGK69Dum6bZL7XkQGrLGWbMQXTZwTaXTZyo21CSN3Jps6vTD3FSnhWEXH3f
BSF7grHQ1002bvQR8ghjCyU/RtpTNr9U6buTvqfiLeIToJBtkh167a0StNr7u8g4CfM8smcryQqO
6ETSMJGk3M+W97R7ceaXbPicsFuV80kfN/TwkQnK9poOqhYbvplhUzhex9etAsKbjpV5UdqSI9xH
6tmmK+PIW6nfTeKctceoPun5UYmPiXKU5/dJveZ5P/AYemMNZl6SzoSClixNi5y6eYgxORPzjxhj
Z2edRuMuv34BH5s4u8wmG9Km8PNmdLkYH1X13hrrWkPe2PHFnfwpdPwpcVmJbBJc4geTetegCV/G
ZHxGXqPV7oI0hYDAHSBccfXKajstP123l7Nzn0l37UD3qDxKoXZZtPZg8EmLdEaBG2LJGb0FnYFt
mOp/uTfENiw+CSlFbnEY5HdFijaaxgsljmnqw1adkqd2clVlR6ugJDUqE9ecmm6vGkGtOV5RzTu2
/7l9vd/7wdJOUnLq+jtDJ7qEaS/DtIju5V5ku3KwtZ/poga4i/Z59apOzkEbLno3kcVcyqTROG9D
NdwZkAY9Z3wz5Oc+VtbstNaRk0A8BHfV+2X/izX/vETORpe04zUeJx/OdvxSDAjbhycpeS6YF/UP
du2ltb3T451Nab7RrQ9JPBg/y3QrtZ3fzXoACVgp7rDyM9Zwu8AekZtGfhQS2NNpj3OhuDnrsQgb
ntuTlo/nJDtZXewTkB7kavjTjM8xK4JsEPBDjcjAgI2fnaxKK2i3bGcKU3cH+2GQ8q2ksf+R+UE1
ZKZHlJK+PNCVlB7q6KOIinenqfxldA6yFu1NdTmoNaPnrtPcxkLbSwBrTh3uJLZvsHwnzdpk+AgJ
JaEL8JCxJdXLdC16EDq9PfhtjG4p1jx1fIILSE5wx8x5L/fvaivW6KZWKq2PnEaGUcher0gPU/2B
/arp6GXU/EmZPg2ierCHB0WW/D/rK/5d/2LdZoTpcdS1g0AomHeeVDK//4st46vj3iiT0qmo+P5x
XLtbN86xtr6ljLduY8HkJJErY+a4KYPMYSN/VzB5o5EtQZiptY0CbG4Jk+YW/UVJ9YXBD/z8f0up
oqLRpr6Q+Chp5jZNXkdp9BVT4RvLRFbVgylr3ChX14Xz2w6nhzzuYGUzf3NaL8LyXv4ys+wv5/LF
PbnN9MLlb+Tp9XdsDEZTXva9W30byzNmwoQyzi2Ri9PMKIsB+LeeTfuqCXp/uyRlBFZX+T97MZ0x
KQocQ4o3pD7w5j8f99+lodZt/E6itXYWqvib+diURhFo9olt+yrMl7+If/4jMv1fwZRlX+WA/zjz
RI56aYRWToop7brGHZY+iGpqbIbjo7K1Unk1STAINW3LjnGfGIavqy/hnFOG3pUOs5WRdZjOiBJW
J7kd7/riL06NL0/t+nD849TyMVvkOEJxXND1BheLV31D9kBU14ds+GAGvW2GTdk/ofbRzWNNhLpJ
ioXUWMQ4ZKucPQQ7IaiAh7B4VI3v2Xet27gfbkdFM8Ehprbw6DlDSv3zrf7qkb8qqP7x2zZ2MXSd
jNK1ZzQ7q7+H7+WyX3nT/3VgUbWV1S4cWA+kfgXD53vne7NaWCJTdMkxiWxUXVljG+p967i3GT9W
q2eNSFpOd1a9CPWhQRvke4e+EQdCxFPLZcCJWPZ7OV8n0/dW+ts8nxicQBmN87xX3peX6uPPJ6v9
u57Q+p80n0SVLGO2WI511FnIPEbjmkZL+2RaEgbX+V1SaJSA4dmRrjNrgkFa5osiP9T6T0YQknTQ
011CNVGnYLFUfcskYp1Bym2Wj3IkVlZMp+t0PpGdYFR+yOHb2FwcVQ5M6TGORgRRO2UxiR/mZSqU
y59/reu1/pf1xrpZbyw1jRWVjv8+Fw8zWSWiHWExdOKnVjdvSc2vGIfT9x7R25yfOTMKM294lKz0
bmnXlv3859/hi1f1NpJHK/WhVPSE1T46VOl1r/Dn436x2ls3S4CpDzVZm1ybUapYiKEwSiGNJRsC
+N8CYv/zTP7b9b9ZDcZU1uTG4B1I1dhdynNZHWT9sRpf+9yhyxgyQN6O2qGrDlb+WnZ3fNar8qWR
JIRu2YouJq3r3K2a92J8daSH0HpJ1J/g1c2Zhi1EDUjo3XVqKRGzE9HaqfJ11fzWmJNCwjbVms/5
U5I9G4mHlnllM7JJnUAhfMlqYre3juoQWOJepo8o/0rSs6G8O8tPus/uGN8p0/1iXlls90XrnKR2
P6WnpEJ2UDUMGV9r+jtm095HpYYuEgVPdCHO0G4XGLvVw6TLXl08j+GuQZ/t7KLhL67vLzThlnWz
EpqYwvp0IJPoms3BZhDhE6MasjXniUa/ifjRcY1IgbhReTU7YZ3muxPF34qfgyz738t7NzmVJDB6
7afmGIUb8Tcp9RcP+W3molpFeiyhH9gPn/Zj/Zdv+leL2m3g4pxIlT02yPXL8cUAL4oUlPaYS+qW
HuH87WjHDe16ihRPmc2VLC8QpplIRJZXd9s427LbF31g5DNNQy42Uw3LUI9RtfyQk+7O0UvUBubZ
LmOPZMFAobk8JeY2WjZFpLlxkRxm+smZdihgsyTa35zdX12r6wv9j293r+eiXDKFmmBHAoH4XgqN
dRujNXZMs9uYwyYnpnHJ3xJT/t3pYd1maF1hA1lR8MSEBmO5D4wTG7P95rfQ1P77UiSdGNqG7Ll9
spDB4BfpXwrVr076Zm1UpALHdc1x46hwnZFOB2IS8T12onWb1iSD6yjkgdBy5Z3p6Pd2G7fZSp2k
ll0+4RWxfoSP5q8/fyO+eNRuc5UyM+qkEZnONZukS73umzuu2yQlU3RVKK5XYPmxnP6W9PHFB824
2RYVAzntelhQyzlN0Dro0dEgWTIyCbv3vnc9bl49PWVBEbk27avXwSt/f++gN0VKShqznNg8bO2P
xvLp4nzvsNd7+o9lomgTNt0VdSIqRsZczs8/H/arq3zzyqlG1EpCVdnCacPGQgBcRLVrdVqg5X8L
4P3qR9y8fZlKtqaNEpdceYYSv0fznAKqd7K/JBd9UereJhcNchprktKzfs7iMEXjysnF3qadOav3
mHm+V6bfBhiluS7MKSM5Vy2QmW+cPlr/+QZ88U7eBhGpjT4Oc6fgqX+OHqXvPdi37E5TrxjYyowI
DCXc0tTH0/7ns/1iJdVvXkozjIjevO5WkmyTIXKivqri0v/zwb+6FDevo+qAFC5wO167tWLczto3
r8bNG1nPqUFnnEvcdev5qhdf/fl8v3jybqOIiDBoVPLDZpBwiIJ7guszNHPnZk79UF/+8kO+eHv0
2xfUzOyoT/khtEWvug7mCzqqL6373ofmNiBIM+CFRB2ZDmbTJStTV7wKueGfL9BXN/RmvxAZtpIN
NjfUCEmDI/nhL1XzV8e9KZpt8sSLeeacVcMT71Ia/Pl0/7M7/pf9zW0mkN4Lw8kcMe1lPGEzmYAp
mrQpOqSks0rTxxKNKB7xFXV4NebGkyYZC9fWRHMpqyuTcVZeoea6M1UbATA2jyYO0lpj6FkEYnnS
y/k66d/Htuoilrymg2p1/OQUum/PZlAtdGW1QDFHj4aZqxOhEZa/ru4IKZORKrwubLKgORxMAvum
Jd/rco9U86FD2p2YzM9Jky2sN0b0vsIuK6LVZzJyifMyWPJpq/at35PvZ5eetJiHPJq3TsofD78N
hqn906JE6xhn0ljcd+T5h/rFVlEmFCp+1CcC7FAX/KUKMazr/f+363zTS8EqrCjUpoLk7h6v7XM4
PRnojSQElJX9UM1cn/BVpFKgOtp2dvp1n7W7uTOZYeysfmYuLzaFdSxDksvRp+okl08Oo/J6Ndof
165EVu1aCzORWgXXCJJJ8zNkAJG8QyoYRDqGHf50Xu6a7CNV37A+4HB4LBkclvpmYfY8DetJR8ey
RMQbeqIpvASddyLeK3xfRBi5etetcsTC1jThA9roSrrOmG4siJJyBvXGB9RoU+y14eeYO0Fhi8CI
aZKg0J5/VeqvFFLJJLYpugzlrs/XkoPuhplto7htvZ3UT9r0rjCHp6wr72qp388ZQ6WRSSUm5U6r
3BZJWYjGJNPIgBXPc4dSeryfkcxHBVciPVnM5DCooZEiBS0hdl8aLl3coAHTN3msu9MsXaoezeeb
osyrgc1mHVfrbMmeJ/jfefJcLZNftXvNXFcys3ryHAel9Sz+UBTPCyhkYYizhIO80fmf1WREISvJ
noZgfJjVFa9BbZ7IwVpN9cas+1XbnQFouGUy+Jr+njcHYza81CxdTSgvZddgU0STzlmNifbLJMYd
1NQmcUhdF+OwlhfI1nhSiri7TE19VX9pRneZx96zcVIMquSh2wim5B7dtFWUfk5AuSUprkjG7YgK
P7JyF6zkUoOdiJethMFKPwHY83Lk6I6RAcqwXYVTMPjRDUqWMUKKdR0w+qoeenrYbpWwW4/CJOnU
2SlYPZ1wwlNV+LHVbwZmbX0S+zlihaydgsb87MdwnSTOpiRbU4219zJCOo1BK2JAaxeybyaqV+YP
c6tdI2JcUyLat81PufqRWPczVgaapC7tEKSpDvy8wrWtYdvHhjtffYdLiJjoR+7UZ3shk4kJirGS
8CNI0tFJ+2PN4LeZ/EL/MYPfXZKDRfzdsGEjdE+/7M5exEFxLkr8e4pwaypIEmqU7UblTvqjLMTO
yQI6SsxFw8BAb8GPXk3RmikdGRyugwYdWZDTgXA4CkVGLlYiwmx8kS+Pg40hqEE2Kuurkjumly/t
9CLzJCKNmhgShGPoFmGFVKpYdZHktjMZJGBfFsdaaeKF3OMuid1swmJSoExdirXQdjIyB7OPkbMx
taxR++aYAN6qTMNWuG1SbRVbGpxEYv4KnI3tIZmnNSlQRA/6afaQFTbCgd+jZq8g1CjdTioxp9Mn
mkZu+Gi6GnlBmnwxcF1j3CE+XCU+qzNeu6pYx0wz7PSxmC+djMA8clxuBhqrvYpj2CnR2zs8xzQj
++xFKlqSiTS8GOomF/Y5MpyH0doj3yqQPdfJTpBoXk9rszWPAwu01f2QcjyBGV7RpPPkmrDmlNKK
xC3GJqhn8zjz8/7HZPB+Dsh0II6M2m8SG11VxoA1615tvDWoW/vpuZ/KQE4sZq/nzCY2094gDlL6
zB1i2JFX8+OY7arlTuETpiQv3YAqPn1zTH1T1yZyw3bjWDLduXFVYeXMjXElybx0GH7uzOJcZTzG
k7Gy0fXLzmZ2jqEFrq2zSIyu3LF/shXUm2jsvSqLf8tpvovih4L5Ou/S9YMoDARQ1osuSpbI0l/6
6CVk2tUjCy6c4mhGr3aEFJ4Hrkc/J+DDrGZEQzWvqGw/pyg9ShA6Vbbcm438VKCJnwvsxVPJupw6
r4XEihhPWRvkk+mZ/eS2Br1no61+tqO5HeUDotSYtBgyHrAOk0Bqlmst2ffjL6U9JvlRlX/aYlqn
FV/liaFkd43MFXtV57P/MffNtqu1IEsvaA39OSyP7ABcnfsGDabNHoyaTGZsgL2DvrZneBQWG8Vy
jq16HNtfDRP5SLg94fVmT45hVPuzvTXaadVYT739Sm/JS5PRa8xno/jUzIcx/Qk3zNOxkkQUHUP5
y8LHsEDeUTvr3Kb3dQcuJXpI2+ciWfNGBSLkaEaeHKNsvhcwwRJplwkLLR0rMBpcslVdJi4Y8Yxm
laUdnmB715WyKwrEA0WX+kN6Cat+P5b4NNDimMi8G7SbJpUJmynTcX6G80XOSnS4CFii+DFaHjgN
T0Z0JNvjL20MD618lvQnkQQ9PWGsVFMitrm0s0J6ws4xY4RUI2K/xqUUs/U+VHxxxt8V3rxkztfF
MB16C6ubw/vb/AgdZTvFTFk7lJ0SD2suy/hlwpXBkO6KtJWSiVJYUKhdjOFvCXpfZFpYtxlvMfDE
EEOM2Dvzqe8UL2Ft7lqc4c2nLtKgpLTqEbokbQkECjs7/gHov35kSq6I8b4ln4taXLKQj1v40BaF
VxgRdZ7qVbyeaUXf0d72w4joCsN70rttLG3aoUIV7uDVfHBylKFltTZ7RFUIg/9c2erGFyXzf3qq
/2gfVH08ZHU80ukd0SvmuN4Jr2nOsTpsOqnxEhZjnMYboQVNvRxs5Wdrf6CBXam56VnVuIoXvJcY
sWpUHlNq4Mi+gzCyWrBFiAUDqeQ3+rBHVphM57TO/ZrIeTO7H0pMq6m6765awpoClVFfr+OKt2o3
Lx8z5dwTfLD0wrMrzZfD2WOv+lFgQnWyZZ1EpFIxNJjPANPXFUbOZCvwiSX9vYGKSZthEMlPI9GM
FmaSNDzm8TtSWqMed8K8pHynUlH6EXtJe7COaYYijW5+SGWFgY05Q5WBSRRYp7sdSUHKqmgSLOXr
Fsu9YDrdIgpiOVja16XZk/lDJYRd2apeZInoa1qJ1xjaQToYTXTpWbhmnABTt3aao2Oc2tbrk7Na
LRs53c7c9w43VxihKpaqjaZGLuI06oJdWAdhvlVF55pm7C0sZ4aFnhOzha0jzlZqX7fvShZluRlW
al+xiiP5xEikvenDRRSXGP8ZXdjq2qpOzjVCORIznNZZJxkFqB1IJj41TT4k+WmRXvlkoMgUnkbl
VI+XOWVOGq3l8Ljw8WybB3uxvUgNpGklLlZ3bKZlFV5nLfI+Ws5q+Wgp90bW+sCOVzpD8mQ4DtaP
Dl9mvp1Y1kzKZUPhSb7q4skTyLjvS/JqEzaRYfvvHkLxLMvnOPo1tvskfQnxVic8CwXPn2ac6uiX
0+Kl4sDpY9UmV+I1tQYLro11n5EWfIUwsu9jXDiThW4ZEJo/YERsC/lxys8Vc3UL8gBCW98u1K2j
KmvbDC9Auf3M2QPCsLN2XdfI71X10FfxtmT3EyIRr3IT5RS3x5kZFzTPVfdahA9d8qQUzg6TEIGA
2mM4DT8kud7nvNKV9b6Y03mE/Ql5AcybVwI+6+g/DdWj3rNCyBgZ4moXov7UEi4AbulEih4QeLkd
NtFR5iMwn6siBFU2rcbwNEPvrFG6NW+hchnVatVixHAs8gv0J4OA2iLBLStnB71+GvNgmH6k2exV
w464sisolLIVFZbOwqhox5JXUavPUIdXvGR44PExg27gZX9T0stAeSFz950n/F1wR3rx1oZ7jamw
ek+7hHLfVxES98vR0A/JOAW27XgkgPTyfub7UeivKU6HyXnW7d8KSD8zqfxorC6WHj2VmLUTYkbI
QOmJgfeGEGl8zBcoY/8Zke0d8B+VnFCHOQ4K5T3sZ9+eKANQhbutvtHjYBYNTva9whAzN9n7di9Z
WmGIztDNDZjap/U4dk+21O3lCmhME/fsmc1ws1BeV0P3IyYg23QGPFhxoDsEGTAlMvEgjj06z6L3
I1wHnd48moOzJVP/JHD1WzOq1twrTOLTFIx3iuMKEDvpdSsuKIVw/w/mvYH5Pw5PVxcN4Smhve4n
h9kcy3iEW5lggWKJ1xiaGvYA4lrMgdVzpGkdI/cto8mzMU1Y3S6RD2r1PNFA0/IZo8jiZiEVOV4O
xbQv9QIn5Ho/nTkox003bq8fITVvPhM936Sh5v4/dWfWHDdy7fmv4vA7fIHMxHbjXkcMa+FWJEUV
KYl6QVBLY993fPr5gd3XTYKlqmlPzMPY0eGQ1WQCicyTJ8/5L1DOV04FIULtR0oIKdUmDUrWlPhr
CB9IVlyGLTBo62IYrurIubNVCrE2vJESkdwEUGHZbAL/PEJ0xanTj56hzhuYMH7V3npKXqGbdj4G
QKd6zN6q4WJSzqXd6td1wnokIjkIMffmkwbtx8sIUPVHH4B/VX3tKm9rp+CbH/DsKUZvN2b2Pon7
C8MBeYgQzonj7Bf1g0WhEOYSkwFn+nqEWAgvOqh+Hv/FL3pzhyoTi1Jhb3RWr0Q5XDtt80gwu/WQ
6Rks8lCJMAQeUSP5v5MC+nR+ItdADmKtIJddT5pxFw/OpV5PnwLnt8j1b13vt+MPNY996JnmI/3V
0V1Nbgl+3kI2LFFnMUnQDFHui3x9/Ne/qL8d+v2LCqOKna4rE1p6hS7XzaQ/9v5VJrAq6n8Ltb3f
GjTmL40epHFz1XMmtmN0m9i35Un73RdBvkNPIN6+IQLlucUa5A2po0ww7MWYwgcpNyDJrrzehXWB
y2R+N+CjEMJ0rjmrUsEpk+2a4hqo64CqgiP0f6/WLxdlywAiWBjTGL8OtHOjf5zCE/VFTtdffMpF
4dK2MvgbnFfXkO/PSjx2qcbBS7wAGrHn8gw5JLsmAcLKI1lldP2z8HuZIFRvrPWp3uecKFOg1iUk
Nc6CjYIqPcBbSDKuv/dd8SR9tTWtdqsmdRUU3SbQnhQI8Vw6d27+pS+61eiHmzT9VE72qo9hwxWX
db3zxk9ZU65RN3JhxBrNXRVFqxRRkYpCc+l9kM6VQzQlpq0Kawfzryw/x3pLeQ1tm4ZngFBGdK9z
CEHxtLKLJ6RCEg8221XTocitr0GBtKlN8ghNXms+BwTKAcbRkKdzJWHlafXZrDJQtgVZxXMckCzG
AHUR0EgamKGBc9NYw6WmQPTPSh0bJ9m5+gYSq5qgK5a3QX5Zj97KpEQoqEMMMr2IEOKKuRbkDWR6
41IV8RmCbnBU8/ExavJ11QaXCKaitPVkS9L28DIurwpKbFgthf7zNPyW5f51AdGnDMBPw2JEoUXI
c7PfuchV5/ga0CLbTVN4W4UhpzF5O6dqb0TslXTtDzDAe+iM/rm39U0DtSmbTw31dXiKlLjJ8t9k
Xl4kzrhO2pndf1UED2E1PcU9yY8Fb9AyNlw5V0XIiQNNr84euvhGxDcARRF38qKtO36TqbEZ9eij
3fx0g+9KBOuiRzwutSl8RNy14rNK6Kshu9CKj41drCdZ/NbX2UWjTdzZnmx1DZAcumuzS6XcoGfC
RV6tUFU666z0wwSZvIdvVHXDts89CkjJDsLbi8O4HyRPDsCCIMk3bfElpkDczvRKhBTtKaKMZF+n
xm0w3TRkj9XoP5ra5zGqrt3spx3AqjXT9SDLzQivoO3dWxXIq8aX30JJBQLghqv/1DoJ9xhbrdpE
trbAaP1zBG8LdbG22Lroa2Sp+hDZ+ok+yC+aOWJxppRx1LFkvJ6so6NquB/8YK05QEgC2HHTKYTD
L2K5WJwvqLVmAhGh/rqJH1Nshs1650JrPR7Jf3HHW8pzu1PGJYVM6jrXLyIfw7xhPHV/PBy3xOKI
sH0jVFR2++uhvmm7PSfAiV/8i+7WUhPXcmXeZzaV8hZ5iM6bUAZDRA6z40w/dbz9otnwghB+dXya
dpbU8WTyYWFyFHGDh6BFuewqQrIkjB4D/XzMHOJMuHKVszr+JX71mRdxPpsM3R7n16qCZ2nPmSGc
PiQAjv/2X0zaUizXiYMgnVq+s2/qOJFfD6KBgIoIXf/j+AAvi/7AgbxUzo28BiStKTkBrXGO1Jdh
Fd7Ghfpm+BTpseYNiayN8d3uBq63yW3qfXEqriSzEx6EO1SW1m2BcJg/XsQFN1o9/+Za6WUD35Lm
3bbqjE0UJdcZ2fSJJ/7VV14g2XRr9HWvGGg1wjC0AtoKVr7rk30cPPXFF39oUFnznyYkuRSiH26M
po+tIWnWnGk9qK4CamcNGcnJdVpKz5n2PUIE/viz/WpbLrpdtRcZqMs51BLBHXKIjNQHj/9mc95/
h77THMxere2Se7DRKlZCk0UfUnM8L1N/4zb9pbDG8xxammYUZ3WerBGuR+UHNY4s/+RCEDIoavvZ
hRP1q8j6akQgKXN5RbfpzAvApEar3P7mR0TueF/OQiWUNQ2DNANPUB2GcI8WlF8jp6Uj6ebFF7XT
bGTwFHvPsVls4MddFGP8KR+Hixi4cRJ+kDTzM2xWW/er56lV7Z5nIdIP0/BNDeojrtFUCeSJWfnV
9lhE8jF2A79Ekv/aSHKKIMlqQDAYszc6uX/g1//j+/Cf/s/8w+9TXP/zv/jz97wYq9APmsUf/3kT
fq/yOv+t+a/5x/71r739oX/ePncQ3/Plv/PmR/jNf4y8fm6e3/wBXlnYjPftz2r8CB89aV5+Pc84
/5v/p3/5t58vv+VhLH7+99+/523WzL8NEc3s73/81eUPGCcz1Pk/Xv/+P/7y9jnl5z49Z+1z0777
iZ/PdTP/sP4PIW3h0GXFIl2fiVb9z5e/sax/mMqwYYkgW2FKQ/z9b1leNcF//516xD90Kq2mrruG
aQpb8lN13r78neAXmoZQrjS4nSoFFep/nu3N9/nze/0ta9MPeZg1M31mjgN/7hTHUY5BR0M6tm45
jm4uEa9RL2yYgk6178zB+ux4alyVmg67YQxIi5yGNR1KIMx1LAh6bXRdZbF4tlNLAAZF81TT6vKG
XG668xUlQgkX+043DbQ0HQWHLpqab69m9483eP3Eb1fx7w/sMl26I/kP9Li3WxxWMMD2AOVjb/Sm
dTJM0wblH1JqgeaEkQTR+vh4L2f5coZcpsa1mHX+h2/xOqZENQoiUwLjrKPq8EmVLt0f7ltDio5O
Ozif40TlV02WRLSLyE3jloQ1U12yiRo0Ngqtu4kbhLaiBIClZbvtrut9eNNNAgkHuRtEGiJ7q2hi
nkfKdC9lIE5p4b+lB8xTJlhJtjJcIZUpljLnk0E3Nh7hYKJ6B9AsbfuzMULixAVbvRkTe69HVX2p
1e3++NS9CHi/nTohlGnolsHyto0lCU4boi6dsqHZ5x51qpHCwLnwi/A6bZsWziHXtd7W2svch3xd
jHiIpJNDLxWP3hN5x6EnYXxh66bQbWA2i4+YGAhieknZ7s3MrC/Q+pQ7J5i6XdiWzcVoqvoDEhvG
tqn16tI2I+yCauqzKg/aU09y4GM4ytJpiqOjIt6JnhdqiA09K6Z9PBfBRy8Z0XBs+8eSFXRuj8nw
UM1NxHCY++9jVtyymyjLhyYShh1Gs63eOahj9slnobg3JZiyf3K0JLnVfVeeOKGN95tNEp5YNcIi
2Lz7gKS4RpI0sdg70Ihu7KAsvtOB8ldmFuKKK5EDojdonbfemO2jwqqurC5jiSEyY2yRexwQL7Gm
LX8dIhTlmHdaqOknJvRtSjkvbuk67Esioq7blkUYfb09tdYvlZ9Fcg+qQwIvGsezSaCLErmxOHGA
HpoOl31ERCZWKn1p4pe4UeDqgxL7DnUSRE7SEPcuKw+oBTVpAkQl0rT0ocsa8lDD1/WPwoRNsA25
HyQbt0CfD8HNUNQb5RrtgFZhaVrXWuganztZyh/Hd9/7yD4/ocnpItDQsOYz5PXE1GZlThC25T5J
qdhUXCa2geoQ1puljMuOJhQSz+Ml0mnUXJR3Cpf74un+ZvO7DK8Lw7BMaZocL2/Hb1UCoRUh7L00
OqTsRmvwrrrUn3VwM6XvG88fJbf4AXohx05M7zeR6ETYeCVlKDqCNoBXMGbrpjBcsCYFLf9BG7xH
qRL7u6tTE7EHiPNxatj0iuIRrYIAKFi2cuhmfw8r8BooNviOv0Eso71heBSGRreP6svKt+ZCaVvm
iKjANaAKP3T9tG5aMU2rOs9SRLU8oB+dW5rIrPlmSfEnaeMfyGK5P2zh1x7IiRQ5SceJ6wfbDNgK
rmtMP6H7cq/xe0ugU6hGCGO+amLuVFGPAIhZFEm3dZvCFZumTwu06ByjQRNwKhAgFClaYVOC+MvG
QLSvQn+2gmE2tkZQb33qgNe63WuotXsVKgqpbhjxDf35GGleEMrxOvTC1FxndfEQWRW2wG7rx2tl
VNLYjpUQ3nnXYFEw16QiTAdMkCK93lT5thRpcFfUmYP2FHQyHffuHk/l48vReFvjY6O6hnAdgp7p
vgSVRRXRz1TdR1Fr7610cNHyBt2Qcg/cdshkfEVhJUVbh3ee0DfaCyHR2ghQGT3+EO/imWtI3TaU
NIWjiByLPWHkOfo0VMD2WlrG57R0hlWm2TRC/CwHQSf6Ey/9LjgxHkkfBU/XtSzHXgQnQArT2IjA
2Wta2IMzS2KarL69dVx4VH/51ZTpSAK1bQsLos5iuyGxqJn95O6rHD08BDWQidWAsg01OskUh5Pt
8fEOvBrHGIkjeRFp4wte4NVVK0NfyvcGx91TS/BXU6ksNm38M9MT8dc/GtmutCVTqXTOzLdvVqrA
gPege/u+MPJLvXf9tV9o3kXHgYA+vDecsPA8tFJNXdmG0En4QPgubpEpxlmoMmbaXiUCpf66kpsu
TOI9TRvk7SxOtLBpwRUN2bQpE1SPuD4XJ1bOnP6/TcxJ/ZWjc7C5SunviHCgPbq6yjVzD82L0Fdq
mBlSki11+nEhNKM1puaKUAayuka4PHHB07AIfaCQtnycGhN1ZLtIwF0c/+7vUynXcHTOXHPOJU0h
FwtNytSJI3o9ezNsUa9xvcvCc7NLo7SMvcxi+zrvAF250utwbLBzsvOxv+2swDqxAN8n5uRzrsX0
mA6XIXtZlCH6lVYeOvFDgtDCd8+vwy9m7qo7tDaaHy2TAbx4bEIdUetkeBY5YQ4PmRA6nO24mvHF
rd34U9AkVMCk6X9CARxtuNHWPOMmrgv9UQpecB0GNg1crmoIr+pjyjQXiZL+KiyKMfvLe5g1LoFy
6abi0ri072qrokEPsPX2WiCDs8LKEeKbsA+sA1AYoJZO7eH34ZBtZXA7ELrlOoac9/irPdxKusnp
ZIGyEdVFkqNEFsbxR7Sg72bhkhML58D3khLGs8uVQFiGs3TNFEZfi6B2tH3mqGSfyya8E56P1w3A
XWrsow+aEf08RxfVOqiAwEB07RHnFt9rIjNmEkiNh6PXIfZiJiiQWpT0EcpGYtTzzRoEek1Xtqqn
TVKU0zWyPuUXObFRjq//Q3PGcmPdK8WuXDrTpKQOeotWNWmeD6gBqmwXTT/qTnxLlL45Ptb7GMuM
ScXJQQ5HDiXffp9I0nbsa1Pby95Hjy2VX4MeLSrblE/HBzqwqRnJ5IDShWQwZ7Gp+7Zu0tF0/Yc8
KJuvdOKmZ5gQPbAONfQaHQ4zAvIVeTXdM9Eh0ekbjfW1BwwyYVmkNcWJTvaBGMwDWbw1/3CJXDJ2
VNYYYVpk/gPCpjZErLz/0IxoxvWVjeB4VDebptSTXavotzuu59xxLSn+Ur9zzlikkgbWoPacu3Bb
ezv9fRBFTp0EwQNtwP6ySOx+Y4ZgFI7PvXoX6KVpmRj+UiXi/rL0IcrqqrbicggfJsxD1mgqmuuw
PWl0dWDZ4sdjcpHjJkfQXCylFN0KVwhQRFiH4pas1XtzlJcN6Na10Y4/j7/Siwfe29yfuydHKFUv
w7XFC+ruVWAZM0toTlVED5zY68zXM3/XDy3gdiscK+O8ChoT+a5O2DhZeGl0PwmhRUD9UTXty7mn
PrnN+JiIwv3QOVr+TWSFurQ85JfKc5laCDElyKSEaD3b1cXxZ58P98Wjm8ZcjhOu61jOstltGZ3m
TiBPHlDVuoqskKPXrh/zRF0D7PwujPqUzM37TU6JxHQhb7rKIutYpDdmFMRTUEvcHhyUDjGm9Lde
0uqbwuvcE7Hr0FDUHOV8exXztf7tgk4Ad6XoS8cPfTFijDAbK/UGInKjkRQnVvWhoSzDclkClmUR
Wd4OVYnIMs2aw5n8N1pPZe6fY5SiXQbC6E6cmgvazLxPlckYVAQN4rF0F2MNAbqaUjX5Q6xKtMes
SnzxJ8f+ZmW6gdzBKH/IrtVu0BrOjRUoaPtLUGkqBnoVG+GZ2YbaY4fXyzaOcLSmlu/n3+N4UvHK
16KUHr8dVdiBAvQiD5z6ZucVcQW8rVAI6uIiV3/IYjNX7CMVIcmQNNWTpRXWt6ry6Bb1cugQv6+a
yb+KDMcEjKcb/Z3WlPZlFIxpsvOtbtjptQ/wffItUMJ4oFpybSeTRCsqCgC6TRPEktAdkCrUfcex
Vxyezn3VDwAwO+FlzbaK9IjmrFWUT1qqChsl5CD4qhcDWOUkyqtkU9qI7dDoA8Zi9L7k2CrbbaRR
MQUD6lpQYlDM8FcQyfLbSivqGOxV5ZLa+x2qIhCtZlgsGNKdLGmXz12b4TY2ysdG8zzg8TYkyKQp
9K/Ht6OcA9NiP9qsWWqvjkHesPTUE4B8ytioigd02QKkWlirPdKZXQTpyzRtND30CV0lb3SsDj1H
J/6G+vJorMqkqu7zruqJGLK0P0/k7M2aHoC+Rf0TqlLnDfWlQ1Z0mY1+8SnxO3Olq4y+Hm6wyB+1
Ekxi2bfJpnEkYnNW5H6v+4FSrsBzAsCysuOfpYk0GeCHRDjAnRt8mu2+ib6EQ6Oduga9IK0XM8F1
krmwuN45xtJbLnIhsiiZVQ8qFu53M2s4hqu6jWAvdEUBSyEN8W2egtZH80gvill7pm+aM0mR311B
L8m3aeq4zSpx08o404fc+67ZsXSwMimFhemX/tQMiYSOU6rshlei868KcvizaAqBeMZaTA27SXwD
Ye7UzG4bPgDuL6FlXR7/6u+DsGnwuRXANXwH1PJyCbUjsr3WLR70QWhbw828q8DovjeaLDaBM9rX
doyO2vEx30csSuNYHwhSU0ZfKo8IE7FZtBDyB/ri6bosgO6JVKF+XPXj/vhQ7498bnVzFVFaOha1
S0U22r26zI2ofMD2IthYRt1u3AHrp+OjzAfH2/XCKHO50pgnkXHehmAKyGZjBmX5MChszmrduQta
rURQsYtWQTN+zDAvOTO7eNgcH/fA1ZW+FBcLPtxc517G49FQRZjadv2AfH7+rNuTfmPnenAz2opV
CjTwA7CDZGMR/ICpws2hVur+jILAvgir1DtxoB98HLaM5L76MueLeWi6huwxsZqHoTCGcxUiYIYh
HuYpbf8NtChrXAd37ORGtq1MGwn1aezucTzVr0QRZicS2wOf3qSRJGjqmdxk1JynvcqMrAh5KzXo
9UNfgq1Kyz5Ajhed4uOf4ECsMMkkgXOzkB1qQosuWek7RgvVr38IwwiBVAS1vmNGStLsJlj0Rmgz
o26v+eVGn53qU5513BhYE8D101scHBI94SCy9DinnqqBVL1ENB/B3MALp+9tUtft2rQ02a8wfgus
9TSK+nrQtRH8mscf1gK3nviiSivzO5xWYyUwA3NX01gh23P8VRcgSboGAiKtYDKlohngLEVSWsPp
lA+/7QGdA+9cdDWnZlzL8rIMpm1DHec8k4D6+CKPWHxHj2kmivNcIBMa0BXbpj587Lwr8ytsLrpt
HtTGVe97M9hXP4Vyemkzvd6S87NSyDIol+mGLpZqMe5oWGFTYNHh6/b4KSkhn4wJ5L0z2vJAqOtI
W8eOfjFFyJUbrJWP2jRol7VT5Fel7bt3InCbp8hsm+3xSVzGvvm55r3BlhXScvRFDlp0bVCbVjY+
lBmiVLDuuutWdDD/WiC+f30o1qPjGtZLHjqf9682gK/10soaMT60YemuCh2F/F566Xkrg+pEAFye
IvNb0feQAg0a9sBShkVvMIVCtWx8mE9G/IeC+mHsYU74UdndZDi03hgWSc3x91tetOZBHUmjUafl
4brLaqXhli0y1R2DlsAifTHIs0oN2qbzqUfpZXCqxPwuvDEgq97m1i5o88rlLVUZIgFD2+gPae2O
W0lyMqCQFQa7oqvUWgAbPtfnZsI0mNRDOuOxq/L2sZCpe9NnfnXiznxgzvm0VPgpKzHtM3bi9edt
C1djbyn9gXIlOmNhO3zMqTmc9X1qbMtKDBtz6McTc34oBoCw4FMDCOA/y33lVErG6LhOD6anadeT
a2ZnIDBLOGY+6srCtDZo1ecPRZUlUKdj/aGm9YavXoftWt/caLQ7rs1K6fct5HLI0FC+yPSxLZtZ
yMfXx4GtRmOMLgR4C5hLy3x2iumDxHY+PVRBmH6CACfm7MoFA1YXJ7baMgFgZZBlkDtLlgblZPH2
W+TGQABWifGg7HaC+yNxZhp9sTWTSp75IxaodpLP+tZxcyJ/m7/y2zjHdhO6Yeq0ufV3STtQEp3a
szs9WFjbXjWVGD94kfZ8fCbfv54lLeKWQ45Dl/qlhPQqkiAIl3LFTfSHrIjTdccfP2e6wuERt7Kt
xOHyqirT7jb1m+5EhvMifLF4v5e7+pwtSlMudUvHzi+9NJTioZjUuG4cTX1MTc8CEOa2yPKlKoyr
9TRN+jOuxGTOTd4OPWYhGNetPB1JAHqYur4qsG/A4hJW56OoA/NioPWP6qSPMN+ZitxbaeeVDgdu
xPZEmNihFyBw944VtntMuJ9Mc0o+OBXIhS3LwDdWyrHlb2oyMZcDSzJdNaHtD1uvjsOvra+Fl2gm
mdFK0WL81IwmVPqQC+Jd4to4eksgK+WJtf5SLHkzT/CgdB38CQUH2kRqkXo5STd34qz4Mar18jrO
ZueQyMyHnT2Gib8J3KQUd9Bw8RTO4OTcp3YWAXj20sRYyRBy02qYUoDxCk0WDfcTLWtWnSqftbTF
OiIdBGaDUxJqsEezbB3h5oLBQNCn+bXWNMAmxsFHhz9Ny+7jZLu2v3VFY16Nruc3Z4apgXGl3lNf
0ElxuluVldGJuupLtH87AbTHJJViaVN+c835tHi1RnMt7fNeNuWjLYPguijS9sIwI1CDkW9hzzl6
eY4SedAC2XfG6MLvE/iXZWvl2FihE1me5YYyAjQBAsilckowERpid5N0JUZWjsmmXysaHTdO6dBq
tt0YEzRHwzlH0ZdqNk4FsLObqJ2gnWJXd3FvUGPEdk41W0M31InLurvc9mxFQYsXLAYHH/v/7dvS
vyi62HfyRwg01dbndJE4JPqQOkMXUqbACzM1nfpC9wPMoaY0Lk/EnXd1bNPVXdBlvLjDHQ5c29sn
UG2M34SDkycSFrPbTFpucruJIeo1KCr4Znup9XF9njuCwziBqN/nVnQf2Ol4fjw4LQQsie0u8pEv
DSogGDP86u2TdPoQyizLh0cMKJon2+hRuRmQq4hXcexE6NEUJv2jQRTiy6RPXIx8O/bvMM8SHU6r
SXOfys5e6fGY/P6R/h9gNO+Kn9m+qX7+bG6ei/8fkJoccL8Gav4vehjVcxL+fAPV5Ef+QGqa7j9o
1aPBLvlwv+Mx/0BqGuIf3KRmyKUDVhLgwJ9ITX5mbs1Q5KTObfKV+cz/g9RU8h82EBz+fzKi+RB2
/gpSc3HazZ0mxqZrRprjcOIsEis/ZR27QS929h2m7NimhcOq/8J2z+ITp9tiF78bac5gXsWsyQeN
Y5ud2MWOwQmxwajKgrUMBfS2Kq81XHJefYYPv0fDI4jOd+MtYuRgAAVJJONh/3hWOpddsvaGv0ao
oJrD9NFUZUO6gi+yhCIWSkWmVo7Gjqi3jpKvmIxWRnQe0GI9/jbz7LyK+L8P5DoC5BUf3VpG/NSu
woH8QOwy2pElDGXHQb3lFDzgwCj2nOuiZM1/7WUXMul0aeZprnY+wKWHBt4nchChvY6TWl4cf6FF
Lje/EEPZlB7nvjQR/u1ysIcqyvykUruyp8hpU5ZeDwozruOjLK5NL6NwVaGuOaM8rGUG3+WiMGjL
qF0GTXgtO/Oh9ftgMxVOAcepPiVR90IsWnwm2qQkXDO4kWbV4q06x9dKDiS1A2HcipWW2ulj3lOU
g703gI1NgL5wLTer2fm47/SrOPar57ZKcV1Hu6M2kVEw8ajXFBZ5s7et/dxGPa7Rhjn3qSd6hw/5
0EwI4+rRb0EJPXodZqJ78kNbtB+6sXcvoiKOzU088JcnFuHyHHyZTkoMpumCOqd7udhTbd3ryp9a
tZOhHmwao7xVMeoRgebgOwPZcfC0u1S1XwuvmTDahm9YVo48cRdcNnHnp3BpodmcfxSt+bpvl46F
56PVdEyyQJFyLQb9DMO3m8iBEF6POD7r5cYsMEfG2CeoplNb/tAkgGpgi1AGteZ+3tvhVW7rXiMn
c6diGA/SL8b7zMCKFYiAappkF0YKLR29XLtWdBmjBn9n2oN1QhnywFOA4nEAPgDVp6EsFk/ROCJK
m7A1d2gjll+QLPQudNt56roovghRGgWBrcc37Ti151rZFHg/hMZFPSTaidzo3T7mTOMI497Norff
AcQK6dayd3LtGqykdT669rCHBXYKHvH+mzMM1z5CE7VtwCyL+o5URi1r0WKT7q9tb7oa7OKHG9Mw
oiS2CqKggBIKcANk442/Px5DDr0haHMOScKISyPw7fceciOmeTdp145xVc1CLNaJ/PZdkJrf7c8B
ltyDcfIrPRa9di3EfTpedQAv3UvdPBEK59DzJjQBkZRAJE3yVyoo7iKLzhNuiWCTXLSY5Cx6Y+6V
Vm1DWqrrKIJc5DtJsDk+cwde7M2QZEWvj/zaoSBOVcK9tu+S8skQj078WMvH44O8O7MW77VYGX2M
D0KXW+61r3/ts2fTuOyT++NDHHiPOeumDmYC8rSWPRxdWnWsKWpfGoTeyHdWruAK6d938pTm/4G1
9makxUfq6ygzxBQEu9bwtrnpnLfh8Pn4yxxYB3MmSpGDvA9gziKGl04nhpRO5a4v2uAcT6tLJ4Y5
kvnWdewV4w3OsKdUng69FYc9uAcqdwIwwtt10CVj25RFw5B+dV6O/VNl2R+Ov9WpIRZLrav8Edg1
Q1SzHae0UXArzFMp5bzTF1vItnl8YpA7V4gWg6AG2FaF1wZU/e89v7tyNHxqcbJlGWTutVPuaemu
j7/XoaU33/HhIhhcgpdEqlYfS5FIhvQF/Rbuev691t+H9ak25cH5+3Oc5RI3CuhCndkHOwttN9WD
pgBEcIpA+e6yYYIiJq98qeQ6ABLfrgM98arQ7BjEuLOyTa7O2jG566Lx3ElRfjmVjB38Wq9GWyx0
YBj2hAxBsKPFfy7a9Mqo9B9pMEKNkmvYonS5i5XZ2yeC3svJ+26VvBp3kQNiitBpsce4VfBRLykU
I+rgI3oArFCIL1054qtpniHNCr23XaXxdZD89IOLtPbwRf3aV4gYfu87PB795gZRrbM+30RWvE0R
i6yleT7kzTpDrsvQLvxq/Dci3esvtCh0NLqNyVGiU+Xvgy2ylBdM4XpAatFMn48v7ENh6PVIi1O1
NxurBQoY7IL2vtKL23IKfvjVZzoMOFy29YmezQvD/d1HsR0A846lg4hbfJTObbXenmSw67AQRs0C
pqlbfzXmBsbYPsnOefC5kA7lFy1apybuXcirUXetUH6abPAdV1F3b0XjStrYr9hITSQncusDx5gN
a/NfD7iYeS9qA0yAXSJ/nrhbnQTzth0wT1bTeOpYPrTXYR6CnuLqxZ1ysTFCfbCMAvbHLskTGOQm
GPtWqfTy+Ac+FLlej7KY8RFstteYA9sgfMYw5KbXvjYjHsZINB0f6ODr0Ged2QlcCJb5eJTUZszl
ONjRgAnQ6+nEKVHwQ9/G+dcI3D/exq0QDFSPOkewm32/Yrc6c6r7fyePmXvqgoazq+hdLb5KmwNE
rcIp2HnGPRymi1wvVwBTTly7D77K3NkGPgnWftnBz8Mik0XjEYJZ+lr3qZi+9qecYw6OYUmwhwDA
QWrOf/+q0iOsXLfCyAp2UXbjTXJFZTQyTzVE31+AOExoy/9rlMV8STnxhmUQ7gaRwflplFjXlh9c
Th4CeSH+uJYsvhRhv6JV8mQCRN74shpOHM+Hotjrh1gs8sH0pQcmEk2wAYx5mSh3PVKhBVA+a7hq
PkCI/lSR5uCYts4NnMqFCx3r7fR64aiXccsnvEzHDpDdcOZMaqXE3fjx+MY6uINfDbRId2i3tVVn
zyGpQxpUPiNSB0MNuMWpZvOpgRYpfDTfWrrBCXa5u2+64mxw2pUpr5yi2Bx/o4Mr057bpPNdlavh
26njbHNlTyEFS+BHHzPxasRJ9lQCcPBtYOBiFDLXgpY8n1aUsq+0KNxFCIz7EzKwt66TrFUTnDjU
lrgP0ABsAWi/3IypAlBLfvs6QwvLrMKja9dJ66wcZ5Hu87K/yb7FAeWP7GJAReJscoECbWsXlYoT
i//AbIIXBAhGGwpQ9pIjC1k4Cu1hflH3sZFIvJwOJYfu/W/GWCwNUelNNpiMYSntnCzYvrLGcFNs
mzG5GEt8xZIfmvPX/LSo6tJ7nVGhAuCvQ9VhEVpaeCEkqn64c7z+PqKlDxf9D02LN5IWr8vTByeP
0j/DzDjj5Zni2W2j1RluV15rbrkaazLeVF55YokcOBupWfw5yiJWtJYWNYNEcj/wMBq3EXKlSnd8
Tx0agiqUATCMfzi73i5CoP7BoLtNuJucmzajP4fQ9/ERDmwoLqpU1wF8u/RKFmvA7YLEb7I6RPf4
Uyhu+iH/GIgbCU/j+DiHPgmhQcBCkyDcloEVS/Q6SEqT9Wz9VOlHrX9swFAdH+PApYRmy59jLLZs
XtP9wOUm3Klgaq/8WGLnmqvinJL+VVrYn0FCx/e6U973Edzl42Ofer/FPKI5WGptx9i188HtPkXm
U+P+dnyIZX/yZeu8fr/Fapic0BiG2gp32nWNLbh5AVZ96lDkRe/7Z4qSsG2cK5QiuHrZaMAfH/3Q
Qnk9+DwBrxKPRsi+DXoZ4j0LVjnblObnMEU3P/7+b4xD+gwLYZY4eeGovxpHFa0TY39MEvXFGp77
boPIKbT8f2MQGj0mxAowbUvIUz4okHrzoSjtCxWfhyvDvkYK+P9ukMWMWZkBJ3CyORChsG/MOvwI
zWE8q6tYrsLhpFDXwQ9kueQunL2zfsDbD2THCoa0ILDa8OxrHzeN5iops3UoTi2FA0kSHQIX9hli
GBSdFif9oOBswOn636SdWW/cSLKFfxEB7ssrWYsklyTLtmy3XwjZlrnvO3/9/ei5012VIopoz8w8
DGBAUcmMjIyMOHEOMUNBi1l5UqFgAuCy08eFHXtrtHctBp5bE8KsMvl+1cVYm9Hu+JIhxlynT8rs
0mAKm3cdwgnl+DxAC+BY+yAJ3GnaGkFfjSt00Rhk5n+aWJrKxzLxFYsYOQbUC+AOMr1uGmy3lnt9
VyuIhqaVNu/qKRmOhV82G866GlrOzAuhBdVepVWWzy05yJwwqOtLz5tlWBGT+Du4MDq9tKstIKWi
OtichbYkd/USoCEUkx6rHqLS8T7OvkZcb1BaW8+McpMV7einbTRcVmpXtg6AHrYSnc6PIbhuJ5sU
xcIuOn2eCqZCowJtitArknfWqB006w/eaRfmlpN0FmKKOA6ytMacPKauYT2l9escf75++Nc27XxJ
wuMl0KXRUkdsQOReFC9R9zQZG19t7RiemxCqGrYUMinQLyZ2Cxunuq+kG3t6bbZoQVbzREbq2R2H
Q/8GAO/7CrIjE/7fwK2zyNYWwYcA/qa4k352YXmS89n38v62TbYE8dZNLyP9zIwvGZCwVSXShgqD
fNEpKwPt1pyzyIV6Z4Tsv7SPlpyCwfGr+kh9TzlpdTMczSwLNr7z6r3Lu4ZOINi4hUjm0l8YuIoq
sOGsX30Cho/iQ1ft5l77mUX1vcYGaNJ8u5QNtVLep+juDLdRLm+0mFYd6uxHCDU9WD/qINLH6FQp
904N93nztNksWz2HYHEtJhB4+YiFattokj5tCxKoGsXh3HfMW8MMcvi2Z+M2KTvdrRkZk41S37j0
V12ZaTFFp/JPxi5kNhBWZ0WfYrgtU/lO6fVjrCizZ6O+s7MCw95F1Tht1NDWt5U5Th4hRHVZJO7s
yqmP064irBvSfVc9J/2Nqu2LFpydtHOoR3b2Zx+plEiBCYhB8f6v6yFi7WJjvJeiKUxuCgIyl241
tLbfmf3ySkH2wWpRh0FK/rqJVac5MyE4jR0z51UPPFHk4vNcVh5jPZq5BRld9Zp/jIhlrzoMZdUK
MSJl5VeyU9SKRsSWsiZ66qMfabrhK2t5Ds5pGzYsRYw/CNnHDPliPTkla8ruZqij0vSOanOYbdy6
qy4J/wvcDuCL3sBAe2W2Kx+yitNoTy4wLkb4v6VGvlOi7XO3uiRLBXBB54u6oXrpCUoa17CIYSse
bQ/hJa8tfpXqtDeGrVC26hBQS8kMeFM9EUnVnCEt27IhlBdpA/H2T+Tq1O5gG+/m1PduHRtWB+dd
hPSDbiJRp7sm8zXD9PMPvPLsRyw/8uz+zVuLy0Th4MXxSwifahvdzdH36zZWnZIq0fI8B4AnEuhl
dgmxZ0RsdkjPDPtmjFHfrd4H4cEqD/68YW39s/5jTbimAh9GnarmnW6goolsStYoiNE9XV/Sarw4
W5KYUuR6mkQpe9fCbA+JRVD+0Uk+syBEJEsD3lQ0fLS881rzQ5D5i9LcIe1Hz/mMjvxGdBLo+v9T
C6K49fcmCeGpGxnTHv2eGlvse+r4mCSVGzePRXS7tIK66K4cCwSw5A+wIB4NDRbxonURkxqSLcjP
xrcVg0piQh8QZaw8TGMvtp58P3Gv796qizAYC8wGgBV1qUunn2fJCa10IkpG3a+ms+ZbMN5f81Er
NsYVV4PJmSHhdFVDZYypyUcdkxclg34eNawwY3iybzaWtGVJ8HrFr3UwcljKZ9SU1OKO1g0wB1Rk
Xq5/u9XdOVuS4Pl2nnel1g4EjBlO8Mh8TSJ4+a7b2NofwfcnHdh/zQDmabaes1Db5813JdmiNd8y
Ijg8GGGGCiA0OtlsSuL/AnGwmcSt7wpwesg8lvecsP9yrDeZPuJomZIeB9gOpezXxFxkG2042vpi
/jEkbL8W5KGjB3wxqzLfZdqrPdl7CVHF6/uyeg/DFsXwDpy7zO5cnpuyHSzUVEm+x8CwQHFpEFWp
CvPtirGv00h5ZwfKFr/L+sr+sSmc1SKtgI9CE0Bz5kVWpj0eV45bdBurNxQoRyDOUMjAWSMsjIkK
XvYzr4riV5Jqrtnf6NFrL3u1eRhz+fb6Z1xbEuOiv6HvJsxRglfkbdzFzuhQ64eX/lgVErKLfjwc
m6RIN0z9bsIIeADan0yxAyaluCyi4ZouqTsdTCSQpPmmcRTX5tJK0n0TFseiPCKGuzwiGerYJ/20
s+Ynw+o+tp1+18itl0joC83t1nDH2qlYRtwBmjFiByj68mur8DU6RcJviqJxRyqn5L/yliGkbn/9
O6+FKkgQgBXRPAXPKByKIZ7KdrTTGHXiD1PwiybY9b+/5jXnf18IhXHoU3mSshidX5A9CHgoiZsE
X0rmrmouyDzZXbe3+gIH2w08U2H8GWD55YcLE0Ov5nZZkDNUh7pK9MOcmJobj4V1E5Rq4jYplCOV
CS18GYzZ14lBto0fsea8C74NaBhlR2Z0L3+DZiVtYZgsWgk+qwGCj+WdZH6+vtC1jTOZQHKWSRLC
zPLvZ0lpks9dO6tFfMrT7Lnhte8CDyv/IJgRkk1NpY4gv6F0qqCrm4opj09Vk+teJ8NkIIMG2kEG
8qNhEAueD3PcyLLWPIaWLIRkNGcpIwoeSV24nuRiik+TfB80zz1al0nxl+JnXpbdT86WosOyF+Lh
Z+IJfAKvGV0WpzaiFFoM6kTxyY6tz6Xmqt1fsXqDfks0+u+V8j3vzw3vWLUIZS7cFUBIeapd7lyh
yVEqpWZ86ps9OU9h57xbptYr9ICSKXLS1fi1MuzDdX8RB5gpmMJsyeQDEwf0MmlqXZptjDIrQ/j4
T2hIHPR0V2Ww9Xvdd/+VCs2oeM54qqajPnhMIqBaO5uNFwJvCTbL8W89lx/Cc8oBvc33FstTw8JI
VMLpcHKmUyfvlHzDgVZKwxhgPAaWAUYFgThfrnQK5UqzVHCSycCTo412841U++/NqQJJ/TyMr3Be
e0NdeZqEAmBnbhyatw6MeTqTykKG7mjiSEJVWuYUzk144q5BVAkGcjryvVJ7cGPof9FX3LD3NuNg
BIw8gvitUI7+rVRxFglSq8xr+PnDEyxiXtR/YywZHaQfqXkIs/h43YvWbBmMHKEzsNDKiFX3tJQg
tw2AgWh9uVezj/MnyZqBQjOP/K/rhzpt10UwYCG3BaF8uYlOF1phUpAASPqvJCaJSu+UJNpwlbdH
EcZ6oieACfQTiNWXRjKllaI5oxQE1xWCls8VElLOy2S+SOhRf3GGjRfximdgDr7BBWu99JUvzdUZ
as4NkhcnyGLoikg7zf+iwwGUIIKC4lr/8/pmrR2EC3vqpT0JREqE/Fl0Usz0UMK/3ZfGbRpaR1vp
P2vghoPx19x+k25TZG+3Khor9crl4/6zWuHj1qE9IudI2URCb9eyUVWf/YNvlXdNdBcn/r3TGcht
2Tf+0B5UuUAb1UCUdKv5t5IQ8DOWBtHCFaCzy5cfgQEdu4BHlkzSGW/VVoWL59sUf57S6Nikjadp
f03dIvG9dXe+TQI4lFDuUZle2sLi+Bd0wkrgFClhzoR+3OldWjj0ubdceKUoAYwesOMykEB9UfRh
yrWRwTAvsLPpp3wM5V0ZTl6ih16oKy6ifs/GrXmc+5tccotmo9m5Eg4IsxTfLYhWcOjF4c9CzxIg
KvTtqFpZP5RxoYH7VNevTvw+jn9s+PJSJr28p9nDM1NCTmVbnc7UOaaq4SWeXgvjIcoK1ww+WPNR
N+/QBS2KLxs2l/NxxaZYZdFnSylppnBek8ZtHqBPiIp3sX8cv7f1hxC5BP6nO1TQjhuG1xZLC4mq
C0VPHtnCdw38ms89cnTC9KT3r3L1krw2suYFSefZ7Sfdhm9b2nrsLxFVXC06LSRdy4Qkj4HLzfQL
pe6mkffxWO+Xwq5vOwzkzp6ab4TBFawaOMgzS0LuaifNrMIRxpN/7jymGKXmS14jF5zuNYeZWa+Q
Um+S34Vl+F5Vs2PofPCnLaKkteO5UKEqTKJwTn+HjTPXHRsfTr9ltb0kKV4tDaXrWwBETC0uvI3t
XLeFgoQOhgMvFr7s5DdzmClTxCht4elae5OWj/BRGNZNpUMSqdufFZ3pWpgGYajYL11CNU1OYTzv
a9V/vv5jVq48Mt1/fovw7U0Vzb2uoC+XUzIsc8f1nZfEql3ozdwZBdsYgq7N6vbWB1j+/exjow7V
L895YrCSPDulvUOB7mAPr3+wNJQ6mMtaGLvFz9yUpsEQicNxnZWb2j5qnbNrW3Nn6/VrbO9mHcmO
Tr65bnQlm+VpRHuHyS9STbHjW+R9Z8pIbpy6lDGJvtQlD2HHbiPHWzub51aES0yFSA19FIovqpQe
21C96aonbaDwsIUDWDWkELiZTKZ7LlIFZ6PRdz7k06ecQtoeOB9EZob1S+cAHpQmsDeyvNWvR7IM
zz8zQNR7Lh2jnQ17qAqdKaoJhMz8hGDN7vr+rC5omTwkPYYCVywkJV0DklIihmdwgWnGvSKjKBXA
W7NRXVzLM9DT+sfQ8kPOfLybpBwmNQwpoXGysnBfhai1jP0tXYKd0vSwX87jQXbiH5Qd/vrfFim4
xwi5fN0u97A538TzoUrfl0WMPsy/E6NcGiCMsfOuoiRFH1g3BDt2yaygbzA5Qz7lMayjZfP++kpW
UmSmN5hEXB5PCE0I17yW1kPKqAiTD2jy0iT1F45A5StakYeSdrM1bly1a5GJaRGEzsDQY06ITFoK
86tmMTkQt/vJBBJ7g4Lr9SVtmRAcY5I06NtDTEzth7gfd9Dwuuq/lPP8/605W4iwNZqRy6pUMAkw
/CpYgmU9Mc4xly/X17L8FTFHOP9cQmJSkuzCOMBaRrV2k7Tao9udjA9j3HllvOEKqyf3bEWCK2RO
TkMYWPkJodJ7O57uivB1rL6ocf3h+qJWDcGjQpUVzJD8+xl1fnITqVdaSHZPlTzt9OozdM73jbwb
gy22wFVPODMk5AHAuGrosXluNkpJbq4sL0DH+ObnlbFxK63uE/OpwKCgSXrTvaszFI3yhH2CF8Cb
kJmkS/ipjWmrITj26/rnWz2yZ7aEI6QAHB3nGFyIpTfz45D78jGb7MfWUl7rxkKWK5u+m/JcbJzc
1V2D9QZeNhJWRg4u463SQJ0bdoAQLLkt9lbArEiR+x9zHf7rKoS7+foqV2+qRaQPvscF8yOsspnl
Sa8MzEGrBqN3kXDZM8K34fNrHkLl2uatCj88/+dyUXPtlxYCTv+B+nGGW+1pO4pvGREOVpTYWW8v
KJtEuWsNWFqde7PY4gdZ+17L4ASVPko4JEaXK/HLCmy+Q62jsbTqo9JXlWtIcbHxAF3p3SAlcWZG
2JY46PR2ykduXccpbvK40sDapd/SOs4OKWpqoIqVaRfUc7cfnc7c+2oi73pfCneo7JiQrSeZC3Ov
dqOEkUPyC4U61DFbU3C/Kzti3Dz/mYKzjoFq/gcEVKteYQ6gBtr9GEBUoRk3tn7X+e80J/F47bWb
Na713Qa0pemIzuBYlxuhVH7qOBEdrWbPoLU9HfLn6ydjLdZQqfvbgLA2zYDIJpqpMpHwvANiaO9r
Pd9D75RR3gkfdaThrhtcTbWW/NRWCNpLpfdyScNEyy6YyIYRO3P2ZScVu2yQC1fKh2SfqHUCv12A
jpLNo65si/Kv2oBk+PqPWP2sRAIyPjSUiAqXvyGNB7MLfZXbSfnG7KQT126YfL9uYy2yUq1nPBOQ
MSquwhnKA5hAVD+hCWjtZPWu0podGgJZ/g3EQtBsJbBLrv3GR8+sCV9VcQpTzjViT6TKB8tHOnQi
U56eaALt+7Y8SPW3TJtIyrq9rTa315e6Gi4MuFyoxsJtYAtLdZSoDHOo8U95f6xtb/yT8M1e/f33
hcX5/cTZkPj7o5/tFLVA/HgrOV7C5pvvd2ZC8AhpnKXJGrgh9Go4JGp0UJV38EvexPKnQvtsjO5m
8rp68s4sLv9+lri06OtJ2syiYv1HOkq264TJDsanXTOFr7FyuL5Fqx5/Zk24mzJZUm2kDLEGeHmu
6sfl0ug26X3XzfAihBkCIhxRg8CHbFuOf08vJC9V/D2O7/5kIoRbg6KwiaInpHkiyw4XQ9LVCHed
5nBHC+5Tbu+q5tO4xTqxGvZ5KQEIX8rAJA6XG9QBo0hDmUJXGnfv2qLw4uzTbALYbU03tXTX1gbo
FGA3t6PuOGX2VnF47VtSyKN7qxH4IZm/tK+YlR4VA695Q/2VgnSiidJh+rpfrEQp/jpbRdZCX02M
xqi1RXJeYKTuaalpjVt2xzTWdhQtdkVYuEO+EStWDhoGeauBRuEGEJMkYCOT5St0pYHAebEfP+oy
N6oKjeDkfDaM6K6DENjaatsux1c43iBdmcoHUA/VsZjQ1JJZV51ZxScUSzLKZdKnJkruW6nykVm3
0n9/vRCsgLQDCIU/xBAKIwVqpSk6vr9xGSktylK5H+yn6xu3Ej4ubKiX3mHEOUMAfhyfWhqUk+7f
JdaEZM/90H2uI3t33diqlyx9ikWPfCmUXBrzB1JFLejjkz7/7uNnrVsZenhQfTk9FPLwIlVBwfve
fL1ud+UIgKf9x65wsbS6nc62VMYnqfX04F62X5otQpE1EywLqcqFQunNS6TgjSWjDBCfnMG+D/z2
HRXzftyAQq9ckLwI4DxjAoBSoyysozH7TnYCjFgqKJ3XwtqaIF/zb4YLGHh1Fvy4GHdHpTEYkLTi
05IlQtEQHUwQmLn/4fp+rDnduRnhlmy03OfhBvohSqGvSQ+qfasumhw7Pf563dKax51bEm5Hym6V
Vk8syJoOUl/nKE7IX0ejotmnuLm9TzV749BufcLlF53dx7lOFwGu6vikOS+GdW9G+76CQ3mLn2lr
YUt8PDPjWFPbkC3Gp0C51QeYk6TitBR7ks9JVbtpWW/E21X//sczxFZJDMN2a/ka/j3TpbX8xmsW
jscu+3V9w9auS9jvaCQyuEQ5TgTizYnhJLnkg4zJQWhZ2V9IJN7KQ/0QF+2Pqj/08mv9ihAyVLGF
vEXssvpVQTaAQYUODdDB5Vet/b72G00CqWYD8mvKfGcqOWP4ceqWFsNqMxxOP64veMukEBMh2vLn
IcPkoCiPaUcugtSgEsPk0TS3iFvvw6D4g5i/4Df+u0ohjMDXmZe9miSnxIy9MjSDQ51phVsMiuTW
YXqTDX2yYXLVfcjmloc6XDZiX7GcIYytFxCxmu472uwx5cnG3GgkrBphBnsZjmLGV+RGG6WmZFCF
NozevYDZDLvnzbbl6m7x7FzmnyBMEtXG0zKMIcXlxRcNqpdMDJfJ3/2SVyewRvVG9TeCyfppOLMn
HPNEKsI8r7BXRvFTUA3uXN7Z872CnjX67rIP6zxyvelf5db7evVb/mNYHKtzpEqGyEGjYK3c5joz
iqa9p/n//rrzr1sBWrhcmZy35XOfRTG7zZD6HE2wN9TDreKuTmu304/XjazdmlA1ysukElenODgP
fZ8VtRlGYkM5JXX6rtf9l+sm1taxAOootkJ7AoP25TpMNRyoumAiASM/5S+68wwr3x/YgECJmQJ+
8ZtmdW5kRWegs0SX4k5i0g/5Pjem+n7dytr1Bd74byvK5UrsoIerxgyI8/VTjvDg2MIsl90ZkrFx
oYiaBUsfaUE2/21JiLXmmPqwjbdclGFQ30qpkbkjQLKbtgvHfR2V9S7QWutJlmBUrPTMfB+r6VMz
DH9ZA/KJUjCPx0IJIrfU7WIXTlHlynM3u2MoQ6tc219sM2DMvmCyvtEC57aKI+b7ojQ8WmPbnVqg
+1B38hDqg2aLZWXVHchvF5g8/X4RM+KXGlQ01J9Pcxx7Vtruydwja+uyEtW3/vMFGa/l/cqIM9i/
y73S/Jn3WADM2UgPwJ3vHG3ybD1b5kDM/aTGz2r6UdUX1DMor/opNOPPqMF5vfley793cbhDe+a2
GR7gRc7sJ0D1B1l9DlAUNPJ9mz5I8Jy5OPXhuoetlWu1JYmFpJhWOTnF5c/OYhgm5JBs3CzfxUP2
FPWge+fi1gjjnTzNpykO79sMjHhehY7bh9AoF92xahq3sKIdimd3U6Tu/WqSN6Lt6rad/TDhFCea
GZeNAWTb7EZvRGQzumv0LZ24LSPLv5+FPGeMHQ1FiPjUpJEnfa7G19ze4K1ZDXhMJoPWXuiKxIHJ
qpoq/KUmNxw/xE7syfJGuFsNEmcGhDWETdVMUoSBId1BfYp7qerHJPh83VHWXgmLHOd/l7H8irMv
hfhmkTcxj+3Rvs37u2G8g9MhfYi3VMnW7vRzO8IboUY4EWciEKnGgyXtRtDXEILWkkPf4CceeH1V
a4Vr8MAQAwA74gCIu9PNNrIHFV5GKqSpszdYzM+OGYCnD02zi2vlHY/8Xtp6MCzBQCxdnJsV9qzw
JaWYBwomdYheCz1OElq3nEdPCS230RzPHBW3U6otbP3qLp4tV9jFaIjsNFmKGJr/KIN8YmEKA3EG
OnRk1Ne/7aotJqyXIZ6F/lG4vKaGSZPJYCd76y5tE99NFKbyUbNp/IiC7xb97/LJ3nzSM3PCDRZb
RtTrNQ7qBC/0lSAaeC6yjVt/NQNkEAJqQ7CdaD0IQd6pMx0lI2YTVH80PaUM72bbU+YXn4nrDBYX
lMfKTPoMaW5ex89/8j3/ti3eY/mMsNU4YHtI3/tTc9PqjQcSyC3tVyf6k2rX2UJFHdGwl+qitJj5
kHgF8SxJi2MHbPYpT+bsD3C5aHTApbRMPNFpFa4gtI6KuhgoRL0rEQZUSxiH5XGjl7LqjGc2hNtk
7mAXzAaFQC93btva3pS9mHW8G6Clp913fadWXfHM2PLvZ7GS4zAVEGnHp8wqvyhStPcN66fsmLvr
ZtaDF9PPcKrAMiDbwmk2uypow5qRtFKr3clIH0vfeFdmd31R3ErJ/FDmd6XjZd83zC4H981JQ+sI
AXsyRuAMl8sbOzm3shmzld/sEO31svIZjq22R2w1dbW+cDVagMe52sLcrV6ldAkoMPOuZJzs0rBE
AhPPqGygqpBZnhWN4+3gy83x+vq2rAjL8xXmnGt1sQJfrSdZ5bTzE8LXdSurPgISZKFJRbtA7CSC
+uxSpPqohcFZixTwQjY9b/Til/1/s1FnNgQ/1CumG7KRR4oWh+pSmze8OUU9fJhCb2Qm6X9ckuCO
LXU202xYkubf2cOLskuSrZHX9RVBpEWnmequuRzzs5OVdKMRahMmZORMtF8GRGXtpzjP/sAFlkI8
eDp62kikXpqZTN2KhoG7JG1noAq3U6jv//32n1sQnEwNYsQr1YbXgvWjaEA8+I9VtZndrLkyiFFQ
VGBk4F4WrispGqUU7TPSjOaOSeQx2NlxsqO1u9N5jU3emN4r2Y0k14c8+JDlD7lfb/jEWtxlxI3m
0KKGB+xE+JLJ3KPywobpODgM9vCPdfq+M41dHiEhbCTPf/Bdz+yJLp86rdNm2JMy+5bZdU/rynup
mG6um1kbpWF0D3VphFVQ4xP7lVWQRmk28nDo+nJXW/fOMCGhe0dRDSbAHiLF0HYz3m9avpNG6Mk/
dVvaA8tKxMN9/gsEH41iuezziV9g55+72jjMaC3b8RYn76oHna1T8NMiiZLRarFiGgeI42x5417e
WoVw92vlXAMzWL5j/cD0P3fkIOUbPri+BjBp0GYYFDkEH+zVXjKSlieu7Wvfw8C0vbBU5t11j1hf
yD9GBMeLYWXI/WUwl4JQVKl3tvGj9fMNt9syIkTYxGhybZiXHDcqb/zA3pWjgnD05z9Yym+UGPSM
8CGIdcC+igtbJvcrzArWjw4KvaaH3HKWpOxw3dRqeFh045da4JL7XYaHUinKCS3u+BQq5t76Kk2J
OxY3xhDs9T/6dgCucOZFnk+k9E3DwqCsNS89atnLg28L7LzJNorea/fTgur6rxHhUGp6i0SkTObn
qJHpKvOA2twwWQdNz3K4wbQtRO7q9zMWmULKN8uEwOX3iyy7Rg5MxrVNSaEA2cYeEzThQVLQos0d
nZZJNGQblZm1wWWNSem/rQrXih5m5dzWtJ/mpr5TmxlBVfk4KVBbFfl+7p1ba+p36oveO4cxcn4y
HfJgGcHJjN/PSXynSU8LWmlhlLnuTKungxlY+g3gTxWxfg0UoFJnxybtpvqWWMdaDzybjun/ZkVY
vJE2zWRUDjeazFuPTqnzbE5bVfJVPwJn8FubkjFYwcgQ5HJGppucCtXewf7oy1CvOZM39xsOu/7N
/msI0bJLB/ILJpMmSYp/18qTXr+TrdZFZPBPouPf6wGWcmmGR6QcNz3rKZ1xpwbOjaknu3STYnhx
9zd34pkZ4bbSm1hagC+wI/jqgYbse8bmnTjyuvZ+GRhk5uMPri9oJeF7gK2AUVbh+sr8JJalhPMe
yg/jByVjTX/gbucWhMurHIawQisWC8PHcH6d+vsu2qpdrzkB0yOLYB7jOLR7L3dHLcrEhuyaZDSP
b8JCv2HOOjbCDR9Y2xywmcwfk7gv5A6XViTJaoIuiZMTGs8uPNT7BAQA3QxFyj2pmt043ticteBo
LCqWyyyuZejLss8eCxrTvtrstwnzP13k5t3k/wzmyPLsqre90kFaQPWVP4nI4LrQI1nGceAqvzTq
j6lj90OWnHT9a5kf7L46Sp+N0Ivq8ng9EK1+zzNLgmcYQ16PqC0nJ78fDssMaugfaruHvoKY51RD
cCNrW964bpPnF5NoDOiLJDh9NaiFNg/JqavATNOYLY5lq6W3s5OgSZWM8p7H+z5KYnOjir5a64C2
5m/LQkScCn8sc+hFT1M9MeKrBCCKp/uuU5AW9ECHha6KklMdfwfZvXHfrR0PkpOlhgkxFEPPl1ua
p4zGqoWRoHKQfBnzabrVp+RrNJnBRjBeXSRzdw5EK0gSg4W8tDRVoV2kEZmqNpT7wiflDr0+KQ7G
90Yz3/Xl52xwdo3987ojrZ2TM6sihYQ6+Xaf6aSuhXIftu/yUgJp/HEM7gBqbnzKtXvt3JRwD2SD
Chnm0kXIgIw0QNqq+r6JApqCz9fX9FvsVLwKzi0JV4HEmuRkQWfVhZtH6b6KABiN2SsAt8SnQmX1
h0ROXX2iD+kPX7vsGI93xfAyF/3DsHVUl6P45seAo4H2AH4VYA+X+9pZQWaFBaVbsy536FuNWXm4
vt41H0Vp5G8LwoeNaI1BJoMFOEd3XWLt+bCbD4N1/2QOkDYhueabISbZt8gpo5EcOjSOKRPphcww
ETmn7++GuXcLbVTdtuveSenWyPaqk56ZFg6hXStR4c+8FOr0oBC/g9F1shry+NYbzE1qnmVD3m7Y
PwsV7irbygxSefLq0HkGv+qZQXRomwTtQlU+NvpxGCG0dOTHNpY27vtVV2HYks6phtLJG4CwH1tq
YCzQruDF9n8FwcbBWD2BZ39fCDFlhCpNUoOIQ/+mrOtHKz8aYbGHHXpjIeuGFilL0J503oWLMJ4S
Z0wnKu66WuzHdEawTjnO+UECj3/d91ddgwwMxqiFLU7Eexh6TGa5oO/aTPaWRi7q2/uosfeVZuzq
rRGQ1ZN2Zk1wxFBrEhqUfEDJufdtkB9w6Zvfrq9o2YRz9wMgjmCQvcgTweShiMCmpCsGR6tMZFQU
N+N5Zex8VBh28o/uZ7RVHRH3SbQlOIRs1nWt5rZ6z/hFfPrAgI7/eH01YtIgWBDRS00TzLoZsZoS
XVbV5Y2v/7QdF9GRcmuyd+PDidPrRhSkhhVayIvdR5nb3M8yZU5XC7zpRt3q4b6Jhr/XtYRBnvS0
j8UJGS1Nx6YwYu0+i/1DDwNTvXP6HG7gYueEP53owZbbnVZu1Uze1B5Fu4IHms2QO5mNXaAy8wk2
7gxsJmxzB5v/KvfN4/BlS9XsDXHRb5vomSG3BKKKuZ3LG8yQ4X1WklC7H6Z9djOYLihXx2t+VBna
Zi6E8n9tmVzdSrSrAQyTzjFacGkRrEGtd3Gi3TvVDtCRDLu54UY/p0/x8xhvxKo3fd3fy2NMgaau
CqhbfG8XRIu0y0vtvvtFIfymv5EetIfxc/IpOejWhrHVhf1ti77d5cKGvkOC28n5lOiMFq7yCS7E
4FPws9jZ368fPDEwXq4KsOWlJSnQaWUPWLJtz+gPzY/xF/RrqXq4buYN4ZFoR720Az+gqSaLHcmV
76NvtFRNznbm9l7yfrqpn5vv1u1guebGVbb1IQWfbGqIpGYt0+57hk4iBIXQMJp3rX0Lk50Uv6u2
2Ie27AkPrpChotJPWWZB3oF+QnmApSV5H3+o76T31z/plinhiMuRk8J8hj9KH5MPyV2w93O3+DTJ
brH/3wwtt8PZG9mXekix2uL3miC9+eJLLsyqEjPOnqJtOP7be8C0KL0CMgP+yfST4Pgho2opL2bn
fqT/HicyxPtQ1pWPiGMgMPwzCqotx1w84PIehagW1l+gNmQgdGouV5dUcQmxWuHfGyEaiXW7r3zQ
S4rlDhNMp5w7K79L6t6V4sRV6vddIO0mpMQ31r1s1rVfIRyPUoq7oJgzJBrU1yk5FvljZR2vb+OW
CeEoSKqV9NKU+vedrh7i9NYZ7ga98/7AyCIjx/4ZaEQJvsI894RsVO/fN0Hj9uX7tjp1zkbL+q3j
wzTKfwzSOCrMYnDUjUlSUiqfD3ZyZ3xVHkttL8c/G+cxzU2ErzYyRzHZpid5YU3wj6moZ4WXf/gQ
AEr1uixXXKnRt0gm3tTL4WKTmTbU4TQBfvqG0TQcoH0srSh+aOf8Nis+RrqLWEKBChpy0zGvevTQ
zTDZO7Nbz7eDVrmhBd4xSR9jSB1js9/70799iYu/SVh6pZZSmwxB/BDrzl2Vf9QG5zZIn/p8y/tX
0hVIRWm7wSYOA5Qtuk3aGYxi0oR+sKN2V1lfyrzwUP16DMKd8yS74YMaueOrY2yE0N+P6stjR9sb
VDN0zVQdHRF/ps1R08pFlz50++lInr53rQ/5Lj4Ex2Cv7KR9s7N3o4cY2DFz1V3oRkfzkOzaw7Py
096oRP7mxrz2W4QQMDtxG9t9nz6kKhja93PhRi00OlpPWfJdr0AUz3D8T/TDY5v6ZNMfJyS00hsG
41Tpaxu5ybco29m8q6X9AG1D/CXNP2bhToljN3isq11cPU6Gm37TasiNPFv+4qRbReK3Z4XiAhkg
b1KgIaopRO94Tia1qs30oUqLn7ZSkBiNH/9tgLk0IfhkWMqO3qZW+hDIXHf97WjupnoDm7Xmjhfr
ELZCt/rATBuMyEfjByil1pXjPezC2v28dwxaBa5a7qetpO9tgL5cmhCgtR5KSHXCqiHtEvldE+1V
deOZtZLEEmSAgjE+zUQnRAyXt508BIHhN03xINXVobHeK/VHHXrCIQK8Pe1S43ahRBiahFmcDdNv
E81Ly8LG+cPYaXPRFg+Z/fGbVtR7O/UW9x3Ujat05c11aUnYvYa+Ql4GXfFQJgdL2QU88mM3ktzB
Prb3kwvh23WXXF0ZBEFMGCOwRCi5/KalBpbEYU78IdP/kqiR9JaEf/xVQdMXqVsJ0nKBClECatJ/
jAkXrDzqWaRkJYvrelgYH7XuxSqO9bCl6LzymuMrMsPM8ApPujetGCuu5jrp2K9wqLxGuTXDO5J2
i+kSKb5X/I+j+R7KjnA5hBuRcH0DgVTBKoFCNrNblx/UmfNOKaSqePDn2zpEC/A5ld26OLbNsyW/
r/3TGG9cBG9GHLjq4O4xKY+i0sVrXfisVpOUgx2a5UP0Mh/y998lb3gP/snY28R99Z3X3aTP1m4r
s1679S/MLq51llrLlLe7KbZKCK1f9NesV71F5ldq9o10mosbc9j7P9T4qNv3wyPFsuf/4+y6dmNV
lugXIZEbXruBSTYe5/CCbG9vcmzy19+FH86ZYdCge7Qln7AlF52qq6tWrYWkZt+/k9bWdd++vovl
Bed99i2zWa97v1YLSK67wlZkihM58bO8Czf9wbTjhAE1AIpJ5tHARhcT7ejgU1Fkhp2/qmvl81+I
9GyTn33KFAGeTMs4FP4gFliNaAdePDcfKXJcLNuCyP7NvC1vou3fLQqCR8OWdtdn4fL9gX0AQWf0
qCK2hHT6ueVILg2RZFnh5sB1Dhpep4PP4t4Bu7zsF9RXhhVvtWgQWEHAVREvQ5ju3GA31H6AV3nh
cu0NoAUmdreR51uR7nIQdYDa9Pr4FtzHVHkEhT30OQAGmXnhkoyCNzRy4aZD4MZethG8ErV8UGya
Ky+BpVOsoSotg20HVSpQOZ6PbFTEVAqrsHQ/OPWseIPkDH327+SVgthSDHdqZ64F4OtKII0R7LRO
8lQ/jW8ldkt0J9il1R5UBHEI5m4Dx7A8p2efA/Uf0U+xTZ1s03z5j+aucq5P8dI5gs9E5QMVEAIG
1vNxi3oWwXmlpVsVEcvziHVr1AVLFiZoDUCb8FYXgt1y0US9pmSly8NUOvQEqeyINGvXmjzdk/NT
CKkKBcgrgD4uauNmXoD/vqxLt9jJrKSKE29Ru7W1Q09vfKZvRzt5KNhzZ5HNc8LWcnvLg/zX+swj
56aQF5ncwLrBKzvNCukoB+Gw4vUW8lJAM5wMcrZaqtalVVNhkPI+exLewi2edyKNrI3E1BvDCSOa
v6+8XxdHhuL/dNxxLC44SbI2TXg8lG48AheaHsxVnfALrubpOgOM8R8Ts5BE87XSqOO+dM2tvI++
odrtvetWZfMbyfYO+pdvrSL+F6KgM5Oz9Rq5BNYajlEFO+1becOEvkRW9ZUdwt0APdV99GA4gW1a
5tP147boZ9C3iZlEu8GUfT4/b6EfhTwwcf61DDVbzpAs8iyx3pibzAdxbEYNtFD+J5sTpSqa8iEP
OZ/fjAfgw45Kt7ZUJtvOMXErul/rZViMSuA8p8MHUnqIHJ0PLekbT1CGrnQh3LSJt4kj2IiEAo/x
G7Ai0+ag/OloQP+uVhiXXkDaieXfST+5gas0G1JAEzGpd71V7XqqPSQH9W5kn6bVHMjKGk7TdeZp
QLWEUhawG1MEhvzf+Ti1IgdbaAaXCe7QnFUkaLY66PFBSUda6/rSydMr6pqt2YUbeJIZgaOtdNP+
KY3+/Awf0MepLaE+DKaPPp87jlJJce9lFshutPou+sA/h6+q37fP/o4PTrIKHrl0QrPxz9a5qxpf
Kg18k668AYAvkV0gPQrBezkGTAxovGvjTUQsP2XCsBk7RtZYwi7fhWdfgOTd+QpAEQVK0gq+oO7+
elvP+5sOLCvvRqWz+Oho5CUfX6TSXPG+Fz7jF+uF4g1yX6hlztddKaCe2epN4xpdahf6fSvtZZIx
qJTS2v9zfeEv9pgG0C2u5Ymgf+LLmb2uQ6I0ZQmhWrdMk7ci9p2skBlvmpfrZiY3d7a9YAbFPhMy
QSiDIYN9PpFZr3VaMsIMH3w7Vx5Drdh0OUpia2CHpfGcGpr525gjoZU2MASOpqcoL5iRmrejmq9M
28J4cD9OyTEdPaFoqTkfD1F5oaVViPEUbtGDFyd4hrZpbq6VmBe2ggZYIdw3FFb0Cy8uhWocqd0A
hP+LCsgNq44lekBM5/rqLEzamZXZ4S/0rjVydaxcImaMR8fQHpEzvm7j8iyhnxVBL+iYwJyCJNgU
V534zjpKCiCjI+5KujDc5m2pZHSUqtbCuwa9cJrOYu7FDEpcJTNlv6Q9F2KQNcZrVeClOQW0AvUS
Mv2Y06uIaVt1haaUrkggZKKpGzH8jtWMeejKV821JO6lZ8W4cVn9CkKilDJ/W0RZ1MmJ4VfuWLyP
/ndeyqhxW4qMQhtq0EqXb4XimOTBc1845kdX+5s6tQbJDcStJrcMtQgdis55QZP2zuzJmvbmb/Pr
7Gji+5Ce/OUVudjKcRW3mdgZpdtU5rbOMqZ/BwqaEZUPaR9xFj8VhAYKWp32kMB1DGVX9Ld80t3x
7EG9rUwaJC/Xt4p66SzQ0opUKZrIQDdizHZK04xx3RsEMe5QvpYmRIpjdSXYXNjxBL3yU60EFAIX
JXI0KAV91pW1O7WzyOG+93Ua6ytOYmGjge4UgHqAeED+eBGCNZyUY8xrN4/30vi3NE0rikwmByMl
SrKSnV3wSGfGZmc4yX2QV+tV7WqgHJWbu6D4boufcA1fM/2a2W7BmuBaQsc/iPPnbSeosPRtBUCe
q9dfgjKJAVXog5epJt/K4rOGUsz1vXD53MJjQAS15cSkBb6BCxL9zi/QvNo1bgARjDpC/cFPLY2/
1bVMFdPluyyhwCMP3/mTeIh3+ZPZPpvxHjvV1Q9c3V7/nMt9o05ajHhZo8cRKOVp6544MeDuByFR
w8ZNs2Ot/xjpTUTWmAaWbCC9OPGFKqDg0WbbP1DzREiVrHGrCMUO/y7LkWdq/9+8M4Yw5TuwiCjT
IXV6PpAiE3UeNUXjjk6N90FGfdUOPSqvPZcv98u5nWmwJxMGWTSNqzXsAO+lOKJtRJso3bQjNaqV
I33pNSZLONN4tk4SiPNpUzq1QLGocRtFD1gt9Xdylq9584XhIJUNTDzQqHhUzVndeOn7IwRHWjez
nJgh1UzVlTTvFNSeHzAQPJ5YmA2j0dEgE2iwAIiLU7KchTvDuV/Ll8uX7gLsyAZqilDCRFPBHCMU
EhOKy0rUuoma3nZPeocIvt6ZEBIMQmgw349N8Sb26W7g3j4Z7cG79XrV4TqUMxXbfwoKu1NCmtyC
ixqU6HmYQ64jcaBoKayRLC6sK76UIEBFnwjC4VkMbgyNhMdJ2bqewYVdnbRgIuTDz/VzfQF6RpPD
mZVZQFdUVV8VA7pc0vG28RkUQpMA97P6GRzVtGfand9lJTXzYy9mL8VfPXCgaAQ9yRX/sjBYEN3g
3E8FbwDZZ5/R5rpXQJ96cCMZAh5tQ7WVgf6GG7P9BQvwqYgoRfTzzR5VLdogxSJtByQkMnjQt/gh
empeIFF95Czd6FZC/WN4NAILfEV8J9M/un19qqcTf/EBE5EKGGhlIFpmG1wI4i4WuDy4PEPtPg2Y
lB8SXlvXrSzsb1zueHWArA9X729UduJ39ASdWGPvDa6U9Vs9Qs2iIyzLXuW1hNxlsQIpQFASA3Ws
62j5VKclPbHU1Zku1rwaXfSYWf1OORSPvi3vetZZmT0cBhoeffY32oyP10e4NI+ndqe/P7EbpmGT
iej+cd+s41oiZ9pm8zU6/d3T7J78blWOakiT4HebVN18tYeaJlRj97GzhjpdiI7PZ2+KoU4sDRUR
0H0MSwP7QiOBld8aO3WXbccNf+PWJ98OG8HRXWSlaccqy7PzlRO3cCDAkQm8OqoNYEKGgzn/gtEY
SVZ2uez2QxezjIRQs3yNoIuh/miinTYMxUtGvI4mD7n8UnEnr9AIkXV3occpQZKygFBRm0Oy0JYN
en2NL68bYLAgCwDvBNo9CIScf1sVpAD/+pLqjkIyMkiBqdYo68E26YuWViCTcwQdrCxipOib/2IZ
MTLozUxoCc3WhUDEU1GRvHQrYEw6YC8yI6Viv/F3OX8LDWllx136PQBc0BkBqnQVsf/cK0ESKBJA
Mqe6YaXfakLhQMx0JeJZiCQNvMOQTkNAjjywMhuSNJAUNUVTdevALo6Rh6rtbjSosUl/Eje9KVxZ
oLFMuxsQ+CqqU8dAth0lB4xLrF3rVVi4b84/ZrbrIs/M0tgzVHe4F0soeB8klRFEYSE4tHa82RpO
Wj6NLz2QTvVWdsxmd319L5OoYP0ErGpq+SQgwJmn23NIsA1QTlTdUhUA+GSKdB8e0KXyXEQy1Zt9
EtzKzT429ppECaiajMSJtK+oeei+rn/JZaXq90twwYNfAOnqedZY0EpS6mME0rJvIwHqm6r1Q+zf
CSw8auFdqtmNsEnL2/Ig74O96kb3+l21Tx7GH8mzZSq/SmQL6JW5BQVygTOycpFcxmMGLilwpuiQ
JAbvyGyh4oqjyTPC1w31d1NktDbvU+XvX7W1qhIqpMXr9dm4rFFgNk7tze5nQYUzgty65vbthuy7
G9fce/T50338szIwZbpoz508LOkg4AZJNnzsHOXlp0knZ3GsucodWsoMTutjPzr+Q2jHmqODfHnT
GbTrH4DvQyeYfyhfTMmRb9v38YO0t4IzqrZcOyO513QIsvas8Ee7dIRNqK41xFxededfOgsZ6riq
W6KnGkAyLdUn9thxr6lrYIfLSw9WUHsCtHvS3J5LbcuB1PuEd5rrQXO2Gqmp4hXxEIJurQ8qqgZU
VWtqxrGzFhFdgkqmNUeMi84wNEmiQHru5k2N50MqtJCBLb+1gwASfsnKuNWmVBm2dXg3ABTeiA9j
uDLkxXk9sTsLXbTBkxqN1xo8H1jynzKsePGf1g5cGBKGNwWds/C9qjtQU+Sj5jZh7Y4k3rZGvVG0
fuX1Nznvi818YmZ2U6JYGEATuddcLdE2GlSQGBmK7wpJ2cSEeE+YNGuESgt383RRIWeOtZOR2D5f
NCmFGBEwQpqbFO9xdQhrh8faQ4V7BSIV26AX7OueYWmEIFuEQCcI801Jm8VkuR4TZfR1ze36jKr+
qyZ3mwgaYTmIP6o1ooql+3gC3CIFh+BZmyNPoXzUh6IGIkl0WulUGE1i51lGVlzQQvQHUCuQ7XhK
w8PiBXY+h0EjaE2my6qrJ2gzNzqmxQ9p8qJq6MlRbR0bpbdNkfZ219oZiGeHrzhzSnNXQzo4dEzl
PQLYqhY12qQgg1zZUosBgz6pQeFBPnXTzGZcA11AI8e66mZRsq9Lg3ppaglYXzRoBLoMpiI8DD2B
eZ6Xs/EzSUfa8E0qMUV5AlFDob2aKvUezYi2zU0SrqXGLutjcBugzUG7o0lwh8+79KthrJUOLdGu
BAplTWEyp13Ft+hiLeinZwEa3WgP4bETDGsQnyGR/h825In52fT00ElTsN0RnPZpSetg6OwwKkto
QqKBDLMJbIQ5KCunYGljAnkOBgoo3AOtObuOxaIGbfKAS8uTOd8gwRVZ6mAmzsrQpm+fu5NJ7A3p
KTSowXudb0xSgBwh7hTEik+I8G1bpQ8mu3nwqfNhUud7E9Jbke3wn8QVLGbbN/tX+4d+3nw+PzYH
NtA/Ad1vH+3Nzft2e7/dvj39vX98yal1sHz37bD32OF+DTK15B9OP3l2SRZG19Yc/GuAytdg/X0m
w6EjpdNKdxLgGtfnZzFKOTU2u7G81B+5MaiqqwBiX1R7AB5l8qxmjvQllI6q2umzsjduouLgGWv1
/6Vb69T27NZCZUfhUYa1UZJ3FcnLrrKatajvgtUbkDOQFvy7AWbe3ffEoqh7orqHt5z2DkDwVMT7
PqfyJtkRWlJIfNs9NSzCjqANrvf8Bs9jYmnW2hN5KQA1CMGmnzLh4E0734qx2ihKEuOe8YePvN+2
0z3t03q8C/lB1JwqW2OqWDpiqIlAqA3eHwHRbO+XtVEKVQioXemJVEMLVbDSo/v7tpifLiRp4bvA
NYSYfzYkIAoywLgS3XV2O4Htnkb6o1sq/SY2YT+e9XMMWWnp1I6A4njckl3y9gKFcTo8/FlrhFs6
56dfMvNhxgAyx7GdxqodBtdTOrzAPgCEWLnofhfp2ohnFx3X/WDICEac0mGf0rc3k37dfYFshFY3
b1/O086wflLmAxFosuN395ZRjxYUCeaeyc5nQGsWO/eH3G4OLyADXPm6pQNloq1s4hGDYuwc5TuC
OyMLi0Z3W0+hzbBvlW2etisuY3GmT4zMZkDQ6soMZK67PXyFAYSlZFBwy5D887prWty9J3ZmFwQn
yBbXNQbT+H3GGsLRKFLGw0q+YnnKyNSYo00dA9NXnKStxMrIzLHtdVfRZDwUbtphKylrSYKlCBO0
vqg0IEYCj//Mo3dp3vqQzdBB7wfI5At6Eopn0qNTFMmJ/Ov6tC0uz4mtmUOXRU9ToTOqu755GL/F
yCrKikl8LWhecmbmBAFFug23tzY7+VLbdJUelLpbQC80Unaci2wISqvv7xFM9SgmmubD9ZEt3ItY
JzxvcY2Do2kuam8UWeQXiaK7pjYMB0MKSrsOwadQ6LccWSJWjuGKxYUtSBA7A+oqom8LeOLzzWEO
Kkl9AU5FqaRXSODciy1/uj6oheU6MzHLEpAwlzOxgT+RYpUqgPWqSJuMTvp/04/hHiToN8AjAMoj
gNrNNnoyhn4dSzBUln+ADAnQLT/0K72EC4fpzMZsU4y1SHxSwUYdf2AsDdlK/QocenG+kMxUNSQ6
Jmar2ZLoQ5vUA7Z3n+gZbcfhSdfxxFcFntAYbRzXV2dpy6HZC8A96N2BY3p2g8p+luZ87HRXkPPA
boNcAaGhEVOPB2idSsNg0+TBygH+5U2dXTFIExMio3MPhYg5Vq0pvKCRUhFDdFJ6SyihL9HmpbI6
O0e4EtKS3fn0h9ibh+Px/WhYDxTyufQGFFAW66hMt387uha7LE7EyTfNJiIVACoE1wN2j1k/1SFo
b2KjyawShRjVHGirFWsylUt76XQW5POFjipDl9ANp7sGGjOrh0jeJeFKhXbRBNyJDgjE1Jo5265d
1qe6gJq6q0Ih3H8EqSh6qFbO95ILAcDsHxvTfj65X0yfV0JYq/CTY/fdS/W3kHP7+ibVp6m42DAn
NmZnolbEqkEmHy0V+2H/wm28qVmNvYPXNP7EtHo7GKzZvym0chAEP/2A0nvaWDG2FpoXcvbws3vA
8dnpaAgKmUpDRpgX0B7/WtnxLnqB1CN9bRl3qEi3mnX/X7aXriAhMmnUmOjLOp+llqtDP+QEi635
qiP7ib6BFM9bMeg7uZHTOx09U9bKrC1MGnKmxoSWQnlWnZlEnB5LHUmIq5HnIdnhBZRDG0fO4/8/
wEC7P4jTwBYPBOi8IJIOzdCBuIkgjEELA7SMcytpUX3vuNHR60NaOqT/mkKx9HwWk0yrSk0TsJ95
9Rip7Yvay68klGqq+4PGgqZvnesWLxR/plsF5W3wPyN1NuU8z036iQGbYUrct9qagNTwVUjnWAmL
8M5CtxdL7jgVaOvUlmF37E22JYqU9BbFgOtfsnSWEVyBjg9Z38vGpkzTSmiTVsQ1hb2g34viDyhh
V7bM4vwClgLNXPAoA2x7PliQRmlD6+fELYMxYqiBHXmOE6ZpyCkrxzHa/IchgT8QNW+I9CLjem4O
4IJRDr2auGoaUQ39aLnxWY/P143ISxcqqqbIk6MRBtHczLMT8LoL4dAQt/Kgs9oduhoNnltp+NvX
R5DDtYZjGmiOFI+ljgyduikblniHbIQK5zYUHvoWuubgwukhozJ43a0fgDwpsXhzFNegx5edENNm
m5RAoXiLasecy6Xr64pX9UBcD8S5TFAcMPV1eOj5O7m2NInpaM9gXDb/wzpA8gflhAkDiLaB83Wo
OsUAa4dCXKlr8c4h9b0ggG7fQ7JxpbL5W5mYe/JTU9MOPLktqg59AkIEUw1rnR5/NBTLBwYpRBym
Ej/Dh2zXWymemyW9QxjQ05j5N609oncxoUd/8+Pb9CbELNDAZMH+/r5h5n+I8kDIBQ4H9DLIYBU9
/0gk0DMtAYOIG476E4KgJ70iJfN6WVw5b7/h1cV0INjXAaNCZWuONA7GpEiG1ISPxk2V7GLaWpIz
2JzeoYy1lay7kP609DuhN/muoAYFSQSqvpINX0cx8Osn5fd9ce1r5uexzIqg8PE1iQ76zcYy34b8
j9BttHrjZQc9daOAM0VHzs5Ef86XIAF+n9OK74bcVqHO2I69A5IlKpWAZQsHU9kBt2wV+gFCNkp0
MCI8p2NWQ4hSAe1HsIdsBW3iO944XGBFh9cv0w0quqGOClbKrU73QOu10yBioLdrg8UaXhvrFNac
bEQh6ut+7Am8AmRpoxC8QmtAgSW/g1Ix6tXTmw752XMLHMIYOOO+4ZL+WI8yTcInQ8lY3qxcUUsZ
G/SJQV1nAg8BgDE7Uyha+GGQYdkqnJucvoGTySKIjVCTo7iVQIthovdPZ9hMD96Nb/98G/T7W6U6
LXGwapuJ31P4M1DDvo8tZCKoBQ29la2+kCGYJBRxdaF8CJ2K2UuzLeWaKEFkuIr/KQ6fWc/BaPZZ
Zp+mVtqqka7clpdkHHClp/ZmV1lU9qUCOQDMvvEl+ree4pTJFqxqLglwaxclFUuWdlRNLPMQRh0z
e8fLdgGCQn24r2VopVY9SyRbGRRswAPe5sxD1jR95KWVSO+DxEbPBy8gBCEekvbFaB+hHqON8TZe
lTZYvBameZuaOIAJmUM5+6bL/VJLDTfZGf27B0496DWaO3XbxodRdfuVWutSyhzs9v/am8U8AYl1
Myhhr61rNubpq2a+ilCI0u+0nPnmfWHAU4McYQxtqEWBvtDT1ohILjvIsX6n3zD3RQGICqZuBLeH
iFnAvOyRyACoVRSEEKa5QfeHrN4jgmEKgSoGC7reJuKnGFYPVbAtAo9Kq12705aZuwzUbUGNhHIR
gMiza7IWA7EC67Hhdlh/VymRAcq/i4Lp+j7xt2W04qEW2lCmOjtKqIjeyZTtPHcgJcSQhdwvDDfV
0BZpa0cN2DPX799L6JBxOoL/I99dvwKWComnNuc1cGTZC0/3c0w7ENCg8HEgIrQVbJD30KNBXzP4
CdChWQP1XDRiW+lKIfOybXFa9n/HPM9HDHrJAz7Z13pwsU50yD2Qly1DG5vON8HAWc3voLCQZgdV
tni+1hg6+crLNf5nzn+RKCfXQtP7Ua11sF+axV4R3gyFEXEnKuifDIKV18zifkLkq4KswEAT+GyL
R2qgDYZX4VgPEgV7FDO5lSAijchB0I+yUkKjc8ULL7uSE5uzay9RCqVSANx1FcUGwy1JGcHkohAM
5APV69fiWfL+Xt9TSw8X1N7xPASjEPoiZsMEZ2upCEZnuKEmWnX2JgKNk8dP140srhtytSABB3sl
QA7nZ2WoGknNK4O4UZSyUN560Mkknl1DPk/wV/pXfl/OF5sEewTwZ2To8Oo9N6YLLfDqHI4A3d9W
tIt2IkMnIh2pT1VUiXz6ZOIeDsAChSrcaAn0C1WwrX5zzG86633CSHk03d08d/RPwjKEciBHQRVF
dp7/XJ+VxR2GtxwSD5iYi/dyIOgyzzo4ci3IXMPDDh7iQ9xYeIU48dB/xFVJ/eztutGlmx4VSaCM
AQcFImMWjohS3qAeDqMGV2gWIxq5STeNCeq1HDGJtPK8W9xdJ9Zma1HWVRyVGja0DpdYyF+q/GfA
a+36kBbfkIgn0N5oAvSElqLzFR/MNM5kIYDrF17ShtNE/2r5rumefP8tqbdJTRsA+yCDrJDbKHNT
adtDtDGF+kxGviLzdpiIAhrQUA2FXSnFaw0NySrcFMam6LbXv3XhJCBCAOuPhmgQor+zHEmsKiPU
aDD9PhQY9P5d9R7QOUjj7lhFa4RXS9hQpHzQlDGBwibFnfN5iU2IIJqQfnYTBPqIS8ptEGxGsh2q
SQQ5AEaZjnVsxUjStbQf8T9lUAI/ad3K8V/0axM2EJxlEpJs4uxDfGmsy0JoDVfy7UCz83yTPjQV
g7QwDQCNlh742vW8tM1PLc6iAZKqfhQFk1sL8Vb3R+Hdz2Lw+dfo8fqu4u6tQ0hyfWnXTM5OVuOB
XT4ZYHKIY3tUEdfXT31yl6NL2U86WxW0FU+3ZnD6+5PbMMXwRt72k8G9t0851Na9P6X/QCDrloXt
9vrwlrwVKm54LgE7MFF6nlvTGlnhFTI4bqoj+VEdJGPbCVQHihEEusZbI6wEWIu5PXRgTyxqU9Pe
bxx8Mryu6jKgJ4BTkwGRMfY9Xk3+tjgqDpgD6Ydql1TfTzUJiT7FIE9q6RNnI8HT186SlaWddsvs
SgGrOTgiAOZElxOZLa3ktwNkKZAfxka2if8lF9B+JQbNuzVupiX/cGpptqaJUCTg2oClxPuoxYpO
byHJaKwkRnZMWFnSxWGpErrpIaQL0uXZkvpt4Jcgbicuik+IoCJHlX3K9ZxJ4lpu+BfodDGFvy0a
wJ+gpDlzAXHRjn5ZhmRCn4TRDo0AI9np+fdotcJ7DCWaoLDi50ag9dcgTfo0DDwQgMM0O6V/GvSN
HK8JIi15JQO9u7qOXBKc8hybVcZmlQkpksdpl6Lo+VxJD6phB/pHIaQ7kh8VP39RlNfrx2hxgU+M
zl5vMWoLep/BaAufK/Q/QC5adf7ToE8E9cuVm3FawItJx4WIgitufGSOz8+sKCh6FjYwJoapzJIE
CEIhKdc4Pxa30YmV2eloxjAR27FAQk7aDykqcagGteiC72IaDmuAiaV3F3hhcK+BZws0mPO0dKeA
DBBXN9Jgb7VofY0+VTyQ7kB248F/SVYQRotDw9ThjODFDZLt8wkcpTJKsogjrR+9GzWcuPrF+ass
rIFalhZKR0QG4MzUC30RIJMwUdp0IG5vPIWja9R//v9dNyFsf+NhQ513wlek9Wp0RxAXXMxUK997
kECY2Uup+rTTPq/bmlzUfNOhz2aaLrTiXLTEl0oXRRHa3NARao9yRXP5MRlRg7nnSF+veeal9Bqg
o/9Ym3Oioh6SyMBPEzfjxk7Jb8UczFLReyXspOwzAKmWxyoNni1IDlESWEUlgeNn3PdJZUPLgo6Q
E+IdE/nOCF5ID61F887r7iHH0XpMANt9jyR3eIjLvSTupjbgke/BO7ED17nR4uA+oEUY7CA0E9A5
kt2AxLoZqJA+ED+k8mBdn9mFK/hsrLOcJaifvRDkF8TlcvDQ1RsoDjJA4tFJdUDLT7erpbWS09K+
NHDSJoYSQCvmJb0O0aMSo2rqpiRiUSbeGkKxuz6opSMG4QY0zOFUI5EyDfrkmje9phlAU0ncOFdV
2iayyYgCIgAxRUap8H2ycukp02vgYn+aKLxCaQBEn/OaIRGDOG1qj7i3bxq1gHUBFPNlyvC/fdx+
RdZXjuTsG376FCVpNuX1VfzZ6Alrn68PfaHlE/0y6JnCYwyFZ/B6n489AC210sn4FLW3FaggESvV
D3Gw1ZudOO7aPmadW3Mwfe9FgN3GAO8WB7E7WBLrNfqO+TJMHFhwD+CHwkWImsdsGUbZzBBLEmjF
RI/wq2DtiMJ9tDLg+QY+N3Khu4C2Dj0oBMhDQllHqG6VYaCybkf9j+R3W0GJKPoRV67Ai3Tpr01w
8qINFbcFNtL5HEdeFqCE5kHetn/qtKMwSYRUSFQahqOMEUWw0tMA/R22liuEBTVLs9Keeqf3RUr+
zzjy91uIiIALnQoAfcyCIE+IpLjm+BY03QJ5G97mv8pNAGWugpvnJ3duara1iqFr4iaGRmYkBhuO
SJJL0ub69p2HMr8mgLydshdoUJmL0A9mEXR6D0VJhd/KgWHpkBNFAx5LABMX9Jf/YMwEzwSOizJR
upwvo2k0rVAXMFbx4KXX97VaOYLfbIR4ZxTNWrg6LcSpj/gdGm5iFPMROWm/kJcTpwRnCL4gE9aE
9N4jMasykBcoKy+cxSUy0auFLgQMa144AHkQGn1IGN+ktfChRWQ4iiQNVmq6S+ca1yNcHQASExj9
fN6CICy1WCniG3HMaJTeAquOCrsfQJKtWTG1NGlAl09kxqAbgaLwuSlujh4aHKGGqO4lj2Ufa+If
S/vt9PfP3kadlkLHoSvjGxQZxFHZZLjPjWTYF0jkdEnkXN9wy6OBf0bbDghBxNlla5ZJq2UNfFUv
6hQcAEBHmqxdBclfvEKmrQZ62n/szELMTBx8IUb7yU2S3MQ5R0KkZoS/lgggJC91JKOiffEDAuUV
x7i4MaZeWTAkTd2bM4ffJkla1AF8UdbuOaoxQfkapH+S8f8NIX7H96+d3/GfHKWqFfJa8+GIsvSu
Cu94YP+HdZq0BVTgtnB7zTa4EfvE4yE0TUvptogR1SX7wBSs60YWt96JkdnWBvIyDuUSRzXOLC/+
E5jJoxTrnDbCvqvFFYzpb6Py3PuQE2uzje6lWdc1w+TrgKxEwTLQOI2hBvNe8I2eyzfDaNwl4qOO
Vn4fsWqtMs7LXWHaYyBbof+RVvdpsyMGM4EBSB7EHE2fpKZ9qT1cn5al+xyNrgjcgBQFmG02LWEm
eTpXMfdZwkzhQ9YFW6uBSSBUEHYQlPTj++sGFw/licHZzBgdV0O9ieHNKs+qzcKKAFfIhpXE2uJq
n1iZHQ0SGARdi7BSNz+Zn9kCmHnNJy2ykqJb2VhLdwDAvYB4g6cFbMOz1LUSDKHQD3DPLfG+TTS1
8v77v0zZvxamLzg5f5EH1KdRQrW1K3J0WKWRhQoTQx0tXDmIiw4FSDGwlyBnBy30c0NByo2Qy9D6
NaMPD4rPMQRwvIZFK6fjgnDg16Gc2JkdeDEPO18TcM2kyb5vO5a1B7zQjK7cFFVrDwnzkq9Afm6a
jA1gV++KWxL59zVSdtnQQ9uer0zw4m45+Z7ZIQDmUZZqHROMDGUQbTuNPOYCp2XZbPw69Ffc9uIJ
QD4OnDdI6iOsPZ/luK08VLhyHDkzAbphX4ECqytWDsB0jC4cEGp1eB+hYQR307mRTCnMbuzH+EYj
3VsZqPdKCLoSaKfmFlSHnYiE9UosdNG6Pq0q+NlAEAIpP7Sgzk72GOONqLcw6aOo2wnbNt175ZtA
0KVUHvQ8t1QQGIJbIJtoDN+vH5GlnYswbCqRoM3i4u0DpUd0zScZbAtHYWx3Zl5DLrNh6IxYqaBf
t3TxANLRJyBUIlZPGkv0OgqOUd130N3By2Vln6xZmoUvkPitgZyFJTOpD+ifvUv8+lYAC40Yxv3K
4i3tyX/nD1XF8+0CKgO0IggJZMXHBE3rH5Vx7LPP/7BG0OREmxSIRi5tSFDvTVOcsrrbqGpw8Plt
DHxBMvIVjywvnWcQv/9jSTkfjVYJgi/KLc4zFJ8gtYtqMbFNzxJA5yJx/Y/fDbdJX23MND0OkcxS
kt2TJD8GIPKSRnHLP3mTPMdR6/i+BJl1som7dyivbQeRmzRR+10g1JBcMKDTO4prYd3yQYJsKfJv
SG5cNJujaJKkzf9IO7PduI0uWj8RAc7DLXtuarAky5Z9Q9iOzXme+fTnow/On26KaEI5jhMkMKLN
qtq1a49rBXx+2o2vocYgXnAoh1+S6W9MbQMUqgMb1AP9So7vQbwjKSv2eVHxqANB/IRDps0Bfxqw
pjsGaLhMiRsdpNDUT22WKF8UkqkPpZDnK8/OovLRl0vbD4VFa15YoFu6D4HzQ/niqtqqYqPv6xRM
6S4v5ONtHVz01SlFkX+mRQ7495mit/qgKKGArMz91Ao5tVQzg0Qsf6Hp4SyawyvwrDvdbfdKUq20
fS05CpeiZ1pZ+3UPiqkU3YEVkW0MrTU2fSuvsWQvbiaDWiDGEWPDr3Ct+/Loh/h68Kxr1J24yU19
v85gv6QhZAwU/vqbx5/+/MIjGV0RfyRzcW9TgJMM+vqi8hg1FO7prF9pFl7aNurAEm3zTFrQzXMt
K4uUqjBSgUBejl4M5obkrFobYl/atEsZ059frEeuhVT3u2k9XgXq0j0Uc9tVn3Rx0ybXakrHghUy
E2IWiZxosYVVqnsw0r/nUMT7QbMPV9sGFrfsQtLseAaLo9BcE0nKHzNNbbH9c/saLe7XhYCZkuWF
6ka+x34F4oF0nB0F4mbVhVnbr5k/0fhG6DJwy3sh3DP2fjLL+6Hdy2K6/w+LAQIRRBU6xN/hSNCN
VtdwkvLOlk9ZEtvl8LpK+r54IhcyZu6Y65nREPsocSq8thUwxn79H7yFiRbU4o4AsKPMJLRVTZtI
EsV3RZTtyqo+1MpTEdU7T1+LEt6BjeDoEeuAeE8WdOrhn6kXUw4e1F0NJqYKGBf0cegEIeq2gKFa
kt3IXuS01P03flwKW9Wt3xQwQ5s4LB2tjYJtJgrJztA6uzQF/eOKefVpM8U0hL4Ph4ooX2zLTdef
6xiSZXMlhF3eAMblIBanoEId89pcCF6bNH0jhHfQvm69TD2G3iudFIXChI37pZzags4CiOKql28C
WhxqJ+xgpZDXmngXrqE6QZJoeBp0fqszDzEwpFY0MrIMRikAk7ezInmjZK8fvh5XQmYv5pB65l9u
+LuB1FagDLuA8dXaEFde5oXbDl2PovI2iTzL82m62O8DuuYSzDw8Dk0q0IK9FVBlBSid2wtakmTJ
5DtIRePfiLPTcxOtKnUBSXzHrhCAN23yvWQ4WrfmyS34oRP3NvGQwtgPE+DXeuLRAV4LjGPckREP
tnKtno20pWNRqL6RDMs2bZCvkZQtqcSlyJkZsHI9qTWJbMSQwR7tDs8xsDheKG3/wx5SNWQenOlm
CovXK4tKyUtHaeC0Ormz2xY+kqI9QomoabH68diEsI5yC2UKUFXn01MuDVmFF2Kf1eGVVkAN7vLb
i1kwzuDg4oDqIFwSp83smZS20KvWXnwX+0yEp2BdTfADa/HxwslcSZmZJjHOC1FKgxifad83jF1h
Nus+WwlPF6VwKtO0Cn3e82KBVpSFBNlXfOdKpBXH56K8N+tixZOd9HaWXKD58V8hs6XIsR8kJqCB
d0VmdLuxi17ErtS2flibdgBm+a4WGnMbjuFKBLm8OHLdJr47kMUzDzr04QNoLbLsotQHW7GodlkN
r6PRfDwAYn3/yplZiFhg4Edv2cQ0D480WfhGxyhCTyv3itFbMBAIom8Y06fBujm7rV1ZqGNQlvGd
rkhHN6kxEuqDHMvHVpAkeon9021NX9xAusRUWjinvryZPMVqSt8o0/iuTuQ9gfFWaP5UsbGiHkv5
PSav1GmwF0Bx/uXaOsS5P8pxxbI6uHoojdCdHcc7IxLvfSmyh8Z96MyfXWi8ebW7qcezr7f7KGR+
/LMl7YQqfzXTtZUvGP2rT5qtXLN8zSV/Et/15a4lJIqYPeUda5tgJVxZPNJ/1z7nZ5ey1hyGtorv
Wve1d9WjRG+KbmSbFCyGZg2xeClVADIVTCo0Ik/++Mx0gaJTs7V5fJcNQv2lSeLwVHSSv2kZtN7Q
GZc+mbnZPKeKx4RnGIVbGnx/qJ0aPhVtar39B+3SmTWmxVKlXjS7NnoixVk4ol3gSX0WRMAQckPc
ptEahNJfB3NufxhDEKGlZn6UVodr/TJHuR4t8Dru3DEGqaKHb9i0tRRkzvyplN29GFYHV20Oraps
XPGgRn8SisDRSxQ/9f6Ksi9dqYtvmQ/0KGMbxb2MYoUVUR1tCX6f7bJkxeVc0qpLKTNPDwpYORtS
zlmMvgoZ8KN2qwKd+W2tar7Ua0Gc/b+tnbfLZT09yXDjUci0ae+uy8PvvNoMoMODPvxi5Hbjbv+4
K2Z96W5eypyZdVWpkkoxMRciRPUJVYAEspkieaXAueL6Ld4X2h2mpgDMrjr3mOtQtzxB5LTa4smo
ttRMMUijdpbCk1xtfeFFMHaRtAnbl9tXYynvRMDwr+CZw5TTJCRJQce+9u5eaM9dsxsVO+v3IFtO
BUFm4uy2iFfctEXlvJA629m8KWPPNxvMQwh0ZwvNqButx0OLUuBzYqRblxiinCmnVyWwJYzoTDxm
W4/5ZKt7Fbr/cgModE8EOhOa0uzOt6CglHrEnW+k775SHiIiHUaCcsHu4zW0rXcdqpgV3mMAH6eO
KpBXZqcFNjkYvGqa3Jlqs6tl6USXzNGDH0V/scSTCwSpV+y04nu4xlWwtJUQBBHLgRYAi8DMswrw
3z0jqJI7N3/oPEpv4C7Ha0KWjMkkgaol/Xr8vjafWiklemVYyV1p6P80nfi5ysEKSOTPOf1bfbDm
kr7zFrEmdG+pMv0xDCzNMeWGnkyzEHq9Y8QbSpaCKO19/N9KcjxFPXhVv6L0S/JYGo/M1DTNtMP1
8sykjsO+6ztHbpgfBcWfMRVJ9LY+tb19m2o/KF+Zxyysxs3KJZ8U/epdYqUwwU7Q4IyJg0JzLVks
dLcvxa5zAJ0LPyVQID33kf41UEfrCLz2o6gU/zS1KN8padje+Uz9nCwF6o3bn/HuePkKbBsUa9N1
Iaa+/oourYamFvzeSRqFfOz3NNXs2CoOVu6IFPpvC3tnu4mfaXyCQoiWZApvs80uWy3KvcjgcPsH
pQ13kard0xBzDFJ9JbJ5/+pPTVD0KtCmRtD5Lk8Xp54fDQai6jf13N0LQAwFr95rdK9+Ch+Ec/ma
/ax+Ds8fXh9CydiSYyFD/O55F0C0LQ2zdwb6/YYu21hmtJOFyE6gXf+4KJSGyRxK7xzfTHsGYFSb
LKkHp2euwCrOce3buXSfRl9uy5mOZKalIP1LE4m7QQ5rTgdtJJkuDWEzOHL41SvewrXei/fWc2rm
JtsxAd2AfTe3nhaltUSJzMHJymAvGF9CCWagPKLLOr0z43Trp3j5ubEZ5bdONw8fX53FLxxQMjwE
9dfar4jNGGeB1TsE+/Km9hLaQeOiX7ljC2o/zTBTIQNfbRoDvJZS9xB3RzXNCZWo7fRafCoD8T6r
ytBmIGVF1oI9YyR+In8F65sJgJleyPKYjkXlsZ16TsN6q0PbnYN0m2Zy8jMwAvEu4ziOOFHi7vZe
vnuNJoBxgu2/7XOgwE5fdlEW8UeD6Y8EgPY8bm0fFCjUsdBXgu1FIQbTICJdoQBFz14jUREyKZb9
wREBeKgKbYMQWf6oizmtxKI1micBB2IekQ5SLSpREwxOE/+OohoElRAvZWOubNiC6SUpRtWN8SCM
4TyTlMmeWjaFODix/ssQ9hpVsTg+wyS5Mdu1NpJJkWfXmKs1hVmQAtNGMu3rxeFoilC7QR2MDoWF
Q5J7n9sxOQ/KHwY3NrK8kcrXRu9XnLCls4K2le4gTDAO60wh+i4VCj4FEwwNgas+pbB0kCtZUfil
XcTcGgCrAJYEbdP1yix6jvwsALQ6p0EmEnZ5pfyOh/yhyQ2ni9OVM1swh1NZUQT4i6lqQp9raZmo
liUcD6PDnFUJjV/cQCwRj+bHHxLdoKl2anyAlG4+qlaBNpmFqjY4gV+pYPZY2Azgqx/bCGufSbW8
Mve0ZDVMnmT+pkJAieB6WUqtdpYLTYAjpclRzB3FF361pV0a0b4qxn2lBSvez4I+4gtMWTmGPVnl
zExBIWgZkeqLzqjVO18ad2lEC5XyBViJRN716pbq1IrIBSuMSAa7wP+BwebvVPnFFaibsBKSEJF+
4e9rK9kJPRhHv5ViZS8XFJL5MYnJ54kFQdJnV20YDZJYeiM6biUBTjaE6vcsM/x9rsNECQlk/CiO
bnG4bXwXDnAqg9C2PFHhoJnXBzjoWlClhjw6Qf9kAuHkxk4kabblaoSNvp2kx9vyljbzUt5MYXJi
cFVLURgYF5LdCLbDIVx7ypY28lKGPFvTEJulC72w02onI37qmMezZOZy7vM6Xtm+BVNFF8RU36Ez
G6LpmakCzs9IoVIB5ncID0JFV3HS7srOXUEAXdg1Qiis4dT2hrTZrtV9UaeDmkPu1kuhHbjlUy/u
wgaetHyttrkkCoBERgzp08XhnmlhEkVlkEI778BfEtXRq6AmzPxW8hbIyxWvfmnzLkVNn3JxsTJj
kJVGQlSsPUuRZPOyuOOKQVzQBfr1KMMBpTA1KM5kwAYoinXYD44OxpmkPqq/mpZ+CIOJsRXHesHC
Y9opGGAoZJ7LmdYlrMDXQF503FyxBTpM5fH37bvzPr1DyIhzBpI1j9bU/3i9YULty1KvSizGy5+y
4JPrHc36cy6eyg6OysIHs+AciZ9vS106JYaisH3oHQZ39k6ik2OS+DJPiiYwshiMR0WJAtAMm48/
+3CHUKbgvECBnd+lUAkVrzNYHergucU2LInkrXB3eznLmwj+1t/gFTmzK2vqXTnoAueUZ+F2EP5E
7o9uHzwCmHZqhYdhrb9ywcBScsG/RTOmV3kmrvZIyBmQ6Tl0OGw9kWbVxBYi4xDK53IYzr6yRtuz
cIERSNRgQnEj0Qd0rSSumI1+XOWjo/YazbhZ9hr4NEy49Fjs81H+tbKdU5w/cxCZf6UfVsIR5fRm
4iBO942mr0anKNTurEzD3D1Vww1sJt0xZ2TKHtQQOOjSN50o6JWjIgbpo27EesnUt1U7UTKmKy/2
wlWk9I4TRNuzSrpwdhVlaRQGua5xthpfxEe1wk1b5B8lmsKJQwoa9H/xcuczr6SPU88rmtHpzuLT
8I9r397ZBU9n4hVmphasWMKJybJdWMdaND1VzDpcK9c4lC5zRc9m/Cs2olPnxiJzHnUE5EG2ctsX
7KVFbwSFajJ3kJXPbrvQYEp0Y2Dr9B748HTbDs9JylNQjZCe/Ly9xKUY/lLavIzVlY2sJmmLrp6N
t+ILQJLpHu6gN7PZZCd5TdrijpLT4feEFDKfo3P7Ah2u2NHSqJ1cFo9MEB4LV/88NL/i+FFzX5lq
uleqrTFui9wpxJ3chXdFgtMHRqD2nAAddwzgIL+9C0sXltSlQS8l7wbW7/qg/VGf0FnQI0V5VuX7
sIPjeXwIk7XlT07C9U0FnZSBC94nkS7YOQ+uZ5YKDbBYIr17Va0Xg5p9AZ9y+UeT6i9hoG5MRtr1
s+B+PIZEMOU6ZrdlYKzmtPReMjaRoRWccvWzsFrbw70F+EHXfpfffc32q2RlR98f9IRkge9FKkMm
xz09aRdXZxD1Po6KEidTTB+wkRRgoVhO8rtGZtyiO4W51G1jbQ1y4v1LOYmdOkgmR4Cq9LXYzhq7
1KgxhXr8VVAOtfUyBivm9v1rMrWnYGunOXDyGDOjUDYx82U+IjKofodgO3SKrVpfrGGk/TLbux/u
8zWQh8PBcCNJLnXueDZGXAmaijkQY1k+ZiqVXyIY/7uUBysJmvfl/L+i4LcjmQzc+bswaxjVnqdk
dPJfaZEeEqHZNmp1V9Y9Q+z+tmsJKb2UASvf6auHri6ekvFOV2OgWL2Wcn+3UeM18NclRUJhTe4L
TXj8uj7RiGSS5Ce8pVLyjZkTCAwaaqLysfLuahKNH/aHiWu5onShT20v85QpuDemHuri6LgZCGV/
GFBs1poK37+M1yJmC6L8UrqRKrHJ3dd2/Kl8PB5iGIipHEqQEyfEnLy0TnQ9LaZYmQ70vaYoXD2/
+SIYwUcHj1AWKp0YTVKWjMjL1wdTN4xkR15ATE53s35o6DM55eUDdMH6ilf6/kG8ljT5Pxe2ZDQN
bGmBJBkkwFBq9pYVbJk9cgbP37rWiueydL8v1zV7C1Syh9LQIi0Uzr/leuMpG23Y5cLh9pOzZKlo
MGNambwGVJKzqKgctESrzUkN0nDrxvk2p/zXD+7Kat4XwqdjYkCGvMlUUZmj2PW5VuLDkF0QMBk6
vM5KY4f+kEJwWmw7/5/UKl+kPn/sIu8Am1EVWCsvwTskUnH2BTOF5+6mLu4MT0Ed7gW/upuspuVZ
5wFucWBmxPpLHOT7wN3K8S4CE1tcazld3GuIjdlnWq+keQTqNpXatTV7IOYPJr0GmXYn1B+dqJ9W
CbUBbgRZOMqg10qqCW2c1y0ZD737kY7PzDytJtCXLAfnSDcD+kLVZXYPOjGta94JvJRteyxfb+vj
exeI77/44TO1T1S58kaTH14L5yh7zv37UWdec3dbyuJVpiWNFBs+EAmB612SPcqVeeDi25ZHCDQ1
wekyOyw3Tbe/LWjp2SB+5cyneV1acq8FiYMBJViOIOo694I/PsZu9JvZ/i8KkKZu+1kmuoeIbCV/
uKRopDm41liQqV50LTUU4jbqxEh08qjahOW9ID+m9Mf/h6VdCJntoQbze5Vooej0rfUl95pdBlkH
0ASb3JQ3ZiTvSsPYJ1m0YrCW7CJxHO0SOJFgO8zsfTBUJOu7AntfftaNT3rR2Ir6yM6GIfFC+fX2
Ipd2krEtyiuU9t4TVctxPqCsSLPq/q0SPEfoq7tECE+3xSxp/aWY2aJSy6+LAu4gB5Aord0koROm
5LO/3JaypIw0CvydouCtnNtgz4oUKs6l6HjHWHqQQUMc9hAQCNv04K1hIS9u3BSuUhml731ekx0K
VS86medLk8kd+95OCr9aPC+3V7S4b5AtiLQeUH2dd5ZYTVpUjEaIjhkcB6a0WuXRoNLWRitZ16XV
AFcDCA/poonx9vpCla7ihWXV4sxgJFSAlSQ2TAp/fnw1l1JmL1SZKknR+J3odE9N9Vsy3oThIH94
bocHAs+auJ5MKOjns2sb0L7ZxpkoOoN8HoZDLW7c5hA0Kxu2ZGBRMOoyzOxRBJ029MJXEjj9fBgU
kcnRh5Q1qE216b2N1Q6AoK1FldMnz8JZEHdoL+KfAKvPi61pL5Pg6oXWGUdc5rqPQjtMy/7l9um8
x9igJiMz78SzMaGazltP+HaxDAe3dYrEKYy3Lt27mZPmd6b8TZC+lMXWDc/Db/VTFx5AMw+A+oiH
O/MlEM7+MWMwCRK2jfpTabbVGmfwQibz+tNm2y0OVWX1TJE62Y/2FG+fx8Ow/ybead9ub8GSD3W1
BdN9vDjWMLJS1/SRU4NUMN53IATDDmVYu1Q5+VCKfuuiJ1U5+q+r9uSv4/L+kP/d/dlLGnH0Stci
usxOgXhS3IOWknq2ZemsVcck/KoGG+lN8A1IffYumOGfM+FTvgeqphRALnwedbKt3l10BK1ctn7X
8qHU78rx3uN/hqtm77+Gz7lnp3VxrIRzajK8PdruGofX34TDrWXMkqSm0bWl0lqtUzH3HpzL8NV0
JVvuXmtJtyMqLYZhh+SbYN4au40//M7uqyTbe8JzEB4iOsjDDM6INy33T6qjeW9S8SlNt5qa2nWu
MhG3jcdoozUwmr+Gwp+q8+wAVIk1rOS/Fchby5iemgtF0P3esIre6xw1/URxsM+3o6JD2nWcwGdG
u91kr/6vxIZey92O2MsmtaOJbELnFAonpkfGP4LsChih93Uwty286q2/jcIvmbgpdKd+DJ76k3eW
dyoIb1azY9NsjqU8S8lLts8+CZDTDo/qk2k9JeFrJDz04gFaz5f+SyHZQfTYPsD9lMl2z9gfza7u
o5VsQbux/BUnaCFvyc2jswlAJnnCHJ6dZz6YQtWTcnBAzKLlb0iqnV4W4ykpMm9j9qnshFmc2J6i
P0IM1H1Oqibc9P2wNmj+DqMQ0DGJ+JMctIprDnz39YlIcVs0bRd0zoi60IO5kbT2c0u+m8zqZixr
x/xdGLDj0UiRFSBaWvpOEU/W8D3SLDvslF0PyzE5lhq812ATd9EOjLHjlOyNfQizRLsAr7k+NFCh
mVNmnzlZM3GgdDiK+or7urqW2abKTSYXueXT1yicB39jvGlHgWuRPSqOB/W1Z9KDu+v7o9VsgwSo
LZ9sMaXJ7BRJj+GjYkCueQx2QXuAG8+Vt232T7b3zyQYDeUJ/jOeC1v7sAfH9tN9hrNDsYXH6Hr7
/TxrO0VPOue7evqkfPqw3b3+6bMNCRSfoDLmp7v1yFmU+0Q+1CZ969lmqmYI0oPVjjtYRr81yl2V
ewRN/tor+446+6+GMV0DSisBDf739RLNsAzFpAk7OkqGR0EUPoEHBp61/ymLtHMajKD1lzQvY8Yy
CgaDvBXh2HLjQyZbz405vvjt8Iv83b0Pg7Edt9V9W7hHqjbPrpdwqJtAUrYes4vC3uqlYzp2u1rZ
K6ZjNM8QXx49Q994a5Dh7x1INpZOMMYmIe1610SSi2DoxmbaORAQ0wMZbif2abfaudQ8bp/h38Dk
2mRei5ppCDCyalF6ZYfvoD+XXsrQLj0rmf4EKsirogXbOBXo+waOXBnu2y5+a6N8mz7X/u+4qm3Q
Zo6tKdqN8qMrz0qibmStP8jJceUr3/tSfOXUYYCTQ2FUmx2y67VmVvlj53hxYOwHod2nqVRtE08H
IV6ow7tMcB/oGcfmR+oOKOpiW6ttuBWqAYY3SNY2YyWoXLym2Rc0lACjW/d3vpcCPtGn6S4oTBsr
mZBnGXVCxlrfV7JaP99exjuY1L+6ii9NNz3mGcyIa11l8AFEDqvqnAzQR0MG9LEBJ1TItJM6todK
O5nmoR9+qMLG8u8LK9yblp1K3d6UhlOOJ9NFP+RijaxlEjrTALprKOJRBGGmcI4JT/+eNG0tjIWm
+5xahzp7kiAPbarkSFtq0Tr+WO9vb8TCcSKSOdCpNInLOgss+4J5YysSERmVmzE8Ax+5vS1hcVFA
8Vo6DW3EFrNcQ14bnVDHdL+nOACQRdTygyHHm6o9xNScm3M2rPRlT/fk3S5eCJxpKCOSqZZlCISO
QQlskxEC7TBou3btxi687XAZk1OeYBqoys17sUtL6Lu4Z/Mk4xhm4REf61578MSH6lf5pY3dvSet
GInJjr9f278SZxGgG5tuMnpIDMJjtcl+0W9+gqn+9oktCsFlocH2b916phONp0amnkkdHGjQ1gzf
LVfYB8mz4renJvnerhUCFhXkQtxMQVI1GfPMZ03xqbsX9Y35WJ2E0E7P1YpiLNhyoCn/XddMMQZZ
HYpoQFAbvspZgjf6jyHcAdK1cqcWoi304kLQLNpqqlhPDBMbqbxBhPPb/ZZslD8q8512tVLcWFbB
C1HTmi/87Fgea2bIERV+Kj8poi3smn2y1fflmQfEWLnKaxs4e6FG8q650SNs2CTPjPF3j6BI3Na9
hQjyeu9mnkyoUFswymnvHv1PbQ13Q/u12fpncd+caGhrvq7Im27Muxt1sYGzhyDytbLK8CWces9w
QPGaHJSDeOfbwkmjo3gN6uF9nuhqdfO6XVr0VqYaQ0eN4dg2D1WPLq41CSy9bZfqN29eCNqmtgKR
+9vEdhFskmPq2+m4HR053aAXvu07wsHci/bWaHf+95VbtrhEdI5aDo3gDAFfa6TQB2kquJhfphHO
cYWl7yU7XRskXNaTCzEzXbTCJAkEgcvsOaOyzX7X2bYn09Du225v+d5mKLD8/g58q82KC7S2wJmG
GoIsheH0ZKrRzgwPvnYwx2HtGixeNTLKVMMAmmII+noX86SBl66VCRfSk3oI7xQni219Ez6WUF83
dnaKdyJkH09q+fGAFRWdZsYgMcW5ns+M1aCrwPKkoKJkQ1p5PDZvlpbtjNQxow7UV6aO8m9gpm06
1V2xL397zueXcQKwYcJxmi6Zx6jxWFd57Wo8b4X/pMaHSv9qxO1BTe9G8VFTAJ31fgJWr4agYcn3
UhBsVc9pqkNXfh6mj7O+idbeU48fB4k1pn4buhrpOZx6Q2dWwg2yFojYmMGT4Dnv/gjj96H7smKJ
lvTqXxnWvEkslAO/pu+mh3dE049g6+1jx3+Ah/oI3NST/gIbg3K4LXNR5ORsgv5Fm8gcN0gUUsPL
JZY19D8q+aHPDqrxdFvEkjNBE/7/REyfcPFAGUorFw0TWI77qm7GY21bD/3ZX3PFlnyISykzo6MB
KkXwEfWYvBfDimw9FA5jTMOLfijFU1UfV8HA3vGVEkFwPRRCB3L+MJrPXDE575IUVIneASxjlx29
HeUFeNTvtbO1KY/tuT8bn4Kf414/eI/K6famLlmHS9kz62AkqamNY8pM2aGlesJ03ll/vS3i/eD9
tD6q/lMHkQywzkxGQgJIUitklFv6rY/mKTjUx+hgbPKD+izsk725UhKY3K/55b8UOPMDEzFS+zpH
YLfpYR29vZzFHbtYzcz3q5SkM8I6YceSjhH34lHqf/pC+8AJrtypd9SBfxXjQtRM43tY592+ZR3C
y754zj9XO+8HGEun1jZP4zE4F9vorJ+KU3+Ij/Jb+GB8g1rVqT6tuIaLd5u2GmBVgDdlWu/64smh
q8JqzIo10L0fYohnpDxd2dXFV5j5Ghq+TESJ8/K1ST9irkxnZu2D1/pFPZs7AKePwV35AFtiu799
iAuNX+jkhbjZ06uEepRlac6U45/qaL3U3DxlH+wkJz92n7o3/yH+8UL+d+XBX9SdC6kz4x+lYxzo
1qSYwPV3O9olN0nxOWpWkngrYv5GFReWMhH7tMl0xLTmUShf2vERqudhLTO/lGa63MN5oxpA78z3
GBliimOSbCGkPOmFbadb2Da20rl6Ue0RAMVP2q7YKE/tWTqb/3/7OfdtBi8DWq0p2E/9TewPvi/Z
UdkDY7viTizegL8QrgxA0HAybfjFhjItKlpZVfdOMR4m9jBhO6wNpC7arAsRMy80MQDgdUnwOz08
aH71ILGVKzo/2dl3ZvFCxEznsyBvw8FkFclTV9jpNw1i+fQ+bZ/pmvuti0yNTiTZt4XKU736ltCZ
yuuGp0txzbrInsOG9nO8G36Yh/IICt7euBd/4fDqv8LjWflGOCHk9hpEw0I72HTTJ/jd6ezoMr8+
O7Vu+siqSj5geKxgZaw2+j9qblcdyRybyfcfzRpA+W1tISN2LXGoylYMcvYZSAhTOATBrqpXXrhJ
G97vKqooGQaXbE4jnHiCrpYa5stkokP/kngvxSewhu3VGv5iWoBb/D9Js/MT3aKr3IorFn3pzqDh
7uVTfnSP+Qackv9klHG+DOZjJxDj2UPjVqMv6k2DQZG3j0prj5mtvHUP41fLs/U749z9ozcb91e2
JdJNvbVwZfIK3u3phfTZJfdcP1UFA02FBhoSl+yPRcrv5P2OZJsso/lS/FOlq8WcxUAFsJ7/rXl2
74Myl4uWlh/61KlsWt6dqGyV6hQ+9grEonFpm8NTap28+Kuv/7SgYbaivdudgvpX5KVfvfQ17NuH
elCOw9oQ0XSyt/ZjZi4KwLcyNZ9Oo/yqygI4SbvRsOVfafDkxfCL/6dI9XIrZqqWBWByj1KLqrk7
pdhKvMrF5kQZnueSSo+dHu/yZBt8tk63bdSyifj3DOa5FMlVw3F0WWlYnOJP5eAxSvdVL/de+7mU
/ini762Ey2U+1au9Bsu+8YXoma1oBItBqZDjF5/ce/2p2oDmvsl33da0i21/Lm15xXIsvjMXAqdH
4uIpqy1NDNxO7B3PzKRtIfRMJbqCspK6WfRALqTMPPBAluJBDjuWFR5L2ZaILazorK5GutP23NDR
eaFQG7Io8prJ1IIccZLbb4n42EhwRbu2kutTWT4THpVhjRFzUv1bYmeGCp9HFYeY5YGbFG2sB3dv
HofaLr7eVsylh4SZbOhRKKroDJZcn1Xiln4Y12PvZEOw0ftDm+M1rsHALAphXIXhPRCukHQtpBek
DBJRhchdPlu5tCnqJ1lbG45ZEzKzcn4GnIrmyoS4yhevMW1RP9Xp8+3dWtJs7WIhM3sV5mrrVTIy
TPfFDX8KEL3dFrBkEC8FzI6jKzvmJCQE0F9lDpsG7p18pxcnBkX6jGG1lQdpcT3krhhwpAjO0OL1
wYR5JTVShrj8JGzWoCEWD+Tih88OpPe1MMoafnh0pCT4JqxEIH8ntuc3ZBoW+n8fPzuMKRvZ9wU/
X75P7Kf+sYeeyC6ewh/Sk/e53vzhP/a3T2fRlF6KnB+PaZpdbUhEkMErOEA05rnn2ig2TaJtzQqE
qOo3cGfp8JIXJS2CIuiqZWMP3reV75i2brZ0xlCmhZPks5j1vj630vXUOjRULlQcJMam1ZT8h2kG
/jmUh9jbqbGmD3bQiTSVSbGYvLh+roJeEUpSf4pKwzq2zCnHW0EtxAhYtsQ8a1ra39Wa1Xi0ieVr
ffxL3zvNlHJa2Jp3M1BmaMZC3U1qXTEmnDaJ8Csrivgge9awSV3Nd4xRWRsGWRQ6WRtYpRhymhc8
e7kXAxDfiajaV7n7YVWnIleJe/7J1Zfb57Gg6dMcOREAkGm0XUx/fvHgtXCzxF2MpKhX1K1a+Pox
lMtsQ2BgrWj9wqLA7gI1HcBbYt/5yXtKLjSqSFct3C9iETHPOd5ByuUK94OefL69rIUniGZXmklI
lUxjDDNtH6xSdSvVpfG+Fb+SeaXVynqYRvKU7EEMxy1AGk+3JS686YxYQQU4oU4o1hwYu6VSxHi7
JDLJYHn7ZIysrQm53akBAq6C3+TwH8RNG0lCmbHZeWzvp2aadSndwxaQmQpFEqFWD5Fo/vaMcu15
Wjg45pKmWRaFEfZ3qKuBmcCp1sWSo2Yu4MHlxu/HTcQku66On8t6reS0dHYSQHo0jDAqxJz+tUoW
uW/oNQ3tYCmN+2A41lVpbYNQ2Jmeca6M9K3Qpd8f380J4IWdpK8cgNBrka3hiaKbmKIT/VES5U9S
F9BN/IL1+M9/kMOR0XQiMQs/z/XWQWnAaNtIThq9pmq0YVC9luyqKlYex4Vbjekg8gUYWJq6Ia/X
I8mFlkZ1C9Bi5r8ZVr7vRm0L/OmKEi4V4JkeZrwWzAaFqHR2VFkVVToNSZIjC/n4pGlJvU2IwvZS
L/U702qN3dDX1W/TCgVgclvv1GrmGurjgnZOFMETGBb8Uu/AFRo56r2AWqFj0p5aR+0+NvO96Xn3
tSXv/Oif2ye4FPFfiZtZFkn1MxX6CskxQnGTU5TMjWKr9j8xoVYcHXQeIF31Nn2q732ISD/uZCEd
nH9aHOltVGcBUT9IbpGCx/p/SLuyHbl1ZPlFArQvr5Jq7VWyu+3jF6G9SdRKrZT09TfYd+64ii0U
4XNnOTOAAWeRSiaTmZERd43W+E6CK29NDsxzAZd+oPRQqubPUqGSIdiNA4n7Glw3fO4GgjyCUQiA
9z12X7ur6uwzFHXrL/VknBT1c2OVe8OmEtTp1ge1gGsEgQUMWuL5d7U6S7wJgF0QO4V1DnB5Qu9J
W+yrPoWgqpVICvhby0PiiilfLjKkiiy2erHqamNX+l2aBauKTijggGn7MKVgju7ucwBYbrvQ5vog
o4KxMBCxowt7fTiHZRntBj3nu2YdfU587N1bJTlWQGVXuoyca+NawkTOf42JxW57ZbPbOr1+N06Y
/Zm0FgNNeNRWhGTPwyTTUxTijgtCH8xfo6CI6VI+NS54ymoMJahXayPqzCHI8icH1SE2v97eP+F7
vRsBqwluIswL8g92vX/o3BpOYnZG5LI3x4tW1vspuS+SE0ilpkYNb1sTvtZ/rCGJQIABMdF7q+Qi
QVL7rp0cfTaiYiWKz3Ky08ey35nECSka6OswSUoQwhf7X4OYn8Z/IKUIOPv18rx57iCVrBkRYHX5
GHUA6tflOQWV4O2FCQ+o/9hB5ETxkj+f+TZfLMyAwl3ZIKxHXW6MAW9t+UaqjYfbVrZX88eK4OyU
MCsnk25EGbqnVn/gZJJz2vrQfr5taMv1MKOJtwX0iawP21b2VZvnnmFEpqIGFcDlpLF8cGfctrK9
nD9W9OtNS4HjxCWH5YBGes+KR4yQ+LbW+dLZXtlyBCdXMgxdNiYMwfswtBFn7avrSALtlgeA4ZOf
VPAbYFHXi1mXlViDgYPUA0KMui6ZngqzlHH1bR1XXM0oWKNhh5lHwZ8bb2QcPWdGo/fJTZ8stZli
D+T8VJ8+pYoBHiJ9nk+3P9PWocUUPfIslP9xgwgrM1o65hOm76K663Zu9ytR4hXNDEyOhZAg2t82
tuUTl8b4j7k4SG4y92VOFfiE/kDJPyY9ZV2QWBIyjq0luZD2cwAHR3AVJYWUCeRJdkPMCAQ4r9a8
WzFRot+D+OM46DK+qi1bfLYOT3QH2q7iJzPKlkDkiplR9plM32zcgKnxsxqmXU4le7fhgnA9TtiN
pjYeu/wYXOydbqaL6c65HaXJ2p0A8sV0SQkl8NtfaGM9PMrh9QVoEUKdcGq7ztW6EWTVUVqDbsad
rGjSugA9YJCnoRZmkfTrbYMbLoGRaIjhgqASIC9xGMlazcIu8sqJKE5fqED+L3Ba6w4z55gJW2R0
BpvW0DdHVwgsdLp4RQ0F65umh7VlsLIqQJ0Psk+zVc5jMOur+x0ElpkhuT02TjXmPEFVgUuRQxCF
uD6OxFjMFbeU0j4YoMRYMdRXn/LafWwSgOfSTuIoG/EQ+kyga8dLFNOy4oBxW2E6quotI0rAE2Q3
b1U2B+ssKypu7uSFFeFOrI1hbdsGcQNwPGMCnBIJNmvQavsXt9XVcoTty9W5sHJQR0SauQJIrDVv
NkMJ0Ela6WDclvM7+FSoIiHGo5V2fcRag2XNmKfg7B3mg7lGykKe23TCmEAJhYFHz8AAX+O30MXp
3OlusZ4MFippkGXHtQLbX9sakvyXr+2iAsgTD92BaAR4mQDxA/fz9Q+q9apTE5oY0erhjZb8Xko9
II+gjFmTiPYVdF1Yevz784gHBV4VKOFhCkX4rnPb6IVdUSsqQX/jQEhyKj5Vy68MLcvbhjbcFKP7
nIIcqQbwXMLa+npx1AF6FdGiPLpAjYID0pa8xjZ89MqEEDLzdaFoSAx2lK0rObi1fSrUYsLMc2n5
iDaNZEUbERpqOy4o2hwLFUKRmzGdWJbrLiif9Yakd95CK9+ok0YSobf27Z1ZmiOcuGDEtU+4C3S9
hqmwonTIkc2DOaAj4BCWPZ83zoKBHgicDucB4VIw09tI4hcoQUSZucsdDF8Csb1CVmc0X1TIQt/2
hQ0/hzHk13g1I/MRnQ4keiMYgjsrwmv20KRDwEDi3n2vl5e+zPYqpHWK139hEdQIAAiAnBDYh+td
hPJ7OpkNLC6p/mJkWXEeK+Ol7wYH4HAoSDslyU7ToijhCqbX8LbxjRvBgLgy6Axwz9qmKvhlvRRp
QvLGimxzbyVvRqgE6nhk4zmXzVJtnQAMjaEmj08JyXdhmS3SpERVBpxmxfAr/ds8Zn6Z9EHhRbeX
tOkugMVgTgwPQBA+Xu+n7bEZJc7EijBYtRvUX4Px5nTxAHIaJuvVbplCzEAXxjAcCBgIgcPrQayF
EGVHwGg9rKk/B7Yn+UBitY4HXi7e+l8bwhcaXCcvtaK2I3da9jlrX1IbVAHdr6auAjpkEBifD32a
POdEFvK3vhg6qCiB85IuntHXGznWM0sbb7WjyoYmyWo4oc6SwBq8J1cjv29/NLHT9b7MS2OCewwp
6dY6X+zI1pOGHNBJUdUdBJjpvTNp3g9tZTYoI4n97BXTecJQ1IPSj8W3ZVLcfaa5KMok8PE06Avd
+3L7t23ug2mBx9PDP5FeX+9DnjEN9ZjSjpK2+bEM3/QUBAFp9a1KpFq9/K8SblkUYEBzC5Y8ToYt
+G6etO3/XhMQiPPBnqloYVI7x2FQglXzs7r1x6b/NczVXtfebq9y68qAjCkq3OgqgapQWKVJ6sUG
qZMdYXb9UDLJVbG1h5d/u5DMW4mlaHaJvx2cE+BNKYJyPZQvt1fAT4K4eah3qhpOIvRHbeH1Pbhr
v7hg0Y3c5jHFAPesn//N6xtbg8OO5ymi5YcZDKscylptnCip7hqsBXrttxextVFgSwL5GGcyxaV6
7WxkmVNHa1sn6jLOZbSkRwhsSAlmtrYKN40Lf7Yw8ufwP794wS120hT9MtsoVB0yDHZ9kqsu8+gg
fo1LE4IrLxAycOcJJlQlPTguUEge2SUuOCvynd6mQTerJ9KxAByif1/uAU0TfwZDeAyHSMgXWJmg
cMHjVpPsutwLtd7xIearj5MkNm9dnheGxDKtV05KMY06YhZmnusJnBH3ioaCnNL5aqX5niEpMm5+
NfBfozSM8ADFkuuvNhrd4mrUsyNKLR/o3X3qJgAHy1ifJWbEPrY2rAbLV5jJOsd9qnqNHSHQ9QM6
3ZJcayvkgPURIHw8q0CpJYQcBdqFLYrPTjQ4qV8NecA6GbfP1nHC+DGQsqjAQEpGiDvLionJbk0R
ExQa6KyHilFU6bk/SHV/NizB3XBkQe6OjyPCVxc6Z+jVKXbkqK8M+fba3YGaBvqaktR+I+e4siM4
QTLM61jlWFEJehg3xhifPzpV6OjR4oySesGGJ/yxBZixkAF4bExYzR1OHQxfx6iVmweuefzriMdJ
P/BaQZ0AnUBhQeuSTZ6a42pAoDDDxqgpqC3XLtC6pfc73ZFhxje8DrxqoIUFIy9SG7GE7g2am7g6
Ci/t8AMYrqDWPt1e0OauXRgQFpSnINJKTBgg2j9F+dgbGDBNT7dtbHobSP7BLY7yGPp816GgqIa0
p0vtRNZw0qzfAGUQGvWAL9w2w3+qEMSxV3/MCEHcnAxN6UYspbRJsrM68BGCb2Py60YjQd8vb2Mz
WqfWbrxPWUkl4U7s2vKc0MSrGQouQIRg1kpwP+gfZwnmuNzIAlxCn5ZjPYHR+wUvTh9EfMcs+6RX
b6MVT+YoOWQifPaDaSE06a3SrsSBaQM2NWM4d9160LIidBClftRgS06TeZca5rH2yqc+KSVpwPba
dQApNB2EMUBLXn9gVkAYqp0KAHRBSDTO6Rm6UWcUQUBTc4/Z0jvdzu5ySsHV5jZxU3y9/d23zggu
Gc7VjIkikGFeW29Ls5ga3DaRPvUgdy31IiCqKkt3N+5PtAI9QGHgwqhU8FB3kYWsa1M2Vdu5ETJD
f+7+AdfTnplxDl4eRvZs/H17UVtvDDQWwEGHHJEPUAgH08KAlDInqgvekHCePxVu2DQgcDxSNTlC
aDYc7C5c3c/KNL/Q1u+8DMxassbKVvjGcw6Kl5C74Xt7vWbaj/DWofKih3TYJ+px6gJXCUsZHGfL
DOis0JBHSQH4GCEXLgAec9IFJXqF2TvmTUdgZXZjuqO2fUp1SZTYCkaYRMGjHhZt4Hqv1+SMLaRe
mWlH5UxBAlOjH1n2hnWqdGrvdWh0SU7nVoBFDcFBawoIP7QNr+0ti5IqBTHwMPUw3KNa1PBR0wdr
Wi6T5dpcGWcvRf0asDRRV8EF16PlTVjZMg2ANDmgCGCN5rfpfUZsyT0ojhW9xxzrwphw5K0Bor09
MtoIcoWgV2BLaR+p1YC1ToEMUwh2xsmfWrMPjZQ0O22udpaeY5xk0D83SaOCxaBZ9szI9IAljvYM
fGi7m8vWOONVVB+VJcegPJFxbGxFCr416GyC1MMWJUIyNGzVDmzlUdssL5AAP2G3JPfAtgkkVlD0
RKIgNoKKrK0XF2/liJT2L6q13xZ1kc10bZ0XjoLgjL9cNkc4L3pa9PMwWNh7iwVloh3ccbyb3SRI
tQ6kPNnfzRK8f2rUtPkjBQ00PPcEDy6LioDYy47WimkPlsE57haPHUwoK34v53mKboe+LT/GsxXo
U/gwwCvC8rxx6e3JQ3KagWbIWoDQ6xu/BzmiV+9vW9r6WDgvIPrHwpDSCU5cKQCusoanwZND9ouH
Y2nbrYwpZHM9SOoNsMri6SDeHLTHlIRNeYpVs0OhN+A/BE0fxSuslE3SbC7owhS/xC4uKdciRJtt
tCEBKJ5CAhFH361s2fTFVkhDMgpCcEu30fIQUh2dwy1SyGlFXkJ1X7GH3s+cdQKxViJ7EslMCV+I
sXJCV5Un9Y19YJXt+iPBVFo5r5I8eKt0Ca0wwPzRwwIQW9S8TDAvWNhmjsdX/ZxPvxVnCO3yUM57
4hTgGyx2HnlOZTQZm66B+j367chbDfH1umjgofNyGLVoc65G87lzm2czA92n3cf/wteRTXAqAI4U
FlwjaxO2TCVqNapZPhoZWoLqX05XvwcKvI450QAXdhU7tkOZ2p1XzU40tcOJed0+T9JXmqn3kI74
fns1WyHwwpSYbZfMLdrVhanC7M+W/YsYX/Sx3XP8tVRDZ+sjcTEQ/IfTnolc2sgTJhRpXCdizS4F
zXEFbuNdKQPky6wInr5qKmbSkXhGmu7TNaZziPo1bfa3923LCoCdUJDFWxk1Tv7nFwECa9SoViHi
6WN1T8hZTw1/mdtAATbrry2hKYWIh0cyf/UJllJ3dRWNv4co1BgCPLq+Qj5m5w5V5bteK3v8b/gD
MkjUB1HFgweK1abES43F6DIvmntyqFcPGQi+ZrAoTTAX46/KSEpJBrQRai0MosPbDZTAITZ4vZM1
0HztODdeZNnlr5ZUYGeaFZkyyMaTFvBU5INYEVj9XMEp+qqzKsYGL+rGQC/BsQvPAGXl2vr0W0N3
t7/YRqy18C/OWgiWIuQu1yuqNGQVLhm9SMtX6qu5nvq9TT5T0zrcNrT1sVBIM/Gu4O1y8f5IvKxd
M6Pzolz71ddnr1P2NoyVjR44xpfbtjYXBbpPbgwcU6JsMlJyilGNxYvSMQbIrdYeChkB+saZ4u+0
/5rgy704U0WeEWhCTNg3zwzQKNmnYEFW0zokLJMcqq2dw2OIv19QV0WKfW1Kn0nVsharmZzvU26c
m5cOE8orn2+SNdS2XA84FfSXNbSRPky4l11jexO6WdFEoDAZZO3uMT+7A4iX0VG6/Y226gdg9f9j
S3iTLYXbpUunYgfLoDqv34Hg9GJyIpO/U8DMJaMY2vpgf8yBH/96F1m6NI0C6vzIAbtJf6e39/MX
W/15e1Hb+8fZcwFCQb9avzaCcQaldxfTixj71pNXzXypvJD1o++lT7pZhLNMuGDTN8Av9n8GhYA0
WcxyU331gAhLfdcGq5j2tVifG/V+antJ8Ns6VTa4HHj4w0XyTiZz4fLNpGoL2mQeOvFRzz5PzTNr
h+D2Bm59JaTm/NCCmRMdhOsNXO156StQb0bgTgu0OrKaOUzM31L99q21OBhlQTYLnswP7aUak1OD
1sPRk2woQoBJaex1avVQ6/XhX6wIQwd4aqBdhn7Z9Yqg3djVq5nA74xXDHL5DYlRW8n+ReeFBwj0
EPD+RoNRuDSoOTTMU7sk6pKwsILR8yvn8+2ViJRZPNWDDQjScUwlHzW6XkpVDSZmJ9UEo8pWvsfu
9idXG/qgM+s8APNzfa+V+Rddd7sdamlrwEAde64bpz6MlaY85Ys2heaarYcqM9SdMRXAZhnq8qBn
oI8ZMJO9u/2DeXYr1IbfgRwoZkG1HCjG69/bgqlxHhwviYZVfUi69LlW7uvkUzlNBwutqcX757a9
rcPIgSP/Z0+IaEmepc0E/uQIEHsPHNNoU/fpWyoTRdl6tVyuS8xNVQX7pVlJEmWW/tNLNCgM5VXY
oXICaAvY8TU8XZJ93hd+Z8rqAlsHBwA03txD9fXDwXHXslgKzG5FhL2BX81Xhu8uldU6tqIAyJ1h
Bm8KVFUER3PA7myQIU+ianFAi62w4qAVxj9Da4JQVLFl5GIb3w1jT3yaBYImkP/gP+cisGlM95Ih
Q9CxrFgnv9tx4qfUhnBZLdMk3rgg8BrjGA24I+bLhVvIoytQwbRUogKih2YD+slqCbTpfpn4MHJg
FkmwNrJbfeOboeYJ9kOPvwNxtV+vL6ndcimpw8/BAnSYnympL3PKLRuYlufaZChbY3nXNtpOmXNl
MZUoZ/phwnBJUut7r9jdPmEfrXCoIIrGXLUc8lDC9qVaiwF3CsfQcb7SzPQNiIzq5l8PMFxb+RBL
E80DkieJ7JoFidmEmUyf7KODcwto+1oYVYfYjOBxicphiaxOohLUhsbXhGWhMjxU0/O/2a4/Zrjj
Xzj2yNQqMUiDc1Qr3R3xzPWsJfWxqT0ZtfDHI3S9ICHUkrk3yQgBvsgBW08fZqF18A7zX85k4gJC
pwltWNRrDAdgbWHbKtIjAZl0j49oVYkbqOreAaIqB3VjYUiynY38lM9bw5bGoU4oDl1vXmfMQ6VR
Ci8Y9tX4pC5TYJn3C6sCpdzbxXOpf06Zsi+9RoIO2bhnuWWbM8hbHOEpfDa8XGhPLWxm03/X8pfO
8GsH6gvVntoH3YjXbN+3QNgR9yl5rru9quygnuHNT2pWfDUT93NXyabVPoYt/CJshmoAH4lBPCGC
QBHIMghq/Bjq+laDiJ3YwdSccfnML/qYBWl422/5X3d9cQMYgwICpscwL4KTfr31KC52AzLsBJRH
CIrdpGRh3lBTkmtuBBOepnM1DzzmIV15bYUpagqy/h7bvCBcFTukhH4rmyrc2DmMoeBuQW5nIS8T
dq5xSMEUBQF/bee91wfl9IpBZp4I0iVclh+V8/P23m1kB1B3QH0bYF2w9QO2e70sqCiZQz10SuQ0
/dztWkUDT4GCURnwp6zD/N2eulz3Me9RfVbQmBqDFvDdAdPig/f3QAbuwJ6DKxzy5kBgX/8Uq59a
xa0tJdIqC835tn2bzUk2cCiSWPKoAAYSXAh4GqNv+uFlt0yztzQGFuyWvq5XJ9OBYhIyIWNxA2/Y
lzWo4B5co3jCyMJ+VDCv9ffgQfwEjuQFrAus++LTyKodO0VjV4mYfs67L1Bcc/sA+h23P+2Ww15a
EbaTdkthJZ6jRAr92rvPBtRV6Sqx8TFnxkp4JQgJCjpW4qEYlaHTurRIY5ROSHk4OOwlb8LlU/P3
I48oznDKFk7+gCK84KYr6ArYqlVpnKcHgIfDgj54ax6MxT9/v2mXdoQ7w+ntsR/sMo2zHMC3pT23
fHaPSm6LjfvvajVCyCZr26eWjW3L8xXNkXMzHRPL9usMVDSyT7Tp8I7u4XCbAD3bquAH7dzSUXP7
NF6bf0pjB+LNXHOPhqI9W+Ypo2WYd89W2fpz1OvtaZxbGf7unZ5KCNAYtPnzC4SPZ0Pwkab9kMav
xPaBRDB8m4VVNN4Rx8+KgBKUjoIuCe6DqpXcjls7jVuZ1wdArP6BNaDVSy5QN6Ux19tbdnn/H4nD
eZGchK3TBv57PHVQFsXTV3i4r+B+ACGDkcZl90Tpzh0PGZP45kYaCNLuPyaEe44plt4kq5nGvIio
GJ1vG49OmR2kY79btxAYZIA6djhcScxlPBBOOxnpsnh4Xsi5J7/m7m6gbUDSt7F7SlQiAwfxRFx0
kAuD4junXiEH3alDFte27U/rr1bJoSGIBSacDOG+0TJfBxV7mff+7eO+Fb/4fK6NUjwK6O9Z3UXK
y/uuUJaH4aKj+8K1kCZ9YWgjLyZ6eg/uKKMn2/qEl/YEL2mGCvem02exN4JxZYnWIvE5U61skON9
2lLcUaREqCLhVsf/ER4lLagm5r5mWawXR2v5Qvu7zP7B3MbvnHtAzpAKN+mDDlHKOtbWb3P9qVf2
bTUdSPsvzsXlDxFW7JBMxQCLnsXddFem33r9NZsl7rN19LjUu41aEy5UUV209PJ5zXQjiyn8ZEj0
QAUR5TDJulVbvoKemAu6DMyPYFz4Oj2ZR93IPTsl0OAKtebbTNtXrTrm8eAMb4X7+bZjbjnKpTHh
rLuZ2RVscDOk72CZnM27QnvOOl/vh93/z5B4O1QakEe9k8WEFCFdfmllHZi9hsKJLrEk7h8m0HB/
8ykDFHygPSVerQNOs5HkLGrrnZer+14LaQv2JiPM1p2XSK7YDw8y0Zxwx44aCEPJUjAoS5jI7wK9
DrXs++r8SO1Yt7XQXX4uZG8RCRJGvHCAGTJUcMZgOAdVS4gFXHuJTi1iWYmhRmvX7ksFgpWmy+Ju
VqoAREWngai/b3/ALYN4baFGxLu1GK26NlhpXTfZRaUBOQvJtdo+luqrM+C2s0gwEZns35Y1PLZQ
ZEO/CiMdwkfUWeO0zKBaNBekDqze+Z7U6j7p3K/jtEQkNWWPAvEu4nKafJBVx3sAUBsRMOBWtOkp
RiCiVS0CZ7Lua2N9VZXmjLp2kJbjs9Emu6F1JbUQ/pku46dgVgQPLASc2EsBs0gsfntIUjy1f739
4WQmhBCdg/MCz8wM9d9CP1flsEfDU3LkxMjI4Q8AoqPAjmMELgDha3U0zejokDT20mq/Ot4B18WR
dF9uL+TjJ7q2wn3m4hI1bY9MSYncXJ1LKG82QW14QaV9KssCMsDo1HkPaER+um1UtjQebS6MgrYx
0acBRo0RM60pkKDNzms1yWnmG3TtBlgaMKAgQQRmEq2MaytLYa50tmDFrHvf6NrA6VmAadIyl8Gy
ZJYEb0i8pVaKpU5jiJyiujCrO+izFLK2+uauQWLI5txIKF4L62FWPc49hRULMkq1B16XNpTexx9q
CnA7FCo5ugfHFpV/wUqrUNU1Z+TCbHYAq08Vv3cwfFw+9/u6yN5nngtMz4XgjIhue8XHMwXLcGKk
raiGgZ7v+nvVZQ0Rk9HD98r0CslNDtrX3HT2t61s7CKqFMgakWuAfUKsXtu1mfYJbrPY0+sTOBT8
QUtPhf1028qGR1xZ4X9+4eGpkukFOMiyWHPdXVa/UPucDXSvtJJR/g8PRP658H7HAxGlJ5Sd+HIv
DM0GzQ2zQmJjJG/FCKmXzA2tOqLz77Z7rPpvo6r5i3ViM8YyoJZZ/S0xyrt9FISBYsGmYszt2j7A
9ADCpjXBLamFGaRP6/ll+QSEviz73vpufAKA38zgtLKEM6anldt7GV4SebIe6gnSBpNydMznv/9u
GETkaqnA/uDteb2cGdhBt8xmEmsWAbOLE+jJU68C/yzTMNhyEHQF8HgBmwDmmoUQONh154zuQmLL
PUCE8ISYkamQDJ8TSelz61SBTxRVdNCdoQcuriht06KGXkKcGNk3yPMWvqamRXh72z4kbCjRqwDP
wRWxe/BC4euApABq4TUt4mp8qZZodMC1rw2n0ty7RbMH/CNY29zHE0Y2FPTe0bqO8hyHjX/bKkAz
ONHXX0wfF9VNDSOPFWfxLUgpru5BtTGU/jQr67F1yMGhwUjuTKffq0MbduXXLpfpl3zcZAAIuU4E
QDsAcolsUR1JEqqQpIibqI5lxDUfSjDYXAy+ozqBXvy7W14vsTYZVXInLeO0wizDyYM4dhLP43hP
puLoqbsC+Dvy6BT04GYHqN88edmxoXqEiCNxpo+HEBOf6Abj1Y2PbL7rGV5Em84kINeZlipeyh8G
/QmcZMskEW3LBDwJMD+gTC30T68XS3QoFHjAoMfd13Z80h7+Gp2G3QT/zx8DQsTMstJqwE9cxYll
+Up7R31tQcL9kKNQf/tUbC4FzLqYiMNFCtXZ66UseTJUI2urmI3ziSVHu6kfS1M53bbyMZK4fKuQ
zgN3AnCzcG1269D1o6lVcbbYZxP9Db38DlWR52r5edvQRmoASzhjvDKBR7RYcHEIVdMl0fFpyj4g
YCYdvw41iFaKczP2gQYBJNtEEpnIUHFbB+DKsPB6X1PbXZQchm0aZ6z1p+aFmGc6m4eyokExKSHF
/xQBFO4NXDzj8hupq41yoRff3gLxGcx9B9RpaH6DmoCzGV9/UZBSAcS92lXcTqOf5qmfss8NO9kI
PabDSaglHrRp7z3/BzgZkF5h4WDWdh0URXDetOXFpAN4zEtadyi1zvaJGVoerFpd7vPGnI63V8rD
phBW8f5AQEd7CSmGCCcvm0mZwaQD2kBzPNslXgJO6Kohcc0vszJLjG0FcXCBebgIeckL5E7X+9qW
VgdB9bXGSamQrAB28mTmlIQjTcJcYTSoBjLsrcocQkzCKYfGdcp7KOd0J62psmM6LEXoznUpGfbZ
2n40Z3GuEDFAxSSECobBx3ppKUK6V9+bifVS2eXJKJPTQpPHtn7qcsAXb+/7pq+DtxbQIt7gQkf6
eiss6IrPI7Hr2NEe568ZO0wGwvvcHtD4bdPD1GZ+Mz3bzlnXep+DZIrX8kxljIQbFxraeBg+4gx+
wFQJjt60wOWkSd1A3R4DbavRujsN4laS62QrdEHXHfobaALjThGyhkEzKx1vpyZ2D2gHvZZOqEq+
4FYIvrQgHCDDWjp9VWEhQwpC9J/ZGpkSE+/OKRwVFI4w94NBD6DFLe5FF5dizwadobxTx6vq+ejO
mMrXZKezH+bBhWZJTUMzOeqZ6rN619nnsnwDRxq7S0BvW/1emq/1I+gZ1nnHhgPDi8vS96OKLstt
t9rYB2yxhgOGEheAVsI+DMoI0l4N07l2vhyWgcsAgHM062R11g+zyoiQ6EZjnhVNI5cLX15vxlpZ
o1abU42nvVn5DnXBu64GQITvRuusfqfklaI7Tq2gSEJFCl7YcKgr6/zPLz6FV68rqzPUxVXwVbmP
K3tUtHNB3v7FZvLXjoeaKHrSQtUOCoPFAoAjwkKi4KFT+AO0CPJM9uIR5Snd973k73C8EPhgsnA8
1Bpy7kqGUJCux55CvS19mlD77z1/BdyK5Q8dPeQrwwu2CTw3rskeGETQoAUQk/SJe85fCHlK5/0w
BxodfWg0HGr3Xku6s8IkrbqNeIGXEarDoLtBhihyi5KBgXtKd+q4bEADZbmYiRxpIQMFbX1eYMFA
SORxvR4RZEC9eZ0n26zjlr2ls3ogYGxuVj9zf9/+wB+LYuiJc5pPTDmBC02ci1a1snCLoWzi1vnk
AfBK+t9uUgQLgGjed1ZGLLEl53Pjur2yKET9fB7KPEPrI3bBJ9fWYQvdZFr81tsqnBQiMbZ5SEHr
BHQ3gNcAQgoOrGWQKFhN1sTLEuQN1Jjpa+M8e30fdt0QpMR+LcZTN5moWZhRSyS1ka3HIjIKToqE
+wXgeTFGlEDcoQyDXK6hfs1mXyXZQ+JO+9ZRnhldvtVN6pvj9Lmaewi796vk2tlyVpwqVMFBZ4YU
RwjY2UKSKQNMMq7VRNn3Q1t/WXpFlZQSNqxwRlqAtPFewmUqnF7Pzsq8bAsaz23v7Ji7zqcq7zRJ
6rThqqiKIHnCy54PsQl72St26zmTSePR/Fqmj9BWPiSqdtSItveoEzgMSIjpL0GTiEuAyQHVCIAp
rjyRaa5rG7uDclIbV8XgBrbWGME0mTLa0Y0jAQPwDjDloFj3roB0EcvLNatTRenbGAQpn9VyR9Lp
6KQsIPYvKdJg43q8siXcG9TM3bZBdSC2FrQfV/Mu65ez5TGJ53/8WHB6iA5zBBEKBSKo0aorlfRt
3cWquR/H2Tiaemvuuzk/5zl91En3bRhUfe+4mWx082MmC8sgveWpFnD9IgSnxEFYIE/WxUt1bnI8
kbxHVIKUvAgNL1YT2cTPx/3k5oBA4AO3qL3zs3Hx7bpJB/LMsbu4ssN+ulOaR4BmJFFsYzPxiwFe
Q0EC3Sxx7LqDbc0r6yHWWHsHANyT238ryB0IJPdo8X1ryM6Qpjcfz7THPR71OqDykewJkYN1TIcU
Qj5gy6i1X1iuB8oIgObt62dj9zCFb/DhQ1RZUKq43r3J7upSK+0x7pwfihXVVuNX+dfbNrZ2D6M3
EADh/Mu4s69teKxoiUOtMc4NLVSJgkS1yM5TXwZnKKT8LmgKsJFMcmijWg1cumdyNhcUEPDfa6vQ
G7L7ohiG2KqMp2bwgFY0Tt6U+mj+tJl1vxLiF0X+dSyy0E5IOOWPedlLAvNGHYP/Ci6Cylu9eN1c
/4oKItF5MjZDDGWE0J53uCj9sdz1yz+m8agpqt80U9BiJuD2louabcjnru3yb3JxKpTCbRmb2yEe
fzM3dE2/UGIK0p41tB6zVyjdZLsZ3SnD9+rAkT1TNm7dK+uiQlGVrhYuXVhXifrWTT8ZO6Sp6c9a
v0MUX/ojyLTAgROauHRvL/xjJOd9JA1siAAZckHd63XPKG86+dTBcv3Tsk46OxUUHc3RX/t+d9vU
ewXy+jF2bUu/tgUy0KLACwAexjmZDjR5GszXmoHGACIYYIZeWsWn3/8x2FPdp6ho3FfeDzQhO7ab
JW4mW7XwhDYX9PX7dBpiPZtOlgc2CMjIW2+V7t4vJpEY23gr8HWjFI6whP0UH6EQYXBAclgNMbVL
/adrMPWMepG3QONX7X6P68i6gCzJsO4KkDuMvpvkqgY5vK5u9ubExt2a5BV9bge0qNLKMr/3dU5L
n8yl86mpap2CmKFg1m61dRKZeaf3ISjqC+WgqSWtDlljjepp7u3cuHOVOnsiBqtljPGilu/7AUIp
BrVAKKmgKKNef9x+9IpZtxZ8XF/dNYf5mD8ZR+eYnNUdNBwhA+Gz8WDffWq+2ymUhENHUpvejF+X
P0DwZNIZc2fV6xAPX2m+N/000ndVcTfPP1b1mLej75y6Niw0ScL68d2Dj2vogKVgNgHDAqJTU5YX
Y4Z1j2QsA2oniT/qdXWcnWT64lRJGktOEd/ID6fowqDou0XddB5ohuJ8bqH00x514HAc/VQ4TTig
6ljNr5W5BpATv214435FiwNDB/gnKqwieRPOKaS3NH2ISaUbQZEWzP8f0r5sSW4cWfaLaMZ9eeWS
G7NWSVVqvdBKUokLuIIEuHz9dVbfc6cSyZswzZmHnjHrsYoEEAwEIjzcLb6ku9tWNu5XFCgQiFDb
Q8os3q+KNdBBdUr23FXxkP+T6O+6Icn0Nsp4eGB8siHcMU6SOmoKLaNn2/qu8ueuPHEajVHTnUdQ
FvQxgDD9N9tnsd7f0e4tBQD79iI34/3nXyDcNrU+LikbCUOWfspSdkd7IyT0PSOYiY6G2DWGmI7s
60BkXA1bh4j6D9x1nZkHT9LlV9pmve4ptGPPyuKqX5oC6QsmA5Jvt9e3aQUlBVTi0SRCvfTSCjhq
0q7VKXu2rEY9ljrtjhYmiSXwxI2nMqp6SGBBAAFEJtorl2YSyoukJQZ7xuzeznxz93bQBJBofzGC
4b42Jf6vrx+W+OF9NifsXWbwgbW5zp7HHCO3Vj4RsMZO7Ic52lm4tAU7t1RZHjBKiJF9Q6tjw05Q
B9JcFoCwJ4+WJR1C1DTUe4xvF+hgV+6xnGq+U7Nl3PUK5nBNPeleOuKV9426gF49zWUjRNcJFoD+
K14d3QMgA664+Gc8fcw+d/lzpbTZb6Mrs6AeqfbYjKl2Xvo2wRy2UYLZAFoNIOBpl+GkgU32120P
ufrM8SvwzPoYlQbTnvjaYobD+7koR8DHjWMOXhKapcdhkLElXTniagZuiBodRPXwX5ceomQzgFo6
G/GlW+X31B3sCbwuI2Ydbi/n6hL4sIPyMvie1+KUEJMNpSbpONPxuUMXOiyN6k/NwQholjNUqvIm
vG1tc/NAavc/1tZVf8pV9cK16hQJ07Pt1Ung2aUSLSVY3ikKJX8bjj8WhjbTOmWMkVlhA2vS0Snp
+vEZLQe/05NTWfHQyRfJ5b19Tv8xI1yiHUA/hQHerOfMtb5itD056dzLJHF/c9tAAAAiYX1N94Wo
lKtsbPOMY9sKuq8hYWl39DS6WnT7dDZ94T9mRJAW80zicoyVPg/6+8BPI4SEefGl0yeJHclyRGFD
hyytpVg4GheTyg66GUXPfHvQJWFvjWoXUQ91JHxDKEcC3YPhQyHIth7Rc5JM47NadNk/jZOA0TSj
CfdH1eaRCYx4mOT6HEJaTFZF2Fgh6LLQ3QMVBeBL4ou+bKFi4FTl9MyUPnBLPARtGmmYmr59YFsr
BIEqIgXULcCstv6MT59TpuXYNa2ZUMyKWvNZ76FQXU5aQDMsjbmAiVeyyZ0NH1mp8zHJCbgGkmZh
U/W2B4egvkxAjRiV31EGuU+1eM+zBrMZ0zAfbq9QZk64uVxqGLywx+l5HMed5yy9P4A/wG+Tagqt
xJXcyxsfMwbc4TCojmBm9wo+Nei0NjJ1eq7L6mCqfI/m1t/CR+GUn00In7LJ9BF8cfr0bJevZj+G
vXJHzLckkcnjbHrgf5bycZl+co2aMqCydWN6JuUrREkijXTQIZklgUnYMJRadMzJICNDSQkwfrEB
mOFVSByz0+O6dchOtRKwYmTDEt52gm0raJiABXrtl69O8mktKukT5hCqx2iKTns9t//YdV5JLkKx
jvLvWlAZWy2AnUb07IkUCxtwPnEDvanWp0OxPNYqnR/Nvu2jrNHILqmsKG1dCv/ryVlpytEvpmKJ
sgnszRmY3k+tutg+JJun4PYWiJn///11q0rKKtIBfOflHrj5hOkBfdTjLFswsaP7eubtie0dR60O
qzJOLPBE5yzu6ZPq7uvO8dPlhVZ7V0fdyZF8J+tH/imyfvwYYLVW7htImKPYd/ljFEUtKgWdd+hD
BKx/86rCp80+mWffJhJTW2dvAzOAihomga+qahnqS32jK1rcKxY7EPhaUJKplfjxh7aXuCLMyQNn
CB9D60OIpGVN24qzFC5WlfqhWXTzMCYZP1gTtjd3a/V5MYcibNz0tUlwzlY2qvvRYEczIV9BY8eO
zEXSSWeIN2lD1+0gcAcBiJEbgYm/7Bc0wcB9TZXQHUodNV6w3faJVkau2yihZyz2gVuQPKjrTguH
UXmxDFIdM64l2Fb1e88mcwcgbhbddivhAvk4SGC8NExGAJZ6RdLaOQ3h42LqcQfumQNz1SQ225b8
MrP+n7Hi7gEaom44ldT4818YxkscYo7AOFzJ9GXEM5oh9fR4UewdTdr7Oqt3bU8fHHU+GOl8akoZ
Z/2WJ4E+DnSqAPpCxEDIdJWc0SkzSyPOUMaFltdp6mdZd0l8Hn9sKGbOMJgCGBd6CGI6COI4FPoN
yBrX+7nfdfvspf/HW/w88cff9k8iEwYUa0dXBoVVobOjMT2BwcKY/LSKtJ8K8cs3+wvJfeMtfUyN
kCW+jBBy2yxqKRoU47FcMbs2W+JoFPrD8Zg88iwsH8idfebmTmW+dg/qjhf2SAfJNSDiuf5dK/Af
iDoOqH5Fit++NqdJxRRe3DMWpMtdkYfNGFnqq1ugxF34jecbzUuhKn5Z/JGi5jZDMLg0oXMOuDgQ
ZUKdcGoSSHKPiR4rigsKqsLEnD6oUZfAdNPqWDUgBueqvUSLq/W/aKp0uy51mlOTmgDPe92XWtFS
39YGgCzymp57On25/VEJd/6/+4N5KJCcoJyHOHYZlnNPQUtGQa1Ua93lual6FunGYO0bY5TVgbYC
xzp69a8pFLwuTQGpUgNOmxrxYkR2ngGiefR01A/L5oik4KzLHo5ixURYG+gfLw2OZLapTrA2Zran
ueN3c6XuRqW7B1nSrqBN0OqxZpQ7xZ4DgDkDWr/d3tzNFaNJtb7HIVcoqnujOM7Rfs2N2OwBOB+6
/nurqqHuLD9am+AJs6T7OieSBH/L59Cuw0ajw4tGvAhqsNVkUtLCVePcOJHJ3SdWGpizfu8tv4fX
FPoeRmhMd6nTxkDPhAt+SOeM+xm9L/nnt+Fe+N5xCSMHgZS1yCqTpF5SZ0upxU5V7XLra9IrcQci
lzwq+f0MeJneqie1fUjtAwWotk4eU/eHmqSSq2Mj+UDWiR4tzgBkaVePHiftS8MctThp7nHSCD9J
NC8JcEzvxMtlMUd4gKx+B2su5qLQ3vZA2HnpdxCI68Y20bXYTalvadOuque925LX0bZ89JyMpA1z
qPCVOvMnK3acNKyr9Gmi/WNeD5EyywpDW1fMWgOAuAKSYbQrhBcYn+2sahRHi6navSz6t8zEwHhZ
ffE42PJn0L1OKHh46XQcjFe9lqHPt3Z/rX4hDKJeBE+43A9GbJt5E/Ixrii7aj5pPYnqsfQxr67J
cNFrGikkZagV/Y8tFGQvbRm0yVzw0Gix1p/ml6H2R9P3Xu2zPZxyaRN5Iz1YKYowJYZ/rDj+S2MF
jt4tW6LHpgE5FD4HHshls99PBf3aoMs32umdPczBDCAaxYBC8jRDIeV2iNn6CSApXMcLVUBTRHis
Z7OCmMzDB4Z6X6jUNkpkTinrU4jV4A+XRrcLZUUUx5CmCLFbN6ccwy05Hm082WspMNjWV4P2gU2b
yDGyUwNuB56EfCBHtav9ZIo7tuzatv2TzdreQwQqxxzMD78bCIJNS3XU2gwIYvUIMV/J53cddNck
ygErJWAReAYIUb80W6hGkl6PB8pGvLqiLv2WD1FvHNUkzFPn/fYBbJhDLgoiJ9R1MUUlzvMbdqFo
dMIjq025F4wz+IyodaBWE+QcMqUDnXGBj7IG5EYyhWgKUmOUeS2cupiZal5WI9RpOtgQvKi2f1YJ
oOle6FnFHQNM3nkpll9l99tMI20tupBBhoD8//yCVf8RszFQuhX2GYQonjIqsx5P+Vhg4KE5Fm1y
ZipEkN2flfYnU4ov6WgdHaV/R80M93wd8Invb2//9fe+7oOLBwlAdKBmEWLLlJV1ujLWxPa3ynKi
zIQCdLVjgMMwzzp05AlQhtsWN4LppUkhxNS0SSte4QFkKYyFOTG6nbMsxrM+FGPkzlAdMwuz/t2b
GIKkpVEGQ5W7vsJamVb6augy1l3+EOGeaQrXzhHU9dhTCmU3lVn3OHtLuTMpV59uL3ojAMAWWDGA
VMTnjxO/DHW2UvS8AZo7ppm5K0wgqm0zf4GMYM2tQOkfctCTG34zTVGbNCBhvy8Vf3kZ7MBOHqpp
506/gLKYNYA8UbYlPuRbZMdyfete/kJhN9I0I+im6nqcNslvM8t9KAmBqTGaJz9JplNbfsFc2y5X
XxP3WFVnpH+pdp/jncVkNXGx64RoeflThOt2oaBgXLCZMQPu8QsEajU14MZx5IeyC6o2pIWkQiiy
9/1rEYB6DL0hxQFj3uXxgH/JA+msq8eq0Y/+OD7Yo7+MZ9q6fmFpR9393RXtQQNSAT3QethR7esM
kpYhgwZkt5vTmJHATSW/6kOVU3RQ/BwUf9cqDKg0Ln9Vp7ddo7R4PkPeqfyqz3kf1SmfQnVe7mhi
KA+LVeQrCa/zXPAe0/5erUbpoD1piQNWNdP+x2HDGHqJ7QZdk5Vh7rn8kHn9G/5PsYdn8yMkKL5r
g0NOg1PWTw3Rq3uGZnc4AdMWmEs1Hznrtf8i6KxiVWsqCVy2WChdr3ybc+WjBDJyH/XB+anRPGhW
mY0SNK79aHgpSCkbVfN8sE24f3/FIa9cJ+9XqdKrVrDpVoNugCsqtrkZdhT9V9t32xxKuL4y2z6k
MWRdAxHNtDoY4DyASeMs0U//iA+f6qm2ozgJyJaNuLIZdH65Sr9M3G1ClpfZL1DRzWfD5HPh5z2p
D+iDg49rMc4p0SgQG/kMOHfqvY3toAHU3ZXvXgOlybrssrPSJTK+io1IgKsfVZtVIw9TY8LNRKa0
LDqNGzG4FvedqXM/65geMugzBHqeyDrz1ykYWsvwbuhBgzIAWfall9cT1wo2cDNWhu+6mfuNjPxo
445DwAA9I1DcmL3zhHAC+hVqpuVoxgnoI4qmCzu0aQz7CeKDK3fJoSR+/3o73q9/UvhyQd0L1nUH
0x6Y9BXW1FQNd9qhMOMFLfxDZajFXcko2A0zVwtUVhRRy+x2d9voVtzEVY5WB1IpQIxEWhgbQWww
y9yK6dJ8B7nhsTOyr0nuHRbGHjoepylEvZf8ZCaDJFRtZHF4pwJGizciCh5imWjyaq+zuGvGHtW9
4wDC8Ajy72DUhlTvLifAtvuYfnindUolsWSNgcJOr9fqqoeCvBRP5UvvSRybueBXtOKSez5pKvjq
C50l1/eGi64jPGCcQkKM6XQhSwKSCYUo9DFiQsGJloKXxveUTjbatbWJQFei5bJqboBm53IpU6UA
0D1bVqwOPB5NI3Cytyk5ZmkWtXOCUq1USmndHHHz8KZEXQ1vSyCIhXVxqGezoXWteErD9HltsiDu
qD4054cZjcyA/vhTycqnG58GMiCMYboGhowQaC5XiVuhZ21T2bGXf6urnUr2Ofgs5rQKajJJegxb
tlC6BIk2Jjc8Q5S91qcuZWgi2bHD9H1uoyXXaRiwUvZGXfle9v3vv7+P/A4aUShGQ0vicmlM6ztl
MDUnHpQ70DZbQ1Tn+6aBUqtOnjhzz54ZVo1M+/HabcCjih3FBMw6TfVRwv10tdDOzTNrTpy4SsYo
rTUecAvvBc+GiOE0hrZRFYFHJ5nM5vU38cHnja8CroMhLuHDA4XH0uC96sY6JfOu1YoDJYVMkHaj
Q3hpRai1zwrYUhqzdmPWZd+NlPiLBoYSpQgTt9kZfRJCUvVxfDUAcveyuE8Un2e/eZFHrYzI9dqX
8EsQ05E5qBqmIdZj+LTNjtIVispSN247NaryO5S825n5upehDSmpSlzfwJe2hGZf4vUdt3FXxHVW
PEI9C89wOzLKh7ZcZEFn49JYbaG8ioQIo562sK5yGs3OotSNtXVLFZ6/5VAtBHtfS0KWUhIAQaqf
0soGvgGAjzu7I+Pr7Q9ny5U+CA9gH51WsToykWZO+Ni7sZKBL1AdhtE3WtPc37ayuVJgKABog7sC
cCj4Uj+mprrUzI3T4svUtn5WWX5pPFSgWp3Ual8kHSKfGxb5r9uGt04TRR8U01BvgJTX6lmfPEd3
+MTaFDvcdFV3XMZperJS9c7JJvXOsEf1+PfmQN3i4jYE1xgulEtzRIH8IieL+3EjKsrDSH/kGR4v
mqyIsnVsnw0JEcCbjGbuutmNObgb8GTG6JV/eykyC8KJQSRxZmMFC6oZ697LnElcYit0rmpkqD/i
JrqiSJ+ApTeVQXVjMMz4yW/+xB6MZQ96J0tWVbvOQde5ePAdYZQKV7vYS6krYlUTU9zYa/5Jah+Z
NEvDco6CevJH6+9mePHYQBKGcUzkn6aKRrMQPnKXYtNK240rguF0s0loAIFTSxKkrjMviCWheQ9i
CXR3MeJ06Wd8sNlEae/EtfKtmdRgdpugnCVLkRkRnLklUKpU88GJCz3ze676rXb3vzYiOrLBajcB
RV9cl2mgt/cYUQtBPHvblzdWglQLL8CVWB3zlkJ252l4uutzpsZznh5ApRjnHQk6k4a3zWy4NF5R
CDUo4KrgSF0/qU/BhurjaOWYx4/tPA+9tHlo0zMxQZZkvi4lKJ/7SYLG3IhuBnJWsEvgTlwruZcG
53qpFkRsNW6dvW19dYLGoL4nq9Bs7R50UDDdiKwRePz1V3xaVq2mE5urRY2RO/ODm5chUWpnl02y
Xs+WIcBe3PUxA8qMq2s+VVR10LF/QLv/oHYX1Jn3yOkoiTybZtBSBfoFgfeq7oqGpw0aaZgxMKaa
OXdZ8YVZ3/7eFXDvfNSz4Atidp+1RG1Nr1fjqhv8me5qziPevvP6Fepwsu70eoldPiUgur5K84KU
YlU2Wxf8+YDwKHLRB1Xj9H5I7oauCTvbRrHuxCRPzY07AdMz6A6uYQf1FMETIHa4qIUzqLFi/zST
P+CJvr1rsr8v3Na9phMzG/H3l/nebd7+u7+PPGstCCFt/8hSPm2UMWlFaXcc8qRu1yNognWCePRw
exFb7oX6FqTxwFWO/oYQmzurymhbaGpMmvfS6AJwjEGZTZLXbB75JyNCbE4sTQGcR8dKeA7qYP4A
P06t7M1Qf2A+QJIKbIWZzysSYrTepynhg6rGA+/3hv5WT8wnNgktmbzrVgBFiIYm0jqHDxLhS0c2
ZmBFOY4uBld94yf9y7Q8Y37WsHeVrHax6WqIMrgVUNwFhcOlqWRI8XDtPcTqlZVpAZO8DMywtWsW
ENHQMlkndUXYt2mN2oInvhpjovBNH8xnFWIKRuGXKdnd9rhNS4jQuHsATkIMuFxLpliLk6HxGdvG
rjJ9q8NzFPxGsgnUrdNZozPa8eDgR2Pq0oxL+JhVyHxii3k+ux+0SEGNWOMOdIUyNKslufTWd4Ru
OLCfeFuDuleIam1OssZACSF2EmjhoVON/0/UyOQuNpA2H4Be3DZIDYEvEC7tqgCMyHLytcPf3dXp
FOfEmv2idneDdbI95g956msYkRqa9DypZZjIpM+39hVctCCnATk4ckYhYCR66uVUI1o8D4NvspfG
ffQITM17aodN+XTbWWTWBGdZ7NbG6FAFhGmV+dRsoz5VR4iX+m66W5Q56gajkWSrW8EKJRlIKayV
GUDZLh1HrUlJNQgUxW2yN0Et5458r3vvBS0Dbk4//359QLPjQQ1/AIZI+LDVriAcgx1qDA4UwJW9
mKEG46ZzWHQ+MJi+lZeS8Li5PMg8gqQQow94Z14uzy5SQ5saOKoOYLAORgheQ+GjOqDqjCRThprY
+iwA2UWExEWMbFY4P9cuFrQKey1uoQdhn/TkziokZFwbbWKkE59sCF96teSNZxH0qSBb4APvhc/P
DAb366hp4WxCDKk+oB/G81+DjPNiay/X3A/5jIWxUvGGxo3K9B5TbmsZbwF5QJP+Gm0lgFgJ0k1J
2NzaSTBRQNMUKfv6MLw8Ny3jBptT2LJBoJ4Q66Xu2mDoK4n3b5uxUBwEWfJKfXhpBlcQ+FA0hqZf
82QwTOsRfyxlnKJbVwCcAZ1KoJpREFz39VNmgzpkp6APo8Vj2gWQf0yV2afu4zJJ3oQb16aJc4Fq
KorxBl66l3Zqu+0Vc30LTCVZ/AntuoPe9DKhhI3VrGFiLRahYmSKVZvF1OapqSc1dlk1Ralh9pGx
aD5PpzB1W0USETcOCG8bFBdBhrWKWgre3oyNZWQjcimz+FI4d0v/LFWJ2jaxUmUgCKLNIHy0CR5M
LGG4oUFI4kH22r6r555D9KeXnI/MkLCWye1J22Gxsd3+AV9vmz3NliRJ3zSBTszKkroO9AoXJuah
ND1f1zIvte/OJ9xffi3TbNr0M7BbrSyp+EBEP6uUXMmzMdNiQ0sg9Dh75hFd09fbV8Wmm+GZjo4B
wgBopi6decR8i0W0VotLcxzCNrFIoJhWchiWrP+de4DW3ra3FVfXbBOU1SARup4/WHpvtBpWa7G6
dOwInbslNK2uCFDqUVErUrLIySsL2q0dHJ0XGKvQ9BbcZaMMAbW18rXerKIyBskY0eUHL0fOoxRI
OZrCT/W73kteeB3aCnuWLHlNXoS3KZ4OLmAdeHS5YDi/3GMdw4cz6D+1eNlRTC2fBuOQlf6efEXK
OEg8c+PyABf9iihbq32I6Ze2ML3mcWeELSC/fKs9JDMSDKj7Om27M81vt1e2kUetiAKgF0G1j8FL
YWEtxogntcdZNlVc1bHiApJr/1hYG7rGC3MlMWrbGppbiO46sIHrv/8U3zW0rLuMYmkUN3AVgfyx
D8zfHQ01GYnelmvgkvp/loQIPwwFgn8FSxxixc7PtvoxWmNg15Kz2ooin8yISW85ejk4aZE09e4r
uJoCNXuDzPftI1p/quh7n20IUTedwD0LSUX4g+/um3bPnOh+WAL2eywlq9nyPKScIOMDWSc+KuF4
Fs/tOGkmpBJGq4duv9SR6eT0iBSVBXXVpg+Q2JLdklfLA0YS2Saws8DSoI0suHsPTlCnAAYi1pfF
15P0OKb8+8B2k+cdudn6+fJ7JNnL7T29OjeUmdawjBwDkDmA9C8dUaW5ySnXlVipmgelOxZq9exZ
vSwDvQobqxlgYVfkyPrgFJ8MoMNRPDNR4rLqQs37av+Grk6HOSmM3qU7lnfHqZYUUzdWhqsAjVwM
LGGsRnyv12TBUIOpZmcCCNIqk8cX3xslLikzIlw5M4I/74ienXP1mOURNAQM9/tfn9DFOoStSyD4
a1QWTGR2D/24PyO+YJnwwtX1vD6UP+2V4HpK5+FRN87Z2T7VO/rXdwb+OkAl+JpQcl6n9S59jOcl
/ryDkxjre9T0fevVc/4pp106nYbmTwoFcJf/vVuvdftV0wmNZhSgLk12ttlCmm7JoFcM9LNHwTjs
BBOXhImr2LouDHWlda4EP1wVYuuYZmgFDXZ2Ro4dKCoB5qP3teo08z+3feAqHl0aEp9Rau3aSg9B
uDOIV/D4fa3yc2LvMXgYqDKE17VHoxK0kgCh8IQ1XV26iWKAydKqzjk+mw4dvDL187++LfCHPxsR
jof3JgokC4woGXiqPFhQ+l1V/fXHCSuYhl3TWveaGTeZrYLzwqzOi/sGAregLk91JjmZa1TFupRP
RoSlDDwjKBca1dlJAZiqxohXTkhb8n12+Z1XgMZ6TKivMzPKZqAQDYoRw7Y7A6cYTLTFMJKsfLF1
gPb6/jVXch6M+126fpYNzcTrPD972bm1HLSp9p1spF1iQ1QlMpfZLDIty8+T94OqXrB+wx2T1all
VoT73iSZ1/QUK6H2N6tvfShwMZ36tz8tmREhgo91P7f5agQaSznEZrR5CK08lbzjPljYLnKXVQIG
UAlgfPBxoTZ4eSq9nucNdMmrc89Ln7jZYU5Sn5igNQ5cRu5U1kYNyCjADHDWmlfQuRol3fG+Al6b
BKR8h/Mc1N486nnrL3QMb2/CdSDD+xxtZ/xC1M8N8Tw9NRtb4Liac2v2gA47Ctkxza6CHPKe0Wyw
fH/b3vV9c2lPOFmosqQacbLmDF3U0Fx60H38Ly0Ix0pKli3DSJrzRNLAtt9z2XvhOlu7XIJwLXM1
mTPLwhLQz+SM+rSAHeVds59oY4coi0b2JLlIZbsm3NIgCcWTsi2bs9FYoWbdcUeV7NrGx3DhB+u/
//Qs8caGNiwpmjPT9tPixYt1soiM6nrTiIPnIxh/UXtyhKOZrTxLy6ltwPiIlwgat995ixiS1PT9
771svf/xRMcHh6765WpIrjYYcO2ac5WB5hMz87l5j+kwGRhq4+NBOwjJDSpBEB0T55a1HjhuBaPD
5wp6Y07gfh97zFrKyOS3rCDJAM3Bqt7nik/8fig9liOrORMlqlr1CdTMf8CGBsy6DIyy4WY4GYzN
gf0HPQxxULYeMYjM7bo5e0vdxImd6Tsv719un82GE6ztTg01BCRHAL5cng1EVtzWrMzmXKhpf5yg
uf5TmcbCH1C+k4X4ra37bEtwuNElOkrDsJUv39SOHi3rnwl3slnLKCmvYXF4NKJiu5ZhkBVecXEO
fEblhNv4Qh1lVyIjCBbC9i2lgWGUIVchmdqlD2VmH/vh8faGbsSjC9PChqKoVK3MEPiq0BX34ft6
WCIVzZpoKH97BfUdpTyzfJZ1uzY3F7zMGFRHsgj5h8uD1EjSa4Q2zbn3J/epVP0sOzj8eHtxm97y
HyPiKxUEEeAS4fiSVXAEJ+03VkBEuHa4rLO15foolaCsj9Fg1PeFTQROFFombIZXDpl5MppmCuey
m/zbq7nO5tcSGshD1tEQyMCu//5TlNVdahEzSVtkT+gLKlU8OewelbBfOcZafc/UJa/vzd3DMAj8
EZpwYAi6tGc0zKxB+d+c3bypIzIvTaSU1N01aiYjLdvaQPAbrk2YlddLjIU9YZZNDdKevS7Z93qP
sdfEYsDI3N7BrRUBVoTgAQgqZiREp2NahV/QtOfefZxtKH7iJdRXPLptZWMxKB6s0C/gpBDfhXMa
8tKFyM/Qnk11Dx5nWPgv8i4URpASghEelC7iVZgNhVJmlHdnkrePblPGTba8m3r2btXGX1/toLvA
EA1eBiA9Qff20glYWZFa8/LqXBRvSvOKV4HpPN3er+tTuTQh5LirrhvjTVGd0eybeO5jyEKrv922
cR3mYAPzDijUAmgKF7hcxpJBpoLasFHy7pjYIEj/1o13bvpslHsV/DSqxNPWbbnM2y/tCdsGVmG0
zXTY81CvUO/mgNTfRveoyiQbt/YO2RBU8VBTRylm/fefYwLBf1DBr84tlGzq1I7L/M4EOcPt3bu2
gnQIxHeoh4EJBoYurbhFk9pKPVXnaTKjaX7mZh1Ki0nXRwQjroFmtoGsCFnEpZGuQ/DsbDzux24J
msnxzRGzBvxPnk0Bhi2bfd+UknVdX0KXJoW4Pcz64DCOl35hKYE2vjhA6cEhRlnZfnP/wDSKUinK
PYAjXC4NwKLcnlQddkYzqjAh5YFpQIqh3VgNkAcro+kHTYVIWz63uISI7VRnvS0DJ9HwKqtQNFC/
SI/qOsIhSn+yJMTReanUdrBgyWOv+XTnjTKtvmsDQGRBTQDJAfpxgGJebpjuKhoKSnMSd9WhJv1u
zmXwvOvNWseRVvAnci+AP4XLDbz2htb2jRcrjEZEeUmrBcPd9WllZ7/98Vyz2axYLICXwN2CgSQ8
/y4XMy9aC0LHLgGM4nc9hJ76goYHOPsTX599ZdEPXDlh2Flx558tKgntcE7p0RjyyJIN0Fz7IepZ
oHcGbGuFpouTem3hscXgC+jOZnc8tw4vo2VEm4B6anWQrHrdwMsICGK5lScLDWJALT0hZmS0APaV
DAl6IcO+dd+HrIiMoTlMin6aqvLRrlVU8nuflz9BWvyt0QvJ5NnGYrHpa4/CA0j1itlwBNVaj1eO
ErcGD3XjnKff6lRWa7qO83ggYkAc6RHufHQBL892asAfPA6osHZmsvPsyUd0TGdvN2c/mPF2e0s3
FgRHRSNkxQ/YeDJe2nIt2hktT/MzOBt/ls6PWnsitfVy28jGl4cAgqsSdyRGOUWSw66vBtJZJD3n
U8fCBWRn4DwxZTiVjW0Dny/uY3Qx4RpirNdL1i0zitNA292BleXe6O8L80mrOERXf95e0Jo9XPoh
Xr3ocENSTcPUoyFkF3oFrv8sUVCoc3lYZf0RxenE6HdQCA7K9k9nS4r716cEexiqX08JX5goiMIy
pMxL5uXQuJwPZracrVaJPRBp3F6WuINrdRrlCUxtr+Rc+J+XzpCb0+LkhKHImVc87nqlQwupqndq
oyB3Bm9oUGA3/vKTwugdCi+YMADuB/8UJVurIi1NvEKLc1+fFO3b2lIa/txel+h/MIFZ2FW9dGVo
vGos9knu1DrJyTlzMJ7TTOmX1KpkY9rXm2fhsQGuITi6jgbmeoafsqZ8dAvIDg7knADC5gJbkTh6
NPPxVwPGwgISqbfXJLrEuiYAikAfBrCUg2UJ5qA6qlrgcTs7PUq0YJIvMNvyz20bYvb0YQOigR5q
Sqt6oOAPDnPzgnoTOUM5PJhbQHKaN3t6BJeBP7GvFfU5/fH3FjHZi7sEaSceb0Ilc6n0vGpdUoJF
X/tFWb48Qjp3fHAR2MOup8UxS+x5P3VjvyddL2PkEj/rdb24VcDohPIFGEOE9aoTSGqpWpRn0wN/
RTG4h5ZZ3wd3DNk47Y3lJE16tnYYGEF73WMM+jrChTbRwcwhmFKe3QWCLZj4NYJkHHam2jl+qZAi
sEqjiSqqJlCY4r3ke7/KIrBgvMOBTUYYQy1PRM8qTGHuZJX1eWEuktW8o3tLK3lgQi4mdPqx3atD
20VEb9lBa0Hz7adT4R3raWKGX9v1HEGNmj83Q1LGeUWb5xICapJi0sbHi/l8iKIhxV0xYUKs5akF
4RtDK89QuiFRqZj0R2kpVFKXuOJt+tiKVVASBCbAUoqTSKARq12tc6Fa/K1p/xQPwDs2e/sriBiT
O6IHLTQD3g3lcNvdN2LGCqsH6BHpDD4x4SP2DEjnLRqOv9X+UP6e3evKqfpSfLttZcOtL6wIaanJ
nKZCv6c8kzpOkRwRKKo7X8GH1Vmlr8pofmzhbvx3I/+zJuETtozBSdvCKM9DZU3BqNMU3DWWGiWl
sURpP6Th7dVtBEJgRUD/gU8XpC9icsFTQlb+n/I8N2BrxH1/qkzJ9bt1TFgWmJ5W3hT8tctYa5WE
9fiCynPDWoinqoV3h0dRdqq10nls9HLxWyrLNLcODSAVBEOk1Sv3/aVNVJDygVTwR5Y8zhEUZX1t
+ZV1f4r329u3EYHAr4+6D14sJupXgp3ZzTrVoXiG91zBUCkUx54h5tfftUndRfOoWEeUW7P7uVF+
AjUra41tWl+ZYNc3MxhGBGdRCKbTQYtTnbuJ7LJyBB9994/TAZ9NI67QL0uf/R/Svms3cqRp9okI
0JvbommjlmvKjOaGGI0kkkXvzdOfKO1+O93V/JvYPRhgIEAQklkmKysrMuJnnqysmKUViuQa9UcL
pTK0gJwP7aAOFXCsOioPQULY2+cYPQa1b7rXR3ZpYeKExlsMknnQbLLfnyQEeay1xgAFu0Pa7huQ
0Sjhbbn25L+0MtE6+f2Qi45DnudtULRumERmIybGFuAFSBYYNRnW5Cm/W1VOM162qyEbDSgYu5cA
PX3uDMR81MHKyvwwlQ8xRADzULRBwU2bR0UkYg6+vcLLOmAKftZBS4TyvrCcQLDcWg/JAD3LKFAA
sm4NNEbH983wQ4q20Hjdl/PazXhp1E8/lI3Yyah3JT6/p01+UECiiwdraKN7c5KtzO3lEsJlBrxP
TN4S9T++GV/sqmmYEuDE5P45OSq4c89SugU1+dqxdOkOivOMxBIYV7Cd8GGgrTqgGUsxP4xZQSRw
NgnSe9VRIs6FzThBtAF4ojZ6lhLfFAXc8xOgU2fSd5oXCR/XF/RCugDdFABccUiiQnxxWcwHNINN
egA8Tu11uRvcpdamnT/ibI8EwYvaYZvNMjizITE3fpRa/FgptT3pX0PsXf+SCwgDtu3Zl3BRa9ar
UpAhnnTQDUedXCCe7ju393ov3UUP5r7fKceiJ0lPmtQri7s5Iei/uP4NFw9s/Ddwx2qpAA8CbmqU
mJ0fgxvZiUu6H+3d2tb7Bsmcb71zX7kYGdetIGSthRjpdq7k9Yd2p7rSk+UVe5x1++Qx3s83/U27
NdwHsMd6wgaswRvsrU14/7XN/JqgLWrbbwond8E27Bkr4fTypML34b6DvcDubzoX56qxphWIUPND
lSS1lygz9r9p1LaUdt1G1KjiNpEeuHnerk3Bwi6EZVYjkXFnMPgrlzKnVJcpzQ/JLJC23FSdXaek
aXfXZ3rJDNibAKpnfV8oeJ6HlExAWiCOVX4QtTTFzQeqEWpxW0M0K14rxyyNpY7bB2SxcGGFmOC5
KQux3LRKRK+xBlmfBrBo1x+U4AZMasDjVG9ashZg2Mfzq4tlT4wrF70KfDfEbKYTIFRRfkihzyZW
njB8GnCM/gzQxB5IaChPwRIbHjRpO6y0fF/0LLAddGKbr9igGTJogYrND/X824o2jYQCdviWVi3U
hEhVPHbj76L3wm7lRrFql4seAXTaElrArmXqnjFYTtY8FNFO2ltYRxDLnjvwP04/C2iDXF9JS9Ec
gjh4kmQveSgTn08vlYs576caW0WoqR0lOcVDPGpGUlOsvbEtrSQ8zzIaFKRWUHM/NxWp04CGSTU/
xBpofq0oEjYdWHKIEQyzV1gtdaludKAjzKuV7fKdMvJL6sS0xdUUh6yaU+DY80Ooa7aSqM+W/rMd
PMmiXq+2O6mFrKLqzuDZ9K3Jwf1yGPex/DrW6W2g15upfUChfis/6BVumdcn4KIlly2502/jpt5Q
Y8UA7wim3trLhtNI2zBCmwrj8vLC6cFyR9xZcHxZK6fF96PZ5aCwzjbQUEDQhTM86G1lVTkGJTui
kLK7Bwd68KIX9mdNJBuVFdLaqSuTkry+Qe3EThy0mdilHXuhx35OHORTbrCSxrBFcPFRqB2hms5A
0RoX2dq61S0hGRBA800XF3Yx3c+ZV6T5JiIVtUg9r9HEXe4AdAqySQBSFSU//rUcWi6j3IG97UDT
WSNGHd4ElhgSIaq212f6MmifGkLJ/nz901ppZDVpAevrzZsgMV5D0HnVqmnX4sogqheDyCwxmDIj
uEUD3LklSBQNqKIAqGF10TuqS53dp1m0csguLNxzK9z6aTq9i1q9B7LLsJAEtrZcflpVZeNGZ0/F
TCINsmgdxA0EF7IKDSk1daU2tzh1qHozbnd0dn1/4UlmranDLIxsRA3rGYXaWroV5efrk3YZtOAk
eo8RrxRUEPiTNq7MJg/EoTgMj0a7r+xSI3NkBz+SaCUOXN6bzg2xOT3xxZSrnBrA4x9aC23xjlBu
et3TnsR6Zdsv2vne76zCDY/O7UyJola0EzFmrYbd9CpR32o6O673Johwrw/e4oo/scXm78SnKGgr
swxhqwU7kOJOUmSHlbtaDLmMGRi6EzPsM07M0K4W1MAcAe4y7FAnaJ0G/il0Byds3VH2rvu0Nn7c
bc4MzTrLJqk46PGXGVEUJo8p6n+Cvkp0s+YWdzRPXZLlZSoD1tUV6ObKb6kx1kSWRyID7dznXjBJ
95MSrnQGrTnIPutkNJsBelmpDgfrWb1NA3ULIXZHG7aoURBDWUF+L/uIoGsYrMbO09c20hgCP63B
2PgVxB+a3BItI1iMUhbbxsMoDStLctm7Pwa56ctnwD6mCoMqae80II1Z2c0uUO/14/VlshwdQa/6
P8+42dN7pFYRiOsOND50L5pgPk2tO9CfU91v5mFrIW+3km6HezpapFbW6HcbyvkpynbEH+PcHIKf
N5VwBy8PgK7nJC6bhAhagkp+DdglCfXphyFNeKwABtNwaWKBzFKp4tdA16mjZzTfm60Aik8BTN4r
w8KOnosv08G8iFsSqggqt1ez0OqFYADaLruLbypbMIjwnDx0vpyR+eG/2GI920xSCoAELtRpStZY
8YTjITI3sfpDKYgSjLbuN4Pdim+yiRyn3PwnmxbKeKhOsfbI891jpThFGg2xqPUmUXMD60df+TI0
oJWjMDyH8+dYrZxQzAt+RMHyBnA1SodoH+OO4VKSmqDPEGTnMn+ILOu2lSb3uldLuxTvX8B2sJrz
BXfEIKYgMMxNrGVj2yIMDNlN1A32ID5kQUqi9mel/rsnWEYcAG1f3GwZ0Bq1PW73WB01jaY1IH4a
trbSfkjNczCvbFF2+pwM3IUNbpOUXTQOeSGMR2jFgZwgscGbbffBy/Wx4wLOX1ZAGQ1UDMNp8EK1
uVAmaVBH0zFoZ9GPUDlxUF6m26qUMleoY/lOD6ZhJTHispa/jeLRF+Ru4BDUuIO3stquQ+F0PEa1
qjNefiGDXmxUTZM3x2r9GxRA6ivwu6U3RELQ7K67zNehvs0DAAbLoK/CjY/b5JUwz0ImYGQHWt6Z
81ZQDhqwz0W/69FmOsj02Glba/h3mc3fVlEEBaUWEhu+iK5rdT7TgU5HtTuqQup2kSN0Pwd9P0RP
1x1k38+vHJiADBu4QaDVxA1vnAABFVnReDQslFzMoPaCItEJHrVEWwnUtSvi0mziho5mNUDIQbnJ
nVlGlkxDDpzYcQqV5mg1wxgTjdZ671nRNKd48zahDziFE5h4Ar0I5/8wsEiyWU0L7f+6xkUYNZ0T
Ke/l+TiXNWCLsWNm1nZss89UGN8UpV+Tt73YMtCBwQMMqA1AiYMqFze8qD9UWV/13TFCrjNpkMnA
A3DdvwvR73xN+e1iKpktvHLj+qChUMiXtyRlrtNGMLujHg9eXsogegQOsw93srwyipe7AqYYJzBC
NBrKgf08PxqKZOiNRql7vGZ1rj7cYrlu1GD0uuAjNUoSdiXpovip04WVnIcL3yY4l2WEUxxHbEjx
rH5u2MigtJwMJtTSy9Ae43cz2scRYEHQj37rA22zqquyMKhgVAACFEcFemV05dxgiov6XOSxeKyB
zoSOVBCVj/JIcY3vV874ZUt40AL6DbgT3jUzius6Kah4lOPXUgbSbkNDlCyENQDcwhCiEQc6HhAR
YaUrbghDKR7HaLbEY1Ibd6XcusiSDmhprYyatJQeypG+F9nKI++Sc6dG5fNhlMJIiztgEI5hE9tN
tBPDD+z/SXn/l9EMlDCAV+G8hX8AEnJnLUWi2FUTfIs+REh8yvRFlyt7UlZOhYso9t06yahKGOkA
TqZzb8o2bAYpaaRjGUVv8qSimcnJVOlOjfoD4AxdpLvX/eKLqlj3qJEz3CKqyCyP4BwLeykUlVFV
j9iN3gx9N3QGbszUsnM5JRSqLKMJ+vGu9CsxgTjW7xXzl9OHigRwVxhVBmGT2Zo6uUj1dSAUmj6b
x7bpIOBzlxfJJq/xbp65hehb8Vc5vtH5Md9UypbGiavrPwW0OayMAosqZ2cVKmkoX3wT37A6PrcX
rSlX8iDVg2Mq1BFDyAg3A3JJjIW0hpu7jNtAzwP3h6dlHFVoCjl3ODanVEp1OfIzUSXKwRLuqwbH
UmkHyfPK2LKv5rzC0zzyCwAt0B7HYwQGXE0yY+piX2lSbR+G1Y9hiKW7ZMplT8uF7NVKZXDHiBD1
alJx3lWSft8kQ7NP8vZG0QV5JeG6GGUNA4z2YBSI0B+Fktq561qpxEYp4Xt6877pn4Z8cBND8Va8
vthCsAK9FfauxaAlvNcJ+nqk6Nvr0Mm+jPveeR+39Cu2h7cCKrmlbZLUNRyLkvFhlbjx8vz6to6w
DnwWWhd4eH8pSwE05/vYH82EdPOTkflR99iaMdBYX0VZuzIeg6c1jSDuesPQ1WizBIoGrbd47+LX
ryhDZhdA2thPqtDVJjDzabmzMq4sep+tJs4G+4aTnQqv8AYSsdn7gdRKtqljuXFB+q+SlM/GSn1l
eRxPPOLWihCnudyLbex37jC4VLB1p3NCW+ocgzprkI+14eP2pKoJaIvuYEwYKQmUjziyVrILnuPh
7xkChSKAB3iG/34ZPxk9JbCyLhywLlDi3SU34aPl9nsAAnpXdOrbYSs8gTNgDVRxEWvYlClI2vBs
A0Hkb833E6Nx0Rp6IsMvipPYBmOUExkpzuPWPDZx8jOT18piF9GcM8jNWppGqF+FWCNhHpLMCvdU
fq/1H3rZr6yPpVCCPI3xDmGjg8X/fDE2cZ0msjbGfiypeIzToTSSImO0B1Nco2hbM8WteyNKZRAb
wdSU+pMAQQwrILhtrC2Qxe2FqwNaMlDhu8g/9SxMxlkOsL3Ez7CQNnrUPjaZchuP+zQtd8qvQa52
QircJcYaiy8PovxrcZ7Y5nKoNFBqdD9Zsa8a9pzasemUHliq6uC9Em4rmRjJLuwh7ktwrbkeVRYW
DFixQeiLuyhrmeXmMay1WJd6bAvRKHZJNR0tdbRIinYGpWvpyhgvzCSgeYzSFxc1YFI5Y2nR4tEs
xkzWEO62cVs8CgDRbnpTWfFqYd+xV3mIiRqg9cNpdL4688FM8SGYS+le6/xKdWMF5Vo3+5ccKmze
WHUQ6HjkLGgw4HK3VAPHcw5aRB8Z+VawnpP0jprSSpXpIqtnRtBfjzACUQHA5M+dwatfHXV1Sn0w
cM/0ELe1I0hHKm2geknGsnUUYSUJ5iuzf/l1YpILI4kSybing4S/+AIAPyrIj9wx3z7lD8mwdSJb
RN82a21mfC36b6MoHKDhAP1ZfEOUlM9IEaOM+rNiZ1/FXfZTdYfNvNPtMtllvW2uwCiWx/WPPW41
NlSrgJ+Gvb7bW69l+hiJYEmy1Qrg7M0aBmzNGDeJeT0JLVVKsJlGFjRNcfsLTdsYHUPwM2s3jCau
FmuySZdXi++V88dDbhp7raZdSuFhGAyADjxVIhkTp1QGO1VGNwk+w8GrUavRhpXTYXUuuQM91VNF
HCesWel30dFdL5lb4bkKJ5+2hx7qaj3kNM0+si161zVrTANsLLlECRvmj9ssOpycuiraisUMfP/+
pAq5m5b9jDypyt3rkXMpQ8KFDcFTY1r0eKU8N1Nn5VT0NKd+fkCMILKxSYtdLJMmcmuBDPPN2qvQ
4ho6MchFtQxQBLDjYzp1e97SiEAYl6ClZHr9uO4ZD0T5ayeeGOKOoyqAhqMswVD8Mn2VvnFjfma/
QA01uOm9lJHfKVH2bwe5IPNo50fJlp6vf8Dy8jn5AH5riupIpxbLp5hIeITkrnI7eKI3ONVTuzF2
zoo5tg8uFsyJOX5zAp859yPMjQ4Un3/Knw/qfekqkT1uDtaDQz+1FYtrM8ltzDJqtQz8w9Svg9te
BTTeH1BqkBiGJjoWT5SuAT+XjnloUTICViht4F3rfK0KUl+gAwQzOpR3IyBF+Vf6sy686+O4PIx/
jHCbvlJCOoVFQ/2gkiGaPevvkVxLdjyNa0JYSwkTg44YrGoIsD9fpcwTmjeQaaN+q1E0ZewnL9gp
h6551vR9SH9X9XZ6gv4eyOZF+7qT/8fm+GOa89JoZBA7QMzUN8f7IP1s9BultRsIMVchmcSbRnbq
6rf+1P2ina02L6EakeB3CuL7pnrUrFfV9CiATNc/anl6/3wTF/GybKjAH4zhCKkQOFqVdF4G0S0H
fJ2+MA/udWurQ8ClPagRZ3FhFDjMmsirv6kB0p6k1nuo9Q9tizfxca+ndlnux6+ISrvB3I6SRxMI
rwJVHNvyjIP2UVF2XbqG91neWX9Ggv3+JPaDlBDMLGx2xOxG3uv2mO16Yj2HD+IaqwQLCpdB4x9L
PN+ahnc/TS/YIGi1RKapjp1GzdeY6v+PUPjHDBf0C9WKzHKAQ5b1LBtucuhrkigkc8xXuo8+r88s
r8v8V+QHhy2rwwNjwDMBCVEntGHb44jJXNG6A1vzpuifmITVJHuV9ZzuaP08NPZN+WE2N1PnpcIO
L/TS2/XvWF5hf76DP1t1Kxk7UUUoyfVtMdsaYPMbdb5N9Qm7/T7T7wABaMuGyJozQqFjLBr2HAKC
30PSPArBthN+6RlRjyuftVDaQrPIP8PD3ytoP5dKCtCE3/fRm2B6ebOdIqiw3+Oy1qTFo9pVNtQ8
9nW5TazfMn3LehJLRxT8J4W6eaein2NbTl5eOakW71L5NswKZ66NG2UgqTlBSHPtWWU5VJ58M3eY
D+gSTnK8a/jqc/Ez9ZPH6jbbjO7wpL5Gj4kvrL0DLp4CJ/a4sztlikGQOqd+FYSzNzWQ61QrSO6h
qWdVDnVptyP6Q9HHwjkA7YPz3Z5mkN2QDGyOXAHkuwDZYRbuxP6oWE4pbttoRuH8SZk9vbVnsydB
9jRBOGYiamY3SPaNlmThytJdTAtPv4mLxSX6UoWyrTDeENZt5jdVwGfR2CmE2VPa30lqkrL/iTcM
7/riXJzoU8NcVB4UeVarFnsmCm+K3FfAy6zE90YFJYD7IvbwOhmgEdcpjQOEvq/bXrpvn5rmom45
VIpBZ5guRQHis2iqDg9ZKZHohymvdaEtxd0TW9/jfxLh9bK2aIt/fl1IRBVjMq5tmaXT9NQCF3JV
lUoNHpuon8nTNp3kXVY127mQbdGIVpBli1c0gM1BcQ2CAgjgcbbCWJ9KWYQ3Te7iVHSFX4Zdbkp7
vO1vp5UsYXlpnhjjQsE8G21d9QOMiZDPtYfO6Y3ypnQDMLIm3VaYf0z6mi7yYi3h1EMuHgg6Hq8b
BTFT7jMylbbWbmvZrp+sewhVFGFMUMkwOxttC4bwArLU6ytzKRqdWudT+7FJDblB9Asqs9iEqAk5
1qji3BqQ3l83tXhUn9pi33KyMqMyr/MCXCt+WNzos52Jt5JYg0/41uyIMB76IbbD+r7wzLVUZDEM
nswrFwal0RjnZILhyNiOyleFEoZljwSEL5vY+DCervu5dAieuskFuESwtLrEzdeP87tazF0KkBX6
F4MelaJwRjbsXLe37B1jicNLPXsEPh/WHiQ1QthOCPI7jekFoxnCLodN1jqmr9SrtVi24/i8DmCg
f8xx6zVUEnDEmXDPQnt56Ya30tGwIT+GfAJ65ahCr93NFgMaKoh4IgS/KWrp5/7Vdd5ldWDCYCRY
RBnimcwaigjXR3HpAURiDHj/M8MdD3KcAw0Y41ym6X2koCvaM6p7NLNjgxKVqe5+gjUHKHg9J8UU
EUW2DX2tLLQYWU++gTsnxtJC9wLFNwzQDN8oN5JExM8it8vmtf5QHkpHT+5S6cks942Q4+l9rcbI
t+N+57d/BgG9YudjHUZ9LKSdhMNZxCPrPnzuc6KZz10CtNCmgiRJsm2TYzIczMfiNSk3lrCPU7QB
TtTuZbrJDDDiyQ9x9TaYR5pNm/+vOYKw+vnn5ej8Q/EFn5eJmxRdP91d1G669n1OvBwqC6Y3B49C
cmjFfidCqIbOPTGrNQbUxf39zyRdUE3Owaj2g6yjfLaxIieDXsujvybOsXjuQaQFuuNYkUxp/dzT
VJa7Sgzl2LduEooXD3ly1fgjMw55+5PWHelKyalNV+vfVoaYRQt+e58a5rbBPCQgfR2m2A+Sly76
yp7uAIrfiy0Jpw+Bku798brBpSUPehtw9OA5gtGonTtatlMERfUGcUOjaNG6F7PnJkSHEl3Lu5fC
yKkhzrE4nVtRMSu8NY4DKePB1syX664sLYxTC9zuDfpKM9oGriRaacvQ7J6HQ5LeD/S9yj2tX5Me
XjQHVDQI21CxgtbA+chlUqwKGpupVqrsqsydIElJ1kwgCNKoDUJUyVFo7V33ke/V/o4QrA8ehsFq
g9eqc6tUEowSGpqw6rS/BR/ssVrgPGQx6beVk3wori339vbfosB5s3wzVDKWszhXMNuhNk/q+/Cn
chS9+af4KvyX9PbEQ54BSYqzfNAHPI7RNLD1/kYxnDZ81K2VNGEx24RmISrFDGyCS9/5SAL5ovaT
wsrVSSfiBiKMTizHxTO6vw+ynteP9ZRMJKsq6wCamvZBTTS6uz6bbInwm/30E9jmPMnIrMZUhKyj
1DckR61bEnW7Pp9Ibt4I6kpyvbT9gGD8hr2go42vSHZiCxakCuWg0KzMfVbWGkHpS3CuO7RYoDFw
W8DSRLczeqPOPTKavsBBjruJMfl9uB+qF+w7Zf6qPnNANkHb1iUk/pg1j74HojNY26B0wQP1fv0z
lpw9/QpukxST1AlNg/teGIr6Ri9KoFJFiIxct7KYUAOHCqgWow1El/y5s3On90FDkbynkQs2boi/
yC44BIXiAY1UOLftyrwVD337Ma5W9773Ob90Tm1zS6edx8GoLaSB+ngPJY590Ar7rsh22fgsi/te
ZK+S1B6bN7n8HfepPUle0h8mAe/Mu755nzSnp1tN2jWFh/XvhMEvoaS7RKJbNc4gtiHs6Ji4cb/5
T2OGywDQu8B882Om62iMaidky0MG/qD3QrydZ20rEBUUl/NLlOxi1EPr0jNWDgc2F5fjhSZtFS2q
EpB153PVzhak1ZEj+U2kAmKTWiCzUKJqMwmQir7u4+LqA+3i/0yxI/5kV+vpMKf9MOO5Bh0EbtSW
8xb9JU/XjbAlfM0f7hrQmwEwm62Ia2spbZN9VE+2HiYkCgM/CH8Fg+ka4RoMajErAq34P54xz088
66sAwKUMk2dK4S6EKoCWU9tQcF3tYidUCicCOlKfD2NDRDo51z1emkFQGTGcEvDQIBU6N45uurwf
wMbnq6Apc+VCyz0hiQQnoXr+H+Iyo3oVkRGBlJPnMBYg94VWeouVqjLS4v097h1wVblir7thvpKB
LfoFBkjGswF5FD5kosJa6RONEl8JIqhvRYDYxkMTO10+r10e10xxcVHNJwBasizxqzbVNwmuw26S
hLEnZuZaMWcxQDH60b/d0rmrjNglQiBTPfXFsk4VtzXrNiWh1RidV8f9XN0GszRk017QUMuyxUGB
/NwQDwFYhGZJcxM8FcZuqcuxslVokEi7bDbC7qa15FF25Jji51DJlcruBkPIHo2wiOsvSYwq1BF1
edxMgUYLouW1Pt2YgwzK61Afm2pbiyX0Z/pebFoCgozCtLGN0LS1djgsRAEm1MGgS6gKgEj8fLla
U5bGlawkyJgq930mlfPZ2DH5jW51QsEDcH1zLB28yApxJQP4HHBtXuyimhM0JZpt6tfmh6TXewNn
UqAGERAVoi8Un00JsiYBped0PnRTfjvErpo85UPgDcrnKPiB9gEFjo/rX7WQIisoxaCtDkhXMJ5x
QTe3hrQdyzDz1agmsiCSXMw9PQXvWemBUIGUw9t1g0sRCha/+yXYuysv0IzEsWwmIc781mslkkMI
1Safyq/5ufOhXf4fjIH3lin/gdkSgK7zKaZdZhSgcQIVz673s01Xkf4l3dvZPd1XK2CghZ0LDMcf
U2y1nUTeIoItuWd+pTieI9P4jMrolyZla6FvcSGdWmJfcmJJG4IAYmSwNO2HZIumabxEBNMzhCpA
/LUthNvcheS7iq5MtBi/mOIruprR20zL55XRXVo8iIYWmHgZyyt/Ymcm9PTKrMr8sb4dZTcZ7VQc
XQukU8/yj/pYVW7+GOZMoz0TJ5LGx1wm0bjRiuP1D1lI0hl85p/v4M6d2qhmWglF5mdZS0BsIlVQ
z2TQknCNEmopZJxa4taTXub6gK7ezM+9+LFYe4T/7sLiUoYzR7g1ZITxNOUBBjSebKNwaL2hyRMF
tdRN/lm9FxHpP2dAEmzxddrmz+bdgIlfy5mXXk5ZxwE6C0Gfx5QNz5dXm6oR1GtaLK/god7p5l3Z
2aMjNsTqSP1W97Y0/G5fINuY16RRIFj2UPVE2hg1Lpv5KmZ9cVsB0AfJSMaoY3Fzm+Vzn8oVvqbb
jxBYn4O3XrjJTDxETeW2FW6ACYi0N1W/H7vWy/oG5K3xXov+JVkTu10rWGEg7AaIEsSFXJxs52QU
JKXP/BdJ/QVFJGKaENPp3VQDPawj99tA8lXhLVF/DcraQbU4I1B/R1YFQRXWjHk+I2MVVLVpjljf
R7R8ujt1N79Xm3iT7YzH3n0GFZwtvluOCAa05qZbiWtLS/6P8YuCpxj1dV6qc+aDHRhIheYmE1eh
9WwS+XXP7qJg4wWGGaJg5w5q6dSA/lrEkpv3emmnqtfgsQNap7b2Uj9bEJU23HpN4eq7InLNKlce
0tCkCNJh5pnTO4ObOzEY9Lz2XrWDiYykc5IHYa+4b7v2XjuMT5v82N+Nd9FW+yocvAAf4/frYey7
nnHtg7ireYTm/sYs8EEakffNr9J7j+zGph+3FToOeqdzNd/aQizts9o+FjcWvrG+EY6/G8dww431
bDrACuzabXibkjfkcxsJfzcTY9M9UZLa1z+WJwL83hGnc8Ytyrao2lDu8bEgwESfWfYY63bqt7bg
yK+udNTcbhvcia/drrW3101fHjtAMiP5Z8hsPHryNW65qQyqqlPtpwIEPkA0aUUenow7hCdU2QIU
fa/bY56cTwtanrA6gShmYDH+eaVUkryv6rL1zWc42u9+A6JZv2TOWv11od7F6ESZrg2IXiHkzgUZ
bVDNDB1yMBTvIgAMuqMlH4ZBJcZYOkKyqzq0Ca9gw9nW4p0zQMzFqpWgoha5E62x+rAqiqL1Vard
SBQdu1b0UfeK18vl1/VxvIwk0HMTIUAlwRq6urjlHYyZGpuAVvlhIx5AK4Gb1Jqk5GUmcG6CW5Qm
HfJSn6rWN4bRS5sSb3zbqnJiUwJGZuVMWHGH7wfKp0TvtBi2xlY9hmniKcEaCnrNBLcgxFKnhdQx
dyaICYYaoeHr9Tm53EuYfFzVwZaL/y+kWaImKKpeSzEn5QQFEzRnNZHpzHHhaGnh0mr4ssR6pd93
zSZ3pANvo4pBkLV+FlBb0avdZIYkzx4QT0jXA2ujbq87uTSMIEsAkQETuAYBz/nxQhVq5GqOYdTm
SXcng4IRShd/XDeyUGtkQ/nHCnecDGGtppWE5V2R5hm0YE5yeA06Mu9tLXbGlYbw5TH8Y4z9/uQO
ELd5MWtW3vqTPU0k/mX9bCfQ1r1c9+ky+Tp3idtOmVWDPT+AldGLnqKXtRN4abf+GTFwaJw7IQ2Y
hbBF7NEa1RVmX7N6JHg+OjU6deW4Wgpzp6a4nTQkJQBnM4vhze8SJDxgp30W/i0tKs5ENl4GcI+Q
Q0GY44KppFZRE8ewMo+Ck5WbWFK8WqHvbWeS6zOz7M8fS2zJn8y/ZUV0LOS29YvcykkgQ7ZYym+A
O3oRqmIlA1xcBWgyR/IL6De6f89taW07JlSbsNaq0MkjoPGk9xlJ2XWPlvcPMmtwogORfaEDMABD
X0ozzET1bdgAlC3XrmDlu9IEw3bkykZ4By5ruwiVHyBadsdwfLv+BYt+svQazdagsOEVGeMwA0lH
LrZ+mrwVFtxMD2G0Bi9eM8JtXL2DrnoWSfDSErxoiG5SYXjIhHglxi5cJaHVhHwaPASMXVbiolEQ
WkJnqAEWSPYZoLIkmmAETW0wPmY1BFaTjKTzpzyAq1mBrNjo0j5zuwLvEQW915LClnEFreKnco62
10d5IXE8/zJuBIBWqeKuNnDk4BLpCLUTHGsA3b+C2c3ujO0gARXsGM/GndZ7+ofpm0FDNNVfu9dc
Bh98Bt7UcceVwYPPNzR0rZqbwdijuS+x7Eh+GGXpJs32U0Y0ffXRjR1p51kWq1TjNg1QNHvQ5HwW
BEGbGrXsGBp5jsmU7erkV2G52s+w+oU7LgHSU8g+wSa0sncvjz7AkMCpA8oX5F0WTzJsliNIQgy0
MEbGT02/qZP367O5kLPCAOMnUPGchzZl5vlJIKo7dS5SlfZ+2wy9TqwyEaXbPsFL/yHrTCve4Gfr
XRLMTnHUzJwhRZ9UxlYWgNNyrn/L5dZCAz3e+tidAN2h/Au4mMxhYgbR6KNILcUOWDjELZ10sXSg
47fGN3EZgGFMhl4JuxQw1plzvzshk0JwWY6+kKY7NZsau5QQM0Y64u6Yr6XOi64pUAMCh4mCt0x+
N49z0ZlNOfqAuYh7MMHrdyMIb3eyIdKVzGLRFNBrJqIGRI54AH8Q62KSqz0cm0Bdhd7UdCtrhQJK
ajQbXp+wxTFksi+47LDLB/uU07Vjxn0VBfLo0yJuSChvowS8o9M0up02ze51YwswUsYrhSoloCCs
G4IbQ7y8D8imy8kXR8F6sEK96UmhhWC2AqGQNduhMZXJA/ZxaidhWHtG1hr1Pq6M9L3setz5jCJI
RwgOS/1TO2Rp9nL9Ay+3Kr6PMbCiDZiptXEpSt114KhGS6AfADx8kxlqzjq75JVhuBzzb40nEYvX
ZHQ43GFuzKEhVIow+RUaum7QhT/tdUGIdm3RxE+iOvw/0r5sSW4cWfaHDs24gNsrt1yKtS8q6YVW
kkokuJPg/vXHWX3PVCaKN2GtmZ7utjaZZRBAIABEeLg3AsTexqiwuuDEAQYHbdTcK+nyDH11zZU7
8/O3uBlCgkiNjJjMj8a99jM7GN8u//xGaeL897lYBkqXGNJy+H0VmgI/sqvk8WAzB01g9XORr/8W
2Pt6BJ3b49ZCL1KtB0/tDNwmpEqucrZTvqXGj6ndTcCKWuRhknylc+RDnSYuinTOON23ye+GiHr4
N5D/51/CRbOlNvS4njR018a+1l8Zb0Z9rSId17ylQVO6cqmD9tXub98EM7De8M/PxXO7XASwVSIt
qN3Mj739Wjdem+3ZEhRRgFr1t/hXvrtsbsv30bm44leVNQHBPWe0AbI0BSuXR5qpqL5XdAa2Orq1
aRM5g1qJKIg3/UnDoYvb18rxzVNcUNatFP/V8thrqmfQ9wzc+k/R4fui7PvBAus4tYLLI9zabQZ4
ZEB1DggFHiHnEXW2FUa1UV7wLDBYkMppHcxmJ0pUrb/Cr9qpFW4em9xOomkclkerrdxWiXZVveuv
0fPvRFeWnQquslu7BBo+oOTE0x3nO7cr8y4vU0igLY+2FRc3Mt4JTt6ZzUGRmLZjpHoc0rQ6/MU8
ntjkduagtOOIIA2b8pACJFRPu6KprP3fWEEJHgkxIFm/9Kjhrt2ZHUX1VyXdNXTGX0dglQRGtpx+
JRe0V8lCAxfec5eYMkjP9zJKzGo3xdexYgZqpD3kplV6M9WJYOK2QjQiNPBWeMHp6K89t4b0pVRF
dSE/LjjinNHqu1+Y5vJGL/tGcJJtXD1BaIZM4kpnCAZFi3OMeCALYZG1PAL2qB2mqYRESMYqF/oP
s1tmcvwydKg7miN0aJoWAs3maBuC29Lm7KJ2ruH2gn/xt6W1MUUxR+QuFuRNj2kGkXuq9bOXIXPi
Jov1+y88xgIKd70lwBq3mEumFpMZgVbNHCYWLIUiO1ZbS+6/t4I+AhMohZXXlBdZ1QtJbfQxkR8r
c7wvs6xxert/+O9s8DHE7iWT5vD9rJAUhw5d7A62qJa5USoHhg23HB0RERlunl/XzMzS0ooJVpDB
P6Lbll2Z1mwfomnuHnoZibnMYtDKikHtn5MW+NJ4Nhwlime/AdDb16lkByMbIRXRzIvXSwZ9imuS
u0k+U0En19bWAQcMahpoR4QOMXcWopTelHahysB/RpGX4Xh6HDoQPvVpnj1envxtU5A+BKAJRKc8
b66UqmXMMlt+ZFI/u2qeDM8Vs4ijz0CCXDa1dSKhaglywlVUGfIb5wFh0nVKc6bBl+Q+vlnSdPGJ
2sl/400nVrhQ0LUFxEUQsUFB3ZMg6evqYOQ9EdwfNqcN8tDg/MWTGpmi87FYaj4NmRErj2C2AAPn
AOxgvajpDVJShmALbjTbwHM/bfEE2zUBCCeVLPmxQEYBFSCrLYdQgdjFuI+1Re7DYaYaBMfZMrSe
ZjfFvNeoLTMH8vQMJftc75Eiy4nhyFRnsdO1OlqfK5KiUeHyCm/PignqVdlE1o5/m0JjoZc6JZLR
IJfVR6Uz9ddZHtl91Fe2oOSyTjB/8YAWKYB8eL8AIc1tEUDizLqzMwXoRvV5WvSfbaM+JPpjrKAB
BLfnFVvSCa5UW8MD2dR6xkAGDkJU54veJmRpJgabY1snoJeH1FUtJUkA8EQsMLV10wEZOPTVsPag
s9TOTc24DgxKVSuPSQo2+6vO8KbIh/ZsOwruBFub8tTQ+ucnD+8oijI1tarVkcu7IqFuHheCxNPG
wYjjCcAN5LtAJ8uTG49kfWqvXhGz+Fh2bJeC3cPRxwLAlufLDrh1z0aFdpVux14w4R3nw5mHNrGn
AcORwXXuqvHgGV1CAjq1041FWsntaDWGXUtQ2deta6O35m+FpNWCWd3o/EC6BDUA3FXhKwqfQK5z
9E5DplcBTMJw4iq/ngh689WX1oIIgqq4zZF0IPiJVW+s8cKfjRuW936fD7dFVR2kMp4EW3Njv5x9
kHU+MXVb2dKorvslcQ1CAzWvriLMQj+PTgbJz2YOiQgEvOFbsAlCOBPhAG8sbr9YUw1hMcpgMy48
kt7JpahXfHtUnxa4bTLhyWV3LSyQNomCHBU9e3rsR/rcDi2SGfS+nqKwsUfBO2QrgXQ2Ms7NFqR1
67ztlMe5/G1k36QbiDw41TI/pTLZVSl1qs6rZ+raWuOjo/YmqxxqCwhYN6okmFzoVqvAPAOjxZOk
l0uJO7WEGAFUlgacSi2NbmbqbjkqAGuWBZKP0TE1uiBSJsMpUy3UJpHQ8Oo2XBg++wbOrUyGE8We
cQ62Y9a/yZKMl185DP23acBNaQHZdzhmg+otRSkSzt4MKyfD545gY7RKha7DN9GNIFm/cHt1iflz
yUXJ5O2g8mmJP4CbtkljQJYRIx9zyMhD5/0Gyev0pXkab8lPEW/KximDKQUrFspPGi5L3K5pI0qT
IW2VR6MLifYosYDMgkzcxulyZoLbNsOg5vk8NohOxi+MCCyDavEWjxaOs8PlgLy9SJ+D4TZKV4z6
aBjYKMXiAiG0163CqYzqNp8EF7Kt+/3ZmLgLAe6cM4SXEAp65Geb7NAWgcGIq5F3FXVKKRk9RXGl
VLuDEG0wWbt6wOJRryVzMA/GN1Jo7zqVf18e/mZ8OlnLdXpOTlcFbzOl0DHRlvI9oZ4c1Q6Bgj39
waTbUrnVksfL9rYewqg7I8VqgJcZPYecwbJPaYocBe4Ng9PCVzWwJLwZvwvVsYBUqh+YCAa7HYVO
LK6+djLEolrkeVrnnSWRXzdQTFrsXQ1B1DneEemtysKxV3d1JVcOG170ThCKN8+YE/NcAOqLZoaw
ab9CLm0IrlpK6rC4SX3BvG5uSkhfIJsB+kwwSp6P0qwmEOaVMGNYrvp8INj9Cyi6QtVBtgbkGq7o
GbO5RU8Mcu4MMSKKShk2DoF+yJy3Tm+pvqR8L+rE65bXy8MTjY7zmrjvarrYWMO6qn+wPi9dK1UU
p8jzzL1saXNDnAyL85bRnM1xnmBp0Tu/0O8zy2+1PTNCe3brenGRjBJY3IxAJxY5B7GLsUhHExbN
odxZ0X4eXlmBprkhuDwyfiMAMIfewhPJIG5o2tIQNS0i6CD1r2jgdJUWkB9Tqa9UpINWnRSVMo/Y
lVPSB4s9JHPUepc/YR3KyWH85Qv4ocYN7dDnXIV4+EK6L8v0xMkMlC3M4gra4d4i7S4b5Pzm/xkE
SBFpCtBW8mhkIndAkkUYMsmRxo7cpNhHlkhFhFvADyNgYwLeEpzXAFxzh9W0lKU1DWkVTvpvbbqK
qhi0WE6sC8bCn/L/2FkHgu5iZGF5xI48xAmIT6CdZce5Z6mvtpsrlavojuLa6k79OVSPXUIF13L+
ofBhFfaAdgaqHM0T3C1GnkndovBRhfGLJB3TEFS46ZNsBAXw89puVian+R3RoGl2zexOxGNCqqfV
L3mvITpwmMjKrHkx7r4hL6SONMmE3uPxtnFsZ/1bC2zntXICFfiQY/1GX5tvlz1ny1WJCRARMN54
SfPnlNZP2qiYkGvLcWHs8lsKOrO8rtyC7lTtuo5FHW5b9nALgXQ0WtzgTJwTFSPTBynW6tCauueq
fSYVvS7z1xLveFOCtA/r7i8PcGtr4FiCJh1Swcjqc7Oq1Hpd2VXShGprDTejOveHfDSPeTsr+8uW
PkQm+AVEMn+VkEVGBPjN87NJgTaT0Zq0Cdd1i/fdId7H+/YwQqc8Zk60A27qYB3jq+6Q7fHs3bfJ
dZyHsgfetjARta7zN5APhz79Gm6mlXbJSitPm1CrvldS6kbWaxpdp5G5Y4YU1I1+hPwKFACfL8/C
5kY6tcud0IxYSwRajCacpikghTcUlgsKnGh6xhormWs1kmfHr3EeKA8D+m+r2xZCa71oO23sJjRA
obz9oX+m8LIYg5FGZT3iMzJ79FLzOm0nR5l6R9Njl1SCPPFH+p1begXVe8BAoDCtQSfjfOnt2OyI
ZNRNeGWuO/cFhMgeEK1Btdfx3z9+Ks6KPo39JPjnr8x9B67SRV+UHzmxq7uyp7iTP0PcWHY0QUFk
60TUkCKFBBxgOOsRfP512TwADDNhLki/OJBchRAM/b7o0x0zl4OcSmhJuAYa6DBmsz/r+b5rTMEE
bayGhuzZygCONqYvNZmM5GVhjQUL+xEiPBB/dNr5kCi3KV7Hl/1vI8BgnyO+oBsBIBG+4ZmSRF5G
NB2Fo3XTgZ1Cy6+Z3LnlcmwnkAf+u2fVuslgDaVQnFM6UmrcJkvNUa0hLMdCljvqbsHz2ilEehNf
dzJ8GHz3FoQrTbiYyd0KdVYlGcN9M8zjH2o+eNneQv9t3nu5ajq08Ya6volEdM3cBRFSCTAKzCcA
pjryyDp3HlIpK229G5MQdcrMXwa1DCU0/vrm0GbXZaFWLkOfrttrDOo2CxWkKr/4Cxj4V2lyZUXJ
rUnec49N8shYqmlJwjmH2tWISp+bkSLybaheHeMRUrvZ3BeCa9samc42MVpuV8XltSqLpqqPXqCT
F1SKNJmVl1oSVqrsNpHyfWLgZf2X7rnaAJx+RY3BSfnzNiKsn1QTNpLEL3UfnTKmHUQByX/Eotzn
xhyemVr//GQ4WmZZi1UbSQhXeaRa4xjznT48SA25U8qHy8MS2eLWq1L7otd0koTl4MT1o/oa/44G
SLkKZm9rK6ziK0Bira2Q0M07H9PQy7Ollwr8Iv3W9gYkkG/MZpdfxZmXXxXdsp/q98sj43E460Y4
M8mdZ2iokrRCX72inh4AqLrKcVzRSfeMuXOtGPrVtIOQ3nQvT7EDBvyFvBdZtrv8FZvzezJu7nwZ
WNeauoRxV6ZXsSDbF9emhFa4y1bWX/myAdZMF5g+0H7EJ+0Hli71rMJjWILeYGSKqHm/ZItoEVWB
GW4wc9aVJUrEcEy2A8RnR5fKsTVpp9B76l2j36WsHtrFEbaef3nArCt5MjwujlZqMUp2BLuJ+p5Y
i79MxB0pwNedIHp9PXA/LJmQAwWwCSVWboT2gh6KcqE0zCwS+7QmwBcrE9LQS/WopAp1i6z8jmLM
r6pDYzpoM2p3TsonDUh0wdm/NWbAIJD4JzidUCY93zBZm0zl3GDMmVofdepb1oBu8MWRBHa2YidU
stBsgWoPrl3c3PZ2Qw1WWUmoZzXb9ZX6zRxJIwjQX852TOupES6ipUWlpNqsYzBt9m6MbvWrJpkb
K+i+pqAZrPvUvbwhNmcPxE9rPRcKlvyNvmeZRicVo7Llu2z+bps1+BPdTn28bObrkxcDU1XczkBm
gluSzB22lh4bVoom/bAaICa1UzrDTVPwEaG5EEga0HS70h2IDAQbcWs6VSCKbQCL8aznvTQmtCz1
doKXyvtkCmjlmj/byEWCcKxE5P5b/nFqi/OPsU+ijBawhWKqOxb4uxYEL5EFzjniaFLnaYYFUC2C
q7h18v7fpTg/TgKgyk2NAGeO/msON2HhsqfmbKEhOlo9UYJ+K/ae/vgaNE9O63yYU6Bg4AJy07qT
8UMHHV/Jfggcbd3ufIQ/tcKdn5aiJ6UxrENAUegb9Yf9LyvIfcPZXzYkGs26WCejkdVWl2QJi5HE
z+BP3zVy41iaqOi1veSfC8KF2Tyy83ImMw2XTHdof1+Q/3LFOa+NiFFZaYXpQjeXWyb3TMkFe1A0
BM5rtbYDlnLGEHpwes+QT+yoAKCxFcNUXOVxBOBMx7X6fCkkRUkArcVSNNB5akDJWaaWb7MfTe1f
XvPNcLJmz+SVbApYtXNDgz4wqCeX2OIWOegpfbG1W6Y94GzC635tQJkFTrZ5zKonFtcvOvGyRSWN
XsewmNxJyKqQ3Kkf86vZ001HcUF5O1SC82DTrU8McnM5ymhUNZCyChXzOc4Kv4HIoCEywnNLfMQZ
5BAAkkND9goGOx9W1pasbZhMQ/XeAPLtSs4d8hz7xq73s6vih35PgtwZn9I385jGzqFJA0PgMzzU
6Z9PUAk4+Nd8BrqVzj+BNVIxqcygYT4H4/3yq/CM5sqOjkt9r+cknLUXhizWrfQrTmrH/JdKb1+s
cxPAkjweZ6DHQpm9aUBl00525ebaGt+L+W8OJqTN8dZEd6ENSPj5SO2kSvQyIusWN2xnVUHxwHwi
Kl1vbXPcvpBjlSHBDZTAuRU9WumeoNQaAvKxt+30OKNF+PL229rnwLyi9QsorDVLf24CeJ4eMBgL
oR28iaQK4ldjfpkmQTp19XD+ANFBEbWKwuugeuAOkNHSqNrFEaygJb10cL0MOtK7HQDgIEVY5sHV
EhGvxear79QoN7RMwzYnBowW8w/UbcZIdtqd/s1Q3o14Dow+OUTDy+XZ3BonZF9BUIs6I7Ly3HHc
gTvNiFKbhrh1SUjmxv4SWndNEfzV4ECHifQ0Ln5rnvp83TI9sqqKJWloThOeQjsU/cyZOgby8VJy
n0yak1KodInyo3yd/mOTGbj7IVP2IX/CheuKscaAlCkNNZw6lDAI6xagB9dB/xa7TXwzf5OUW9Dc
HNXoHtq36k+I7jRB+54aT6amC5yX70D952s+6legQTWgVH8+C5Jl5ww9YDSc/emRvJT31s8l6B/i
+/HBOKCKtsfEoHt/uG/Bt/8TBYrLy62u68n7NSDjKDv9Y587SqiFarmkwX5eOdG17um/pjtAj53x
vgPu74eyW65sX/KL0Rmim9gF+9Mh3xvPl79i0+lOPoI7XlQGHma5gZ+r43NjoNFIs5x2cdtir5pB
ghpCDrLKyya3Du2VxAihCVRzeAScz3sdpxno4yEjny/a0YAWutlfD6XXJHYQ3xU/LxtbF/HrJH8a
465TNh3tJM5gbD7SffrYq9haojC4+ZYyAAcGLmydSv4aQpW+lyooJIbDCm4swFdkdH/iCPrQRDvW
WXO3Xks1O7uOo+8UKNzLQ9zeViggAi+KKjT+cT6hVR23EYNKWTi7iI/ZfZV65WP6unTOuBvv2jig
t7Jrf68epe/S99H2BObXN8iXKQYXD0CeIKdCUvrcvKn2yhKjiy007qcDzbzoJcuc5jW6i5ymfP0t
sLa5a7B31+IC6H/4/siE1Zk0gRggbLtpL4/347X1i/aOWlmOND53rat7z6Im8c1NAkeFbATqliAG
4EaItHNdgsM37N/Mff+cuQAxURdNBIKp3NwZJ3a41x46n8p6SMc01PUXe0G1zvJKOyTkTToM7SSI
P5tH3PoG/79RrTN9cpU1VDgtLWGt8/4gLfUUeX243KBgKUyhrh7wxUPMFYMK71i95NxSsXR2lEmY
vwoqAFMSNOgxcJtkTy3fOAwvk7bLM6d6Yea1ijJpJEqAb11TgKT+j3ku0JdQrovqDAMNpp8aWNJi
QYzZdo/P3+cCeWba0aJT/L56TWbHXgU+ymvTfMKLBx2VTiMw9/9ZuE97XMxOJwtN7YBFhCXT3tPU
3JV1ceisu6gygGxGV8tNrIGMS/TYEqwiX9IblElWjQJmtSALj4Z/eWNvH4efq8TTXlUlTSPWYBaH
YPajty4gaLc5sBfp1fasXXxMcieXnflX9N38QRRHvp4D0O6pze7yd4hGye0KdRjqZWD4jBh9mrL0
Yxhu20aUE1lvj182BK7NKDkpyF7yUymlCULmuvUWLz5+N/ezq19136gbXbX39LHxU8GgNgPLiT0u
sMikki2wSqZhVu0Kcr+sbGnsQRuv9fm2Qqf75SncPg9PzHFzqEvtgPoazAH27qQDWOHIbqm9JjQz
V6/vWiEme30CXJrP9c9PQlnd2wBfx5jP0S38+R4XiSMLf6OZ35l8dviXyPN/Lo4nw1tX98RapRkD
zogPa3WougQSScMf3f1zeRY3o9aJldVRT6xovRnPVjulYbG37maPXAnhmyIL65+fWAAZSlkmGiz0
b9MV7uLX01Xh134K8FEWQC/GAznzA4SBL4/rQxfi0mJx4RhwcDyLE3gH2SkDOuwJ6H+ZB6gacAnZ
0fZZjf7o2Uu8b9JO3mvfE7fZVXv5CqmIve6hu9idg38JJf2ypFwIX8bGKHMLSxqRAnZ0E6DLohcB
Bba2Pe4sQEV83JP4AjerEyCfEgna66CbSKIaGQbBRt+cXKCqbBUlhFUphhsIUjyoT1AbT7tggHj0
jhzHY7Mbfue7PJwe46sytJHJYW67Z2G96/5Ur2xXPIEm0u8PvVffxL/qnTC1s+53fsVPP4o7sLRI
pXE+4aOk2zZQ/dpjLhpkffAiu7VLgsv+tVk9PbHGE8DMKq1Zjpc0DhLiUlB5N86v0incEuQFaJUT
3Nm0rdhzao6LrYuK8qVRYHA9uEPH/fT6WwkSOHRyO75pt7IP1aVvrV8c9Z2yj25rHFvpNa47qoMW
vl33bDnTXtoVgO1cnoYP6pkLk84XktBV22uRjO/y5GvpVjoAD3/QehcUFi0Et58oxAjmF21fvuHR
dzSugI8x7xMfqoHvRu0wPEOf4l+aK9/JYepEN4nAUfk2mo8ddzptXMhmS6FLVYZV0oBWemnW/5vu
98VR3OO7kHRd4IA8TY8V13lDUhiTj7ZDHW0XvELz0Un9N9FbcOv6cDosLmrregwYxrr/cvLe53da
/acQpSq/wt2QuDu1wcXtXpJTAoojODiiZnIrOYMDzvhgDmJvAmE9sje7lz+XvWnzjXlqkwvaUO6V
dJvBZmzNQd3XLi0BNYvyXRfP+zpajlLP9nTs7qesv7Xs5GYAY32dg9lrmXea0vixYj0v/a0kqmYI
Z4OLeNPcpzab8WX2YwYA3Oxr+x6icDlk7SV38CVvfi2PtWDXb97BT+eDC2n9ODbJuGCd5R19WPaA
ZNwTrwgarxPcFbceFyeG+Go6GD4iQ+4xvNHXw+WKOPYu9Ucnub+8wJt+C1Ik1NNXykK+HMwyJs9S
EWdhRluvVaBQV7mpqFHn4/T5EpM+rXzM6smNg0CGR6+kJAuV9kDTP8qU7E1rb+PVNM3D3URrJzFs
CGPVblr27qCN+0Rxi2h2O0Dc8qV4GiXTKftup0VVAB5HFPnIPmskP05bvzO125WmNGryRzsDlwsT
cU2sG4v7fCDv0PONfDoqTnweoFZGoHqLLgkJ2hXqrnUIxD/V+LkcBaux5V6QK0NOB9lBYOv5EkHR
TRBPyUxA4bpmX1n5LWsDmvm2vFOzZ3CosSFGw74o/7DhBLg6mJDHBP8UAPecUzP0muCFx2gYA/zW
DuBTNnB7rkQiZQIzfL5qjknG+qJD4rM7ot3Nm5XE7eRcsEW3rADCuNLSgRUEkMnz2y0WEvqMBIk3
Bv/xe/ldWKrdcAcgJD8trF9w4s2NZFcdYSik5kt5NVb6sbCmoG3nl6WXg8vbcw1inOdZ2JcQN0Cp
E+jE9VNOTEXt0iyziqqwmvvZQD1rVjQ/n8BFkfqTwfLdkFgCRNEa0b+a1DUVBCBAJppc0ouOQ4rH
K+ZvnHzofjttNkKi1XByu9wD7+BeHuDmakGC5P+scbcoxWSTqVTAIpDR64y3LPoZiW5EogFxr1Jg
OS3WSyoNO3OZdhHIPjypANesXkzvvZ6gq5MQUZJ/0yY6OddeB7TA65wTKknLJClHqU8BOX9yHfTm
rlkg2y54U20cEqiLfZrhPJHVpFbjCrXTplUfyhG0BHHkSp20nxbFb2qJrtgeaRLpBW9uAIIEhq1+
NN5zi5ar0JvVmQ4wRDr+mvRlZ6uJN2Z55WZoY7nsIJs7ABluoJUQfSHAcL4DwNmijk2HIVLl0Lga
0LKaC1r7Jojq3X9niRuVRIxZYyXqMmihUuLnNnZULUz9ubsqBZY2veNkTJxHoi2hq3oF9dO1Wav0
GT1apRtlz2P0N7HwxBB32QZxW0usbDWUyru0OkLIwi8aARpqCxthQT3oP0vEOfvYDLaULViihPQ7
yNcH1Vsy7AwrVLQfebErTZTTjMSJ2eyyVjCV629/iVYGyDnAcPpB7si5B0klQ29QhNCW9yW+n0Q9
JqLf55zC1CLWDWgnDGP6R5d/CM+Srd8HlwGoaE0IX6jG6ionAX6wmGnPXYHTqgYVbKItx0m1RX2K
W/v11Ah3Ve70Iq/0Ov3YQ8B7ZegASsmd1f+5vIG2YjlaAldwIRIQX8phZO5GaigZDVv7OsveW1Wk
PLq1b5BABDkV6uWGTrhxzLrFIHGMyULuymjnnRxLDqKDoxRHCTo5l0ez9VLFbejTGncrSjKzj6wM
CJw0GccMtFAgeJiTGG00eWdD714d/ELOuqcqZfeLCWUc7Ovxpu9LHeSzBfPGcny2siUXBMRNj/n8
LJ6ZwFraykzGFftEY8kdiUyCrJVFOraba4mEFahbAOhCUuncL1vWzN1gNABsapOLUChezK2zC+15
/7HA7ayhL6eu62EBmOXHCgIK0hQ5VB0dAyKrhDi1So7dv1SIWLMP4IrTUPXXPigMOaNKlyhraR4n
lwFemCG7Yqy+63vZVbq1VyiJ95edaGMaz+xxkd60iqlpGtiDHznQ0kE70vXc/MV5fGaFC/NJkuOB
osBKbV+T6Trv/+T0ujcEL9LNsSDKoqUSFJOAi527BMgrtEwG+2gI5ux9Dq1dNJD9SwbLf9YHvGS6
qYLmDv2pZzYuz/1WQtAGVdd/foyb/B7ANyMjOJdY2qdBGdMDk5L4jnWVP6cUtHNZWQWVWf3JhiwL
U6MB7kyLv82tthzY1ItatT+AJdxZhe8xV50Nc6V6Ox/c/xixTkmR4zSO7fyqNJqjHL/VWfSN0iyw
E8MxaiTgNbRuLk4KtS9kXBwrD6pM3ZlZdpWT8bucGj8vT9JGSMW7fNWpBt4dVJTcomqx3RW5hjmS
JI8uvn7VDE/IXCWiVJzIDhdM06ipwcaIy1VSV0doeu3lZXCaRD8olXLVptXu8rA2TrzTYfEvdjk3
Cn3sgTiCzi9gdkPkRdGxYYLHi8gKt6DMhP7dnGBBC0eO7l4z8yXSBAFk2wSBYiIa41a869mG+B8l
1btoajFvKhiGxuk4ern2qg33fzNdn1bW1Tu5hTSJmWRDDivUdCaoYIZ25guj1MbBhTXBm3Llx8Jb
ljfCCEn7BeizxrJ6J510052zSQTvWh32yyY7scI5NHAyVklUab2EHE1rdAloYqPljsmpo0MQtxPx
Nm479ueoOMfWTJYiH0BRlNe7q9Son7P8R53fyQYDilvEKXxxcODA407lQmlBebpCqFJNBdUfpLrz
3JFf++o2A2m1MB21GfF1tM+vDZJozeTmEskiE6khjG2sXZyT7PuYPl92PLJukS/LhR473IChzwO0
xrnnDcSaKnAtIYvbxdRPC7PxYiup3LnJJGceyvSpL2XdIX2W+03aZAHk0V8njY2ODa5uR6kZNOgN
LC7pmj9gGYkdiHZo7kKHwsXesV3ocL/pOeudTilfkmTOPLNII/CAKpbDEi2O0d4JIi17ofOL3deR
OyhxcruMseJVFbpO6ya3nLIZWh9JEbDLTsYUKgkoI4hcmr4Sj5JTktYAVYOmBZcnZ3v6P+eGm/7E
arKlTuM0rMFkVCeDJ8WCp9tmdEHjGMBN6MT7Qp2HqGP1SMsim63fK3GozftcHhxddOvaSmvifPm0
s470JL4YfW6mlQw7xrGwfdBPSbobEdyVj/SXdNAqwcRtRpoTc1zQrJYUlQgTTpXcOb2AR0s0ZZzD
gqa6UyMFv10BMUpu2+Py/fKqiwxwq24MXWtUM+YqTiMQ5Ty3o+nGEChJX/47O1zgKnNNq7sGdqL8
2LU7C4hgdi2rgg0uGI3NRay+6mWl0DBd0XN/Y93Rp0nQN7MZEj/Xmrsx/o8pQcigAdITZViFOkxG
n+w++Tl2vi2asM1If2KJu04Cu6CpSwFLSh6gjbQHjVHsoN1SFnVTb+/7/+wWnuZZjbUZpXMYgu6R
OVFnSK6xeZzLy785GpQy9A92K6jDnG9JwsYeq78uf/tgA2AlGT12peWY74aIsmJzPOtzHf9DnoO/
wzApLqtyKgH8kHe4/jraVDiNCEe2OR4TDLRrzh+y5mtMOAkxOdgMJKo3aWiNnobGv5KZTmEmDpr/
GkNwXdr0OSQ/kbUGtzQeGOe27Ab6dVWFpBAr/JT60xAAgVcVaKz1axHGaTOWndhaN9jJuJCOH1Op
hy0ozgKZlghOANHPc+FMXYYiIiMgzH2PrBDLiOn1cSQIApsOcDIGLqRBcaRoTRljKKebTn/Xq2NN
E8FdfHP9QTgCDRU8TwEvP5+nGCUGvFqRGELGPVnQcpgrTpsnTiWHYy5Y/83zTIXokUEADIYGELco
cd1L/YJrS6iiWOLPw3Jjjo28i1mpePHcUxfNadfEmok391PtTJZSC6L31pSuJVs0DAPuA/bb8+FC
iXclLagwpcvvNH6a/qJHFHpVn7/PnQ6GldRl1gJu3cSdV2aGY5Y/G03gF1u9X1AAwWppSOyjL5lb
NK0BV0uioSJYj1e53DQustVh191NPSRl1QZqOxSEwUCwYEGz4j7trWDUO2fS70wq0mPZmlHcFNF6
9SE/J3MzCvUzI5oSfIsC6RwPOaHGrfL8dmCip/CmoZVkBZB9EBbzvFSssiPVAoF8OCzq+xKVtq9R
qfco9p1/Ocavi8RfrkFUrqmgjoEiA1/XpVU3JbXZo+Gsyp6Hug/r+baUD8miuoy9VmhlXArBNtwK
jZhBEP9ChwsRkptFfeqzqWUTXpJZHBT7FvKESerOsQpV5diJRPQHW9eLU3OcmyZFV6mtoiC/Rs2D
YhdPeV0AZKA0TivTw1/M5ufQeEQGJGLACDBgaFb1gnZ9Jxlbp7QXZ3rQ1HstWTxZ1H+wBagF+Qge
R6h+gZqG98mya2i6ULRnllOgK9lVBbak/MGCYJ9lQ8Iv9ZIrg942dBRcDrZOBRPtrjqYhvWVJeA8
upSKagwGQWIjaWj8B/l4CDuPlfIXMezUCncFkVN7wemG0elDuq81PHHSYOnq4PKybbnIqRXu2lbk
9iz3OayY6vxDZQ4ucUfQkrmUiGAuWxsb3TggvsL9A2k+7ixlcI6EyHguR0gX7ME4+RONyrJLk+kv
agDgt8KzDf2duNjwun5TYxVDtL4RjMUCp+aSJV7OGpHQz6YXfFrhkQDqDLEwjSBhI2nvBG9y0MII
/GwzJQrkCYhLgHexwCF07mhdieZHrUNlSm98G2j/LqieZemmiR1oztndez8d5t/ohtfn1zQu3fx/
Sfuy3shxpNtfJED78kptudlpO9N2uV6EcpVL+0Lt0q+/R57vzmQyhSR6Bt1odHcBGSIZJIMRJ86Z
7bzcys3TfRdZix1M9ESi1xQts0DpXn+FMgtda9AKTcDpNh5CLyq3NH7s9clTIl577po7LkIYEIZS
gE9hl04w6rqtaiA6+iD3+8b+yLPQjqGdeH9Ia+fwhRl27SLJzCtDXHAVr11K9IGYf8SPIDmmvCaf
tTvm0hCzicde0Wjf4TZL/9YfMJWO5GUWXD1weO0Fa9sLZWacSrqIysB3I8lFJGyCVR6hEM76Y30C
gdw/h71Yl7/O1FBqYAyyQMOv58C4zOIBOhZpjXqN9lEHm/trszYQkPdpSLsjWEXT77W75UIOlrWl
Q7sY6xedai9R2W404eu/sIJKA1rmNE0F3+a1lSnCr7YgADrkbQLqVKIOJ2PqOW62WmNBzRdoK9Ak
g8qUue+7IRWbMQO4ZqxdiqKFQjtHs84pOJPzAqo608bKfT3ywXJCCmUniIZ3f5hr+8kydR1/K0Ag
sJwTqVgncj9hMo066dAkbnkVsFlOmhc1CYUw+sfpH6Rd0Y3+3cOPrjZmVudOCPLKwlOmHandtyB6
pMNmSZxoFSfcuB0YLOHiglOaMqS0Fi+6cPe5s4yQ1mi7wgMwBsMMaGbEuHahaoHUmX9/Em898toW
45FzI3VNlcBW/qZnZMYyyhwL66NBeL20n4MjlTnoc1OoikbD8ywdgPZMJCXZFGXekF6PLWIaqfk/
2mO28wyidK3pO+BCBHS4WH+V4i92GJfxZH3ikBwHGRWegwbj/m1Nw7JXJ7zOheoXsKtPRZM9CmHG
409awdh8C2PjswHPRJ1uucIuvCEozNwsQoxHygoih5Ft5CLR8TahYYIwviW6lWyyBq0lza+u2raV
4d53kbUFRNfavz+AGamQy4M+z3gQJtarpD2kwoPiDjyo3krAi2HiVYT6L3qKIYlwPUyxaFShwaP6
kMVuW1cEJdBoSJyQ5jhZ0AKkRnavFUSlrsbD3q4t5YVpNuaFihOkppdesgK9eJkP8IbES7asvHdR
1pYRtS2kvdBHYXYBFPNysRpbTGInuFq9MT8q9MGj0gFiECeafo+TQ7XeBm+3ghXtUpCNQc4jl9/v
r+UKqv/6O5jdoWfVQOsG35G+fTW2vqsd7fAZfERe9WbtqCfs9Kf8ZJxDh2N3OR2vH6TXdpn3PqWT
NGkFnAji34VbqPaC86gWiVN5J7Yues4KXp5zJVcDm8gHgfRiIYUVGZuilZdDAJGEQ1i06MJX7QY6
zWPqLlg4Pdh1PSVKd4hmzkN4pT/h2u7ibxc7Vq9biF9ImOOSCCU59rofOeoTfQUaE9Fe+0JNoock
SsnwPn1y5nnxo5t5BpUk8mE6GFrYvpcqTsHEIeC0VQWNiPVvq4vcKBp92Rq9LiofkrZ4yiAIJPUY
ePZTKyZeWLicRzdfAE1LBPcLtpelGqmrPqBJJCJ/NA2PYo32L6v5RIz1ThvhoenVD86IVz0LyVjA
ECESCu3T69nu5pzOVjqDHkAsHSDdd7EwQKyhMl+0VzOxG/G9HrcaOF1JKnJme+1khG/pCw8C7gGW
Dac2KIranYwS5hG+XByVws04RY7V2bwwwfiSgTgmCAwJp3/kmHlKihr8UzoR4s6mPLDg7asPfnth
i4kFcn1WwslQkdzuzN+tpRKIUrzcX61lMW6cA5JXChAnWC82Vz8VdY9kF5wDMqFEaQUXxaeyB6+a
9BULD6bQkZJ3s6yd7gpWSIeEG8iR2Iytos+TGM06oikN21//CY4nSe4459vqMl0YWf78YssndVmB
Wd/Agzm3Sjex9NDtLZHMzSIibbQRqWkecWyueh86Rb55MZB0Y+7lOjFxf+Rachjlt0KMiJm+GePP
EiDE+2u2NjYQNOOJBaGZhc3hemwxiOMqucYGGzESB7jJ/jAFWu+ocx/b8pD+AduDxLG5enYvhWnw
oC2xx00MHET9lFu4kwd9T9/H6UmHrk8dh7ZSWPaY7Uz6nBucvbY2oSowgCDVh5vAO68HmhZJ3ysm
tnMEOibBDhKkoIUnCNpxLojVCb2wwzjLnOqjlumw04/1p1iemjTyrXeQV3qTEFjk/uqpKzsOJLtA
Wy7pYAQg14Oic1WmQhunB+NdAr0Cjzd8cTJ2Q1/+POMcSiXLYzHk6YHOP4cwIBUY8Cvh1Ak7uY3s
afy6P5q1zXxpjlmiCtETwK8F2skGjZTDswmqNi7J59ohdWmEWZ/GaiOa1QswsLfAU/UUDJkjjc/a
6Fimm4aAfHGB9Eta9d40Mnu5ENpxrKG4ewhLv6g3SfgGUl3SI8cs1O8QUZS0H8msPt+fzFV/v3AN
5uasQG055m2WIvEBPi7pBR05RJKOM3I59w2tRkRI3BiGCmlTPNWZrHLXyGnQzlCHikW/1sE71mYk
HCyIj3TRcRJiP9Z0dxwgKp5uezHwpHx2y5MGqrBZLPdi0HF24JobgRISAk9LgxVqudebYpSyVhO0
Oj1M4oOhvuKJyG0fWJvc75QiSmlQ9GSHDIEqNR4zLT0gJ0Gk/u/CdB02OpEl3uyuuStKaUiAQc0G
bwtmh4tyYQl01tNDCQrHaBv20r4twn229H0XO2VOz33NAQSvHSqoDyA3gQQu6K6ZV0RvKJPYKGp6
qJWRJHiTcgFoKxj8hf52CRUAQsNxzBwsdW0FQ0xRFDTDI7rt7UR4WLpEB2fIf857qUJ3lYLSBF6k
otsMXqf/4/I47CNu+FYHWJr+rl2ERsJY5cujMO3Mwosq4bWwgn+e2Lw2wuxANYJuGvjx8CoMCk+p
U1Ibo83nf11z94uxfF+2F9FJ2FCrNRU8hLJG3objM3KTG74frloByHIhJEdHCxvbVZU1mAvi55DM
aNQoJABwaSH9EqyOR++0dukglYRmWZAkL41212tTWR0KnyYin0rI7CGzfMjAQmsPtMMEp5DfNaEI
gYDoeP8UW93RYFoHjSfcURMZq2GsoUQlLuFBvZ0EY0/R/NFhueh/NbxFvAF0lCIYg+Tr4SlYrrpY
hgfQ/SZRjA04tLQEj5tY8fJygh4BL9xaXboLi8x+FtE2G5UaYmSaTluF+t0EyRaNE16trpqBBwaa
zSG6wbJ0aDVVgraHf6T6D/TONJ4WbKXhjVa4fGpOXWf1gFoqSwoy1CaOxespbKMMyuCmhZSOMbRP
YS4LxzKnnXvfI1ZHZAI6j2cnnJFNCUNW3gBKC7FVhyzjUv+AvO5j14BD576d1eW5sMM4hNgYaTyZ
aKKX3Q+RcO7CVbdGE8lCQ4prioXR9VrYlTQykdeW0WUpz3Y7QnZceCpzTrihrF1U4PqFVDiEHxZG
nOtFEbFrZ+i040hvBvOjFVLNmYLRsoGdiXbB0qyazCHSBuF8SGgi2yDWiIiqdvq+6gUXuXfdEbNc
3dBReo0ECSJIhZx5lZVkW2lS0CsfVLPT1EnzHrej5oGnQiRmjAxpOWcvfV4PxEg7pGIiuTr2Cb4j
HDsJgiVVvBmzIbZLHZA7sdQnF+if1O/LPNqH+GWiJABHQfGIJ/a+nBhs1LdoR+HZDYo8xEXXEwKS
Z2qW2pweRiE9Ta16QipDf85SJXNoFUYfkVBrnNVevVeBcAZMA48rSBcxV04d6pUeKyPikonUUEkl
qm29S2fjPf0Sf+d/JMNJahsIuvsevD7Sf1tli5JxLqWiksBq5ZRWsxuNj7D+EpRwO2iv9y2t7XyQ
vFtoqUQRBYQK13Oaauj3bkrMqUoBOKzF9FwHlDeJa+E6ysbfVAAghmDjR+S4aqkTphQNUfJmbN9T
q34SAU+yRp9am7wYiJhR0sXn+2NbqbnhXruwyyxejF8VegtxV1QKFRnE9HWWYnqstEDc52NYPIdF
mKDtZZicwdSEbSBLP4pQUpxxyqstIAMRZ11X3+kXX8Ty2plAwVEB7WHQUCLVwfgMJU/+3f8SSVc6
ZsOxtnZUof4G3U3UgPFGZ4YvNI3UdhGMhQla9uptlqP5N4eQOq+7ft0QED9IAqAUwdas4kidUgun
7gFSOyKqD1LbEuMXT/t5dVMAswi6D8hfQQ7y2lWbqQH7Z41zyCCfIJSzd5nP8ZfVzXBhgbk4pq7u
+gLALFT3FGjQPLcbsJhsFPdPRCZHcEzwB/2PFpkzPtOMNOmHHiTKxu/aRZIvU7sPoWg3UrQBdBqp
y8l80PqSKNAHMDLSFzzln7VLeUGC/v9ZXebkItjNwk6bxmVWQV7hgE51m/rxOeJ5yHda+ebsvjCz
3NkXZiaB5kHSwMyIU5RoUF6E9pUfk/AnUvzEaw5o2Iqdd+QBXZQBHLoNj737+jW7PKjf2niRdENB
GgEN2jaY8fZKD8ISOcCtSmc7AWtODTbxir5Nqps3Ol5mJWcXrkUjCIGRJAMTPF6dTGyFNGGsSnmS
oQ0ZihiWGP9Bg+VjnvLSZKt2NMQJwHajPZ69HacaMAIATGCneR6rnWpuQa96311XTCy0wpg1fUkH
sFlGo5mzjJYD9DFd7T3bRzzG3ZUdLiGC16Boi6Z43EbXToKSV1fF5ZgteQ8VqIEN7aERacvBP1+S
KzvMkjRqbxS61WeHvPoLjDXoELho9JUjEXAS9MRjIOgEZgVzwzhNTUGfskOVGdBQf1jaVhvxi4uw
Xl0S3VrAzah262yTexRagph1enYYJF9rHobEBRDnv1j1CxPMuRuamTnWCUwAudIUO5gAB/59E2tV
+wXjBViMvNBHsU0WyPG2QtYBgxP42j7wEg/XNWntafPnlZf/WYsKrmwxpzzS6L0SNbCVJK/GsFMG
sIIDJGopJREjp9AdUFfXpTtkL0r2m5fCUFYd42KkzIkfh10h0GWkQkSs32ZGpn342B/E19lDitbO
9p/SpnXGfevGXud0p8TONtQpXzsfmsf7yVM3tYtCQrwQt57ANMc9qVeCtavpYQ7IQq8rJV+m501y
RHck81aGNcPWSW0Hznv5JILm5c0ikXvfB1Y9+WJimM0P0Z05qRCfHbIh8GvNHUTZN2fvvpHVE+bC
CLPzxw761XoFI1p1RnidCy/i+C7Zk8Vx6G80FXPfXc3i8iEX990Ym6WqLaORnI7Qx24neeZWtxW8
H0o7spOttEkfK292jL3uUFt6/Nns6m0ERj5fcUCd7oiO6oHCze5O0P6SvexZgjZttJmIjplXSOrE
Hp8Tc1lb9quXUuOSesb9yGYRKyuYqLwAWaEjXm+m2bk/+2uoFUD5cOkizaiBApjZelEgdkYmQEyh
QkO/QubcC1J0HrdvTeaGlFQZMfT8mBuce2ttz12aZfacrAtNpsUYlpEYXjui2SUd5YOkd7/0PuIp
lq4EGBgj1LSX7P1C6H698jrcOFQ0jDGV9W3S+MiySUXoZRtL8xqDE7Ku+TPepkjqIcKAWARzNqtx
EGjV0pfa1LWdiMUeuW23KZ9jcQSP9T/PSC39Cv82xqxenkG5IegB21ai6VEzmoew+9CN3olrSkQp
9QaVJya2unAWdKvQdQuPNJkzwQyR86sKNF0lDaB9U0VBuqyjX6moVYkk6A3Z3HfQdXtIyGoQqwCg
n9m1VgIqMqtHu1IobX9ukwTx2ljxXsOLt7GbDCkMFFNQp0UiiTmDxHgM5WbpSKqkN7GqvB5pGzk+
yfRHpG6HbhvKEcnQ+mukX1Td5PX7/TGunbOX5pkxTkU8zVlQQUMh0AHbLZG9CuZTSOuX+3aW1+Xt
MFEBX9LOyPYwm64C91EIZC1av5QPVdT2StJu6vwkm7+o9JQludu3PJqJ9aH9xySz9UKghQEAAWoK
/RKNA4q1L7UFxi/XKWdsa9sOpYh/j43xy1DJhVnKsYRTUvutbjnV1D+3ZhXZik6JAI2B+3O5di5f
2mNcZo6FAE1hi1+CyShWXzrzz30DvJljnEIcOksKFgPVWesiuypPqsY5hHn+sJybFzciTdCi0VP4
XdFBniwDHWyHW058AvGekmbQVfqrAON1f1ir6yShxQRbWYRaKLNOE7KbgqwAhFw9jYhiQjsdNqlC
2urXfTur04cEIdLBeBndsBgGVEyDeYGwJY3xOQV9agdS8DCOPMrOVT9Q8J5YSNyWnuTrOdRopplF
u8DVxle92wja6b8YB+glRNWE5gJkt69/P466Eikx4I0GUE3lGpArwJWKPY92YK3Ajc6o/9hZfOXC
FwJxSgV9QG1DkGAq8PIUTJNo3v+LNJw/GDJgM1S1s9r8QHdVS4rmSUuB6pbHQ47FDNEde3/ca+e+
jMMYWWV5QV0z41aEkU7psFTIkCvUtkjnzykxeUJA61YQfULADDR8rA6QAE1hQZsxaiCDm+qzxZNQ
HZ7UlBN7rjojqOX+vxnmsMhDfWhBq4TCERgTIXCcjugHyni4xWVKLo53PP4tjALn+ndbPP79egnV
WpbgjK10UuucRKch8cVWJaEKmpCYOlLecbYyMyrWHps5DUY1SVutkU6jvm0MMAsHBZlFTm8LzwgT
TgHYEQdTjEHJg+V2qp0CURKIr/edjX3s3gxFvp46WYC2w1DDivjc/IKul/8S/Kk3v5NHinODc1Mx
PrfYQg8dkk/A9EIekO3AzwdLATmfKJ3KutYOVhBIL0GpiZ8RnvQOMCUap5K4bg+4iqW93FLYJK2a
KCbgQLDXG/6k7cdSIoJcAKllbDizyLxT/29k/7HEzOJgiWU94Bo+haWrZ1tqISwsHhJHpR9NdkTo
NgwyxweZK+xfJhG0LWBh/AdbSFdRqRtLZZJOVTEPW7GuUCeri8KzALZ1206cX7SkziaSq+q4CUdV
2XLGvPgfs+lQRJGhl4BeRnQSLf57cW6inSFplxL4KX9L/tCGjGftcfiRQ4KgfSxGzmhXNsOVMeYc
Efqs1UtYOzVxtc/F2s3a1J6m1uUMimeHiT1yyygrpYSdodcdLQqPHTXBbTTvKLThWslOO6hhQQyB
6FlxrAZra6bpToxSPw1lR5p6//73rC7yxRwzdwHa7MFrNGgYdjifQ3UnlfNDnFJ7kpR9nAEVX4iu
kDScWVjdNxdWmeMUin8FtNphdcg6r9VDLwhiJy1kr+0njinOfLPwllEoE8sY4EQteGAGdf5hNI+z
avASSWye7V+75T9D+k4GXDhrD6E2wFEwJDH/mxs/+jrbdZJJZql041ImNBM2Ea4MUZ+9UlAJOhNs
PeVpcnFW8/ssvvgIrSn7MuzhXAJS/fGg7ZDLfFQTfa+1vaPRbptlIMZXeHO8dsZj8yw0biBSQ0Vh
WYQLuyFNVcGIBRwVH2OLghjpyWzver94rtDIQPqP+07LZlb+b7L/Y4/ZrDQBBykyq1jUyNxUELKt
YsUt894eK7Q6qUgeoZyUg0luBDN0Y8Uex/6qU4EIw1j6/QCSZE5jy0q1lvamdCo64Aam5GGYEkDO
+scZRZXeGnxtQi5r0vfNDIgfyvcJlGnjjS7MpFM4yKPVNb/4FublWY9SO4IPUDopmTeI6GkA/Zlj
TC5KvTPypul/c+WB9w2zC9Q8EiTXSw1uXZqhT146TeMHOLeH2ZOg2MQTuv9uebo5+y/MMKNCT29T
DEYpn4oMWgfAjIGtsaqBlVfFBEpGXYXWTzsZGos0TRLYuQaMV9NWg6uYpeU05pzu5GYM/KgTRreX
p4/YGOnegGbJDkJOqjvLgH4YaTk76P3pH8O8Srb3nYR5vXz7KCgNkRMTIb8ksfXoIbQQzauhfEoD
emzr8hR2Jq9Rfs0PUYcGQfRSeIFQ8PVixGbS9ej/wCzp07SJldDYmo2ElvwA+pf3h7N6wOEZgygH
speooDI3RTlMKvLklXwyUuVnmuienvmD/CgrYFCE1kosO5n4K6KxnaWNq43IqRal5d7/COaFi2ca
cDSgRsHzFn9j+12P1xirOYiNpjmjrxYvtcxGStAJlL+VHjqh/HLf2E3MD4kFdNoiAsJbXQOw4NqY
EAuTKgl9c+7T6iRQ+TkeoWldtR2pxHkrzBX8XhxEzoXMNgMuY8ShsjABLClV9MRemw3BFj3nytic
m3nyzLb3q+xQp8/YaEIze+30o0aZTTyHrdtLvT802xmyXlrr3B88q2P1/Rkof4JfBE8rCYjG689I
G9BbT6bVnOf4dT4Wig34U9b7RkcCNI27kx8KrlEA3FYu/VT7WPdyye2eq8qNtF07QYuV0EMk+bFC
UAcPSrBxO924lzLSCcfmxMt9sCX3f32vrIBPEF0oiBmZcykyqNKkNGjO1db4zL9it7cp1P/mTeC0
e/GpdhXcR82m9lpv2HQHSHCdhn3rzEfxcdokHD+Vbg7lRZ7j4muY40so1VQwY8ye7HcuctR254ZE
sBGv42IMyO+vyUnI39DhPBNW9ocMvl4wgICACkquy59f3MN5N9PQKsT2LMXOqJd2J78vctpSiRMT
Z+d9F7k9ESAyAZVjpDZAQwunZVyENtMQtC08NemrjVHU5yL9sOrKT6MWOlDhoUwlZ5YgZqAPf1vh
qzPfh4wHTr0NPZaPUBfwGDLm+IvZpUnQyr1Q6c05hXZHqddAqCbP4bNWOokq21PrlEJIqNW7AR2W
Lj/pB2cWVo4J5MJAUgKsAKhXTWbOg7iIRbOI27OavAcQyx3KrySUt0pekM4QiVEdqzTajm9NvR2q
hyoLN3XU2o3iaOGPWAKTqKxyIgIWxrfsBUVC1ltFXgSdbQZzLQiDrHU0V9qz0oDtTDmUtS2E/oho
dExIaWnO2P2NR19Pnqg4ElCCuKkic5ILy7xfXeD4BvRLIe8Pgj/8g/kGfSjqIsD9dA5LiuqFBaSk
Ocg8DMVtJLiY0dCVtWgjKcaNUEIdTWAW7rszWsCb0M5TNzXfYuXRoF42nIPSQd9n1/3hrPlymFwP
bhFhWrDsoC/E4ciseW8BIComkXYy5w3KetPjNNrqCIpUbW9NBBEB6pbjuJm5r5nbPQfwA8gfTDzH
kVMDLux6hwvgR5YNKpsnR9h428/YRccykWxb33OOktsLgLHEbKxM1lpNqmFp8qtDvS2ckXwVxHRm
FHVVG5oHtidBZq7d9CjU9m7sm44OwTnJjZ1ol3viPvTmJ1674XeL8tXMM1+1REQXJ1ypKZ2m4Rw4
dfZkj07yx9wV2wLajpB7IMpe2mRe5pT2F2BWwG846AhBbVn3BF/2DF8mE0QfU6/yM05DyM15z3wW
8yCZM0Vsli6702CDINg23IJUAHbxFLnYDn3IcV0vP+N4EljiyjL5tlO+QcUdgy6cc0h+v/+qSUCa
Q0BEwvH2b1b0mzlHph/JYuAdgfG5nnNLFIZcKzTzNHsD5lzZaJt5E9vSLnmcnNxBKdZeVAedHebV
v7/TlvEwphdBBsQgwPyAWZExXci0lce4t05ReTblBwq9wKT+iKuHDBXS+6ZWlhApXjR4yrg7l7TX
9SgHpdejOkF7YjyRktoAnIdoyKoQtyAf44g8ycDly5mRXZpjlTRmKZrhylQ4GSiA0uQzb/7x1C3V
a+hogHhMwUONmTqNjopUA+53VtqKKFpDzMoDM4CNAMKWQl7T3O1CLahq0LguakzIlDMbQBXCJkEC
BNYAIw4UEHV9yO9qs594ormrhr6F8LDL4RnLn18cAJk69WXRKvFZNikgFW5+rpA/oxsac27RW3/A
nAElDmIa0cJxy1xgHXKfmiHEydk4ZTpgKGrmlkFLqGBnJYlF2QXTz30PvH30ovdBX4h9JICYtZsl
Q6avrJI0TM4tNM+7h091N9l/BZIccxstkX4K/coP0Wn9Cn9FLq9gw8K1cbjAPBga0RcDOl4cNNdT
a6qt2I5Klpz1V2rPDgQ7N41nd++cUd48WhkzzBU2SDSpkyhPzjlwsRrQsZNLSWR/zkTe1m7oqyR6
7JwaANkMCKKP18oOHd49Ii/+eL39rsfK7I4MAYvRxPiI6ke4EQgEg+yedDi6ZwjCqs7oPs3QCAa/
Oql8k+BwRZfVUSQFZ8nXvPlyypnrTE9yKdRFTLlBJumoGLYK6dZqn9an+5N+E6RizhftFGTLDURj
7GHQqJOuF2mbnDUkBs0iguSzKsrEkJ6HLdSH7xv7fhuyk3tpjRkV7boY5CpNcm5+pW5m955F4E62
6cq2bBsewBCk8ypXIqMzO58vAJ77OiDusV8eIDQJOFhLmg+ddFuR1D40Lv3O/luTZCM4iQ2pemd0
WkfYmpy1YMGK3/5vLDx/Ijr4cNcxnx0lSV+nspqce09x+v12JuHGIN3zDJFqGUDtyRZ3rVNtqZ94
4fNL5w2eTsqt6CkZ7t5fuVPsxpGcYkd44ukjr64fbiecDoYKoC2zNcehxW0RL5/WWYACbdpudloq
bXTEGYlCcvHl/hKubQ/0rugiiG/Ri6Uy9mQztXKhpyk68fRtMWd2GWx1wTgIvETfbQAPz7y0xJwG
dUfxqBthSZyI4oXUo50XGPuM+qojILfwQyy3/9vYmK0f1ValCEWFsXVQ1ImeuvGxj0fScvBjbNkf
7oRelOXyBQ0zqpKshm6cp4UEeoXkLBtO3e3z7BwiGJ236FEhCmD4nYp4dN73wmbw05MELpCvhnem
364jvgGaKgvjDuIoFuIozkOkSUKcnvVpUxvHIN4H9EGWPu/P6OpQIULz3agCtIbFxE6jPOLlLabp
efSso/JB3fxv9ZQ48jZ1DR9AKBdyJCWhnFQ0x+xNAmJAC1sITYT03B46X30unxun8yx33nWe6FU7
w8HJc5Q5g709shEgYhcueTrkd1mse5aFQ5bKY3qOBC94UB+bdDMFSDFIHJQGq468+A8iD+w+XQdp
7E3LtBjj3VuFYnaeD83zD4NQgkAfYigeuIXJi/90OLz7X09fX8GP4ZgehYr0PO7rlaEitwwRAOSv
Qdj03bN5EWvlkLEHgRYtzsHPwhN+SS4UtR2O69yGWajvohEX8B4F9ARs2D1VEg36eizO0059635G
x/An8BW+thFepj+tO5yCdxysD6lIyspJeHt0OV2ubypYX/iZ0DAGQmM2gV4PSpvTSCnOlTMeUBXY
hz4A0lB2wU2fPfAAl9+523vmmGNVmiCnlGo6zG3zTf48Qs3aFrfWY73Xt1DD3CgOfdUeGw8yFX7r
x6fi1ToHrrjp3o2EmI/CR/bKXQDeFDAHsGjFiVBZyzcBAF95uk39yAMg3ZGd0gseeSKnq+t9MePM
6VtVfVzHpVGcBaEls/msZA/adFQ726pflcEGefV9B7uNNq9XmLnUK6E3RvCgFmcxeJT7zFHoPlb/
ISXyslXR4Y2ufw3FRWRDmXWN9XBSjFqMzg04e6T3ipfmWhkESBMQtkHSFI9ghRlEX1igk5Sl6KwZ
f8b2SSj8OOBBjlY2O6J+VDPBz4A4kaVsHbXcGlW9TM5HxVHdF5k0nAfVbVoSb4tLC8wtgbRkIQQV
LEjhC/qeiJk8SdmDOPml9seUvfKshnv1oP2yINKEGu59P1hJnVxav7ksUJHKZXmCdfVnSO3hLf3S
vHmffQ5O+ECUzZS46jauttWrQnSenPXKNYxZlUHHBScBhIzJlKtFoXRKTfHkycmAx86mftZ5ELVl
41yeLQgxkIuHEVBkahAfYfZxMw9xo5dheQ4ngaTao4mMKGcK2b3LmmD2btEFRhvmMFEchr/Cbwzn
jb7Jv/JddIrxVtJ2aUDmv9lj/jScRU4+8ibR/y/j6PfDTGKMbIahr4e6NKcExs/KvnqP7OikHzJX
eMJmiAjvZmB3HGtt2S0XV19ajrQaF2ugB3DG9pBFSGv0b/cnlI3qFyOIfSVoYCHfdAORBIPUTDtV
LHH0mrpHX9PcHme0SPFIrG9e9qyhxT8vRkOHNs8rOpdnhQSTHe7L12wv7apHc8O74rimmInTZ7Ey
ZRAznYV98FBts2Poh4foJSE88sO1FbqcvGVyL8dkpTh2dRgyNLzYgz8U/Sepf3+BVp0OpR0VVWAE
QBB1uTYi6YKSBpJUnoedCqpM0n9W79YrKHVfjSctITmnaHLzGsJCIdkJwTskIpG4U5mFqnHTVEtI
claOckaGl+bZPCLS3Ct/4yPvUFrxvitbzEq1oLcPIyGj53Qf71oSbKjXvfMIFpcfYU6lKyPMKkW6
OYLnH0aibfakbMSjfOC53Oo4gA6EFCbekih6Xa9RDAC6nFaUnuffwy/lMfpUaiK/B7/uu8J3UyYz
ElzxKOpCDw89wWxBXNbSDDD1kp6zH5E97l98zxv3BJHiY0De7edNQrrNfZMrcweLpiTitFvqucyt
D4bDtAvFhp7zl5AS+dj6cDsOcfnKLlpUMPCSgbMtfXDXkxcWQkpLQajPovSQZBYRAUwPQ87FsWYE
5Tmgp4HeEKEPeW0ElCW51FdRc46lbQJ0GCgNTQAJ7s/W7f2H59KSvUcxEC8mFs2vZVZNK1oAG2JU
KDhm0PIouyxz/zcrzFDETkDPPPioUW88CXJJynHijOMGAIJpwkAsnAEofeBBxFzkWmnGSRPARCft
ZvWXKFieLtu6jnTUUzWRyWvtvrStcCco4NDaFgXHJVYnUoUKAXwPzyK25iKleqopYd6cxx6C5pDe
zO2uniTeMNfNAFMPaDFqqSzORYu6YJpCwGtqdN5qoPS2y9kuehtaLIBIyj/E9Gc//0TXDBQuJR7T
DRuQLXMMlM1ysKMFG0DCa4+chRzQvgD4jGqqN5r4HuiJO8lvUITmDPPW9a8NMSGTBAgb4O9Gcwbr
np2jj6+v0N3h33fKm6ooO5zlKy7uQkGTSj0qAYLQCOhCvOZh/Ay/ClB4b4sNUEqoCcZO5W+MgYxe
7TzLZBeRjmjOkn0PkWg/dfjP+9+0trzQlgIVy0Ltf1OojuZSy3Mw8Z0bI45eJEu0nHmOGs4ReVMy
+R45EP24RMA2aLGnsjFPc2SaQotigrmT9vmL44l24Ul7A5knYFCzjb5HzVd2bGvLuay/AWDXNwLW
9sI2c3Z2tBcBh4VtcHi8P6AYbVdOvdV3/bHxkBH2yu2v0sudNxFcKpl7+nN/gr+bGe6Zl68XPesr
RerCsDsDgumZfnXUkCIS/WobZAQ5dk/zx41hDx6KGC/yYXwsdryq9w1GgJ19dhsN+TiICmYgNO2y
/TTex2YXGD/ayDPeE9WWIjzyGi+lpJH8Qpj9vIWqmSMWfyYF1KzlAWSiulFCFExwyiYBD4GtC05u
4f/OL134/0i7suXIjST5RTBL3MArjrpYRRK8u19g3ewmgMSdifvr19Ea7VRlYQsm7fSYTBJlDOQV
GRnh4b4th986tEl6kOGXO5tsbk/gQqiK1AAg27iUwGCMuuflBOo9NeKkBXYkqtykOvLIN6Q7acff
i5N9XLvMl84Dbj7QQSHdNfueS2NVKxNWS6R9Ie2PTksduU+82+NZ8mkIS1C4AO4GrXlC7JjQRDMH
mrYv6AnNDkNTFnswBTKXtLbtAAJfr9hbCFYB/QL+Bugv9NrIIuSOjyna27O8xfNFd070WT/tngFp
+7o9rD+1BnGfn5sRN5mZmYVEYWbcor32oD/rn/LdZnOSPeOR7cLjVv/ubB3nqXOe9rZPf/jSPgiI
E38PWuA9nit3dL5Whq7OZ+vWN82rfeZwCeOTbrf4JmN0UuuOmoCWPZF4Y6OKgWoiMolB/oqqVvUy
6Zv2A/IFoDcCItv06t0IljnuN68qvZO/GnnPlZ+2p+gOO4ajF6/lv64qnfMZPZ8+4W5gOW+Khmft
i5Le8e6kVi5oFb6iTeHants7/R3+CXIaDvWpz7au8uQFmbxy1P6gGW7Nl7A3laEjkhKW7Uufb8d0
C2B6SX4CrxUx195JdsD1g50Hef9QV5Oj9ndZtU/Iz8rI3Mx0UC/Jc1eVPibLTU8m82zDG+2nDnj3
1NfwYNYOvbLJezC+flV71oOBwJGlLUsfytQfLBeq9XJ7H1f3Q/hIOSihOVQHQfDROxmUZn6n+bY9
WpU/GRt1n3zSKLmzImCanWhYpeK5zqAoJmiF8X8U1eYi++W+4TbvQDff8peP7w8/AZqRnGYPPctH
yfkJlWKUnufyM7L7EqhIIlBUzX9KF3+PfykBVHR/f/APxDn8yHavqg9ORFztzxBxAOhqRMr6rz/9
rnBxBm4fw6XTDmkSdPxqCEvBSih4y5axPB/MEWGhuc8I+UyM9qS90x+mtDPsTcGaF6t9o5StbZ3r
k4aygDJ3NINDA++hyxlTyyQLkbVrXnq9mxw+1d81an8QGp3sZCIr53rpSgAJKVjlUTpCOlcsAauU
JUVrzLhdNbvLxxeuc68immciM218UPUh7xxer+UmlyKJC7PC8ajVmjBlhgvbD+CaqR612sme00P0
ang9cGuqL7uKI+2JJyPNJu05OGnqXfxPiyHwFCjnzAnmGV9zJQ/Sm0mlSeC+fFHIIXFsa6PQyGte
x2eQ3A0qAAo+HogPWrUSvc6+UvANqKYpEL8Bfghir8IK5yPNNUYQx0j6qVQihytrmKEr1OSfkZ2Z
EOZXimvkpIaweanlbYWlBEtJp8TbLtqk0qFyywrhb/+z20b92+1Ts5A1wJyeWRaSE0ZFFTuPMTg8
YjZsDzpqnOTfnfP5CXwDllN2GS6pyLPxZw2HcVUfFYctxByKFhVTG8cAx560Q4c+TviU6BDDpwAP
r3ygNwuUlJtxjc/zCjAo2hUeyb0ZssiSMN3cZ4BqxK7hyoAMpkcdKHg1x4MkdMpNEaSeDeCLslI4
vaozCObFN4Gdh1FXgk4YKcjqKN2b9/bT8G7em6dh2/60H+PTWtru/1hlpHABt0ajiIhCZpHSGdGA
kxMOTv6WPlXP8Wba2W75GWPwsZNDM+Kb+vLMfRI5uRfeW/7tfbaQqJz32X+/QFhqogJRkGtY6kr1
zcwNtxAcy3cpmD+pEypO+EBqn/S/VqwuXWdoUkHtdO62AyvbpXO2JBIWKkcYJH8OewP9rFC+/058
Td0k0R7t3eRRHo8WHpfPWvbSciBiFbdJV9Z79g/X/uO/HyHEYj3XMxIbmHwra3s/luGr+0Qt3c6o
3m+Pd9FTzerMeCtY4KgWLNnRYCtlpaO9YvqtlCfCGve2gXmVroZyZkBwhbZatSBtIs3LcJQ+9J2O
h9Dd9GqsTNjiLfdHZfo/4xDcoTyxwlR7uXlJv9RP6SP9bb9aR+25fijKlQEt78uzEQn+bxqLakpU
mJpaR/kOCcH8lMVuDbjwHTkOJxu8d99uz6E8/0pxEsE0hDIY1MORqRW8j0lAVgP+zealAsXvN+CW
vuUHXQfj5vAGwR1+Z77k71EBlbyVjMfiLXNmWJSK0ziREFbY6ATBI5wdja39Yd9BUAhPgq98kzyu
KYYvuZ05hYVLE3ERNqWwjrRAF2qh4MXX1Cc8qmODbXX6yrRXVk+7ZvBLVJYgo5EBtDo6A9lpmssK
1YFmb1seWB66RVrsymJTrlETLU3FxZcJy972TJXDEY8Oje6U+k5H90n3GCvfihTKQPehtKm/Nafp
kNGftxf/yiHJ6JsDCHmm6UCsKjYiMyvumxbhVIB+NBtAf8PFJfjUjo91yHy5D9HRv4Ybv87XAlM5
Ew5jBSwwd4lcHUnENRTOKx7E0kM0BqEteYP2UDRA7LDD+B6DB884lu1GBfGz7dFxS9rft0d9nQXD
JwAWgM63mT0MYK9LP1xWVhwndsOD1kTbsSOBS5J8z5TGj0uykXXJNUy8te6TcZ/VezP26vxRkb6m
cUTrVv1gQ1XmVySBdddtpZUFufJo85ehA2mmgMElJFalJ71pGfpGeaDy2Ou0Yy19NfylHz8aw96p
uC5vz8TVXTCbM0C6jQgeYcCfE3P2Lm/KXAI7SM8DI0ohhXBngxHG4Gu4s/lau/AwghVFmG7dyrPR
GHjQ519m0zlNAwb4rvY4QQaJPKXphiq7Iszdut0V0ytUAFbc6vKCn41z/sKzcZI21vUI7c9BW7s0
Lram1Pi0LiBJNe75VHpy4mpp5UwoUabfvg31UUu/N80rKGX8MPbC8qCZ3LHpI3rP5KjY/YtFQDIW
G5KAOVeMv0qlIIlBJyhgAILQRrsh5G7W7f+5ESS70PQFsDyEn4WXdGtZCWvMkAedJf3kPGG71Jyy
LWrqa9QO11lOLDcERfBcnw8XINSXk83VNgaxmtwEHWm+G0noR8NpSoBS1rZKxF2wScydR+quyD2u
PnXtkzoc9HaXPNZ3NET3VN4cp+w5VjagQIq/Jy71e/TD5uFDV+/LbluaTg/ej9qt6zXExuI+mUOz
GQAKbQWRQqUcoLg82WYTpJJ8B84nX+o7Z4zHpwTNLVqpubn1KPGvWUA15ghNzZ94hzs8eewTIIsh
EpRmG+WjxfukqbxMIx50jlf28nWIgOm1oS1ooskHlZg/CayzvayNI61zvW+CuvcgXpLiRjqiizz0
O+bUz+YvQDhH7/bmWbgmLkwK/rKRaaQbDCahG5ufWuCNpOFJHYMOD5XiR7/aLzhvRtFhzGhg1KdR
atXEWlcCB4mMU9QG7VfToDnecOynPHwaH/uBOYhTd4m+0pC24AjBngAxFbSTzG2YwntgUIFSLfR+
CJDNmby86tEvEikpFC/NNfnaOcoQBjd7d+TQ0XqMLgMhKialzWJ5nIYAmCuvUiBoZUduWe/aaIVT
b3FMZ4bmn59tFLlTIlY1ZAi6ZmtmldPQQzuusR5dxfgIIM5HI8RUFue4YzlG06fvEf1ZhW+3t951
Hk0wIOy9MZSNhEYwoMuObO661o3HDdoiUPYEN+503711K/H+9QKBx2D2YERBZRyDu5w3TWmz1Azj
ISjLpNzGepXeNT0ZPWsaSyDTlTWe/+s7H+UNNNAgYYfeX6jrXtqbQp0CksGGIErMXfOQaZEThtzP
x9abUmz4iK51gV8vGgAMwGYoMIv0ndiD3WmgqUIxbggyy0baNEHLd1qYa1auXxZgQvjzsIDsOpyW
eBGMGdgirUTHRHa1uWdZbm2AY1DcnlSp17K82g2SlO4yhrcFH4uvzmpHPxnMzokgwOGDxSly0GLS
bQDRi3wrHbKtGrG1JPM8vZfnEV8JuVF1zuRZaM6/nP6k0xO7BmltYFe9Y9uJS4A6lHvLs/oNtddY
AJam/tyasNjctrmujIh7u7r0Iq7vNF6sAEeXBqQoaD1FY/usKiDsXyiMam2vpWOgAuwVviY6ttHJ
UN+I/HT7bCrXgR28Mw6Khm5+xC6iamqahYmu5e0YxFW5ibPvhG2g4O7Qxh0e2KMZob3Beo+t3oPK
EI7t94Q+5dGW2ndgOqjQe9x96t+KxHSsmZNjWAmlr90feDj+VNN1ZMJRRrhc1x4q4fZY92NQp9Ex
0QEFsevRqeNijbV9aUmBhrfwsERKFkf40pBRtqbSS80YTFZzH2lsp+Tx6+2ZXjSB/klMM+oJMHRp
wpRAh6r1GEssx3iyFDK4h2uyKrY9B+LiUZixsLiU5kZYERo2loZcM0MfgzKElEgIv7CNTLnxmF42
btxa47ue8G5XSDFz83HkPsRX80PDGHfzhire7UEvLSDeZ9Cwx4sdB1N4NmRZX1aMymOgc/NBx8bJ
2vwB9Ebb22YW3P0syCsbYONCZVuEdGWZib1hkDFI+vipACtGOhU+Yz/GNbaxpXNpQE0Jl8tcRBfj
/EnnhlKr6RTwjv5mqe0V+IuDOpGnTPZL3fC18sx12IY3/ZlB4QQ0jRKpVh/BYNtse5m6cvWpFS8Z
AXDbUaxPtfNvT+VCbAqLqD6BUwWoezj9y306geAxzwFUCnJ6kFvVU+RDaGRgNGucCM/qSPs1ttpm
nKIHk9A9L6KVp9TSOUEzIigV58wR4uRL+z2VaxVcllMADOXkMjWqtqD4XRMjuE7Y42IzgTeD47NN
vKiE4ziyWMrrxETywkx3cuV1o8cSR2m8MDcc+qyaWzQtg4VrW0n2tmprT52UOzD7cJRmk/R7b+xo
Xh9Yoz6vzP914IwPQ18OqDzBh46TfDn+XOENK3R82CA9GICxKKobS75SP8ivarVJ9O/9Wo536ZBi
IgAoAjQbnU/Cu1LRUCpPNXXC6Yl8KVQ3wFTsi2ztBbJ0SOeOXJBoquDPF4teCnRZh4xMUzAMXYbm
cgr2CqtmjhGDQKmPf92ex4WIDME3uJyQocJGFsX1mrhK7aGJSCCXDdmWSfpqZZLukkhtjnlB823O
ZNPvtGGtcWXhxMIwGEQhmYxsrBiLAO5saSOPYfhZObCXfqv07lQcmi+5/XZ7iAvrdmFJiENykqty
RTFEOy/2tQ7KD1BLxqP5eNvM0oBQ7JiJ0OZ+StEhaHk22U1RjoF1ylyckfrtqdRdNXZL4ty2tLRm
55aE22IsQHwTlrDE0o1t/AaM0GUkSNG/TawX3m1uW1saF1BD2PQAnl8zq0VxRXpqszEwSeabcQQg
luypljdaULQmT0WFAmn4ctvm0gjxKJmhmKDEueqagmw8KHlzBSNER4IWjGjpBnNcAYLKTUdXwHpr
toSEWRZZVpjZuHuJS+5L4PhBU6HclStWlhwpWgWApVYIqBTAEXTpr7SmNHOr1sZgtAFAbMuHsi88
faCbkBr7NDtSyWdAoPSPetJvi6l5k5BxCH/Zxj3RQXXvsmC0frXT5+2JXnA2F181//zs4TxIci9J
CcKgIULHs9XtFQpiHPCDpSAOvm1qcZ7PJkA4hqGFQwgtzzGIFC1zeIGqjxJBOBIvEexc2mOJ1xRx
F8IQlFwhXo/2eDgZMd4Ziyil2ZTAYzckCKNtFRLfjvdd9hO64bdHt+RkZqJFiFngZkBv7OVEhvKU
dkwtpwDgunbXh9a4kTQ8Bak61fvbphbKCoDPYkyz8ursPoUdW44G/OZUTUGaPTPlLU9/Z+Zn82BR
L5nuG/aWSe9FddfkHjCVYLKj29v2l4aKwANIRfTHApch3IPEkngfZyNmVRvSbV7wT6ilRv7EoV5w
29KS6/mjHYYrwsJ9KOxOBdR99ijjxu0HN39Sn8vxQb2blAQEB5soXtugi+Oalcr+Y03YoGyYqkgq
jSnQa9QeO4CErcSv22jlzXoNu5uzEbjY0VKBFyU6OC63SjMiQI80aQq0zoO6O0G6vQps+1vBKifn
AHpVPtV3ncTcnv5i3AuRHUkfQ9Wh6aHm+1qhDrj/s8pVpnt9eEkqy0l782QUK4+SpQOL7CsQaWhd
RQeIsM7hUGuDpYdTAMQ2cVSmPragnne7lMmuHSedx0GG7ZZW8y+yROgxQMYGeVGopohp33rkFTfB
nReYH1A70BTuWREg4vu8Hrz8/fYWW1h0RFkoeSOWBBZd7B1M0ek04vFHghhEgr4c57JTNWXiszar
drdN/clGCG9OlLmgzo1HEZJuxjzhZ86WUrvvDbOXA8uMXoyM5F4ZInLOBllxp5FBTBBc497AJDTy
TwYYKvVJ3rSM5LsIjuyJJUMBEeyEOVNrpHcWot+N2XX9Rk2SyGGZ3Z6oohWelckMAg6l5ReshZTU
ZITyh9oNrY9ss+oDC5E/ZiOJn4Y4sqA425Vehn6vFS+1cLOA22J+0CLlhMKbsMurtqlp3BZqULbH
vGGnfHy0OEoGlrWyTZfc4bkl0R/lcVLWU5epQW5ugF8AgHRCJMT8uCh3cnJvZmAGg1JcGjulFm3o
9zG8a4vRMQfp2+0F1rB+wvrOLLR4ExIoe6MedLm+LWp/zLbxIUQuPK4hwb4GiLvGbeFYnJuYt/PZ
FmqkfBrsIlWDVL8zynuTocEAsUTfKltzOA783gQSEEnVbDw2xugqYCeivgrUD336N2PFcwg3Oi49
sadKTnnKG6NWA51IR1XqXGiNrz3x5if09Xz+14awhShridw0lRqMbqF6mbHN3TJzzS07pMyvQy/7
+H+NSdxISof2qizHmBKk3nUgswDBvm3hGl8DbBBaUnAkQNeDVjRhSOrAqskqJC3gw34wvrj23jja
+LuF9MtnrfjS5ra9a+8Gc2gZQ/ll9jpEuEB5o0wsBkFfgJ25SYqHId+RjK8Yud72UHQlULcy4CJR
eBVCH8jbcSMFi2fQx2hdH4sGrNyoKq0c83lmLjcDqAfgPOdaEv5iCPkWiedmVEqGHjQbowaN/HSU
XCkJmP7xKtM1fOTCvKGtEj0g6MBGttMUQoEs7SKeJpEeGHV+rAEdk7xC7f4xqhZqdSaSR7MQNm45
cb+xwSS9anIMKazYBiLVDLoZDVhgIQt0LIY48Q1tsjZ12su7vjJB9daa8b2pNuW2VqJy1+spXVnL
eWDiLKPrDgklXPq4EoUrik0UzERdpQfct8wPiTi19tkDbiZtb2/MeeNd2kF/HXaGgRwaqPSuWKSa
yQAlOZeDKfZ0ojrlpzFs9HGtxeF6HTUgxPHmmvUH0FsjDCee6Y/G3JDxgqyzLejUICHJVNtHPo3t
bo9o4YE325rPtYo6IKA2GPKZa7ZxhRKd63IgT+8Jt9/VgfoKSusp8Xrud2bitiZ30LLYWBNgV9vE
UHap5pTlPpEA0HphmpcCf9P9uv1dV+wWKHyhjRcbeZ5phNGCD6gN0L4nqF0FPUi0GjCBtv1jVX/w
evrZNbJbI2eZdSCrjYir0gdaJij8PbD6vST9Sw2kiFEov9TJWnl4Xh9n4KE0TBS8ITL9otOQu75n
IDpUAlk6mHnp9GMJeSvXYvGmnN4GyanGFe++ECfMJmFt3nTzNXq5QEMfFTLFT4L8aexygPVDj5YZ
dSKSulKDuIFQy+nua9sxUvUh7n2iUzfszH3E2pVj9icZdLn/QWsEfuC56QvcxOL+t+oy7fox1oKe
hbavmGm+qUN52HVjzYNSq4hTlVIItJjWOaFVGjsJiG30ofbd18r2mL3z1ZfguMuzXhuAq8JjMmU8
NyIp0QJTHhw99k3pW4MObG5RRwaDcHbfuOSuhhCx6d+2fL0DMAVnhoVoiTSpqXINU5DaFTglxxId
Lzlesm5uH6T0kccr766FjD14mVH1UPRZspuIqezQkmSAoJgRxMcyfmnHHgTgWymgSEFKvVM0haP3
DrfVDalWIBcLvgGm4e4g+DB3NIto6FTNQynqWiNQzcRJctWxte99CBALnAOJoWKcgWZywypf5U70
CTdRMr+CUmpY7UbtlNB9FGW+bQ0r33Xt7efPgrMHcwoE30R8hmIlTUG13ggkXdmpfF9FoMSeZK8o
9U34z0Gwsq7KkKNAK76GrSby2naxrPWqPppBixbY+sjAkzpnE+m4ofR5BP73gfWnUtvHdLwz5bVg
8vrG0VXAbAgyJ1j/q/Rs2xcokdidGTSq34Pm0gifOyjQtc9Z9yurn8y3AXTZxUC309wH9g7k1jis
tM/Pt41w1C4+QQiUCPqw2ZD0ZmBUrixtlPQN2FMkT09Wc0fBEX77fF3ffZcDFg62aslTIUmTGeD5
a7h9BckmsxqBJbHKtQf7NagXS4sCEeJARJlI3ArBWV80U9zkmhkMMZoqq7cYpTfjTp6A5dbKZo/s
BAXwwvSy8JS2j7fHubiwZ7aFWYW2DwU7rWoGtrlNqscyfIqgAr/iPP6cUGHtgOxQcUxAmojO7nm2
z253QBj0gmcqfdIkgh1SZ6GWeJEZduBBKDitPZvKKCQ3tQpMR9KAr/dUc3l4T6qoqh2KTuhwNxCe
/KghWPMu2TZUZVBkKe5pPoDNoStHaBXZ+I8jryAZ+jK6JC7CXZNSYrnVlE0WxDKA5fW6qDd/ozU5
qVyw9Za5mwwye7X0Pv/Q4lH6UU5zNgCnYDK3VM1xu+v9ZBoHEIZI7UbTKqQJ5QSYQFcqtPmXQnDe
7dMm+9FMHNpEYPwAWakaQiYpYwAiGXE6vPekDXuvSIwObZqqnLsFVdGtUza1WbipkZcf1BxavMj0
UnrMQecFjjAUSHV3hI6g9TgwxO6/QVGuYhP0AzIYQICPP1ne88IZ8lAv7if4uveWtxlI5NG2cUzl
LKvdioW5B+axHvSCrZUNoMhqpONE1AjiUciwcc/A3KRer0/9T8OIee7yvEPxpVWU0t5Kk65FP3K7
gschrV7Wm6TUwK855mWnvo5cy45jCITaSq5fOHlA/6A6iIv9b+FJ4fVgDtpYxCX0LdUM5dJEMoI2
KTrHalfubuEG/cvOzH1uQfgGIH/BDjhnwmmCWOyxzEP7jo625ar5oHt1midgOOnZltnc2pdK7Uky
+4esYv+xDpUDvGHmiqhw5tMxT8OoNumxO9o/Ue29faoFX/nnt0MiAk9kRGtzwuzyvNFYSUM1n+gx
y0afmc0+0Ru3R3Err14Uvi2Nf4YgvLIneEt7iKzalGDPxB7VpBSdf6Wz2iYkXLhXVoSYp6y4XEiy
jGZ1Y8AK2aeJ2w9G0xw6u9rRdMUzzr/tzGf9ZQ0vEQ3Zc9AWiyXymRNphLwGPTJtIm6ZR4OrDvLk
3V4pMafxlxmwpeDFCFgfYKWXS1WVZd6g7Zcea73caGQnATqouMzqtxNy0mOWeehC9zhdS24Ijv/K
7vzzM5dcVbEqqQaWzMjv7W7b5HxjV49ttTbAxWk8G59wzPQslZWynsWAB2d87lfejUvOAo0H/zt7
80E4G4Vk4/Ls5tlTOPKU0g8SEeD/1jh1Fq0AADmrRkEOhwjHqa90Wg+6hMNqV9te4Y6Rawhz/lk8
+deKnFkRD5Gtx+ixitDNKb8ZYeU2Ctx0Rvxy/M3V19vbbvEo2RbqNUieAMM6O8fzeSMcbhbMwkck
oXVH1UEwqKYJ8RQW0S00yUEeX6VryglL0wgCzNnhgjoBL9dLo1ERythmSXqUtd8N9MGRO0c3RXB7
ZItGwP2HtB3anq96CUMMN6+sIj0Omnzf6eQ+avT7AbQGt80sTSC0+iBDB+A0HqLCYnV53o1KWqdH
c9yk7IepHYvIA3mkl671fC0P6L+WBK/Xd2gIkRRISmPf7UGVh9fk7aEsGgCUb9YVQoQvXkVRrw5t
1cBATXLfGrZkRNdNtLK5l9wNylH/a0Q4QkYGihbSlumxQqdM6pfRwSy201pScHEouFKRfZwfq0RY
FRWA5SklPRaf+aRGdFi4MW7z2/O1NBQE6XPjFV5/QLNebuN0KkMwTOvpkcW+hlbL0LXxDFf821bE
V+8fd3BuRjiiBAEWN9UkOxKGBnMkmXqXTfI3eSxR85xCI4TYeZ55yFDF/hC26DFrTLTca1LrkAZq
jOVYuao5Flu8USW/YQaIN5Ih8jp16lx96KA1N6rTy+2vXlqAs48WX6lMriogNTE3fXeU6606+bKx
ci8vxTYzJF3HXsVz+KoA3FEadaxBEde4a9vXWkseFN45eJxCLvN3r7KVhVgcEnCKNp4uyFGKHR81
icqylXt6zO2Gel2jkzuVgXjGZlTf3p69pbtylpn725Sw5IxpdKC0pUfum/4a/93yOACLA4LGAqOX
cOFPWd/KbJ63DL3yqAe4cTW5dr/ifhcPB0o0f1sRrnumjtGUabDCFdRS0+qgj5lrtz9AzvJ8e7IW
x4NtgM4LXCq4xy6PIQdYvxpBq3Fskh+6GUxR0Gf/ZjAAb821GTQoiLAUI2vrMWsQAqL7d+w1x5zQ
3mwHq+Hz0lNkVhX8247gtjSbp5IyIRbLW9XXK/QYSuhak0aXg2UHQmyuLYMaM16ZwMXQEyhxYJpN
4ESuGoxGlGggNYjgadQrN84ekFPegrJr6HroXyRuHH4qkelaHJ2vt5ducZ/jXQL8IkADSOBeLl1V
KnRQewQCGaVuHX7Z5Vr3xOLmOLMw//wsvkEWS2Mxx+NuCF/74YDksNO3b7dHseiI5gIumjF1QxX5
JOPEMHqD4glnFVuSuCEafWXf5hsKAbU11NBSuPGnWPwfW8KM8b5LAbSArbQCXrgE36D2AEiWqbGN
oq8BhxaXZ05rAo+JioeYj4qNKUHjCUIoKyIEzKXFY1lmK9k8Ucnzz/WGXz130SFaQynjcoXMYe4T
ZDQ9ok5oW9xBLo8nh81g/ZAUvynftGcQ3ZHsHf3lFNJ/XHXAsDUMXtWnTqoUm9truTS/MysooGdz
M4z4YG6lZhqHLE+PHSn8Ig8UwDpG8OVZOdBT9koAsbQ50UIPNai5ux3JosuhlyFSvAlB7JjtS5I7
tX3KoVJye0BLLmU+2LOSNrh7xdfrKNtVOEDD49g20oHSHPQwmV8x4qSdzDAsEPbnjVPq0lqn+NLm
AYgDKA5AXtFVIwR6jZE2ck2QviF98Vxgzfoh3d8e2+JinZkQ3GXaakYrgVn0iOSeYWrPsn6iKtsU
desOprqyWGvGhJOXz+21kq7P6ahN2kOxEUw7LNlE2nDsNGvF2JJLOZ88wW1J7SBDdRvG0mp80LPJ
MxLNyfrcN8N7nhV+pqyGmYubUUUfBEKpmSVKiDnyuctUqXh6zDnyHE6B7F7rcvC4QvA9VoCFNAoG
knErL0B32sroAqcyh/rrWCo/tbwxayeJa0BQEYa2nzkz+WM+pgn19X5MNnPqFRJHrP8d2QyQEJOH
5CUezCR0jDYNH9tMtkIcbiQdT1KaDSuh4vLYbLxqUDYCnaIQ8sjWkKYtlN+A90N+SHaiZgd2lpWT
tmgEvVZAdOJ/6JK8PM1hhNrviHTeUQpTR5m26GF0iPbj9pZfPFUoAP0RCYfvFHehlBV4caR4BPbQ
GkpAz+qXA8D4t63M8yGmvODvMVsW+mKgNng5FGpNLbOgrXREw0Tbo0kFILrDKoxncSzAFZsmwLcE
F8CllXjgBTdNuD+wFdpu+3J7DIvLMffaoEQDXlARFkIt8NdzC79dt19Tem/GzGnit9s2FkdwZkNw
4ESDDnWR4MXMIeC5D8tCcurE4t5tKyLf1l9XJN6yM9gJRX4xNTg1UggQ4/xmnjZj5nxYp9HpIgBX
d8jRZ+mTviM5dUm71V9vW17yeYClocyIBw9Y64QVGkYwGRiZgQsqyUefRy14JswC2uzdVN5JPTkq
erEmQb+0buc255+fRWxySwrKGw17r+g3EDs4gQrE52xYmdTloUHoTUdaHJUG0SUknLO+N9NjrKke
dJS9mmqeQopHuyVOzlZqGSJS4c8SAqmm4zrEZr+CQkHHvtOqqMNeh6Rsdx9DiOjACrCZHFpj23zs
7JfbK7c0i8gko1I8d51BSPlyFs2hQK27QdKgLh8zQ0FKFNQUtPRvW1maRKiEAhsHWDniJcFKlaiF
nncS1kofPfRejxzcc/ZdR/JjVRb/wr/OHWMgEgbyAMWSyyGhIoen5KRC656C66/eNpAbb9caEBZH
dGZEiFokwwiRbVEQLpWDSzsAP5PNpA5uGFqe2ga3p29xkTTAwwDQng+2sAfLsaBdHWMPdoQ5ZR/M
Jb1uDZ2wZmQe8dl5oqWd9qSAkRTlOzqFW/SvAyyWrJynNTPCK9xWM5QxJRzbpnWGeJtKpzUpzzUL
wqXU5dPIIzanlAAoqjow2kPSNzFX4ISzSxOvPkg0/b0mYuJqjPQhUmtMl6VztwOlHpv+RY1sDrCQ
tEIVAd7nckH0PtTL0JwPDTUc0/5JaeoVIE77F3vLgMLB3JU4s61eWpGLurFVCePQyVfBTlHSgqbg
Xx3JMyPCklRJ1oZWZqXHhIOVRAc6Hazja+WQpWAEbSt/j0QTqgVplfR1PHtqSz7UP7LwTs78NejF
og0TXEczkf4sI3U5WxQwBIvnIYLf+F1tvwp128fHWltZ+TUrggeTRyuJ0XsKpyyfCg+d6ginH7tu
xassW0Fv3My8PnfaXo6FdXjBKpRmR64XOyU+pI0NAdWtXf64vcPmxb06KZDY/tuOsI8jK4F0RYWe
O2AcbMV2ScXxRBkdC1J6ifoz64i7GnCtjU2IscsWle4mzZEL/07t1/beBA8J2E9uD0yEuP25rJHQ
R1AAmNsMrL2cQUBwcF1iLo7F9DhZym5QQQ7M91njqg3eK8Th2u9qeqknQM9Uzb9tfcnNoXEZ9zYQ
2jPl3aVxbSrwSrcHwBEgjAz6WHYyk7fbJhYTfnPPsIKUC0g/xC5KIyUytymqfpUWxq5Csq2WjPdm
Bw6Z7EkdH1rwjBbAdOr8H3ZDzVOroLSEfMD8NwhoL0cHaRcVXTJwflP5TQJetXb07NAQF+Xtr9uD
XNgqkLyUkZeDKbRdCdtzAvHFOAw1WkKBvEbqT2vrTZbuirWM3LIdjMSCFK1migqw9SRVtJZZdrQ0
6XXQ+I+uN/fFGB1KPEdXdubC3sCY/mtr/pazuzwiZQ3R2yY7ms1BT3yMKu5WfNRCAHRhQlggpU71
sTQxnK7GBZgnYN9TVPrIsjQAnc7OhljN7XVauHABYAfd+f+Q9l27keTKtl+UQHrzmq68bEvd0kui
jZTJ9N59/V3U3NNdxeYponUwwAywN6AoMoMRZMSKtXTadwRW5XJNhaY1XaXDF+Xk6wrIrC1qa3Li
1IUBZkW5nXfa3OPeuEq4MAaNumziYmffxVUSmm23+Ve+7f98nFI9QP8G/QKWrLhue0PJIWd1nGLz
TVKNO8iGC673XKejqgMYuAOdFntLmZ3VkuYFa+oHr/xV94fY2ca14ErH/TKA6YH5CYJcwA9dfpm5
kyMIaiDAlxh4GW0jTOZ/v2whRf2xQH/BmT+vcuxEDclxdhLTRe8GExyfOTFnFuiJOrOA2rxWLCss
mOp9A/hO3v5CM/UTRtAVAuGMjhYU3PjSiJFaShXnyBeFdah/DM4uEuQE3pc4N8CswpzqRc9KGNAq
FxOsUyY4g7wjgr4WpnTQeZLBY3i5ALmVRx1tYixAHmtXN2IMUjrbXLVcC3Su+nSvLPKjoSbb60ef
58XnZpmTOS99PpV1mR+T6CR3b5KO+jfGMmNRm4mX7/Bu/LM+JqfOKEGlpor1pblNjlGpSl7fT7kP
Jq+73LjNF+V2Ic5rOekmmumRiL6c/nnmpnRhnrkmx8o46GoN8210u+ZfMLQBGYoBdEGLUXldJKg1
8HcVDQVUbNC2+eDgOnN5MnZJXmuwBhGcBCBbFTrv+b40RLSdXDuqRi186EszXo+XspLoDr4eMBbr
sDeqfZnvIQVy3Ueoa/+1dyDjAoTno1DDfDrJ0tM2XpHGYSKa7rESYataZIL5PHlidWAegwldH5B/
MusrEN63dikaO+Vv2O+lsCSVmeVgQtpGas1KCn2BnsrahM6nghGG/HDjwTsW5WjmLNcAETbtmB97
+8mObR/haKobQcDgBiRaEQRuFiPYH/I9Zz6mLFIbST22TJOk0i8aNEOk1PhH/quPRIrshluwhROK
Ut3lUpa+VCulhpVOMX18fNDdNwp4tUdfVQRuxlsQUhF6OODVpWrsl6YAti6tolfyo1NX0L+xctlD
/XsRbBvP0yi1BexAA+UvWJK0qsYIKDfiEAEKW4teKAtD7siirjfP0/B6wbFErwMAbiZz12NvV0au
waOB99lkk2trHrEE70zuYlAa/uhG0Gv25ZblStX2sariZOIaMj6DjMzuBKGMdxkFd93/mGC5ExYt
N5NexVcpIKbbpttlPJnxRpEtSA6Japk8D9Ao8gLzdJgvkdnlaCRrVmMsjl0Th3h40bLz9VDGtYA6
Kb69ClyYzTwrc1XCmznBXUSTMlcCvWD5CXAd5kH/WGCe/kU9zob28TzuvndZsS+Hdzl/iq1ckLi5
CfXcEPO4SmKLgCMBSwHYMYr3mDjV7o0n1JmXMdTBbTZ94oZ1bo9x6HTQnKml1zi6dRTH0YKmQPDy
4R0acFJi3gCUaDihzOexs2EZMhOPKzXSNlJrulkHkZH+NapEhDpcS6DlANof5xNDlJcnpymq1hoU
hGhNfq6aOwdVBaKhB1aIhGJ4R1QHtAKvKw1YMhayljh9BPaU+eO92BFtB2fIhGmN59bnRpiDgyiQ
1WmPoBabBqoGexAafOLrg2NZoX1VvHgsusyzbJPqQzQOIyxMRYfZIABEjDfZELxFuHt1ZoTJm1qs
SKZaYK90UvjO8E4PKJhG/OsxQGSFufJO+hhnHYGVusSUYD7aljfbDfTSQGsiSDZ039mbE6joED0d
TCWi6HK5a82il2DgRHwev5nv+WO5Zu5Wgj5H+1XUbOKFaVBvg6IE8Ce8SZnvk8uQZCjXtDg6LSiW
17KdfnUx+HSSRJbul7L8PpqDiEaae4bg09DkAW4dQ1CXq1PiCdrleVYglUZofc5em3WuVo6+Ob1d
/2Q8S4aJSr0ClCnuU8wnI1IiNVWZF0fFOHZ16dfJPciBXakVDMfxXAPQLkobAGkNaKJfrmie2np0
4rI4DkHUeD9aEcOL6O8zO1aXo2S3BdYhW4ehOgJ2HY9317eK53LnS2DOEOa05rKGLC2t5czTIfte
TQdgdL1Be0NrANOT++v2eKEHRAEATEKdCPrxTL5T0BIqwepY4MwuIOjR3eET2D7cBmmpFMgY3ESY
pKB2bTfHEOY7Zk2EKb8mKM1v5KUFbbFVeUUmEqrjJlYAfygEB0h/RLxLJyhW3DzrooK9qLvriuS+
QosgljHZmpqSO+c/4vJ9IqESrYJPx/Pyc8PMVrZjpCpFB8Nd0mLiDzLYZAyj4j4XAYN5bgg+Qlrc
poyvLL1PTwyjXBy4uTRsrGofDZvPtDwp5eFvE4ynF3K9zh3mqY4fm0W8ZdiP8ft11xMtg3F1cPak
8Qzi7yOkV6Y0yMnJmjf/NxNM4DHzJHJa0OPSncKcBHZKrwQHiL8Kio5BpZxyal26m2akIOxq++Ko
avEa4hkGuTzNejcWJQ6uL4YXGvBORLkAmQKtT+aWkMZlrZQjLNlzD06IRhnxkDOAKHbaWYasStyf
hshstmvTK6/rqIoa+9yV/rHPwoHqHIopBqTWj6b8iu8VZU+f+142yARxfBE02LPbx1JO+5g4Qnbt
2RXUlldPF40GcM/pmRHmnEr2hBRs2cWRxNMmjmd/Gu+Jrd7V0yfuQ8Bm/V4Nc8XPI0c2l8JAJAJh
KCbQUHmxOsGVm3dxAM8r8N+gE8FlmLWRgaioMaLiqCUyeK1Pnd26pSy5geDWxSvAIUfQdqiMZ/Ff
JbESEi2dpH2sRVJdqH8mj/aXMTkJMxJvReeWmCRu9GZX2qOODAjVh6R8ipp3PR/DvovcehS9wui3
Zm94FpUGNAA8B88rc3onIL6h0gRj2XsFgjqMWhw0/84evCVy81dTqPLJO0Pn9pjFjQUZiZLCJbR1
OFqjOUOAq/Ls0nTNPgkWjA8AUTxvJucNvGZhMqn7fjC+OersNZkpiFzcjUaFgzJAQi6X1b2SoxFs
bVBmOg7yfkq0cOgizyoPvfEYTfrueuzi2MLDgM4rUYr7v0CXEKRYbEyukqNUO+Zts8imq8XQfJAm
DGRZXVFBc63KBQGTFcOg1S+NQuLpNQC0Miy3j1FYPYF6BTliuMWLnkEmAq7w2XEb9Xapm8DRyJ2S
nnJpBPng6zyhoqx8Vaoh6JN3rRRR7XDCDn4MLfTKFmjCWfCVOTnSYIw1OapOH5ah0YH6A+RLTSV4
6vHt0GoSUgRSOHP/KQ0jkUt1IJjXSJsQUzedq+tkDjCPNW0x5tYIIgN1WeYIQTRNpv/ggo9ppcsE
KIGElco3YZMHTKqvWVT6w2z8ozDBf5/yzAoTtKEsSiwthRUNk89lGyYkLM1c4KWc04l6HyqLQC9h
6pFt4oDarEv0diJHMLpvLPWuqKVdRD7zfc6M0KNy9hSvixLPe3tEEwWzoemXSHsDH6QmSAtcJ6Cb
htc+yjFsdTkDPWOtWFjJqGr7TA7e1gWUVpmguPjxOvjr25+ZYcInWYxFXaOZHOMs8TJln5m3RJc2
tbF4U68/gtDOVeN7pXxa5J3TmZ7TzX7UdL6u3vR4TLeBMx+t9DsYRyx722pbnOWjlHW7agK1rHJr
7ICeDYZaCqLuZItubryYBCApRvg0AEVsdvpxVKemShSNHEHG1kqHZpe9jG/1J1BkOPW/rbAlywJy
0WOvwwquoLjbeRmo1oZeF1QquGtBnQLoTozCyGyZdy4UdJmplVLzIjR41tWL76Ie7EFf/j2QI10A
RY0aMeAX1PHOvFeZLWnoB7QADcCp73I7/tX2RPXXqJA2Rryggl0jjVy3yTuW5zaZE7Mm0pR3AxaH
lOGZxfdZ2ZNBkCt4BwbT9BihQt3SwKjP5bqMfgZXTE7SI5o/oP86ddaPytrE4fWV6LxgiXklZADU
4VAoZZaipHmtxgXMNIG+GY/SFlwLpR/tQBfkgW0dHHCu5Spu5eVuESZhFrw8fW09bf80BsY2vmu9
TnWnnbUB2Y3betku859Lt/TSTb4b3wS/FStmz/b5T2VKrOMyJBGxkvRIStyFuh+JtrlugAcS084t
MA8aaR67XI2wGZqZbdCPC80ZfJryl1xtghncZHa6bw1KTm1Z4OQTDbizFLYfKeXM/MfU+JkrR1MW
l/qABargdwYd2rC63Svgl1CeuB2/R9/67/MNZOWTe5T8rq+c7wUgJAZ0jMMGCb2iUU7zChwvDVR+
87ys/cRSDMGxYQkX/1sg0Pk2UhkGURwmZ5pR2SBhtyAXk0IjfY0mElhmuq0HNwO3EXGht+KiIVgu
fj/nD/q0RQ/ShPQXJjxjEDwtwqYHL0qhqvD7BzGHzCkgsxnHmGi2oG7fYu4BElWzanl6hNrTLEjm
/OVT6gqcNNDOmkyoMpKkkEH8DPfqFq+OMn9VEzeLviWgKR9O2qn8MauVq42hOqbhfFIe5CWMlbsK
FRuoLV7/4tyVn/0W5tw3KdTUKvBHHaFAbq0/JwncT9W2Mt06E3WvebMumHo0ANlBVZdeAy9DWQ7x
B8eYMGUfyfclmCT7pHcz5SQ1+2ixwigmbtT7lgPt6WCmtH5QmZhGQSWWe/U+/xGs79UE3QAFI+V4
wU+HEVHLW7tT7JLKjb/0787sK6+pu2Dg4Uv3RTT7x0sY58YZP0uAf9ELDcP/S1z4s/mKlpUn1LCi
0emv+IjqOaXOxSazl0WHtEszr1hhu8tx8VXVfVfup+KHrB3H8TugHZ/IUJhDAdYU/Mlg/6BB5Sxc
GWtdOpDLxOHp9w1BZxKoT1Kh7iNCJvAqqBBh1KBqhKItngXapaU4rSMJELz0WGajVyYPjWJ5tJsX
gerNGTHEgSiNR+LD9SPCG/ABFT3IZihTOwqbjN8WWpZaRYJx17l2wmbNvTUPo/bX1LrKMUudk7M+
gdlunwquyixn4H9hEjcZAJ9xT0M35HK5ipzUWj6p6dFRf6bqjEZiFRgGcafqUCax3yY6sFyL20OO
Nl9X1yTdFm8sQSWCd/+AF/3+EUywmqOSpJ0BAgHZ+grEnTeBpgAjn7v0H9lOP1YLFwJMDUhRBd/4
crXaXBg29DQzrNa3+3D93uduPHrkp42zKHgf8PIcWgoYBQEuzjHZvo8ym4UEAQE8dYjxBmG5CcpY
qSUIrfQHs+fQwqw5huxQxMAc2uWCumxaC+QUuI0RQF4zaQLte5UcB1AKiprBvCh+boqJKwDAoU9b
w9TkVc/KMX+sgRp1P3EMzo0wp0+vkjXLJhixVP91mCBx7I5euroqOIABR7u/bo67e9C4kkG9pEI9
mrFmpZWd2jGsRZa8W3TafnahijorYOgA428ncHNeZLYcgETQtMdRZ19DFojtKUYIQXPSiFc20cnJ
8/eojUTJn/epoG0CLWN0VRGfGa+AknHsZDL4Rnqt3RoKBE6Kw9pvoEWuJAeIEsRN6RLzRnWeoS/U
TmEum9tu9JL1S6yIMEu8Y2CDkxRgY/wHYjWXHjpXk9yC/QqcZ1qd7WyrTwMSd4rgsPHyEQ4ZELRg
csbUBRNBymrVlnrW0+M6Rpskl4KSAK6fdD4E5t2+3HfNeJ9atSDR8z4ohn1UMD7gXoF/Xa4NVDgY
/kAT5JiMtge2Bwsys8JUy9vAcyNM6lOUSlcmYOiPa3tfr896sgoOncpzl3MLzCeKVhRsjAqblzi3
lTn4EQb1jaLayyCVKK3VLWL6rC4GaZ8Ut2l2knBjzQw3bTKqnT5hxE138coPppwAxmndpFMQ52uo
a5tOcUul3fZqaBHRvLzoVzOfPFtaCcPT9JNnx6WC5rsNwY1XknugtBbsEP87Q6AdfKKAsqvU+85u
HyCJMLLKQZIEEwDwSsSVUFLMlfB6NOJ+aIDl0TXBLQADDZdWoBGhjlkEK0lrA2hOPPBvX7fAXceZ
BeZDS52yznOPLasUAFUn07NBwl2K4El8KxYwcKjDUlXIy3UMsZ4XQ4dTYc2WP6L1Q2tY87K5vhZe
7IZAwG8rzFoKEjUJyAfAdbSe1MjwnekNTb+xzXEZBXlv/G8a3R83ByjEQ+0LiBhU8Rlvq6Zl1gsH
XCGkvEE9r5iz0wCWTSD14s84G2BVKF+rmCg0mIWRNsrKLpr/o6JccGNwpidVETG70t/LXhwwbPDb
CrMeLHWFFN4KZxvqIB+glwjxGCner53ovc8LzbTECH0JzCkD83vpDpaZtb0V4UPlJkE4qbzG8Iz8
G0Y1aj0LlDFAhfS6a3Ajw5lF6jpnx5WUViwlBAepq0Y/UtVwcZrYtcd4W/XJ1zYStVq4rmgAWUbF
NDD9xH6xKiuabMUKs7J1ML3cGtvZ7HZlCd2GJo+JP8GfIDCVih4r9A//9RHPDDMfMQET5kxK5HmT
jpgPJ1V/w6DVZ/wRGrc6IHSUp1BldhOguWiNwJYbOdoGiNAMVZTOFNzEuJ8MzGHo4SL6mewITByB
NJr0iBlogLqDlu7mr84IIm+92jjZILg0sxoU9DBDhAPtGkqIQeebL5ekl9HY9RLioF0TN1HWLfgq
Hby0RnTEIfZaeclJ3hduMOT5xjIDq3m47qCcw0fVy6Hji4YY9KaZx14Sa5Ji5HmG2hTK72DE/9Yk
oNmuJsuL4kpwSeEaQ7EVE1goWss2k7ysoZ3zTALlyyQvJXTN8tGr+kKD2jzJAlxIRcRNXHs24MmU
9APdcvY0ZLYxGVMPCoRZw4DrqOyLpfNkaFyrJPl5fSM5BwBIa8gIQMMHeZOtKBeNrdYyDh/a5Zge
iPMZZSUMx/t6HaUCpxGZYoJKt1RpIoE656hEqACQwVXm1G0hznF9RbzCLDwTsYRS6oJ5ljnTU0zq
Be0FzNaaD1Cp8Co/+5LtZDe6rY61N4bGXvKqnbS7bpZz/i6sMkEa14JUKmR6k/ISz3LfrE3mX7dA
zxQTq6AchaYJpblDh5GxIOVQexkszGm20wj6GRmKSsn0ct0GJ9UgpWE6WHfwznLY13ACbRmrNjA5
qTfJDBle6yDHWbBWEPRQgooUL1RNTHq/bpTnGECG6KB8wMQ8+s6XwWSZ8rSqNBv3UMxlZe1rjjq+
JPo+nBSD5hYm0FClwcAEC8YtzNZKezygjn3ceZmjhnL8YOwTy5OlJyH7Lc8ZgPhFsADzEcQkmOdj
sQwm5BVgrCqfC8cIyauWRu6UFh4AfZ/YPEwBATFPeVj/Ynmr61YGvQjWlVaaG0eSvAEIq/DqdhEp
enNXdWaKeaxJK2QR9BoHmAAUIPev0/Sw2Lct6iRNLUrMPGfH4AmCLapaaF4wAX4Y6yEvJizLiR9G
6PgWlS7Iyrw6JVIXZfu0Uf7BQPyl26XZlFiThhyCKWI3dhrceRfgaRYvg4oN6dYNKX4ZKH478idm
YinXIp7yuo3hXtbhNcnMpjjF8HANgfmXsfHwpL/uFbwUAmUaBHQ4H+Q+6JE7u8Chd5+kqKiBF2vJ
v+TDDHmuak9SJyCiNjjv8J5bYqLtmJBlgBoVmN36FnIwxIQGcjSrnm3ksiAAikwxARDiXelcVeAh
aZL3ungf21dbF4Ca+PuGQI6ji+K8yRzc1iycvLKwGllPvUoqPABkyyoOySBIF/y1ADRGX8SY+GX9
u6nzta2xlmkOxmpLNUIEhWn+Uv5YYJZia3Xc6fC0o714P4AZig6fmW4BIumPCeZiG60DZIUpfVKk
viS1247fV1HSE+0TE3NApVIm4DIEd0C900MDknfb6yeFF9RAUEdJyiFk/FfbwKyXxFkI2D6gKtEO
NRSdTlm0m+z7X9ft8ALauR3mc7RaBtXhEnZGCAmAX1VKi82/WwApNgosDqqjCGuXZ96ODKeyZjBn
tYoPPMyiPV//+x8gTfYCcm6AucA59SSpUUZpFaB7rnWBGlSVhwZdvLXWx4m8r+UuRfu9WINprL36
K5TIzBXCfK9L4bjpPo13tQ9+YUlEAMLzERBPY2wU9z2AyZiFL4vUt52N32XZYKSV3ub4XgjG5X0+
dLPQQAPJCHItE+amRput0XKQ+yC5W2PsQDcE55XXcMbN648JZhlRrBZOJUH0qS/SbayelnTyzNkH
Uv82SoE+1yLZVQB6nJsvfWu7zWNW+ZAh21RK5mvJg0EObS3CtfBuTRTTArcCCgCPrUufWrR6zMYB
vym2qpNqPibLLyVtDmqp3bSavoNgiwimTlf5l5MB3kLfPXTWjNnoXF7VEYSO4Iuo7hSlCWvr10Ar
0sXBLJ6uOzQPfwYpNToHCNwevIe5AdQQh6pqFexZ9sncl0d5a580vw+Nw7hVfeM+84rAfCSn/nb9
AZpCX3chCuZLgPX0nu4XobWRXbE0MtfT/vwotv8+SwVk1TP8qEjFIdLTLa7d3ujoWyLbm2zp/B4k
lPpwmhfdswm5L7v5zu7tr0D6htf3hwcFON8ftguCzkgfdTpSiHRbbKVtdlPso1D5Gm3BO3lMN8NO
JJVMPy778fHVMZCJqXawJTNBUo+yWp1pzhowzZpMrjp/HWvQhguqBzyvPjfD5K0Cnq5KCbZ4Hh/V
xiNVgCScbRGfeoElXldaR3MD1NKo2+GeRGPX+UWs1UcttdDDHBr90THaX07cH/Tc6N2VfLEhlZoF
JWANUWv5SmsKchsvMOJpj4cIXnQKssKl8W6QCrUBx+8x0zbRanlNn4RzJUKl804soNmAMgAIiRIl
s5uxtmhGkwLTh1DhmmkjAY0JFVIHIxL1qP9MOknQquIaRL8WxN0fSqhMUEJlqu9nE3ua7OydQcLC
a+9LURmBu3dnRpi9U9QpBlGzDtQgejUjaAgb51W1BSeMd9Yxavh7JYx3rMkIALZpkGPoCj79BzUD
e5TO/zQTR4e6s7Ka/uklyP3CzQ7aJq2BUNP9/ii/dffl3XpQvmlhutM9vBbvwIawUeannuxtEfRE
ox/k2m9hMpsjt3jsOPgtTuLHh+RX4hnfjBCoKXTC8yDaa0clRGIrw+mY9Id5A0xRdqcfipc5qG6j
n8Vtf5OFmTs/OQAb+NeDHPdWc75RNFicndAxWeUoieFNCG8BWGERD4IYrHbBQrwCRe99/eL0rg2H
9pYd2c3SzfSrDwjkZLeW4FEgcmwmH1nqopKVOnaBElX+TPx0lwiGingR9s9qkWcvVyvJdZ9AhQpu
7Q8nM2xPgu287tHowV3+fWLklWxI+NRyEMTe9U91fXswL3D5t0s9miqDfincKn9W/urJvmie9fqp
h2L3pQlHyiJc8PDzTfMgF/vJ3Cr23fVViHaI/v9n/iaZ6zDlFI4sjXucUbdTRKoRon36K6pECTo4
dJ9yd9TACwr1hF8Z2HtQ37i+Fl7jG4Tr/xPAEKsuF6Mg7cWjDVN+VN2o3juAti+pn92owZf4MD2R
xn0DR6MaZnfqYcFrepN9G5/yrWhqV7SnTIBJ5UjXM0BCjqt9qmbc0hLR5Zz67f8ewnB5uFzoqshx
2wxIBzrw1pqb+cpzv0EH8xaSy9Ztubm+ryI3ZALBBDU1rc2RuMtjOH8dBP0Mbvfm7KuxxQcNAqNt
TBfT/1puJG9+zDY5KlGLq3r1Ix53ZNvWN1N1WkRXBW5t/twyEx7UpK0WpcHCKrf2HfzrmI5uvFVf
ul2zmzbODUbZJgjGCfyU7teVr/cBJT87c/qYYDQ0gpuu4Ea23YqEneGOfrm8a/ZjMgicRWSNCSKN
NUsSCJ/JsfUxtflt3Ga72FO8JPg/OQmLdpgTSZ+JSgOJ5DdJHWZaHjSmIF9w1wL1EMwAodGHMYpL
v8+twalReMNakLqTPdBkWpDMXvF1OYho0/hueWaLcY42KRMzTrFvsgQkyqy6zqq682xtRgdwmXaB
SMo3pXKTvLgngwUgdL4xbWNjm8Xo9pkIAM6NKWe/hsk29qwm/WIjFVhkTL11th70WhOirelf+csz
z6wwvmLpyxTJ1DOjU+6vobWVQ+1oH3HdIOEYigbauZnhzBqTe+xFm01Ui5H9iVtg5mNnTX5tfeZS
e2aEST/VlCnOLNMzXirB0jwthSTwfNGnYbLOoBt9Uziw4JSvxXSoZBHigv9sO1sDk1AwhZQY0wAL
kvacDnoQpbslHcIiC4AlIdNeSUa/guSDjYrh9VMtOnBMoqlyM5U76hDFO9kXmzpQDtKTjsrP7rqd
/+W0fWAcKbyWjYktmdvZiQegUdUM/L/lYJiqR4ZsIF49F6Xi23K1GHjQZcvkQvx5uk8VG4LCzWqt
kJqptHo7qEpJNlFZmJiG7QnSoVNqIio1uuC/T8if38mckGRElxdVCkSgKNRn3Mfb2g1i9W6eBDvC
vRqDx4QqlmBciG05mcqqmhqdJ2qzyMOEDcS9w2hq/FF6E2w999CfWWICnTwSzY6XGGjtLvdSE2Mz
DoTlv8wPPSYZn3QIVJiIaBDb0pTH66a5a4TItqHjqQ6yVMavjc7JpVIrINmoFi5JNcUdbScwI22P
7yy6r3O/3JkxxpW1Va7GYcbUSkLW12WKtZ1VzrS9lsheM2JUaoG+WWgvraggzD1D0MuFti3a2JjA
v0xaUD9tjaQATLiPfjiojpLpdlGP8RS28W0KNBFAKde3lbvSM4P0B53dL3JDkaJkhMGlmzZgOwZe
6WYGG06ioItkGH6y7q8bpDH0r0NhY8wCYB/MWbHfcW2g/AFoDw7ve6qV+0Xpnk0F80DXrXDTBXRV
NR0cx5SU73JZFYGwnj136TG0oKk3b6B5lepuLOIx5HZiAdagHwyT9hD5vrQzAS+4WBVWU4LRYMXk
ovqzIptFyl2lvcNgqls1gNKKMKkfLG/sJkJ6Bv6BwVe04JjlkSGpRgim0Am++bhszX2ymU7x6/Rg
Te5wX9ybO2ThH6rkrod6W94vYYXy7/DYDG77hNL7RvSa4obk8x/E7EM/pXYW0x+0eFboBFlgedWm
PaRh9qSH2a32kt6vwlRH4+e1XWCSaZIv2hRFMCpj/endj8hvA2mzesrxZ3EnetjwPOp8hUz8scB0
Y7XSx5aX4RuGy9wyuO6zHwKB19bDHP610w1CJphAs+nGgUrzjdN5R1RaD+pd+9Bsa2/YIgiFyj56
iXftftjJX6//BL4/nzkWGw4KKMeaA35CvjN8fZPte7d1I7x6RU8AXjg/2072IRe1alRkDgyBxqft
7+t6Dx5sCIY9X18QL9qcm2HyFYCFK9TOEN5QKJddzRPBTTWBW7B3kTFeW9sssQ7tttkOwYwmTOTV
L/retW6qG30XB+t+3miPhjeFi082eenqQfkjDdebxZ9vkuP0Ff/dq272I9mWniG4GfBmvAAy/B0p
2DGXdE0T1DDx+5byuQXw76R7deKSHJJLHrkpfdn6ETkHE8+U6xvPvYeeG2ZC1NzFZgEeLYQob/Jk
N/Wsg+7afrFTXVtwcHg57NwUE3zWcmyKoqa+FBi79g5lgYBWPAULErkSE21ivdegtQQrp/nXXbab
3c4dgxE+9QaZjZ1zWwhqHaJVMQFnVPqlIQns9b4ZOOHg03WJVCFEx5AJObpc28QZYWRVXOlm3Wew
cX3fPgCtV6IaC1YywPuDZWAaGeObqErXoEv3qr0amL7xXN/Ku2H0xlN5Mz9XCN/Dr++QgLn+C7hr
xFAnbcsCtqQx7uGsRE6tFTnaae8xE+vMr532ZA2CcgM3EIA+BeOFGIsFk8rlTWDBoFMcFT2A54bb
lIMHebbU8dfYEypK85MtBgQwQo8bByCVl6YqMEmWhYYpAe3RAvu9HU6YfLHJ86wo4WirHlqw7oDZ
C2vQwTOE4bmTUXwvwEByfV+5TVYM7GF6EwN0kGqlj4Wzu2MqF+acRliy0ntT/Ss2w6YORqhKfCPy
awsqJXOdXSctgsI4rtpehIvk0SjooPamEg2YdUOV59I+gntuGzNFp9e6N2Q/9WV2dXBFltN2ei/S
cIIU6bRT5v3s/BIsnfu1wT1GBweBNWUZn2U7MfQ6AYpctUcXcXWuXggoEzCLJOnbapDDvtigCU2H
+3Ft9Hr9Xu4bd11ql6qjiLS0aFb+64gBcQBdMDBEg2LjciNKKKgZdU5n0bLSdvNWehwq55H00NNz
MFIZpHmauBPQ36DYyl4EW0FT6DXjTIrN+rptpRoTFxAi85NW+aJrL2N8xPTJbk31m24AY1oRB9V7
8gkVAR1YX3RwgTc3QLJ5uWxUOeKqHzCXA+mX3j4R+zjVt7OIrZG3uXSAxaZcuDhxjJeXFWnN3nSQ
XdrxEJNyr9YDVtZ8aRIVr6X++9oq30AQ9/P6vvI87NwsUzyIuhXzRSvMqpsegwlxXQRSVLqR1Zz6
ZRAcZV5uA2gfnuyArhZo+sudXExNqvsVO5nV7xATrDBvK1SO4uUz8B6BapWeWZV92nZ6niQSCl7w
jNirtBfc+vSq9LM0WAawA1WKIOxzK/YgZEevHfVfTAowYVJWm+q/0ZzaQGe0+x43IP9vOrds753t
kEthnaDLhKlp2UEHgWwbFYXbfg3s2v5eJ7KgecbdYkzSgHgFqgdAilxu8SDJuS4l+J6a3rqS8pRp
mMi1RPN33GsX2HwMFIJAjIj39aWZaUlrNbMlnAnwumi7oc9cObMwFzn6YxqAdEWvPVJ66P1cd1fu
8sC3Qtl0gVP/6FWf5YJoXY0i6VOo4I021VswZtOfIoGbclcHxgkDkkLwIyDuL1enKr2aa/UAdDoh
1cEuZc3LtC4JnEhOd/2q9iHqn9phqfE/VfaLNjXmYUC1XVCL4pF8AH0FpC2F7gEnz9wF+3ZMHQkV
x+O43MWZ35LJhWqiqxlbywqqNTAk7QShqGbt/LhMXlR9G+knCUWIimpZ9/H23zf//Ocwng5tbKPF
wA2gpla6HUD6ss5PpSTyLV4gBA8mRtjB1oCZeSbQQ0q4nKYGWaborMByXpe5PVQWhoNNkDh28Y2l
Nm5TiViUGccCyhxFDjrChJPsgKKKiYOY9+4StUjJgxKbd8DqBHH2XbJmQUKnp+8siVErqBbh71P6
VcqceOlY4CptnCx20gfItH+Vov4GE1KimhRzD/3Pho3ZLxD3gwmAnVOPNGWM9VlKH/CI8MbkUEx7
G3Qw7fjlujdw7YD7x0FtGbIkrHynpEV9CRhi9tCnuT/HSWiTgx41O4sI0EzcTTszxJzGeY5LJYI0
+oPc/4jKp7V9ur4Qwd9n1TsBpjTNdamyB8fKfjjgdnVMUcOTvcP+91H+rEFnPjwI+yogLIvsAUiD
UwseBPyjHKDuhkfrboaymNfoeJdfXxhbZvnLKnOniBojlzQJKzNf53B5i+70HZCDx+jr+nLdEuf0
wAd++wJL0hyb0mgi82YPs92Fcm5jrJIM4ezIosk/Jjj8/xUBSEfZeDEXwOwjqqNAXI5t9pDmHkYo
UlAruW3h6sdyIy788Vf1xxizfWNilChswFht3xbfpxspdrsGYjh+6UJr3ptPJSqc/vBvUfavJTKR
KCb6ok5Skz0Men1cVtTjgFEEo5aIwoO5KH3YUUwHlzGwZlAg8WUsipraTOrIsu/zSL1b8Y6LagO5
3Nwv/X1fvBDhPDjvnKmgsMAYJe5KSGuXBkkKojsoazr32vSo2PsFyprXvZBrgL5PdAfEJH+Rn6jy
2Jlgg3TuO+eo27drLHri87YMlw/0FBBcwTrARKIBLIZ5a0XRfdWrXqTcUhJ60hUhwErA3umNLHjs
sxeAj2+Ep7cKaOx/cwuXW6bUUBNXm0S6hzB2sbhmrvsDeW6n53pcdgWgGo0/DI9OhR7Rs0zcSi/c
yAmNpvbSShAl/z4MgPWjMQRmAuQwsFNe/pSqGrOq+X+kfWmP47jO9S8y4H35KtnOXkuSWrq/GNVd
Xd733b/+OS687+1E8Y0wd4DBzIcahJZEUiR1eFgMwjP6uKlSDU6KuXtWxOFAYAuJWDFGlKJ1E68d
aNRGLnQtJhFKo/SyyD/ufo3H6F3Tt9NKA8pxE/5WPVoX3DeFW4+iY3IbFoSMFqtiK5fAF2RqoCXh
UW9QAocvKadV9pR8BaHk+pkb8kphC04Z7NsIbWYENyZWsjGAIYjDgBw2POaKRusgXanWm/VbC2xN
oq2UbCcjOExosLtvG0tiQWoGyDjqGGghZdsGIkPJQbzShcca6aCtm3hFSq3OcDyl6o9RWmYbw+pR
Ryn6YBOHpfRiIcl373/ErQ4hJzNVdNsh/5uHR1wfrtClGD1WT+GxCEeTYvY3zKfJhU2heTzWZCav
hR5h5MYcZsnA5Fg3TPdGN/adJEbZ0Tj5NXGHbXSs9/dXc6s51yKY1Sit5iVZN4uQiCk4TUsMFOUy
83makl3ir9Gc7/xziXCd4JpE8WUm5Lrev84PUzMUk+xYgVvMJ5NFMmXvW3be0k5Vic57AFxa4aU8
xt8pWiYpsQZ5Kirq4kSCwpE1Z4q3M2AyOcvH+8tjK47fh3YhjyUt8JJiCuMQ8gSJms2HXhGt3QVo
62+KdZrTDqiDcNOUOfyPSoPnBvhj3kA/to48fwMmksu4oxCgo+Nl1uGLDDOtE7GLDS876mVDtH01
PnTCh+cfpPac5ru2+F0Xv6yUmF+D9NzkppPlEq3DhChDuIvznCR+up0qkWM5CzfB/Fk4evhHNOOx
bRItSDdC9LXhs1Jb8Pe6uU9/SB8KDQwi/vJPdUqqlXboN7UrY4owx3ks6AGEo38BrEEo3bDTwKIm
ASRRj/Kj1FooXdgtnP9qKBAyoNU0ORgcw7rNLLBWpC5z7g2syXd6fnEEWYvHwUoRsmOgZuf4KJsI
g9IXv4hXHH1bcBJzFz8IfpD6YWlzQHEhqK6rZozkJD/2zYeq9sTydr0Nu0qdH18A7HyFwJyZ51pD
lSMH3GRXcjKbb7aAq3wQ7dVgQ8acRZwqCg3MB4ytIoZ6LarH0in2+UOyUZ/1Z3kbbfytuZmerZ/B
sT9rK+B67IpaG97EEbbQYeImuJLPKLtmYvx4isLnMQMnSlefwjIEWaENanP85wkT9IBuerRGtCl2
vIHB33novbXPWnCx+VXhZwM8uHqUabYBOBNYrmaXrZs12h52wzpc+RvdRZ8fWMrlZ+UpdnNXXsur
ZMUbIn17Nc67gHokeLfA7iayXVx9KYIC28cu6NJBLT5UeYukiSjiRhNWSn5sNLcHxRtH92Qsj10+
WvfR5D5zWKFT5nr5pV4UQxmW2lEj8hf4TTGj9ODvMRDoySP5Iw9/c3vSCDQQRyLAQZSjYobktThx
NPW6lQX9+J48+j/VjLYR0R+LA1K1KbJFThh3Y1jAiCFOBGkrACtz09O1tBhvxbGfxNZRtpy22yRg
f1fpSARF423joiTQE8wTS7E61oLqrqyrNk+sY7fudt1bdioP8g8PfTLmOn6MVrUT7LM/as0Ry5PK
2E08Jniu8iB1DL68Z6H/wgQu0qyMoOL5/fmXrtRk3smL9TFWkraVXw81drKo0EHw5gvgKS910h4r
EShwao2vcvATr0RQ13WLLqaMV9++yXmQamOwyPfTPlrX2IzbK/CqCVSsd2w1wN6VXUx9f/Wgv9w3
h4VlXkmZreXCGUiJV6T91HvHlLhv/7gMwiyBSTzNNhdEETDiY/sAvKbxeO6fvJYUBGX41f1l3KYv
sygDrlwDUxeua2YdZQKCW6FXvKP4LKL+/ttys5P3Q9xA8aOQem/WE28qGvv+AFJW5BEg9gXvEnj3
wKVyvXXeKPpqq0n+SVj7u7Czh50F4u9t6p7atfirOpgP+ZtmazZnpbMJM4qpQx8wMAucNCLq09di
NZRop0ANglOqushWaoqREgr48xVMnShd3pjdBS0E4TTq/nCY86xdxuDKyrTKPguDE6bprIyU9OjG
ePRSInI6E25CD5wcwizknQANwnExEa+ex1k4gckKSQPa6T7z7oTeeTI2PMzuraKAB9mECGN+xZhZ
rK63r8oxScyvg+SERzdzpf+pRBK8BW8CboN96AZ/tM/hnwE9gAG+lsgc2CB7PlDOfnKSfmcF6d4w
saTGYyrpeG80N86REcQopNoPpS/6WFrok4FoRwMD3pX1ffW78ReMDDZwkjsjkXDFnLony0Egev/X
uafDqBsILM0yUvDzwTl/qGlkGw+xvm7f7dTWBESCBFAEjsj5i6/siVkR4+g7sBf49QSRvfOrf0lk
CuDKs2M2W49+PmPc731xNxE9I20+wwt/a4ndZFTzAkuoX0K8J2D3Ee1NB+tJ5bU7LMmy4CnAySXj
cYUFr0pya5VSLeOscgLwnYASy++xpeZ67gzjYRRutxFwFQgBSwSwvxY7mCcYlHjq/bg/mUIQPbZR
X+Mx1uAR7dyqOFwDnlbwDAlZAKZcb18gNkLZB5l6ilO70xwNSeGuyZ8m9fn+Md2qOeQg3cNtgqjt
ZuCqqo1JEgmtegK/i9TgqVWgofnjvozb0BBQ90shjLKn6aSWZT+op/f4A+oQHgM3ecte9d/dR/x2
X9ZtwvMtC3zRaB3BCbF+PAPEB1x7k3pq3CH+qf7MOoLE2lJ+p95THG+0YiBJvOsxhgY1b+l5pj6t
XutqY6HPoiX1PuERay6eJBh3//8HMWbXa5MUjYmknsrXdHRyjCeKVNC3gP1M2XDWPivFtYVjn4Eg
wqvyXHJkS5tKMbW1iHmCp11P3y009f1UnQmjaAI7pAP9UZ8/Pr5GcmoJr4fq5vKcN/1C8GygF8bu
l3oWN4GCeVEvsQ5wZPThb3j8+ixKCtfLpRBwPV8LEdVsMoxJhpBDcSo2v7xNvLIAxrJWYON272/l
baGIEcbcnngBQHkWUe+pq9YiCkOPxlHxyYo0W/T0Ev+pe9A9W+Dt47Kl/Gcjb8w+ySdrEiNsZPyq
nGWqohFeejYOwgEFVef+Em8CEWaFzCVqFWUiRfAKJ7t83nSvAqfEchs1Mr/PXKCGNLRx40Hv5ee0
pJFsB09jarfgKiKGU8MqUxstL7+n0VG5qe98Oowh4DKwQEGJ9hPUshh9LBShx5tuoJ2qPagwdt6+
cbxH6Mmq3vEonJeO7FIW+2wRWXla6pqnnsTVsI9s8vtJo5WT74en++fFkhPN+n8liFHJGi08qhAa
cNWn6uwqDWl24g/1KdvVdmubwO9WL0CLFER4qv1/Hq5cy2auo64cFAxksdRTFTj+znt6ItNK+Kmt
pi+F+gHhClxwKFdrZZQTrNh+HFfYVI1Mruh0a2tVoeObs6O3V/n1qhgVTYt8TMtBUE89jTbZU3nw
S4LeC2yoQruXYNu+1ZyocuEyuFoXcxMC2ltl4PzWTuYqJ/vB4dj0zYLA9oCUEGOpVFRHJBYxocbN
ADitCpIosBpIxRtYozhbdnPFzBIMCYilGamKf66dcGgl6ZwhGqfiXfwy3CiCMQs1Gd0EobgT2wEv
Ur7RBIy2x7AT5GWoU2D25vz3i6ulCnMtDRXJP4MFSTqjdx1zp2DcmGpjRK5ZAemggQf82FkBzxnf
OMhZMmI9IINRKDbY1qtACf1uSgf/bOQbE5luidC1bz85G3qT5X5LQWkYtGNIc9lw0vP8APNIsD6t
DFwldCr0HTc1gAcrtZ42uhHbyUpq/NV9sUu7ilYvvEiilgCuReYYFQBrGkxC988ADNFJP+DVjBYY
XpcHKyn6rSQTuS/vRu9nvnm0eKH+CXeM0UTXp9goSlApoxycx63o+Ft/Izk9p9R9W2SdZUD7Z244
UJizb3+pMIRW2KnBOdio22E/7PRNvVddwDI5Rnx7tTGSmN3zlHI0YlULzpUrgJQLFNzb8lCtY1o4
aDF6DjfSFoPveNiA2wCIEctsYozpu20/QWy/DZ7CtUqzJ+n5R/RQbkyXi0lf0Mur3WR8Yxa0kyDk
enCOH84+ps2dMMfbjQ7lOuft5rxbV5c1syzGJ5ay6Huxh2UJa3NluKDZ+0TCs5UccR0cBE5gt6iI
F0oyG/2FO+lTUwmSDMsKHx6lt+wjd3nrmWOL2+WACxGWBRweC1zNFCvRYlEJziLtHX3rr4c1qL8e
UQe5b1K38QD2DS9lgNfMme+NvqPon+uxXoXn3JlcmU52YoM2b6fb8WaiCoUx26GLNsr1K0fwrWrM
k3/wgIbmEDz4s+k2IPm64QEo/63+oHDGS0ryZazUHY+ufMGkryUxp6UOUuUnHSQ1dreZiOcWzpvi
1Lucc2/eoufQT3O5pFltLtQi6PPQm+YlKUibHn52T79d09YOoxsc/R94GONdo7wtZG61YowmANUh
b4SnEqjhtOiLQkWVSzGwKAgcU4BQ6+joYcHqYZKqJUj8ozPKmnhet6UH81Fy0JJ5Uo/31YKlOzMB
VwIo9K8oJujOw8lIALmJzqVT7RO3pIn9s3NTkq4xpnDdF2R8kh/Nx3KjffN2jcfh9yc6SHizZnnf
oc9bcnGWUYpbvWzwHf022UiwjGZvPuP9S6Sjk7m+46/CTe+27/EmeY0erJVCG/SiGhuuUs3aee0J
rjaEZTIOzNJEhIkPKezGrslUU+HYvP3+Acr9Q7UKXc/xnOgfA7rmzjBMUZtRwDKmUDAmE6dy3mmY
hXfuXKAblH1Ap93kUdMWH8t987Gl0XNxKN8kHmnGrWO9lstYUJpkczELcv0PdSvtZAnvySJHxW5d
67UMxmqGIgiBs/q2GnSEk1+67Z1Sl3dFzPcNe2xowwEXvgZQNqLZa/0R5LAZawwYOmfavo6eRu3T
G3nOm6W8+zaWSyHM9Vp4UlG1I4SIK3XrrcRt//0mX7shABbtylvVq2otbSfHWOlubuduv+aVi26T
BcwZm+mWZ1pMTVYZTRmtxldAI5+cdfDpDkpH4pjedwnzebA7eSmB0YmkjaIykqvk3KGRbyweUjOj
3egIMWa2HpUm/+c3IgZAg6l+1nxQu7MvRpFsRJjZpMbnWnkeWtoIgNo5fn8UFHCGSY4GCIKXipu8
lVcVyA/BtoXxwXaObspirwegwsrd+xuwpErIIDAkGN+FxzpGlSo5bWGKMrbYK1ob9dXJTjEyxYm7
6uO+pNsyBOx+JhRBYobhsLCTa63tJ9PM9b5Iz+1X/SDtUrr3N+Vv6SU6SE8cUUuKA/QreifwNAjy
cflaVBFHTdGEZXqekmmU6Zj7xR+1b0OBtmiM+mM0TW5gHHIz7dFBVb+P8jDqNPG9/qBLTY62acGK
kOjUQvK71vS2XHG+b14qq3aX38dsRahHo++XTXqO892QjXsLzBnBhBZ2MbTl5DPHnaBqGUbXlrby
EgwAYvTP9z9hcYd0kDYDIgziWXZIoiaGQp9OSXouTG1rgeJWqEGo+Y9lgC95HtiHiUZIHplrrkjT
1kcdOD2bYgHQaiT71Mo7i6PBS5ER+HiMGUIEp6VpjJdAXwYaWqY0O1d2Z0+2hHDW3Oi2Coi6tcWD
91rnIDtun8bgejH+EKOa8OiMoRpMPpBJqSqA1Sg7g/B1JgJFD/yT81Gs1sYTL8BcOCeIMtBnBoAU
Lsz57xehgmZ0ZdF4OTBg9IlXX13euYsfZ9ZheYORjVWRnb267R8toZLftTGqnoWibWkwnyyRxE43
QbFsFNDJopYwyBnAWIUOOmoCq8ZMpYTWRTJjwQOrDjhne/tWoiElB0JYwbsZXBSLRGw8Y/QL0+jO
YkFN4EsC9H+BXOq59P806DoGHMo69t0mksMTOv5I2WKkeH3224COmDLl2YrgWApwDuW+4tGkfavv
tRHj21DFwms5sIhox7s+GnESy0QXqv4slOvSl9zC+9WKcNHR0Q/QCj6tx6x2Yq0kqeGGQrjxOuC2
MKkxLYmAWSXvg/XeCHvAVvLE1TUnSNdJ8NViJrD5aIJNDP93Wx1ApRN2AJlPBQGjnj42JC8cARUt
EY96xbuggqTwUBa1LXq/MzF3gofwT9qtqviXHr1bPakBh79v1bdXpgaS6G+8OEaByqxvhRNtok7S
+nMKNALJ9E53xDYRXTUKv2q1BEm2bH52rcDjWv6+7Zn9RjFUQeMBykGo6zF3tRSC8KwRTYABhzdP
GzaD6Ob+Js+OY34UwyfFAEP2qzW8hgLi5YAUluQUj8ovfSML23QvniLDjkyTRg+glyp8qkmPQQ0k
50bdqaar6bZ0GEMQbA/PxugUTvgkWy6mAZGiIsMh11ddSEvlxfojW/b9Db2F2yIcACYcNg7GBJSf
mKAx0+re8CqhP4txAIAvmIPUR1C51zo11FUwHdqywERo23jWqL7T/JNuHMpqIEa0Mh/SgAQxD+uq
zC6T3erLL2JUe6jUIR4Drz93YUYkty/duHyKLVr7DS2sdDXqGHtu41Uk3+sbPfjoXr2AVMKTJtK0
eRc6G/MHPXMNZTyMgTMZtpweMnCSCLYE4LK3jpMSmkPHZufbTcC7/W/eVgCvx4xmjOvApG3gtph7
J+7jYpjkIT5rxPZGZxyQuTqnkWhPPKLkm+iJkcQ8eMSyEapF1sfnyBO0zYCZ47SaBtPuJfB63deS
m8xiFgVcFdpPULiBDVx7m9Izu6ScJkwpI7Yxuh0FTAZsl7wc+ea+mcVo8GcKrlMdZPTXYmqzjRIg
sCHGAqIeEVJLZbPh3WrfNeMrBYMYuA4c0zyRCvRv12IkSy5SQ67zc10Nwjrz1RyssmLoxSup1HON
5qOBXp6kUavVlLRtRRM1CU3ax2Ncka4UgX0SptAsaIb5UCPNvBFj4jyMagL2qwjraBW1bec/hIIQ
BGRAy45EFMWTT2WhWFBNjB3qaKqPdUKKFtNjqBjEPbxs5VkoSAV6/5FYQuS57ZQFCp0yofsZ5iCt
p2I1GjyiyttrGJuhAJWKOhXwa+jqvt4MUa2yPrWk5Dy4zaZ8UOx6Fbghnuiihw91nQyk5ejSbQDD
SGROWe/abup8RP2NW+wPobJNexpu4OAmTK0QbO/IxRffRLzzVYlu35mKDmwcLFqkHau4UACIQp7x
0Lh97QJdjEFurVt3TpO9qrv6M0ArA+Lg+2ZzW6CDYLQyo5tBxbUBgrrrzZUK0xulME3PtWMQdXsI
qL5pnPHMceLz5cMo9JUYZkcTIxjTBtPIzi1NX36cvniAMu46mNuvtkCh4BcQ4K2MXUP2D4oTEfrP
IY3MdjF3kWh0U1HU8zqckkRwMyZ5CADIoJxjWdKHy2NhbhgtnLzaSnEsAMG4WJLr+kTdmMSnxjYi
/5QiC0PRoQXIdfDwB9wJBsNfa0FXiWYVKrM4u3eajfyntkn3WhH97fP+wm6iI0YQo27BMEVjX4Tp
+R0cNDufRE7qclTt9pVlloGkDU4ahXVo9fViECPhcWfMIcN9xLZt9vH+9Mytyy6e0IUU+VpKZJYl
esogBWUHibjSGv2dgJa8vBT0i5OMLm0asAMzdTRofvAmcS1qkMw4kUI/OwsBec8HMMBHPlmv75/M
wgWK6h5aXEQ8mFoI26+F5JWllKrSIpMi3k/lMdt0RGxWtOaQbi4a6qWceV8vMrYWoa8gZJDzPnnE
OhD/3CRkezJ5beBLm3Yph1HpPFEGxQohx3uWaU31RzyoOBxVu4kDoWmXMhhtxnzPti30JjvvPI2g
r+tz4HE93laFGBGMXxNqAyWBtsZ2JRt5JVLBEX4q9MR7ep13g/XPlyuZd/PiVMSpUbRQwkqijb51
q/3cpLgxqqOakVPwwiueLt0Gl9IYhZakTrLGGotCN8JHHBL6xTmYeePvLIed/5SgWKhXOjL3ZqPa
0Zbz60vxweW5s91ARYaRlJgNmJ31LQaIa45OHiq6/hypQsq3+2bJUwC2JGpUut9VQZmdR4qAk8xT
TUo73UvoleHWBefI/962MbYJxvGuy7tqPhcEAq4ckdgNXcHmaBvHNNmiTdTrg1BNULbGHk4Y+L6q
aGjzZtLcAgCvLYetjeTJMPZjjI0rvyJX3fyxdhs0ZWpOfBrX8k5GavV6/6h4y2JinD4SNL8YIdAO
j3/S/XbNWxLHbFjC4txLRE8RIeBdpdJa/Z1Q3osCTwLjBvqiFNpJhGGah93kDgTJNs/2OfcMe5kF
qj8lsYbD78HOUa4qZ4sUnXBuzMUY4K+HQQfdtT8bQaolG3U3a/JIuz1osj97d7s2qbD5vH/qHGdw
Q9hT+ZOaVgqMxg5oZD3vnRdRJD1R3+qAZJTX5cK5P28zBaX2JVGYXZtraxjDQYuP1E62BeVt4VKA
c7mFjDPwZV/y/OLbGcxzPkxauZOtrasduNUbShPK2cc5LPvvzgddPNdH5temmlfKbD4x+ansIlu3
9y/xI8+I7t/ZaOu9FtN4ZdQ3I/YPZUN1U2Om+ZqzkPteVGXn+WCS9CCHFXQPiWpzMp+CHXWoyWu8
5yrCbMsXV3ZW1E0vgP7jLH4RUrsTpWB9JLyr7r5HMFTGI3SZImWjjjCqp3jmNCkQwI8BDalKuo8M
+anx1e6FVebwErpluTNWEZUqNAEwzjT2q8FHdQLe26nsQ00wM53jrpcd0V8JzP6lWtiLYp5kZ+mU
HwXabBU81PJY9HnLYLZPKrW+EsEBgaj6J0rx7lp5uq9tPAFMKCXqQ4iqCQSkE0lIRszf0ct9Cf9F
0f6zUSwcw2rRLjOOEHHoTVun04OjZM6WjjyM8rwXtw7gr5zZQVwoNMj/EVdlcYYagfga2ebjS+Jw
bJNz5jqT5MxTlVQMcJy12SICOtwGZ1scOEL+S8j2dyGM54yKThsrI4KLcc1VCvyzQOJVbUcPyZpn
nvMH39szxmkmfZUqaYPUMNrvwDntmgrp6I/pkNE1ryq27Dj/ropxnFLZdH2khXjV276HRD9xlnKL
+vmO1/7+PmPxmVWHUtXibKR6axBJtiWNSA/CA95uSOpWxEmAfjoe4z8hNQYiI7riOIRlRVdQPJ45
+IDkZTyCrHVaEbTzYyKGeA0biRhrgI3AHkZ5d92sATfHdiGJcQvo9myTQsObrPyn9GmFkk5ALHs3
HAq65gTbS+XT+Tn2P6tiPISRZkkadljViLYXkEDvP6iTrLdfrwqiFJmj+4uJ119hLGUBamM9ysEQ
FmyCEy3d+65o0dld/DrjIczSyj04iOz8+nMKyDH9fbr/+4vuAaXQmXJhLr4zx1ICFQwGCIS/9mDb
6Xp8iVKCyOq+kPlHbs7+QghzHkVRVoU0IM4xV7hIVy/o+fh3EhQm+K0EtCAFPkLs4H0iGKCCHnZx
zQkPFw/67yrYKcOgPv1/Ue9x9czR2MVTvvhpxknLYwgcZ40Nkl/7lYaBBOqac848Ccr1TVM0hRWj
uRWuDNi6xjl5x3+5BMYte0C5ASMDAclTR3vb4abQy77qYpMYbwyGtH4MDKgqiHaOv3L61NvivqKc
dXB0lX3uSqwKVFMqpIzP77+sD0SYn//KGFiXG1hCI7UyBATnaR2v9rlbre5LWLy2LjaKselxbNJc
wxPSOdn4LyImwnHureXb/kIAY89mXghlMudJ6uq1spWdGcw+A3NnOVbNWQjrWg21n6K4hFmUD5is
e84oLzNfOGzAjTSMKALoSQSi8Noq0tJDQtEoOcIWZOaY0+OSzOdp1NJ2XUmZl3kR5RVoKbfwLzxt
Oor7SyIbDLDAU83IC+8XbPxKzvz3CzlSXmaDOK8G+f9m3rCRp7sLB6IB3AQIPYhzdIlF0ceqglmL
upYjE3flBHDWoeQc+VIN60oEs1lg6QfbigAR3s/W6V8fC7d+KRzRll5p/BkQjrUvXH9X0pgts4pc
mppCz8/v3sEVS6qCQQMzBWj1575J8uQwJlnJZt8k9SwHGHPMzH6g3gMv8eLJYKwSd4ig6R12bqT6
yntGpdEGdr4i5fn+Whbuwcs9YyvNcWP0RjzLAXsyyTtuMWGhKqJJQPnOwFDA6diZuVbTS5IwYa/C
196piYnp2URBvMg3/6VC1pUoZss8oQd/mwxRGrpgDSQtboCp5tCAwBmJ+MYr+Cye0N+Vfd9wFwZa
R0obR/PKNGK5Au0o5pN/ca6XZW9zIYSJGGXVH9p2gJCYRJvd6EwPqJO8cGIhrhQmYhm1xjICEVJK
R10d4l1J/Rfp62V84wjibRkTtwzFFAMm8b1l7Ye01k9O9vPrvj7foq1AAgPktYhGTbCdY2DBtd/M
e6mvekOdU2TvED8Um3GbPnirs2eHh/AAKMT+x/A67nMbOAjnvuzv32ZC4yvZzA3kA64sYuQfihkB
TT4rO7RrjHGxq2CVOr66bsHyXqKTv+q3nQ0oOObIdAoVnZGCM2T4kaczV0i4Q5uG+pVuDafcKm6S
E7Mi6cE8yNsYc/f+lDGpIpL+qhRMaCHRe7/PfNv31q2fUuWQpBgcuRY/PHOFyXnqmxnTYPgA6jCs
zs206jJMMNk0Oul8zrvowuULVgsNvZVoWwDmh4nZuywDAXglIfuV7GI3aeQltDmRCk8EYwudgdRW
sfq5Ji5TV99/nHiNF0tR6dUqGENQBFkf5UbMznlF3ktHpopPMg37+Mzr7V3yVleiGFtoMbnR1Cus
pnaiTZHQd7AhVrRM6PzuYmxSzt244OevxDFmYQUyOPNTiNuJfwCFkn7cV/0lF3L1+4zqq6aaNBMQ
o+fpEa/8BhBdAc3I+jVfy8f7ohYCoytJTExRArmg+BIkjSuZHuqV+Xv97wQwYYQaa1Wk6NP8iCTS
X/pTxVnAghe8WgATPgxSnWdZBFNBaXijOlVCPtZfnOPm2cr8DReXU9mHct/GUOQQPXfu2DqjsubV
m+4fBFCD1zIwIbfScwMy2q9DvlLt4tXjIPHv7xTIua8lxMrUmJ6Ik/BectKde4vQ3KacO5a3DMbm
vVLHdOESy9h1KNS/9P+Uk2xmzfiPY7zpwEmkelBKEa8pOTmEJLKPmOnJ68TgLYExbrDoZ/5Qj6j7
iHiUTGzMK+Z09S3kClerYMzbEzK9l5LZfYRb4IRdmQc75zgQnX11GuKwlj0PEoSduD3Mryag0hrc
F9/m9b7etw1dZOxbRI1+qg2cSFkSk1AfSIRyzfXvs/YzscDVjjFWXuSGpsQNzuQduZWMW96g5d54
3XJCqvt+XWeJZtCCliuZisWcNw3hJSGcnWJDXGi1akUJflzsbHci6Z/w0JTcYjJnp74148JX5Wmq
1n0Af9hTxf0591XqJHyKeOkux5l8P7lfiPFUI9C8HAqmEdcVT/QzdzhOd1ECBn+B7kPFiIabXEc3
wY/QKTASA2iqfCLaM+k/OVHQErYafRl/pTCuvc6UKfQtGYayNohdJ+sS1QcXQ3RtEGbnxMPjdrcS
ASrOEVjED/pq3aAVv337cj7Exy2vjrroev5+DasiiMVDRRCx5pjkP0v7B/DVnF1dVMILCcwlkMt5
7pceJDQNsajwtOthrvdv/EXvdiGCuQLQDFlkcgYRrzg2HVJyj9yXwFsEE+1FeBwS1AY6nlS2GxJz
H+ikoBzV4Ojf90vKhYYnbVDKfQ8hGgk6UiPzsB5dtMXk5/uL4clhLgO1NeuwbLBdI/1ZTa6Fpgjq
aC/3hfB2jAnzqsEMax2nct5VexfYRLt6rTjlKZ7uMhdB2PVDnPcQYTy63S5a8zwbT63mJV6cR60b
uVXWOA80GmOcMciFT/f3iCeAcQVWNuFdG/7/PJ3etWPrcnHVi675r2F8J9sXK1CjIYjTmaIe3Psb
i7zHDwPBs2ay9d37K+EcxXej4IWgdlDQ0CtAUPY7J4+w9PCTY+Pf03FvLuSLtTBGXgttq7cSTrt0
GltyRarhXQnz+/DQHKKntKuo8exU5PTJA8NzNJkd6KepQTv3QM6bKNl1RN62PdE+7+8fxyRZjnDM
UCrGooSMaNM75utvaWWspj//zr98v4BfHNJgtlaRGRDSUy0H7ZYt0R/Vw78Uwti94pVjAtoV2H35
Cgf2kG7QdEV58JylV+XLW5TtNsQF24zdrHD2YK3QDtvRTXMu32NX/bVT1zxxt2wLcxZwoXyMK4hq
r+u7Gsr33u0l3Qn3hzO6EJ/iAd3Fw1Z5pXQYbKxTip0vdI/+j5WNiw9gXEXU+okGIoBZCQ/+2t+q
J5OcDNv8XzK2v2LYp1u1G/osmC/rd3G1G79BKugkzH/d1/blOs2FGCYmmAIjK0oPpzfgagAO7vPD
o9mKY1NLrxeXh/YdiV3ouwhnMRoB9gxY0t7B+CIPAznBZApSHvkQkQLeg8cdw10ZEyiEXmigOQ4b
aDcZySPygTpa6K4x/ORfbqF6fTkFfVSOaogtRFaavoSrt4+MGk+8ihrH97FvcokoeEYqad+Q34H4
m84Rj/9yIYzDQDvlkGoDRBzStetGn1nt0uT9vpDFZaCRcUbWYCo028KLye7lUOUmIgWQOv/IQR6n
r8P/xfFdyGAstIhDXZASyMDkIwyPp9JWfR93vCLq4kXxV8rNjV5qGh6s9Tl2i34oz8Dhz2Bfg7OW
5Wz+QgxjoLoJ9gkD8dvZHmnwZBEM7ibStnlY3z+Xb0TLzaV+IYe51DG5wfSbHHLiYoVRqj89MrOO
EeqAQ3OzfajPu2gjuOa2JgYyogJEveio5qTgy6Xci49gbDYHV6hehPNi5XznP2OAkH7CHfIWEGGV
2ry7ZNlFXIhjLHcKPDS8jlCU3UFGt6wtdTNIRl7xlrUY/F3IYcL8MM37NK+NObXDywR572x/O319
3T9BjmWxo1yrtEtCX4QQtKGVrzu5J8iM0IxyX8rsA+6pCRvpD1bggbwZkBwQDZEeo2j+p1j/YrPm
dV7cFWOWBmPZzYqoE9VGc/Pnv1sB4x1CuUF7U4/fH9AL8pBxYQ2zodzZIfbiRhP4OMYaduj7mdb9
5Tvhhn5EDo8NYamzATQP/3GlLPAq6GVUxQQsZMY1yPRxIkD9YtwbF//P0Sz29u4G3cs9HytKCYif
aUuC59cWTcLCY/BUbCpx1eFVGG07xvn+SXE8LNv7Lph9Nj9Dz1m4dRIeuzP4Alw9sDkqvbg8kI3N
WD+AzNl9RP9ZBf9qwem0r80u3rzENteLL3qACxmMdx37MBb6HjJ2+irbi1vJHsio0I//Lc800b8L
vkpQR7HsB6DNikMfg8hxVq/JGYTLrz4JwZmCq+n+4SzmmReCGJ+md2lbl2I0CzIwzwXdgTyY8bKC
X4hg4hFMcp6kZIpnGJKE6HR0avpnoLjL7YDwqsyLunYhi/FrQzOMmLGFfeti+gBWP2QQoW3xYobl
G+dCDOPcrMmcCiOCmPfJnvZP+mO7f845Zb7lfcPUTnTx/x9p17UcvY10X+hnFXO4BcNwskYaxRuW
9ElizplP/x/Ku6sRxB3U2rXldbk+e5oAGt2NDudAm0FX8NOC1t00gggim1sdOid/7V8Rl5q1NeZE
dkSLqXJzBPLL4H2L02bdvzDYdQS6MI4vcjxmJ2d8AEohuZlM70mwGR5uefcuJFGxUGlkRhcpkMSD
EfsYWDJ4mVIsiKUMi7p9IYe6raBcbTkJ1JFnC9QLHPwcx6jxL65EQ4cGCEHmEXW6yN/2chf3aQV1
A5qkas5xx5xuZneyL/nrS0HUlmWeN6ip18zXND6EYMzqKqvZvQ2ktMQ/0Ih6V54b8+8c1KVUagN5
rvHkacQGSmR6SvGubAAy3yEnxBI0/xCte5eCqIBxEDpuGNM2P2vICybPslmT24xMdnUoNowU4eK1
upRFRYtJxPtZU+LMGgcR3GgL861yaquAtWCRViyZo0tZlHVVxhZKqOLYuhkt18UkR24Brt+6bsMF
lnbMf35xdbVaMkDsDTEF6p0z6jBwTY9gqoDKd2Zjg4XMhxlkwsKxxFLGFj2ygtYY9WygJqdaA+TQ
kl9lG73LjZ0chhfhQWXz2y9d6sstpUxvnKB9OQaeIW7ClJP2YbQ1R3OMp/41MH0UyjTd5BU7vWGO
GjEVh7LHYScNulJhuRV2GQNsZrEFhAywY4sVE4xiVsL/fiF+MatIaaKKiTwrjiPOyOk7R9ipZqrY
ZLxjac9SUPO9owBb+qk9eGZHXIMxGShp8i7aPvnTW+3a254YWjr/zrU1Udak74u+URPIAQrRW2oH
zkdjZwcRJBLMmJq1JMqeGFNc+H0OUZMjo/wPgiEUtjN0PTKDm/mXri2KsiYKJ4t8UOKgND0iSt85
kvQxyicDxceMtyrE1ZWldm7frIz2tSy6/xm2GnlUEKbKXzhqADemlDLRwrAK6nFuutRQE5LgTO0C
L/7MvH56y9fuP3K+POGFiUHErXB++yWnfukdwc5Wf6N/FLCZQMgCgLqOASdqKZwuc02iDbMeYvZx
PjNur7yyWQyX9BCcrxpq9byIsTDKgvi9wdU+sG6BVsCbTgbtuFFW97Hzfn3HFu3FpRxqPYpQj0Gn
QQ5w9P+AapeE69ExVgKKz77F6vX/OgBaES+k0Qc0hLKceiKkgVSYvA3bP9PDhoWW9FU1uSaEMhWT
11dlMJulHhR1KZH+4DlnqSMBlpF1vJ0sB6/XG38ty/bwGbkbY81ia1ksU1wukzIiSciLacfjC6Zu
o+Tb++3JP7SEJ4d+jbBLZ2j9koe7lEbZEW9qY42bIE0B6gASGe1T83pdS5bu1aUEyn4M8jhASeFU
/Ff01nWBqa2vC/jNuQwLcSmBikE0ceQbpcYaKkucQW0mK0MfuEaUdUqe9v4pNBPSOzeybw33tvW6
ycxPlpVceppffgIVn7ScZky+ModcwBuIkcgVyScL250lgwpGtDAFl8scarUP68Ju7FffYi1jMa95
uQ7KcpR11oy68qUOGthPz+gitj2rQ7fJPb81bq4fHGtBlPkIEl7I09l8SEdnFjOYIwof12XMv3Hl
PtPJ78bPvXps4CeRCBJfZZKCug3cCowIg6HjdC1bHCcxHEJI6aF2AHeeAvPw+c8WQpmFTB5qneOw
WVaIYJfE5mTG6Jhi9RUu2gPgReoqoAtlhX6SG1Eh5HnH5+cXyZnW8Y3sXl+GsLhV3wLoR3jBgcw5
LCesIwtsR92o5gAQiIiIOang1Q9ZZTLp0mYT80sJLmRSRj2SEj/SSvhdIMKbOVExrD1Ht6rVmbxj
lsd/ukbqrMQyL6o4xSYifpdNDqSI4n3ixKZ67szXwObW/Dzg2q0YWrjsIQGuL4q4w5JEK3vXFxLA
NgWkHVadFT3XZsCT/LyJBmb9Yyn8BLTtfyRRO8rJMEajBEmKCI1vHIXsh9yaVq3IHCdiiaI2s9fU
fBACcfZQTmTF+90GEPrsKuz8M7915HtFlCMEnG+opxLOrI5dpIvB/SwT+Y9gm/3ksPSDJYtyiQho
syJKsKTJ6YA4HgWAlJPM+ngKMaLCyhEt1rQvz4pyj3WvZCmQNDHqAwQmyU53RoVEQLOaXyVoGdzm
LsplZrC6ftEXDe+FhlAeEaisQ853kCrpq7p+KNobvVkp93xyz7dOypPr0harj0hXgu8LmMtIjlNb
Ghcaz/GxhFfKce2g3a7f7wZ0j/2diu2lGGovQYFXANpQnt/mBmllImyLF/WNdY/n2/NbF78XQ+1d
3AA6XvCxGPT0lSR4modBdx7RHoBueH3flk/pWxIVU7Sg/J1qA48e3k7tj4Ts5ickK8ZkHs4cCFw8
rSqjaP1yPhwr2e0zCwj78PSSzbpWy77rezF0POFpMqcGEJPdWM5gtXZ9X675u+G1J5FZWS0jfT1/
9ZVToutnXALKidzDLX6aMlIcCnR3ZkyMqS+b/UuKDA5zoJ3ONNOzebzYO4ED+GhQQuNmKD3BeQot
86ENzdiV3MARz+jMX3e3ie2xlHBRMy7kUhYe7Q+yWiSQW6Gi8VLe35Q3p+u6t7h/FxIow16gizFS
akjYensMH5qw64wTYq2BsukjSO9RLoMEsK6krn8YPMDDHfva9fu/M72LFPn3OVEGSMkqfyx5yMIA
nyXc8iRbnVjThrN1+akLAPGWMSMugPNK+zVxJ8t+k+SG3J6tNcvNzp937ad/Hvf1g/0d4v38TOpg
lakdA3+SWiCq1E667x2TVXBlbQR1sD0goHtfxka83d6w+lJZv00dpDo0qdpq+O3UZPKELbyvfm4N
7T98g2sBpt2eJeu2tgDXY+98ON+797uH62ewMDPwUxLlQwpYQq6btygma6AW92QLg3GnWsQx726z
1fbFwn2zLRujhzajI/CrEH1NmSiv4mGiMq46KMDeeenvw3vdTs0PgE/vre54G1ige1+bbnhnm611
5x5SyzN9x1i/X98B1jlSTgessRHfVfgI5xa5UYbf/O1qfu4u5WraTh/5UcePD+SDdcsX0mqXP/5r
yk5vFaX2faU9P8Q2d0hXxVtCgOEe3Vsci0Ht+rWnx+3+yYaD7/KnpxIFb6oUcd7wG8ZRsr6Suu4l
V3teWEKX//Evz5IvvGs3tZLhzaYK2NGsxs7rCqjSsI0jx6dhP+KrFUIIIyu+kKf8qSPU9c7itAmN
WUeAfn9bG7aY35+S28ZBStnave9a4IaO25300Cimtg/egoFEu4gFxS/OR/rfL/qvubpe8EZNn+8Y
yKxNicRgXXR2c167JplbOk/3I1m59uc/VAfqZo+alnUcj40diMn4aYmlatTFHgo0fsYqfhuPsrgk
8SlfbezjbiS3pnVqyc59Nd/v2q25smZst40UWSUrjmV8ApXnvn4nf9Mt6T/05Cs0v1DwMBAwzjFh
PduXlqDCHVnO3ltXRCT2B1gArksDz951hfgybRfietGYtD6BWpZkbRlkPVjcW0zeY5RMa5cj68rB
WGFK8pLIshUf9miQUdacvQ6c7XpEelv0ifR2VA5PTWa24vY8ANQfbLmpvVcI75PS9gvbndx29VSv
jjpvS3/UkwB2t5UMCt+VsZPAp0cCnYQgnxw2JZAtiL4XboEKQvwAbanJuk1Ic6N+CuiiXAN+Af/C
ZIXbAUydoP5aJbvHTylCiV4/VJZwV2dWdNN5oPC4zXZFY+cPmpObDT6X+6O/KtFXR0SUkX4lOeAW
rc185yG5lK4E8H3sb/IZL+1jz68bZ1U4HwZRMOG6RsXM5Delve8hNIzdwYpa1LSR0lDeeHvaDseS
dHdH3Q5MJLLBRKaagVU4kU6e1iUBwTS8WW4OR/TwOlxD1o6ygqYaqYnnqAnYYIm87lYusCButVVo
25qNjPTeOPnbIkMZ46RvUhvQnr1ToHSevClg0JvIaA2CaXxoW3EtN0RJUfE93ARWPpC1Gs59U+oW
CbpTA3rN3rPeFUxn6KTszd0r/5auNo/l9lBaysNR7OyO3IE+LbNS4D1Ja846eZviXjsrBQHiKiCN
QRpkcwiNVwAcFlDXUA9db40ub6/bzX3+ltamsgosU2+BGxM62gG+z25MrQCSF+ba0KIBHQGZQDwh
e+et7cK964kETNzs8723xKP7ft8/KhIhwcZSN+Nav8XAxQbdsi6pPtSerDYqlH/iSLM3SYbIw5Rh
uv6AoumsScSpQF0RfWimsY4OaHU5EvuuIoldWrEFpK8OHMePndmBx2kTW5+tABgotyLrjbQ3p9Mh
dHgi3Fb3ASzgGYEvzqM7HNb4j52eFAM2DZmrDt9i+SZ231XfDwo6g0wdP4qd4MynwMreppUDdPYM
/yjY25Q44Fp65FDsf/fs/K0HxHWC5lyZ9FZY2EZiH9xHM/mQV8d8e2hNrBSAEhpKwqsQ/CjnYmXc
CMI2Ia0V33/Ay43Q/J23A3hssX/HoCiRC/LOuyKp3UlzNqtkk5Nb493PSPAZWuOT59xrN6CsLu5b
1Fw3OUaOLVw0ngw28vUukVabNZdZng+tDOzWzPYoeK9M5f01NoEeK93OsD+b1qprk7gJwdb+QSaU
Wx+ShozHepvYVUyIu7ZLgMQbFmamfVu84RDvxMeCuKPpYW8+YauAR0qa7f37U3p8SJ3hFOyjVysb
nMnlcRnaZL9Rsf7rBm3JzSoAMpI1WZIx5EubTzWINI4LvQ49uJKDqz+Ql/AwN2QkVpMS/ag6Mwy8
scZRbUL0fTPcEVM+FVMJUy1ViWx0gI8UUlPYhuezEwJPv3XQO3STrwtEztKNATOa7RkviK+1Uc79
x9qpqEtNg4jPdMguR/JyNoBiEJoeQZbSvb7JC809mEC42OTZIV44DZ73NYyDc935yQrtPVBvpEP5
hMuigM5XY9e4fmfXfoqj3mC+3iSTWuFMi4I8PgsPEdkKDi4Aa1kL8R+WJYFSRRIlFRB1P5clFl0g
dp7fnw2Can/GO7CQGKXPb9DrHgEPq7xhIsgtVADmtX3LpLYyLqM29XXIBLJ7FsANgtsldD57xtpY
IcrPpV0/ftZvUZ88SLkYdQUiFOuW8ZW/0z8/Yx/qoAO/FirQuc0BuEFiWzkoAO7vSc4QI7LkULE4
IMhyrk4g58kBoBoh+yNnvuzPvg1XR1yQLT1sbZ7cPbgsfMUFDbvIB6lftbaLi+PHdSmk8+sFxSzW
64UVCdMDUJo+FD03P18etp3jBNY5Qh9JRh7PCECcW+Laa2W1eQiICaj499Hc+BarXearB5yyQD/W
RwXjniwmZTNgfU+Wtb99Px7dkjwjtHS2OUltNFE6DvQ8N7fd1rNANQX8N59YE4qj5ufqNJj2nb2R
t3dwDeQmtG4/4azXmw/348DDQz1KZL8PEIK5un1do78mSa98N12H44yuBmADomDBOXrWfr23enzq
i6O4NZ4NGFZLHYnswGCYH1kVfMZt+noPXKhENAkgo57TPqlps9RN/l2K+3Ghvp6DFz+u9kE2lPNj
wjr7ZL+ed3pl2m9ntMQEBGFaZrWW9R7iLTgipzNHa4plIrRSCZ5OjNzuF4z/tU3+aYP+TyrUhItF
fAx4F6z10+2jf5LXT6u9tS5N/aYhtrsyyR3+jskZtBWoto0PNFfuHUg2AZPhsrSVcRnpChQXaLra
zYcOREWWK57XQq/VQPpfAlkqRiZ+uZJg9NMmBWkuHiyVgDCof9JdjIlyVr1lnfKSNbuURdljJUBf
GSDtOljN0O7cPx65m8/y+hVZCi5AVf29Iso2j16YxoOqAOHJ3Me3b6mZvGKagYkAvwABAG94IYey
zUai17mhQI6GB19vv0hvFShBgHabAbicQ0s+WE6Jff9ZOdcXyNpFKgXa1hEqvMnXLvK2/6LB99xp
PWE1xbHE6D9jjCAyxikssDwr8YiUEu9PCqVIcAOvL2cx04NBHXCIisYXy99PQUqgxbk36IjR9gKG
t+APKpfDizNAc1CFV0Rq+U7vauvkY0ZYKBmXfamicCmduutCIRVjWM7S29vbep3Z79eXt5hyvRRA
Kf2Y1JVQSxAgpE46Wrlmi5757K/52jYeRs/C0bGIi/6LTOBDaqImgOucOjt+8mJuNHCp9wbgidRN
hMR4Y0+2md3/rdV9S6L8KAe21laKsDrLe4gmq7bweI2t1uVxYBwjM7mYAppn/f61LNr5AUI8q7oQ
yyoshfTgnBSIt+YxqQQIfw2oRISxuCWndCnvZ+Xq/2J5mPxUwOKS58lVDitTRCE22Ph31+UsPcVg
Sb7XRT/FvKD25BDPISRScle2pM7h7GKLVgpxm4KgK9l7iCvwrt9EqKGrh1IjLKOyFN7/+AbqHgRg
f6mD+SBHJIxiu3H1nWDflW//eFOp++BFHIfpdBziCA4dzI+ASse51w9/Y5J/Ns/fm0q5gUgUS6Mb
vxY0o9ilAFroHbBrrZgrmm/Tbxf6LYlyBKGqy2MyYEUzX6gB6KwO4+mYnjvM03MeYqUIeYoQA5VM
ySwFpVxBxnOVYQjzPXcAXXmjWtzKh0Th5rqCLruC7wVS5iSSg4wLfDz9UsyMxKsEmMuvIbObSJxV
7No+UraklXQDlEs4MfnUI6MKzl8TAMIoMBYIbA3Tc0JAja46WM9NsufW/rF2Wf18jKOkGy8Srk5F
T4ZvHc36vm2BGaP6haUGdud9/s97CnxbVRZFBF4AuaWOLu3Hoso5LLZznmqAhFWYPLhj+dbl/MeF
FOrk1NaYJh9s4OcHgwRmPJABiK0+qS0RTTKJHTr+3fjGlLpwkD/WRh2knCaSnMpQy875iinxVhVs
5CKdDZN5Y+HALkT9mvWpPTH0y/nupYTHbKxii9YdqwVXYgmh/ICgqqXvA+QRwxXGNnvOkCdrXNku
T8btdEr0eYQZ/W5mgUAldz+rk+juYL0zsrlHjtSyMIJqAb3G4l2D2WS/FIX+2ADad+TpmGXzCWOv
ed0sTQO9PG/e7uaj2D4W6AAkqjsSbj16qKJdV+Eln6EIaAY1ZAzPgP6dkp0pvB9HEezCaGIW0Nvt
XgtmePg14U5ZhR9CKMeU9lGPflAIKe30YBzkY3vvb9R1uVLs8BRjpnf2iYfMdrcDUuGfLRqyPrMT
hxQ6GTFowUpeLD0vfnwP5b+MWBnKWsP3VM5etHmZrAa7OzRo0GKNlzP3l3JhKacVrVpDlOXNdZgY
GMj3d8Yz68W0YN5/rIjyXzz6bRMlgJj9m7+50aEyPVHt67qyeIUuVIUyd2Jb8qU8QkZx4+0qW3ZO
eMMzQnnWOihjF6tC5PMNsq/76Ca0/3CrCk+wv+Nzf+wWZdwwxiNGFY+VlHZt53Zrowkb7j1lEyov
hfGXouiG9sQXBgWOtz9jRploW2nro+R2yJ3mvtiz1rWU9PghjDJyxoReaJnD7glH4YmHIdmvNVQ/
BcvBsOGLvBn3/iaxVNgT67ldm9mr4uYmZ+5sSSYwbR4xy/Um2EuoQ6EIZnvOYeN2z9e1aCn99eMj
aYsTdGKRzDuiDxhWeAwlFL8w66z1Tt65gbpqJZJLVlitgBkfCcdwJJNiBpNZ8WaS2l6E4hEa58fC
jgIrmjZVcarLFV/cMT5z/owrNkujbFaEnVSbBmUH3vQ2yqO/Hb4qnyub3wIg2I2IiQ16ey8BiBI6
Dwzhy1dN1SQMWchgr6EOclDVUckDHORo9q9PqFX2pEHBPLPCTb9PdNT3JrOYiB2e5SM8V4s/jUm/
NazCYnzJLOnXNoADVkWYo4u/6DJ5kZN8DsySCIyjDolyAWVwVG8/yvXN4IYYZXpG7e0uIvIWU3AW
a6hp2VJ/F394ylJnUuUZQYdnldSa8QeIR9M1LukdY5WLVudCCmWk/bhQhczHdvNm9c6Z8TOy8ixc
3GVPcCGEMtEJIKFEPYIQRBIPKoZ0QrwG+zNPTtePbCEbclkvo9GsW77kK7mAHGAO34p3El6A7nUJ
y0btYimUlZ6qVE+bWT3h1Lrjx3Pi5hYjtmZuF2WjJQWjvVUGGSOYMwS32Hab+t2MViwehMWr9r2W
r++4yFr7QYea2ZeGQbuHNXerOh1yVNd3bNnoKZokq0iQycjR4ppdSAllPszaIu6RNgW2iPdgxKa0
Ra8IwmrdSVzzeX6PiejOkpElUB6q1TtDxZeDzIsvoHRcDhK/maSgPz8NGQGUoL/ptgY6F+axuojw
22yvH4BDCeblbMV8TSwa0wvhlO6PhiRzQwzhQ4sh7XVGvJ1NOttmGO2ltlb0P2uqIoP41DBkapFh
FLRSoFQ97piMToUuxJkCTMMcMnCx7UNX3pREmazmsY1IfQaL4LYoYbb4CGCR6mN8h/93C1bX2KJ1
ufgoavEo9WiTmnSIm8DZlMSmfL4H4H/9eF3Fli+MLkgYcBFkSfjiorlQMXDNZGECApHzuJlQSXo2
75mFhnn7fjkDHW6A51VMG9BU5x5IEYbAG+aVZE/qy1Y+JUd1PdwOKcnA1ftyYjXSLuUTFIzESzhO
5IFkjTrQHPPrCucl/Tn8jB9m3tk5sxyaO+fxzwFVHJ9oe+E0oe/mLlgVEWFs6ezj6fUCVBR1CF1U
FUmiIt4x5/Mh4tMepnTEfEV1jm1gVu54kLcOqzvWpLIwG4Fr4iizGuZCEepx2QNuBtwQ5cEZAOHv
ofvK5FYKCw7tq9b3S5oIXgVF03BdaOweP6v6MtOhL5U1ONG5SU1fM1VIS1zb3D0/TwgG82ceE9Hv
jG1dUiPxQjIV3TTe5OVhV/d/weKjo2o3ZzZAgfsuOiIpkeFjuMSlG3gpkAo5/VHycq7FUgOP7KVd
QpSE8E7DMvJLVg6qakiaNmuNSqlLF09TUgFAHN1sOpFAB1hmZi2f0gIcxvzroDsqZ5gYtTMNYD3l
By95Tjl31F6jQCRdsckFtDdmXUfU3BUCDPPzjA9cmPVT0GL9/YGUgtViHkrFfJtwlTQn3vjE3394
gMx49k3eTUo27OdSMHIpkfLiapR1ku5j5yUg35WbpIZVrqW5C5HznlR1fZj2BgpCgdkhxgceBRPV
dil+FWETeUNVDUXVqA8IQk7SxggfoACvcndrYKhgMA8cM4+7bKm+BelznvfC/Op9NU7NrGMPQHbH
UNRTTGTbcLI7AdjlGxmaYB1exW1hthmJNsZNs2fluJaqcDje/6yVfjVIndjFfIlP2M545t26/yj3
xWO2nVbp+hVTpKC3d+3IdqOVd2AlkpbCKFFWVUxXCpr4CxB3SjwxSYoRT+pyzpqh14/Zz7IwHA71
vZBBnaWsJ+jByyFj39xksTnnUjYIXFb3yEsStNBwFivlsXxjvkXS5SpPKIt+7KcehWhlm+IVNjfL
2jcAbA/2nCWsyzdm4W/R6VyIpKyj58XF6EVwstZMa1afwNgNzDGMGkNr2GAwi9IUCSSpiiobsk7t
KT8lHVhKZLj0tRPyZmYB/kg99rvmJdqMjOTO4msOufJ/C6NdjtemwE+pIexBQ64FtWEB9E0igIkS
ViS4mDW/FEXtohomMbBqxf7srZp3AEgFB1Fb17mD/5V2gHLccK+sJqQd+5ZRaVkqcYI993uVlLcx
2mRU+xSiG0cjx0i0m4agTyI5NejJQFc4K0hajPwuBc5nfGF60qxMY/CVzDmmSECKEQYOMGuEQ+vi
3/HcijoT+km6JqpUKBvjTTamhjIHgIAyQTvV/IYYzD+i5QY2u69g8aGJQEEW8QbDXwqlnVKschwQ
aGBVBgmNwHrLdRPhq3g6qik4kEnX5kZjFakGENLOK8OSNEklVCBC1FvV9lqx+ZQ4TfhzfRukWeyv
0Akjt/rMkmyIXy1/FxvOTzGXC308nBM82WRTaJ9GcZNIZGh7YgS5owNTJnnhAcAqYLJGv42mP21M
SumUoESUPCmvRoKedqV8S4STmBFxfETqzq6rfS59pmJpJmjLFN/igsQ8GsNJnJlqtRrrNaAaNJVR
kV803ADIQZQNTCiDXkuuRLzWS9FwBuVgpH50d1kOWNLX+E66v75ry4f5LYkuzJWa4FeiCEnR2gD8
NyYx/Ldx2MTgwsLpvYTBKkJWq18zxC4UWBVU5/69wK9xxIvDmqM1H+BkA0YdBfTYoU4nmZuGmelf
inRm2mS0ahjgZ9Wo2CoapInnUEM+hyAynQ71DSsX9vXaoLXuUgJ1GXSJy2OMzwxnLUe/KucRdbRH
u8owDhJupt1gkG6dHQvZVJ7EYJ0EK6/AXAvIWULSDi7g2WpTlCxeArVov+eRT4ugrZM5FmvdX3Eb
kEB26iHRrbZwDeZTaik2hk2UeEkW0FGl0EZR6vk4LeBIKyv93Hecqa4L8K3YZvHR7dlh35JWX4qj
TOKUyX3Fyf1sg+eX2/6cARJMsx/nuohuf94hacpMcixpwKVMKsczespQo1O9B2868ohHoIHl4HdR
1ynAO3axlVuI/VyFBcmzGHheiqWeyFnRpuE0QWwOLGvgQRwBoQBTROQe0b1szZER7/ZoaCy3+bay
on1uo8rJSC8tWcQ56YIeMFUDfTilm7nSeqle83N7wVtiafZkviYr1rzFYg7rQgqdq8siPOL8Uupx
lUvyduQISigmqPoa0tzFu2irlawRi8UA8FIkFUfkjZgAIgoLG235YzpbzovV7WTLv+lWshv/CWyG
tVqKxy7lUfdk4DIenZyQty/ArxQW5sd0iEH0jYLM/D57Z6U/l97iCpCcBAEXkwcx98/YoeHiIh07
hGRy5yVWoOGFOoRNYnIT4Buvr21ZR75FUc/jfvR4UWh1pLxX0lOtkFKzNAxpcQDzFZ1JZkhbdDcK
IA5lDeDROlpofq7Mb9TQC2SszEJoW9/mG8+Ce7lVtxGzP3B5E79FUba/7UZO6COERSPYNof1WBLP
QncBSmiZbdV33BpNAyxFWXrYXi6PunF8OQ0hGpznhy1vtgff/tNaE1onMmb5Xp51gHY8F6LoR1BV
9rXESRCVpNCLxhTkwEpUU0Af1rSJW6vIEjt5H9J9nodm21qN3U9PkT6RHhhk2UaS90Zv9R4yhJuw
Xiu+D1U2q9bxWtN4aY1zkm891e6SP03wVBd7I3ifAGCSuWPsBMAY8+0cL6/KU3a9fOTrQzS4XsKg
M118W6LTUhM0Q5EloAT91BYkjnU9AQrz+Wn7wqtmjo5O2zwZ1meB8TmL2aT0FXXQe3opjzo+j5fy
upO8AdjcI7ogDWCPPKC0Z61v17eaeWM/PmsjMRUzcTfNCvgkoE72j5hFeL9+J7+Crl/fgd4PtNmJ
kqLJ1HfkMehuM70fz09PyFlMAFAFrt/kolVhwNgI2RH7NUI3Qbe6K8xi9QlmcdQit6frX0F5ayC8
izKASAFewquqImqU0UMndDLGvRLtCg3xb2fiJMzpQRskkqaTKU6GeV0epdD/kgc4FgFkCRKk/jzs
sR70xgfHwM6I7wEs60TRRkcOqtUZ66Lswl9yJOyuDuZXXZFpExTWnq+PRrTj5M+AQ2SFDtdG5Bim
YFEK4NcNVUdhiVfkn6vx5bhvuiaLd3md7JX2A2h2jj99XN8yKrj5aykXQuaPuIiixzIty3Yq4p2M
cd+x/OQxsi3fTKmV9RXDcs/fe6GSv0RRLonj0nKoB6wH0MKgMG35nCGAckS/BFDHktVx2ILyId6p
vfQoAAUPkC72UMlrDQ+vgJfXujfYYaRV5PoeLqrdxR5SNsYbcmPwMyzMr733RouJEg7vk8ptJ14q
GSpOJ0D+WqQCpeM1DU91WscrIARpPpiNd11jy8GJH0xevclSR++Omf+qC8hDTHtNC0ih7n3+yU8x
nMb15pCwOIMX1fPiQ6gISikMsZd7fEgRRqYg3otqTIppdX1rF3UGNSlN1fAmhxX/qZ5GXOS930E9
BR8ELqB0ChKVoTWLp3chgjq9cepGleugNX4dHCpVsbSqdgJNfk9rlXF4i1t2IYoyyl6Zy303ryas
P/kC0GHBR6HZ13dsWYYiA28azaUC/RpXClno+b6JdxWfmTr3UemYnmfVvVlCqLNPjCYtWty3nT6d
OC8mfLfvRo2xW4umCSXff6+E8h59OoK3zoAQMQVRb7EquDNQSs2py83cf/47u4ZKpI4aqIia0k89
E/lu9JsKSjBnmcrqvtBkUsUMTVvcNV1UUNvEUxl0Oz+FdGHad0HRxjut9nqSAVXd1Yfcc5oiZtUM
WKLmP78w632eCIKXY++87CFrwU1WnsD6xLB7i5dTB+SPjtQhGvopIWOF3gdP6uNdXWn3/aR/ALGH
oQP0O+0vc4fsFc8rgsYbNMlSqgWqnNZjvEs1vyVx0B0EOd1maWL5TeuEaXPT4JqKXbTH6IJZdraa
+aFdh4EVS/6uVz1GQLm4sRffQ52hKMSdF6jDvOaR5P2pVj6K+OG6Mi5YJIXH+Divo0UMqG+U0auy
DutsoSdZ27oDr0crVSyQ+U0QOvY866VI57XnLf4hjjKAhWjknT/gGNOid7IK5qJ/Eyb+Xuf7x6wC
2HCyjjExhPKelKZ2VqBbTWAc80KgqIBuhtd5LBidNNJPdeUGNPZnY4dQJ6oIX6dE4Vo0Bk52IOKp
AdSH4X/3Kz8EUscYqwE/GtUU7xpRAnZzqSEN4GU6Q8qCBfshhbogNegu5AxUOrsx/9QjoLkIyqpX
fVLE9nWNoR/Ff53hxQZS9gtxRhs1Oc5wbG8D9VSEoLqQ9oj3lZsYd0UGXXy1b8AJ0HYMI/BfREvo
z5EAWmbo1NnJfKLzcS3Bqal3MbyzXzhaSPh4FQuhrSsjKIS9vQ6cHFU8IAJkiF+4j9hilIBFSZLQ
z0GF/Bn6OMYsFuPd1KVW3ODZCjqk5Pb69i4ElgovaQqqoJoK7aT8tl4kuiTobbQLP1OQFp48eYuu
bJJMOxHRXqp+XBdHD539dZrf8r4msi+sd1nnfsV3XbQLUqfP1sEudoNTm1htf0SRhCTAxBleavE8
ojtHyG1f/qjqd0E5eomZKZY/o87YwpFbAQLmH34Z5fhFQxGaWMFOqAmZRCI9eyu4stANdsZdcfaR
kV7pJwFg1wbh53oHUQKb528yLzVd9KY9G+vrH7TggtDjB8WXASWCJz71PYMWNUaHRoBdIX8O6kuu
/z9pX9bctq50+4tYRRAcXzlIsiw7thNn8AsrkzmD8/jr74LP/U4kGCVUcvZ+yIOr1ATQaPSwerXi
KKQ32MR/mAEMjJ8IPNPyEcqX6vkJk6pv0/lzNvkGeHysV8z6+HB9KW+dn0J8xPGKrmPjFpl4US+N
YGMkZDAyRMsExT7ty1yFxPxsDKBp6nqY3k8YphaWpnNy6wRcRDu2fEitXduNoQb337ZfFlXBU2qV
Ed2ig8S0iWkJH5ThQ9PFwweN+tGb9nYD7i5wnO8S42VkT2V52zqoTbgha/aZ+WyEzfiymYe0zEFL
VSruufSgLZe4OAnP8yx+UGdXwtHTYgOza35a7DqwrG9epnh0pXf8TIDwCm4dJcxboElx/3l01/3c
LjfUPVrtz850vy30cwkC7esnLrVdZyIFs0Jy6EEzQSQrn83smACInZU0vC5ErCL/x5igeGU4Hjhi
jDcP62znYDNrklcupDR5HZXDZkcFpjPuMN8Hb603DLs4Y5uf6EsRZugy2E8kmxQPoXRzeQ2BImUC
zLlwTSt7buc01WBAm+/0C7QoQtzK9AKYoS1wncfrS5bqLe6Rh4IdL6wZl7oy6TROqhgrXk3rA6xV
uKyr388Ha2LH4mHRB2WDBn7w3c09EyhclFiv044uyAdNw12yIYAgKvWXbiBqndRyqe0ij3m5pCJr
iFW4WXGiWuHn5fdqDEgfsB92EcUMlAaWyreXCwSwiifTAHIV3lXwGCBQorj7jpXCjpunfNkiMy+j
pNKC3ApNPUrNJLh+cCKQ5D+6ivAImVosFNzXl8tsB+Rr8yQtTukwl2FbkSxwlsYOR1Rr9tWIUiiw
zluolc6+s7z8YDhr97R6SabQV9nNROWEWB7IUfG8CO4hZd6QFSO+A5R4eLYC48v1hYrDa94Wei6A
f8DZpUyoNpOlxnnaexpW35No3pOv1cHZpT8H0NR8qoMcIJYTOPGerIBSUCAW9/kNkAP9h/Ivhz2+
+xbBd3T0si/zFN8Cl8bek1qPCH2drHlXdY/d+ELiU1oqjK3UaTxfv3DQyzZpLAZJ5eluLf3m693W
hSuqKiBTQzwHswActaqgKntBCOr4CL2RSwJy4HLL59gbzEUvkbMoHD9tXw372/VDFXG+/38j/0gQ
LmndadQu+EaOQQqMLwommAl0ohl6UrODF9FDH/vZmileEYVYqgtXdVj1sXP7Aom4yc9N9t2YI7QS
j9M3Vk83y/DBKP1k+Zyw56Ts/U1HL66tMLjy4zRsD0l3DyZD7IYz2x5PDNIYJ3tofhcTa3xnJbsy
RxfasHwonXKPVm0rzQItOfSJcTSYcVBsPn9CRBtM4Ke5lOIEDBGku+bl0qARGDl5kn5meeXbOWzj
pgWVbRwMNJnpxuKDrz0Yc223mP9iL8/FC9pVTjo2wMUTYHnAAsdN0FotgM8kNTkKRu9C6uSKl11q
pM5WLKgbyXOrXRr+qI7fWYaeTSTiEl01P1f2EICbHORyhuuYRHQfMjbU+kri/JRs4FDVgVhMo27+
SpMXvT5VVrujZqfIsUhdFqrjniJ/ySdeC+a3KNDJm/Y6LJLTw0X4OixeWORfswqlXobZvd1dPG+P
1TQr3h+ZiaBw9E0baoSBkYJcBy2MLXiGkQoubN9d4NWqwlVuS0UtNR3w+OugbECNSrir00zWvtBg
hBrvjgLIV2WfxwU1ueT1+nXg9vOaHNHhSo0h1RIk5zFBKiyHOAtoSeE4GyOeFbywiCcKVU+0zO06
X5vgdg1b0+lugxzqVuzc9vPyy61fxtDoZr+c+n84KbgH1EHzoou0kbCPSYehPXPewdTWr1oMflzr
5foGyi4X4h787yLgAKvN5WvhLUunORvS6NvHvL/TliTMhl5hud8K7O9OyUNR2oXR1LGSSyEg2kwS
r0TyYsgG45DF7hquWT2EmCOtBb1GyWGdEy1aWAZw21SOICQaSNBZreUbbte8lFPxWHhuWCdxHKTO
zL2ltYuWunODuNeqwCsTqth52cbAKYJPiK8G5EvYmAKNWHmma3CNhiUo+hvX9e3JVuyMVAjQ5ij8
4I5Yb4ChM/dIQy1/yoq2PG2Z31QIdV/M4eH6AcvuOh4s3EFDh08gwgezMUbxPM3KU4mMP5leWa1i
6ZLdB0TxsCQAH0BFRR+n7xsz1bEI5IoCDbFH1SdBb9/BXI8GamWzwmxKN+1MnqBNJkP86iIldEqM
x64yd1M9B8rctGxR8Pzh66AsYyL5f6myqTVZzHD68pQb6CkqYFLIFln6Enl6txvr/GD2KqZN2Umd
ixRsmTVpfZ1PXXlqku/IU4e6Wyt0Wuq/nIsQlNrTS2vo4rk8je3k7NFsZwSZnqLxum2TPUNkF3T1
sO0b3amPWtYg+UKhLlUKnG87eGgz/HvdPP8cernJ5VZqo2NhxSmivcJFC7gKwSB71TFel3BWP/6w
c106u2CWO5utUw/laagf8fzEIcnv7FN90qwgVswFkaklXEIMkffQq4MGiEtRg+3GZTU15cmabg3j
kYypb2jP1zdM9qw6gDmjdoC2euIJD3eB3tAuJvz8ai+YGCY/0ZuRoG1edcek+4ZHB3AWB8UK0fqN
HSjpJmaWJ1yRYFu2vam/5NZLyqxjnNZhtzpRWqiCf6l64pnQeZ2Gz/gTlgeQD4i5iFOeDIyY1mfr
sWZzkJVohaWf5mmL6PqlcorAyVEnTecw9lpV8CTzJzCGCngXhE8eenAvDxHP0BSTLebrTjefl4t8
e2N5MCzucXVYpIEz//qRSgyNjUFyhIMXDdtwBWu2mXNdG0uFiqyGjsXy1mnCyfywbpinWL5kqude
sj4bC8OVwAxM237r8z67DzEb23Quca6pcTKKL2z52X1v6vtNVdqTyXE4IAosE2jlfWP6OJNTsMJB
GdguTzO7NeNTYVsf1r5/tkDGbxvk+/UtlKVT4FiYYA81UTpFR+jlqRVe5joTl9Y7FYg/JtKETQ+G
jaLLPZS3gdDzquk4l84QYMCUHeipOe+LstP21z9Ecj2BHjZtCkYi7uYIZ9k2pNPJWFUnrWuDqfm5
jaELb3RUdQVKbie4NVAJoBi2jYKUoKUDqQu2LE116kwkOefB792b9oZ6Adl80/zNQLJ1fWHS4/wj
UIx757pnbUq4wDbM6ggV9u2LPhxJGV2XI6sN2NAaPt3b4SVS4Q3EXY+nLsYO9vmBYRjCK7h6zHBI
Axf44acEqYYv2355xdQGKziU4GxWeEvSEzyTLzyQTZ5VS2ZBfm4jdtA/ak0WEm/yh3xTbKns3mPW
Im69iRWjrHapszQhMwa9WOWpjiNNz3dFjk4ay053c+0dWN6CTMwzVBeFP6iCI27jEXSR6wPcDuzT
l0INzqHnxkN1coD3vV96/RuJbYAnvDj1/Lmsm8BtimoXl651PyZbszfchT0vBUtDL5+3CBNYEXxf
P3PJu2mjigS2Ax1AQ/p2uc9MhTnHzHDjojqxZKp2W1WOQZbCIDmToYLzyNQYTuqb8QOUQ0RZdUXT
5SCVLU/O9tvu1uOkH+cQwdx+0lTAFBl+DW+IiaF56E/HfENBkxtCMzJlrDqRrpvvp9SJo1jXCbCH
aRKBMyA71Kx2owyIgGAlMzAfeCWiZR6bqJy7PiIzmwCF0OfbZcMcCL1va8XGS3fDhoX2MPyBom5y
qQwDZZW+rl2F6mtd74u6oXuLpd6uqO0y2iwzezDjmN1cP23ZBQPQk+PpHNhrMfXQDxndBqAxT5sD
0LdDH9b1a2frta/HqvVxZRaVHW852DSoaZgo2V6uj5RZlswMyt50R8t+LGvVFZasxdFRquADC1E0
FXsPGMWwhS3BETfW05Q9oaNpJphRoxoqLTkn8BLDpdSReXSgBZfrGLIEiRSy4pxSvKcuWpw231o0
fzWGm3b5ef18JJvmAEynw8U0gafWBbUlrPISOyW4jexDPtxVTDXLViYAFN8IrGHdYWn5pp5d96Vn
RUlyrKavGzcqKMGsmn5w9teXITsakNWgE4XHvKiyXEop0LhvTTGkvABJ56GNLPdLVYeG7FzOZQgr
sVnDeR/5SoAWQoqriCp0yQMHoAL3SywkZ97572KEi7pCjddyhKARJQO6bAFZnpHA/HtzcCFFeJD0
flqruIYUbdwvzbFLfNO92eogqxWFGNW+Cd5LbNitNpsQNK/7TQ/oa/Myr6Gtup1SRQOUxUJexUZa
gv/9TNGmtaXUYi4GQpuo1HcIEiNU0QzFrskUzYIFoDaq9RRlgUspfbWMNcr19Unv4+9e/BCnzm4u
3ENSNgqVlmgBYDnIpiJMoA5GXl9KGmiXUYwnwPk0rXPbmT34+FKzOmRmQqO/vj1AIEAER/0jLyXE
5W3nLqDb9aqTq6HRt31uqlfao4miUyQfZQEfir2cINzDEBkAqy7XZFWscYrGqE487/ikmZ9HGwz2
J7B6+rN26wYbDebhQRvC6+uTJd7RLkJhvDFPGWsUrFy6xNy7oNVJr4fDmhaROT15bL6dQWFiL8ld
bXXIYN06tqaQLFEXAGMRGVkwf+gLNy4XnIxejBIWlJJHuINJ/aT+tmA8m/F8fYVSOaDFQacqEv2G
GH81WmcvLcEJJi1aRhe/7o9jd8dUeDyZThrYQsz/QdvLu6cp6QHNbsaMnUrjtZ3vvOWFpAprIRcB
jINngsMIjQCXOzZu8Fd1p2KnRXthzksKXNhcPl7fLYmpcA0PASS6DTjKSlDDtFrcNLfrt2VYKCP2
1b8cx5kAwYLXjb50dt6yU+fdAeG9bWgA7e6U1RDZqfMKFu4UQCgYo365V01CGpbThp1acgfMLnVC
RGixyhDJpCCHYKJoBdwAwGiXUpi+Th14TtmJTLcYKOmbxY8p+ZrVX68filQM0rzIwSOrDKzYpRht
NfSuHUd2Anp4X0U9GE5bYwi8VmHBxdY5Xs52rT+C3ozF2UOxOkXRafUEDRs9n7pDBIG7ssge4TT2
0y2Pe7K59UvrU16CK3NL7JPbe8cNhJrTb9379NfLBpznzT0GjgmO2OWyrY0065CicsbYizl9i+0n
zX7IrL9/TC6kCI990oxzTRgK2aU3H73IKsBS2qgaZmVm1kO4iY55YFbRmyu8I+gsMzLHRPUKiIt6
dTBIEnvZ6mAkLY8W6EsyDCukTEEIITEYEOq63PIBFSUSQuRVQ9ocTEKnTN+noMfLtQcyKB4uiW5y
+jhkKYiFubDiNByUazGldVzR4mWu4TSDULWudwUarmL0Ol/XB67mQhRzIUq4bV4HeHrrQtSq39n5
dJthsmCn3yDnFWjsd9qzQ0Ki6yK5il0TyVd/diFiyvR+GYD9d5fnNmT1rePYfg/eQbKqJjSrVido
e9ptYGh1IKqxovjz2tYPuX3LxpfOfmiLb7HXKHZTlir0kGBGpROaAWY84QHGpYi7lQAQv/WPuW74
nZaCi7eNNpOGa5r6ZubPdWA4CBiq1v37EsGFcOE+IEatiNHgLA32OhvEJ/TRHn9dPzyZT3UhxLw8
PWdIrdR1+QqRP8tD+7tGAgfMbLrvpr6n+6sGssN9azkKO8p/V9Sa850VFBVBcrLODIsjUx1OzRgm
dqvYP26VrokQFHMdtjjRY+Al+jSY9wAg2mAl629UBX7VSgSldIgNnFhCitN83C0Kd0b+23xeIgYn
IsUpvGrooOzr2MMuIUdrnFSPh+wtw+H/9+dFhqq6tycS80p7ebM+m/vqd3X0gvIjECwfuuhYa8Ea
eTecKP660ilW5QmOR16NfTObyCRqQ9ff90ncRzHRlASTPNPx/vz/rE64vJXXl11ZYXXAiYMyms+K
rQMTA2xV085kZonjdy2CWhTSFIIGgMRiIElhITN6h4KPdpuCVLkPUf5H9kWxdSpRwkuMMg1l3QhR
M0YQU28OktQNSYe0s/G1H26K8YmtqsyYSqaghJq+dl3fQmaNWnY37wBq87t816/jgXm3o/7b027+
QUH+bKiYw0qMVINRNrFKsi+GPRp1r/++LN0KGDQcDQQinEBW2Ma0qfuYxejOcWjgnZ6a2+KoRc6P
et/7PylotZ70g4lpttelylyNc6HCPrps1sbJgdAuTKInFR+n7BnGVF6kLk2gDdEHfWnIjQyRs2Z6
ABsa30h9p+v6wa6eEfyU+d9XPRBf/ZEkbF7spISkObAuThvW2eL/aGFbzWp3fbekWncmRdgtBFgT
noaYP0wYFj03wWLdbv1tUjwbDFO0Oo6zUCW13hsm5DK5f4/4DrGoJayMGUnmgv4dlUEAHnaEzI9z
p6vUQOJUcCnIzerGG85GMH/2WoLfrSxLlMcW2y+1XT4FLbX2xkT8Pvm5glaNLdnt9Dm2FPfqvSMK
yUijvyVTAWEX9hT+tT26DNibiWDMmoGKCc3DVAG4UQgR+VPsvsngTwPZYBp3c1ny0LWnz7GpECPp
gb1YjFj8K5dMLzcDwJ6y1Q918jUfGwSXRVQAVtoNX4z2mSBr4i2n9VNe7SfmAP9AmsOqNYr2L6nW
IKOHmryOXqt3fXBaR+2uwoLt6p6i+Ghtz9evgkKA2PhGK69r2rIGjgOUTzF7yVV9n5LQC3vJyUE4
xJOXxS+NR+HSseoc7KWRguept3ZN/8D0u4k95CumwbNjueh+sqp40vh9unyhIZbjzpF2x8spmuHV
8rgHskBsGSEE634Z2kOVVdGgu6ESuyjdRRsJD0BG+PUTrt2SE1ZMCxeWOr6jPSCYVvi07w08lsOL
L2hUQ0j5xl12FgnlsWWkWwoJRWrDg8akCvRB1rUqBaESwxd6JgYJNMA8uZgKECtOmNCzu9Ua/2kx
HLnqgugMKchLKXmH/ugx3lBDqnre0o12Si1RuLeSJmtQ5EHlLJ7dBPRDCHHyEmVPUy+wlHuz8tH0
4PUIG+/zcW8aL1ZPgyQegnQtwE8CzmZV2lNqQs7FCztZAHicxRUulovpaY5zX9kfjSwLXP1OKzHo
bwq1BnQp44ubW9FgtAcHZJEVOMR8W0np8f75xk4QZOyRwbI5QdHldmMyqxtXJm6guW+7n0nWoZ38
d47OcvWmv/eLL0UJr9ySlJaWt1h13rF9DALy5H7Nil09r0GVhbVb+WQO2M+/t2Hn6xMsTBPbw7Su
VckTs475XE+qt5v/gGhLgItAlwO8H7zhwqraTq91fQM6UNdxgk7UZk9J8pyYB3u/PGua4nbILBc1
DNh7MGqCh0VYTrnpDTNXSMuSKd2RBuwb8aqtENwXN/bolCBrRYO+45Th9X1UCBaxNU5HmQWKcdwY
Xu84JHNYkp+LtbeKjylQoNeFcf1/t6d/VimaTLczmtwuIGzOfrnVXbwqfl/mKpztoggnz0sASfuK
+yO161vmc2IlPobD+YQpnEm5oTEA1OOpPhtAqMvr5YC9xtGXqTytyCLOw2uVDPdNetf/rLWjQX9q
dG/QONLBQDjRIxjpr++j9NAo9/aQOjaRNbqUzlF71TjCYlP0siY3SKaQpz4cgnb+fV2Q1IqcCRKW
OeWa2RQWEJ/d8nsyA/uUs6jHEBK0oP9vgviKz96gvFqXcRuwovxbuktXzFHI0ISiCNNkDx3AGEib
opAJyjaunmdCjNbJG9pgNUv1gjb2rL9j6ev1dUg1EEVLDqnHAyTSNLh1ujReZcDjx1S0KiCBysWR
nsiZAGENE8AyxWJAQHNDQAGeBFmgK/zPt/aYd9f0TIbwVGu6Uy41hYz6aPvPpl8cAdQ+PnhRc/jd
+WUQY2RWH3XBL4boNgjc4CvdtdGredAUXyI9sLMPEfRc3/Iypys+hFo3+XCvzzu9/Xj9wERWVCgD
Xq8zGYKKg/qqy/saMrqTgf7l2/a2+J7+pK89RoVGIJzeTYHV+c2T9tE9tOGooCMQhzu+Ey8o/li4
aUU2iB8jZwe9Dza/OoKUoGqC7db0Nd8J6h0Qc4mff26iDlN0s7ALMdhtR/bs+/bZ+FH9IBG5MfCX
6zsjNTKA4HAaAEAYRC6AsSpoPmoUxvo7DS1AHk/kYN842eF/EyNsgJ3riQFWWji55bHC9Lz5tQNV
DDvQ9hdQtf9iAc7WJDyz29K5W8yB5daS+EOMEUdI5VJFeUaqtRgGCg570wKfkqC1ZuyVmjtCiJM+
o23Pt7XPfTftrm+bJNEOvT2TIugtqdC2nRtAqzs4m2wMx/hAzdNsfZucF5Re28ENQItXALaaqopC
UiPn6S4aFgGwBtXApR2ldcwyLcaRZWRc9slGTX91OxKSqmuZ37pUBQCWNN9isSjBIxp+e28Fq2e6
yTBnzEVsbm7hiLHnEwZhgTvVondzg4GnbR10cPatxyJB8aYAisJUaI70Npx9gWATCUjSEm3EF+jB
bH3pCtxHti+PAG84ucoZlO/vn9UKCuTZ6YxIIoZJ2sBRkv5eio9aDA6Q/PN1HZK5uCD6wIAodPMi
YhJvg2MB2zfk1cn6mmJakRP2zheWrQ9W8sEYhshotd11gZKGfMxkxKsI6DhwPehsu9ScxbDAk1Sm
AKB4nXnsZ1r5Ax3yKJumGXRiRQV+KHvbIcTPbsa1TiM072kHb+jHD3PR0IDUmPQzD7H2qfbi78yp
RpTLkbG22hU8Degr9RmIHaKpGtFfxEb3WKSdCYzS4t25JPNuAWNNbq6vSXZYnLobJWbw/79jiiyT
WusBIS1PmtvvkI31myELBr2IOvfvmUywe6aFfANiEkS5xuXuTRgkWdhgez1ZeJyMLkpY62u64oyk
uRuOjORdPhSMkIJW8KbAuE9hWJaf4wt66+s9CpQLPExwyvYKUyndvD+yRF6peshN0DDjViExz9qj
VR8tcqNbqtSeLEIFRBY+GeI5NK0LS9LNzXYSjqvfEiMOtnlNwsadvplsywKvnr/nxVjuSFcGplmB
kHJao+s6Ik3Rnn3Au3U204C+EKDMmxBpHPS/fDIC78v0I5l8bQ6nf8nogNrIxdBR1JnfzX0z3Nas
Ex3rrTBbsg7WneWpViTdUmCowceCtloU/S51MTPtpm9nDTaqC8Hott0O1a4071L66H4pMFTh2/Ud
lLm9HLL9f+KE1y5fygx4bphEFOl/deUziad9YjSRXeXhMCicMq4Oov+LLjf09ICRxX5HcrAMQ9N5
Dk6LasHGdtrPsl/uc/fGcvMPQKl+WWpLcemky0ObLOptwDbBG73czTV22qlPp+pUVEOYtLf2iPYy
tICg+pcWipdM5p6YAByh1Qj0HPpbEussCurGwlhJAQx83Xa7VmsivfaONQal/MOJnYkRFARDG023
ykcuBh1CdbqfwHMCZFFoxNsx29xBIU96xzhiiTcNgolbnOCopzG4Ph10CRn152U45CCw7Fh3MBPg
1TFRgtV7FK/S9uvQmwrRMt/gXLLgGxhlihKqXVenKQl7q8QcttBKlv3Qa0eoXeDNj9e3VnaC4DAz
UB2GQ2S8JSfOTpCUWm60JlonSP/I7Cxg2V1WqyiQZSp5LkRwuexFx6yKGGpSOoe0Jn6e1+EMyvli
P1YqTJ90QXg+TfTqodNA7FYhdlebY2oB8WtXZjCRlQWbBvpLx9JVy5KKsu03bgisQKR/c7aeOOM0
Qy3phGEGZFvDWndvDAD2FXeaK7hoRdDGwDsQEQmgUHt5p2u62tvaxED5uo2vjUs4pp91UJAVTfT3
6gClx1qgC7Ba9FIQ5geAfp+iaWItjjUIdfWb7F+WciZB0IVhZIO7UgCl0/6uLqKpC6r4hqmy97Jr
dL4OfnRnap0XOoapEawjs3baVoTz9KSbfvvsxixyx+nT9V2THs/Zmvjfz6SlYIQfHQ5oRyi4RFtG
0Sg5OsHSOOnOdBBQXRcnWRz0gBiIp9FGAxD9pTg7ny2Wm3hT+nTx1+042z9AcmkMR9beV4XCQEjW
hqQ/8JvA7iF1LZIwefVYN/PIDVJ7WPsT+sFTOw4m1RQNyV1CJQevP/CVb9bock0F2h8SBlTZSUc3
tOUG7Xi0NNWFldihCyHCxqG4sFiUdwMULBq7YJ3uQLXNWlCuKKy4TBDqbBjCyOn7wElyuRq6Wtvq
FbivqBymiRlpy4utlf5ovwBtrNAG2QEBZAvAN4p7AEwLqm4Ya6XlmN3C/d64iPL6CILHbVL4vSop
wtY5jVWQfoOUihwtjK3WfaN9zFXOpgT8wuskaOrEkDBsnlgpGbUWXCldwU6VgaIu/eS6yFiNJl59
pz55vXmi/asGwJmOWnZiuq+Fbu4xXgsljZTcUqYqAsgyI+CSAd4C5EKcdMG4PMiBrQMz0cCIelSU
LqnvuoCRat0dqRMMTXswy4B64Th9TTxM0i7J7+sX/Y1ORrD7EA9cLnDA6Me2BGNpasO6JD0A3azI
9k18nOebVrvtUg0lv+kRr84u6VfkZ/qgW0Y9sNjzrLeYHnC32CBVuLW037GzG4v9PN4zYHpncpzo
b4akhmbcZsa+Gm5cFc+PhCIHdA4cbIDOSB2YYmHLukrXxnTrAd13wjJD7cRODiXGzKHBJw0wNsny
m2SNNLIFjjb5+KpJ9+vsvpjvyILJaJuzR7j6Ye5VES/fq3d7iQm44AwwLVBFcat6ZqT1xZ4Q8wKk
rRl1Ei1wkveN2Q6KsrHk5rs68vVoZae80YP//UxKsphd6jUZAGnlUQexMf2OeMlzHlQlcEl/ORoK
kDjjcQzn3xYEjSTuTasD24L3MZ2PU/rTYd8YiHFqmgelHnbzdrv0yQfve979HqrfaTZ9HI3Ox9vn
6MUBremKUEBiIHghBC3JAA+hrUv4nhmq4ABKzvn4i2Aox9dxM/Zb7jzNjcqMy0SB4RH9sCiZYcKZ
YF2nONvils8yqLIidNMbA6M8MR488JgKNSGXhMAGDTs40nekVeaWuWYD2P/XwdvP7X1jf11VwCdZ
1QCMnX+ECM4dSrgam8cWMH/DDcvYC7Tyh+aywEqse2f51e9zC9mEddq5dPiYxn2YxoeBTrsE+WAc
J5Bg2mn4eyAdJq3zrlaUtnjbinCcuebaXbMBELh1X0m8y+aj3XxbVO1rkjt5IUW4k0xvrAE9gmgJ
2DcHhULyLxTuu4t2cPiwfN40aAIub6JFpn4bYkBsh/6IRtDqaHm3nXv7et1ES/wWmDl0fyNIRHeu
mL9eQa+E2j4I6FAHdLfGB5bLj5/+QQaeQw+1JRdIa8Eptzsg/TGvBjly45O1naoEXcCqdgKZpvPu
0v+TIbw0q15WcdtBBpK7AEyaQV7scNfBfumF11cjO3M+WQpkfXgcML7j8lxgKKbGTgEGzep7MwP/
eKJi35H4x5gH+0eCoFWxB/x+VUHCuh30BYAqbwcWKLQNoDHCshTLkW4c2rJB14KmVvTRXC6HLh02
bgJMKHuysmg1kUzFzO3rWyZTZbAM4Pd5thsEv5cygOrpjDWGDPLVcX+0T8743Cbo+FR4rdJ9OxMj
pDYdhtDTGTnS7kUD2tO3Y7DB659056lXeQmStBh8BAw+4rgbYD4FdasNlrgbA26blf0Hx+w/eol+
X9qov7i5/Ylo+h69+2hgqRbFfZUc14VgwVvWwAxSZg0sjpEsYW8ayO/3PjhofVPvFAZItkY+65bP
IACUW8wUJ+bmJNoEftMNPuNGbrz5V/MBQyXIM9X7oLSN3XUtkbkEqBr8V6AYdSCXMhblAJcgrlvy
YDlDssspK+6TZaiiqhvzXVcagz8WBN0TMWZAUaBOAm/p1iADEZg/T9m0W5Gw/1TNZWajQdFi9c4A
SeQOQ8cWRUFelmS7+Fzx5oB8lboJCFjdip5S7zlts4c8ButufJt5fo/aTV4l4bisvmv9fVDrcdMD
hQYo6914iAKdiYWRYqcsRIIDWf2J/HB1lFdtTWG7DW6chWeITw+CS+SCjRXdv5d3N2asdRoDzgrt
QTHcRm4++IvlhiBLPdD+lla3CWbRoSYY9C7b56lPnB1rf7LsMMReqDd7DzMQF6SPQVK+Dn7uNV/p
qLr5sjjn7CvfsXMOa5+UcT2iH6WKpv4bMmb+un6Y6LjTQJILIPiXFJMkWXfTT/d0LB6ua67E8ADT
jsmDgB+Bw1sEjhlbo7VpATer5Mxhj3bMAq0JyLT6SYw5yQ75H+UJmlc2c6FtM85kyE7oMfLpbN4k
3k0zYAAqin/aP4kDGg8M6ajhvwW9ZzFBpqXuUjjYXFCU+pr7rNHet53Z1zD0QzM+jUmveJPe8OXv
lO6N+IS35+Ndv1S6BsaMWSuGy1gzqr5TgZbEPPNTOhw7zcaUUMzUxFBP9tzl3aGc9V0WO4Hbbs/V
Gt/E5KnaTg2lIEXOPwz1rvZ2CXU/Xz9ymR3GnFv+TKNIgdlal1/o2m3idBnaaIxpAj5DQ2O/4Qy7
xlgje6Orot1OZoqx9Xz74WoDg3IpLW2c0agxLuFU1HVkYj48Aw7HRk8ZTR5aDMDte+P3xuzD9TVK
fEN+5gAoI3HGawmXUoeBgY0JCGEQJ33SHOZvy8HZvl6XId1HtO3y/i5g48WESa236Mdv4X86+fdh
sHlHA6cqzVQTGmRyEAiAEo7jRAAWvFxLXCXdf0hkjfzYeKuP4eUBG3d2okpn8R8SVfdckGAvNaOn
LLHhiPbpuKva5NPiPmKCyWQO+6WLI9on++s7KHGuwGkF8BR61TkAX9ANgFvqaXhD/8bPS2LeMfNO
n4LGdY6VoaK7k8oCCysq4iBaAnnZ5S7W+jwlA0E7hpuZ4Hifx6gGXWnj3Q9FdsDkLhVfsfSNRRLi
vwIFFezioVwrG3jqrPq1absyNZ+J/gMTG8J6DJbkccvNMMY1BxvxP+yqjRIkp6PAEBMhZmGlN/XL
iBYpk4Wlb9JgTcNKFUrIoLMeoi8kc9BzB75S4exAxWz1uQmoZ+d4yWHSOCy+b7fQ2UYT5SVX2zM7
Lm9Z0Sa3tt0uUe5OjylJvI9Za1h3BNwICtMru/OYncvTsYBUoXHk8oR7Z0q9tpyBle/RY+G9ut3j
kqg8S+mxolzHk1n4Bw1vl1LawbGnkRIgiMz5fsZAwnpxQmuqjiSx8e+wNzIv7DXzaI2PxbDtrp+t
fNvBpsP7L2BNxaZStlHmLLODQCEpMfktNqawXbMy0psUwePcTgFM3xCYBYvDfFxc9DwtLBhsBK7T
2GgnfcNo4evfJN13YNiQY7KRAxejSr1a6jKzOI5sLP0id/xtfSlGFcu17P7iZF0CwkE+7E+4v67H
+rGeOelo34YbwB+RnjeeH2djvm/H6r6vHq8vSyYQSS7oEadxxUt+edCeDbLiafp/pF1Xc+PGsv5F
rAJBxNcZJGZRpLSSXlC7qxVyzvj194OOj0WOYE4dX9sPu+UqNnqm03T4GvN4Vajsk+51KWD0eS+N
5UYJovV9WtPHs5b3mhYjVKOuuP04DVpV/rQYVnQXpjdIKscpzsou9kKilxHvf7yaJ09zFQ1lkhZ3
ng6dDfUitwBYE5q+r7kWMOGwyXXoekcWmsFc9cvUVOJRX5I0dcvdoCWKfZ/hOVczjURhfwCqTrjP
2y9ZZeWgtJjD3kljDhzeFg2HHoCxrdaLehqv/BorDPRLF9Qtx0jMOVOEgQDAwiysilfILeHUK3wp
dHHS7eqjRMJel/ZVExrav+h5Rv5LBxnkJpRvmyByMap6yQWDaBlCkKNJkYM6QWHUg8d70M+yhEyb
glZDASiRjL0fWjiBKodnk1do7y3rfbTC6t/oA89/jvWZ03QkS9GKNK2ngtW/PTwpl9yumgYWkvIR
Q/okwJYvMRn+hT3B4qYVkH8hGcg131LBSDmAYlvUWDNE6Xs8F57qla86o+655L4Uzp0cYkTkssXP
ljxGxcXM1z1ZQ4E1nMx5QdTs0Me/ZZ/z3J49tisyjHYPY9oGsQaIR1RwxeDD62Si86rus6xMVQAU
f7BogJ08QqN/VH/2L+rlyXdzA7B7KvbK+cnP+0c2y8sXHfa9iGJdWmop3F9QldMiax/LP/KIYx3m
zCGe7CjjTi2SMotSB8OUR3AkMIfLFaCSEsOFsN3nY/68vkhM///KFHbDIl3UKZowc9dOXc2QxAcM
Egr/ookcD4MvMowsa4j/SrEEJzE6LZZPjb4u3T/3OeEdFmNK+7JsMg8TZbulr5FFUVBPUDlGc/7S
v7hg9N5FZ8pCKiZo7KUKLMfSNzQMmwE3/t8YGB3BDVyugpFHdscHus91T3VBqJEiayX+XEWYj9E+
7h/Y3NWjPAh8MyA6Iu0xHejV1WeKn3pRh5YoqKOuvlXygmDcx+jDmiPG07GwXn1CHcPjV0enNGsu
AyUf3FEHQKCCyDA+Be1PzNdn2DTiL36UvWcu+/85ZEEfOFDv0TiH/771IxQRujzUDsoZ9RjxGB5G
rSKCh15+MVp35ev/eowYXMPMzSdkJZJHjNxFfQHAkRT9AlWKRZcfQ7bLuzcPWFn3yXyPFADpjFTF
hC+8xG0xxnMRi+MolkhQiXZgQrjN3FzSmKND328KRBDOYwwCO2wkFllEyNRE10t0jHTA91AEQxMS
q2xzOLgBsEcKhQfBluXBuc/aTDw2wVUDyRGwrCqyx4xeyatu6BIfqXhA14aBLa8+Vp0bEjS30QUg
cCIpIn2Q0WgcdoL7P+s0aCPxCK3G0WJq+1YLglhAFihGpQbOdZ2vABPd9Rgd5enAd2W7JcPYWSkL
aknLp8doUZEwsWrk/JXlo6JZ989yMqS3unZLhzG0ilws0xFD2DutS8yoQPttt+9WNe2HSyfw1oR+
t4cTsWnbIQQGsQMTcS2LMQwXnY+IKz3G8XFZ1UBB4CDQsS89bQKfkyf0gxWmlrG9iQlO5KrRMj10
u8tWoIVHmoNvYZ+u5VGsFDv19sf98/tci3F1gN/IMXpWC6OQKgXIdTTD4A3ZY2lxUtLSxLjGs7Az
xddDifRsSehOpeZTYH10JLEiY8NLX7C1lG9fwpxulmXoAB4W3WWvqcab9ic66Vbvkkc139Knj/rn
sKM+Rhfv88+lyngFPW7qNslB1fAerYRUjowpPtH00QT/QdDYIbYktf29yrlmtkjxjVtGD9tYLgtB
w7kPTwjb68VawdIc7LGhfUsU4SV76AsavNbP9UcxeBQ7CwJLv4zSj/CgYIE1LcNf9w+CMYXfvodR
WD9U/aiqcA4JEtXEFizNyWlOOSHx53P9nrgx+lqhalO1Jci0RjTSdC1s1IZ4h+eQ/GxNcm6IfOxQ
g3gUab8eMT2pvgV2shdfDoJlv+o/S1LaLqG0/RCszji8CtaKnnj1ZXaG5q+zwAqXqUSCbD4jiVjF
E0Wp4PWXiMA+UvS9mcDkWXv0fwUl+0aJkb7A7ZIsH0BptIz+EiJvFz3UNLI4x856nG90GGlTpV4L
UI/oL01J3tp1jtnUKiCbyHB4Gxm4h8cI0mqomlyOwZKyjw7NodmPB93OKxLbPN1l+96+ccUIU6ko
iR6W4Co3Fqi3qAKW7rSkF9dLlaQf5953MGKVb5KEogpUaKRQ1mFASyyRRncCxxGxBaC/PgbVBxlo
1FNjwq1j1VNkA0QVkp3v9tpIUc5/XPok2j+oA8msD82ho1mtw2257xyOT/8Hn/FFm4nJlLHBo7rA
QfSlof3sm235UEq0KGltKpfsJFs1uqKRMrxvMubJYg8QwgjUKZB8vWW5j5RVC0Dq7hJF2Fh6Uutz
+J54K3sFTPsWO0gA3fp7hUYqOV/zhiiY8PA/p31FmuFYy9OglIbJbemHRUO1kPSDocvbIceWLg6f
87SUCWoc2SNE9rdsyh7Az/oWN1tbzWbEpkhSrBPj/f5h8ogwbl/S3RprCcGQuHFtfRuT1+VzwmFk
XjcxGvhfThhnHzVZpoyT9RW7C3xbj7bBozTYdbIZhp2aPWkex71Oyv7N3F8RZCzpqJf+KmvAVWHm
76vNkvLQ5rksSbeXU4+6WGJ3Z3eRiVE8ItaEDe3N3o44+s2iA/0lcV9nx5hQN19VKGOCkGbLGNc3
MeXSpPRVJJsQ49s/OqKZGr0vE+zg9F800QiC9UmYr9GY+0owa4OEPmh2VG2o+4FZcf81Mh/in2m+
TYzYPN8nOCns9+v6osdc1+ALkdv6oFfL7yiXP+Vv2CTbPul1wSH0D6bjixJzbT6GV6O09fvLyy8P
hWj6IBmvsdM5lcPbysTjibk3PQ1CXwt1BHjyjyBDp6BLK04H8j8I4Rc3rM8TpEyqp4BB+Iie/Jqk
RDCarWcsOEZi3o8jSfJfgWAsbhKWYj0OOLbg4wVG1lpjsc9giGT7rywFWmew+nASPBYFYRAEwAS4
2eRa0c3kHFX6I7mExLkvb/NO84oMw0+78qQ61ECmkYEwTOXYWpDMVi4/ovfaTF6qBVF2gBsirb3Y
fGCkstjyNi/Oxr1XX8A4knYsRa+U8QUhnj+0JxWQOTTy0+Md6GS/v6nWFR3mzR+GXl5rRT4dqE9D
y31A7nH9Gp86h9dqw+GIdVdLLQpXbgVKmekdfProOtEa4OIc28SjwvirMYvDsClBZXX2LwoNjcIQ
rPHj476AzFvAr2NjLSDGQsN8jEDG/bM6ZgRNxX90UzNca3GKzXy/4cE3zxumK4KMCcySvPKUBARb
SyXHbF87nr3aHAair7fL9X3ueGfIGEEhErpl44GW7gC1BsInmzvphbc0iUeFMYByAAgsdVJlcb9o
iE48IpzVvUYyjohPv8NKOMbWsPwF6AZThuTWE3fLulpJQzRcaqFdAXfTLY02CDK7zTudE1bMvtpR
8cd4DurhwAybeL7K5aby2MYCVm9cVOJt24f8CLD30JCIai/NzCUuUSyfbDUsfH77Vw+cK9rstDeW
KkqSFIO2FR/9o+s/tGbzQ9ANzXQz876AzIr/NS1Gy2RlCCo9B60m20rjW+ySODCGZh2bmmtEwoOC
rtZoXRkitE+y/5/EmeijdlGZBmo2DMmHu98aCmDTPTzJp/gKnUGmfuLQmwsWr5llVG8QwriVEtAr
DWTJXwJzQYW1fEq3sYt81KtHPzKX8sDYZuO6adQE8ybA68Qb6laUCm1qJYgnF/S4twLswKSPCgla
Khrn8wdvhc9spHBNjYkUAqyUR9oQ1LAb6ZBHtLI9JDQ248ALSabD+qaNV2wxnrXMvDBSlLS/GKvR
KE2RiMRxPlxTOfCe4Wwn62eUes0To/i5AHTQoAJPL+lOJdFB+rlKDI20Jk9AeDwxWh8pgQ8rA0Jb
y6ftD3UbrOs3x3ApetjpfWGcM5pXPLEgu9g5j30VA0h5z15Bqt3CMLjnxqPBKPdQ+XEQd6Dx3NGX
bXR4WxmWbwRPspnkhJ6RDHu+z9Rn7viOUEiMRo+epsRNC3OyPVY0Mn/9Ksh6b72tfPMiGeFgNjvA
0Z09w6H9njopUmvrd97ebp7CSYyau2gCX7nL6Rb3uRV51Fuj35w6jme9Oy0PNHA2Yr6+SMbHlkW5
KpsRLA/0RSXxUTEUMuH6qQavNY53nYwhkd24FooClCJiBAfJ8NYaeV9xPB87n/ofZVMVYCBOVSuJ
RW7RujyOi3IJvZZ+1sdYNJvX9hdG0Xd4gD6uiGI6xrk6nmm3RfIJkHQdwbny0omzrv7qIxjjUvfl
MgPuOyTX2Jc7/2FpWc3PgrTrxx9Itnm8Dr/ZoEy5osdYmChry0oNQS83nl/Q+UaL3wdKTzy+pp/5
ph4Yb0QhWgf2G3u2yTBUqzyRcbYILMxu7RPKK6nPS/8VDebo8igMhgxT8Rcj+ZmoZuvopmLslk+b
hmz3GXIynE742Yw72mz/Zoo5O73Wy14IQFB4e1OJuIk8yyOPj48jQVV1k9jH9cU3CkAqbYrzh3PK
fp0c36RP1Ow/WtOjTw49n2D7eII88XnvrBlbHkcaGgsKCU4DiLzbYX3f0s37pC+uP/3wVYAY+5ms
Jjl+HgO4ni2dNxvndDpxIt5Zjb8iwhjwpFWXWHcIIkZSUMkAhh2FVN7nZLJP7DmpAmD6AQQNyBY2
0hXKJWZPlBGi7z+uoqWRRyLH1c2FXdiYjQ5wTLohdmdCEi+Lcinsk+GSdqGF3V5ULrBIREFzNM/j
sdCkn8ZLxUL3CUIDC2LZejsQ3ppKQZHvsv+1UuyAqDVJ/jyiMcLSTenBtql5Fn58lG/Rb1raofmB
pYrYyG6+c+7tcyT826FefQdzcU3tt03Rokb8YuwzUpBjtEGBTSL4lIVAiU1LcsZqJ/z7Ee870rfm
lnOty++nrmB4Fav2MBuP2JP1gh12hLeSW3cX7JBCV++m3QE9LyT5NtjVpo7wGh3FDuawOJf9XWRv
yTLu0FXKduxkkJWJiwvQ1juMGpk8V/i5w+z2gEEGmgGjjSS9zM5ILIElsHKbobsoNtZxuhsvNXWS
nkcD5QCd6L9CbOgyJJrvUt1QgOX50/udeqSsiFTs2+eQtzhpxhzcfg9jbRb1WGM9RIinTKTLrZGp
hb5eNnL3kQu5BMj8pdpnpFwWxUUfWg1QtSs1IELXiAFxpQyDJJ2UpDwTyC5cgjpMX6WgnR6qPa2C
g+5fGalEDUUXyAbIxZOMLHQg9ZaYmD2Ix8o4fKT0qd2fw332475B+e7kboky4ZewAoaFqy5RA7CL
p8pyj2eEQs59GnNS9rk2Gyt1JqVnKia6qHULjMhMUjaYkekbso01d4QnZjPBnfKf9dx/0WH0OE7q
oCpy0GlobQXPo1X+WB6SdU5qyksMSd9jnltazGUto0EN9Qy0uk26u2At9LFAx4RqAEN0tX6B+dhs
PSIDX7nB7tnaUDZiYgxm9ri2Pd8If46mZI3UDHa6GbqGeup2A0HztYHNuHuDm6P47jVuP5a55KaP
pHiAfEOy4nVh7i+aoZriWiGb3HYpx5zOSdT1bTM2pRRGOUbf8HTbL9Dw/c+UchmaTpc1KNc0mODa
DZtRX0g4/emeATaKknztqHSxX2xy+r/nNm9Pj/GIhToUftd9nl5GjvXWtUxAw3GC6DkHcM0REwi6
hZKhVRFEiv3SRmcBr4thXgfRQIRRIPTRsY1esdfVHXCKpoaOo/fH/PlRbZ//jZZ/UWCOqan6xRD1
oKBCy0MjdzSSGJ7BNZOTsH6/+y86zEkNjaKWi6lVRraOLzF9yYilvbbPicUNzid7cY8SEyt7ri+X
ffzJ0TGwQyOhKcEzuHO4j+B5Bf3iiXFIlSCEKx2rzC+VGV4KgmC8I9JZIWi5CW3PKLY8tImZzNMk
1H9TZNOWQ5HkcqjjFJ+rU0H/jPSQHD2DE17MOtprKoxFDn0panUFlTCZjNYv3xBe3d2Som1MNSKO
I+NyxFjkQEl9wZ1uKyGNaaEi+35YGI3z705uWoaEcG3CbWSMqSIsvEoWP9tM3rwT/HNO0HGN9Cvh
dYXNvA5xSVekGFPapb1aRMtPUshWWBn1f2Cey1ocvDVN7aSiBcdTz7vQK4qMYa0U4LfnKSqK4bo3
fkX7fjOizc6zTrzgf9YeXRFirIXqVmklRcjuFuYLEEJIZADJa33fIk2W4Jv+XtFgLcWiLYNQj3rU
y19iaFO84RwXjwnGQMgZmvrdHFnVbbwenZZEa1SGeMB8n5O999hgjMNyNcrNosFRpS+lNdA3/7yv
KBrmEG2gq2Yj0OUaOxeNjOTokRPfpVeVKkSyNMt8VRr8oTKGh2i9kdcdr59j4u/Ol7HP6map+FlR
QFr20mbEw3pa9MFbavn5pL1HhLEhel83dSKByHObkv2bS2PELDL2Juy1B1cyeioQ3zxsHoluBrZw
MdI/sc1Ves5Nfxq6q9i8VAM3jvRPQ6YTYb9H3QwTes5rsj480QwYncojLzKfITltHMBY7YQ89x33
Me4rrFNousvLaCHBXTuVkZ05UcechZlqZvgHK64nBCzc8BVfKkCNAndqY8FeJwvpBKvdwhfQhR2b
Pvlw6ft9jWShtqY3DrDfQAyN9tgl923WO0qlxZBClreVQhM8OfdWhq5KBKQeAC+sJU2M1NYek5oI
j/dJf+LOMnJ0Q5phdSGmgZxKMKbFB4aUke7qd8CCmb7gxd/nxhsabMniUBD8wTdU2lnig3Tu6c/o
3B+kLaXZbqOvJ8nzrNhWHzjR00wN8/ZkGLciym0JUHOcDPq86RJPB2AEHmSzC0ljnbWDeXAP8ppX
cp7puJioAoQFY4MYiPysOF7dfypX2PIQwIKtQBFbS1CvsWJsIEU7mEpRQN2csW9yszCAGYgXG08a
ZsKeG+qMt5ETPLRLFzlywRbtvWguHUTxZr/JifqW2tmPjCfu0x2zMqBgPA4Lk9Glh979W3GP3Lxt
XAnsyqTEyp3GxruByJvFZvJxvHeDOPmwb9QApzJhc8ORy4zhLuOmbyMVpQ08udStZa0scaOS8Fhu
AxoeFnZums4J7eTEpK8DwX4Rcl/kZ7V7wnP56wNYdhFUZn491VZqvD2XiBwSG9ts91lHDoCqBeoK
Qf3vX8R8mNhDuzSSWdilyE5M96OS+PlKQxpU3GCK2LKQ2Ds8oKrp/b7P3kzxQ7mhxGh0hZGaMFi5
KLE4PXpBYrjA0SqwqWnlkYB6lxTt0yN9CExz8RZSzxA9kpCQOupl+cCtzU+iw172NduM/sqDMKRS
Ww4X3e37TQqEqzcpKiSSF62/LUM1oK6WYHhDSEpbynPJcTu0vHNOhPcRTMCICfag9Qqc/eoc6usY
I/8twaqv1mpkI5Yt91XFFjrSxDRHN6mO9nILQEgCjFq7vv8ls4b++jgY1W7ElRo3jYrKSWEsdlJP
s5WtZo4UUcUQ+s0+9OkwHFRvHdTbmIq2QIdf6srgfMVMBHgjIUyUWdYiIAiWOgIUSKKhGBgq2LnY
tNVSZYsI4sQrr8z57GuumYgzTUop1ADNAIXLEBH9eG3tgfCYmom6bphios4U+Vq8CsDUSiRA0hGX
OYDDzGBdqRRLMpMkItL4sNR/NPp72FpK8BjUF0EwivqUyA1nu8JM7vxWBxkbF2EUXY7TSdvHjOwT
Mjb0LTiE6326Dtflu2eqZq4awVq1GyMlr1hkbJhaQg1efmOm+x8fgh0nAOUA+Kv8bULQrQVXDrzh
8ty/vGn7N9TO9Z+xfTAIouEpIg4MXhJwLmN7Q5PR+dwN1VYIQVM4yTAsy/M+cCQTe3AefKN2OlwP
pqVcyksXzIXEN3QZNV90w19irQJ4Va2che6oZzV9A0aqBGj60kLnZIsmSSuJaBFvtdRaaaQUn1bL
zSIkq+QHBoj8ytI7IoxbNa9IUe/raJ2X1Dvf18BZBZxgSjDCpk8wubcOtxIUVFaKYLisLIkuqL45
8LI0PAqMNox51S76zh8uiRMaOo0PVH+/z8OcG0dx6m8eGBFfAgxDF8qJB7L6RXubJ0azRuPv30fX
0e0ZuaGQifUADowRh5Qfa/JK3V/3efgM5Bj3BFiIqXQI2A9gPjL2OC5Qm8FDYLhUG9GWTBmUHgFd
TP8oaI9rT9zQY+ZabugxlneUalkSF6Cnn6dsPLLjFbpClbVnd5ZuA2LaEtAOcbnP5YxlBAwXNjeh
xQNPDXboJloC970cUMhrxFO6wJCRfpDKJWlqJ/WQX885C49mLu6GHCN6ReVleh2C3ApquNBUIqWn
RtNouMyInvxw9YbmwfN9FudSajdEGWn0loXio+VjQPND9tzYzT7B0/B3tVs9Beg5vE9ssiOs0Fyd
56fNvXodDIs60eMIBVrfKy9R5hvl4Dv/PxLM615qBhE7IUEiabD7pPwVxut/QQB7ITG6B9mHbNxq
l65mlddMMqFFCETVDOtrjPsUJtX5dkpXFBgvoC0CNQjcYbh4aFb3jY6juryfny7p6hLildas+hUY
CIAKK0aGDkcbqDyFndPX5RUTjH2oFk3uqdM9yDFwcJqUiC7GgVKd6oBCqThRw8yYMZCUrqgx1iFe
xmowJsvhst3uP0vuyHlf4t+XjJI1+b1rzV20I68Y6aSpuTmX+5Sm+3fkjMn/7+YY7+QuxD4LA3yG
MLakWv3usHi6LnjvwFktumKWMRNVLGOkOhaGC7qlURH0OqtXRI6QfK6LuyeEjFkI9QAr9vAGQRvd
3uoeA6xU9Ih+6El4fnxcVXgP7VKyIecgJcnx/KE9fmz1y/t2sO+f6FwW/upmv+GYqos6avsE0iqc
/Id+nTy2x6WTvHtIkvMwU2fPFasOpt43IEp+HsmVYkhB0giiiNtzy5Roq3e/4QZasw7ligSj2nKo
BUoygARCKhTl98dxfUmtS79F7s+2zV1n5OikrfGEP+vrj3eOrZ/V/CvqjOb7gCeRQxV3qpcvcvEj
Tc2k4tzXLIM4PSQA0fGDdYq3xqUfQrkP2mC8YIvJbzEMjEbvqddX700h1OYywj4IF6vf7wvJLF/Y
da0gN6FMAFy3RKUCjV5jEI2Xsti70aGsH5YA1/3/0WAYa7J6GWRVPF5C7VfWtEQXNwuPt7+Zxwij
dJIeu7GghzBdZUtXq3WbL80C4f99VmZjN6yzAJgLsP6A7CXenteo5mOzHLPxs4q21ewFWZIFda2U
LOzMAMohh+Bc4mpadfuJD4eXFIubisTEoGp9PiLi3bdI42Bd6a68iM+/jtnJIoWxU0vyWj4mDyUZ
1ueUOqf7HM9ldm4+gPEPktzXRRJX42X70gfEQyT3MJj7X7llJfQxoIVhNkZe0PSnuRGNEhWq4Iii
LC+n81kU/2ZUr86BEdRKGj1lBTjLy/PzPt+9VeTXkFGP2AtqY6jPeziIGEWLDB9ttSGeBRz1n9XN
K+qMCGvjYoGdMuV4afOT5J077EkS8idXzk2xRVDrLk3OqU+neo9dRpx7QXcHoQa7W7RuDObbUbd+
VfuerP8E1DZD5KBLmp3Pp4Vx4nni1awqfTHLIorJTdQkoj7R3r5o9lv4/iY9jYin1sQ2W7MzXjc/
z5vO+dgIhL62pvkUEl4xZNaffAJEY2kjAB8Zc1tLnecnQ4rzFv9ki8dSutw/X97vT0dw5a+8oJMW
eQs1DpO3SHtSeGCDc78vCsCbnpbAADKNCaXLUKyWfa2MF1XJXlZ++aJn/b+w3MCwmpDl0MwH1MZb
FrqoHcfCF8aLWwREH9aN/JwNxv1jmsuq4Py/iEx8Xp3TKOlVGMojtE62FCrEGMQsz5cfiWh4D7XZ
WejGbBKiXjhkJyvKSv8EiI2yvqQDh4lRdkENEzFr4Ou7sF+EtNPR/009T68zIKpKhUvGpApcmqxg
jLfKoOv7IFyqMal7dG6SJshjq4gzLHm+/13izHcBqBLbsqelXBjxZr4rULoyRQvFEtZ/IVIfLVxW
sU/2lxGVhMUTSq4h2egbQKFsHKdxnp375Ofem2gCxrI7YOniDyx82UoLksQLx+XFeNlLNNhglYK5
+ThxbN1c48E1GXalUKFFpSaP4LIwE4KenuQNK5Ff+Z02kw1jbvmGDqMkrhz7Q9KBzsJBPLc//uoB
KURH24RxI+eTw/Mhc84brSJo45gcGjYdMCqz8rxiaAt5eUHbaEb849qGMd0Jlrnh6OZ3d6FCOjAD
ib5w7EoTGLXRsM+iCBoMXBpWRYbXHR154c5McH9LgrFgrjakfVfGCO4345aYu83hPHDEfUYQbmkw
rt8rgnEBOHXMjaIyXNA12Q2GyTmqGaG+JcLolBggvPCBzH3ZLoj0ekALATXQ4sLzatwDY1z4QkCT
IqJQJKX3K8yppI+8yXzepTMu2x3qLG/K6dKr0/ByVh45xpjz+58MXtliHTvbxjHD71d4SqaE1vaZ
Y18m+b9VyJur+JSHKwrBqkVHQAsKMpkm4QPqO47zzrsJHh+Tkb2i4uVjUrQyLiL6qf8Eahlv9mOm
1HrLxsTmFQE/xJqOEV3BeH/LTmbjqDaQqoGceOg+M830t5QYPZfDDPloCZTG4/6loS8vbz51jhn9
ddxbOYZ5ekxbHhGlcWJyns6wGWQh98pKnpR/+fL20BKyM82QPHE087t5npjDFAQAX6eleozCpKFS
B26ZYSQEzRgwzHhgkPH1vsjNgK3dEmGUZtQLcVEt009L+fR4BNBW7zw+evumNh53p2g09Jx4aF1F
VpdDmcOexKT6/XaagxdB2d81j+h52VUF8a3Arh0NR7p83JEfZrbGeO4T+kzV1w9vxKyVRldcfZgp
l92cwWe3zJW85gvgOJUCDvpZe3rew2NYa/Kg0l1p/jAPlCe0/2AI/75XdtS00ird81OQKwpUN1CK
256Mf2WqvkgwGthLCibbpsS4UZAooz8Aixfy1srOlLVvj41RPr3GMuAOS0kve8OyrD/ig/2wM6cx
r5A+J5xuFe4dMe62V31VHXIcGnJ6o3W0lrgku3RSZ4eaTY4OUD7G0Pdn2C1/jPdthbjsctRQLuO2
sah+uS///2Alv+6I8btym2JFbFKBo5fosMfU8QWlWeI7+cHg9qF8f83essKYkgi9daGY4fSMfQ80
iNDC0AMl5jlAh5lu8BzATCH8lhxjVLJQqlxBgmRstwkx9riu9fqhpfaf2nlEdLnBgLGOAQ+eY/uH
eOnvI2WHawahwizSAmwmHpXfNhBFDY1ilcMRxnkH+kWGiZsz7FyVMaaNTGhGhLVyNJyO19ggTr/x
PRT4osE46SEZglL3J3k3XqyKopsVuRbFIKZJz7mNiU3eo4PHFGMy5MHvoqEohovyJOOVaa0T+kcy
bAzBvWLklXeE3KtijMdKWdZqJkNE0gzAZN6+etlguv504lzVTCvhjSiy2w2W/ir3vIkOxBA2A3UA
dMbaJjUdfY1lybw8Fc+fyozRCNVi1IU4hy9J0KD76Usuf8hv5MfxpqKOZxjvHDvyvc/plkPGjui+
JAWKB4oR2RvdvrLgU44GhwjHWbMbskIXqdgmh3S8GOhhu5A1cv4Y6cXs8FYzeXo8k3O9ZYmxH1VU
id1SA0tbkHsDPd96JH9cyzZT9AdCrz9O7+8CZy3XrLkXRQ0LygTszPl8vF5FARiiqhDfQ1LUhmQv
gFK9f4TzGn31+4wHy7shdbGfdWqdeMYEw9vbcY2EnkTQDKThKB2Hp9GTxn4zIVcEGVHsgRqwROIf
KobyF1DKpoc9tTSzfb3P2aSq9+gwAhjLWMvTNjg42ZGM7sf9H5/JgEEWrrhgXFeulImKRZnTsQHA
E6PQu+VmRTeO/tARbig4awSviDGC16hDpWBxE8rXMdIGKBLyEhPz9uiLAttG4DXeIlNDsJMjh3SE
Wf8zmSMkDwApwrN9s5bhihbjp9rVgCZIFxejW+Exd1Dt9MnpnRdccPTmM2d3pTd1/N/rX50B2G7f
v/6Z6sfN9X/a26tf9yqhbeIpWH7e/qej9S1yrEthr20k4ncj7QzzcEiMxHLwyuOxNpNvvKXOeClV
G+pa1HGCWzQtj+t4iSn0EsPvVk1p9Qtwic67c34SttyRoEln7ugUO6KYxCW2lk+Po7ChsftakxIL
MEXLX3GMHkfgPy3x1fHq6SKNPOAsX9SjtpaRNeXI4HzcfiWDjHEol+MiqrPpBA3UMhDlHvG2qlHI
6Ay6GRxe3YJnLj7l6YqhsgU6NSCqp5SZinEG6z9G1jBlujH+VRbgijfGWsh6KqmpNsFDYEpApUv7
lW5Op5pjXuffi19k2PHEEpsS8mg6wqAnAkShA2IhZuBFlfMin8GSuZF2Fl+/04u/hG5rCKbsuJtj
8fLUvmGMievhZ8PbK56Y8LYPltkyKSaxSMhzQeqdJe8QVahIBwPgyYxeNtxn9/STd1SKTT4PgMIF
fChuC1kpYlSk35ZnHdsVp+XS943W/Mv4ijvGbFSF2CRyCK3C62d6/PwBmhmCF5M6H9sTD1FgPgl2
RY0JLAQtHEXZBWMGagV7KzHROrR+rAz7dWNuBnJ28DzZvt9ncT7ORVYKYCWShp32jG8R216p8yVe
ryvgJh7z82WN94m4Jiauz8FY8MdH95nx45CddzZfZBm5yf3VItfET7IvL0csI8YWAhNBPZUPU1BP
P9DHm6PPXHBQluEVFWfqF5OCfFFn3kgBmvhjsaxRFqP1Lry87dekp6B/ORx46Fz/EC5+0WJkKMT2
Kk8eQWv7vK2NqTMsINajXaPUANtpIvC+f7T/ILRfBBkxKjypEMrp8Ty9OGE2AcOqGDbyXyflwKHF
lR4mNF0leoUFMpNXF+wXzPTtp2DYtX7Y5uGniWjYNBwOd9Mvftf+L+4YP9RqbRj2U/QNT04SiAxa
N+yfpc1F+f+HmOGLEhOwFomA1XMLmLbn+rdKVtCOtZ06IyL9H9gTMlLJAmwUh71/cLNfRBlXpPrV
X8nUyqyNrY8OFW1HbMy6NpS+y+uTZ7w/8zrCOOqAOjvO/MrX1rUvtfoUy5aG8SLQveoc0UddGb3d
cPj7B7f+X/5Udreq6KtJkkxvmTf96BprIiHnTj9f1LxGs9V0VP8sKarAmJg66AB14E+PT8MyjlOI
/pjYVrB9Q5ITGRjwt9uZzpLSs2MAZ80JjFP8xEuhzWcH/zY1KjtZD5OuJqU6OUjovnUJCPIxZNwg
f8A923lf/HW2jKVpF+pipZaTwAKZAIOWqYMHtnbgeAyFR4axL9rKW3VlBzJaRHQf02cvA139Tkht
xAH+No2+YmCtIutUw2esf9v27nWzwbvobJpk7Vuu8fv3DwywvKAfVj9lO/ru4tG82Zh4PmMHPee5
Pp+guroAxkQtFLcK3Sm7bQBWL19jynmBsOHEMUvzT7Svs2fMUoApzN6dkg4ZRm7p/5F2Xb2tI0n3
FxFgDq/NIEqUZMtykP1CXF/bFIMYJOZf/53W7o7pvhz1h5kdLOZhAJeqWX264inhTfTsnc8j9aKI
c8uiGUQypLwwIxpCj8vKCQnlOr2txnzCZnJYDPy0kVzLlx5qpATJw90BvSqUO+8BU2akxlXdunZ8
D2rJ/S7gstTOpzn+OkK2LJuUWmiJNELcQOrFtlzxt72Kao5Px4F1bOj+CXapeUkTbGHELUEmET4W
vNVFS9ZIyJ7tPUgheCUcDqRjNexPgcXQI/JNkHIL3io6ig0H6+FeB4OTTL5W2K2wTxa3vyLP5K/x
wQTPm7JHO9O1Fqivwo5IO+CA1iHecP6lIAZx6qNYDjUNq4tF+IrnHtsN/D3XMG77igZbpE3EPjWV
HobxHJTgQLG24mu8z+zd1Te8rdE1Hr9xxa6cdpOjawU5ijWBWsfzZiPhycdiHbJI7dxHbXhv+8qr
wTMQzjt1fTInIlPN7CQrxyEGR7T02hcnetzx4Om214QlLz9tMAKTfZ2eoNbGiX2kPu5Oh6/qBcs1
EFJw6W+vS3FuHSKDIsda6XIph8X3nvMWYG5yc/e4fIg3n4/Z3QN6kwaFfH4SYl/QYg4mMWsd7NP9
4Pu8k+W4wgabpEsuiE5zevXOTnB4u/Me77GzB4/+fmcsM5vjDPOu3TUSmHzIQYnHrKJqC75XHkno
K65NuWk5H5PzCrB5Oi1OsE+aVrlBhds66sYsyZg5Iu9u88QwMVLShP8tuHie5qOQbtkPxP61Qg0f
d4/ngnLuwDU0nhzdGP0PSIINKt3hPQjjbl9snuPJJuLaGlmei45bNiwcJJTulolXB7+B+nTQgdfr
zUEsNhvXZ6U2mj0sIV59YlT8g6ML79MwzoZWnpSoojV0B+3b9DlB+/jCpV8GlbdnjjD6x25cZjYR
d+yzDq8ldAETwdsj8qbhen0tcwSnd1466W8yV3/5ACwV7FBasVJS225OjqiRXPcTzc/6dWbtlQq2
XqmLvH4YMPDGWzXOOVM2OZe3qSS2EtQMui/59bz94tzamfnmac7hj6WXTRNnSU7d5tOvDbrPU3ux
9DbqwoMpPkQLlJ/J1sUgU0e+0GDFsX6ucMYHKQX0Pp8v0K5wDyhXPL55TqBupMrp7LF0w2Zn3tnD
i7Pzv/bZJikAW8G/REc2bVc3iT6a6JSg9R+QMsNLRrtHhn84uv5NmvUvG7rO6U2w5JwrUn9R6ZeM
f6GNzLDlA7rWOFJ45sIEQYjqkgILbNH7U9ilr5PiceD1jHMwUWECl+FomLGYom0FUXm8MhY+D6V4
cT+73E7KrUSLLpBw2Jy2ov1GSuSkQAi+EJYcEOEAItsC1yhq3eiUSKSzsfliHZF08bC4354fULnn
iKL++w28uqYFJp8/Spu06/CcPDpOp5MRPeTkFzKZR46TzTEAlcmZZELV1PEIjRBMFqC1RbCicmo6
nOwaSJR/em2KIJZmNiBJ2tkgtnHusLE1Ip+IpwmmSLfJtQ3hgrVsPJL4+ZBFwUY2S8MQnXk1nMkZ
ypEUGhGFYct/9lL3UXc+kahxUbWn2RJ+T/GsezqRx9ymsBeOlyTHN9NI0PvWU/p+2yjmg76JAOYu
1RiNyDBhDkvHFJD39o6gD1XHjJDXLWplu+CfWeFEIPNE54qRmk1IT5Asl4vQQ9cUCd3h4bZes9dq
IoUa6eQ7meUp74uYuvWjA544HmTPJjUmf57146MsO1oVvUr6Ll5k5FoS4AApz9ZYHx0bJf4bLBwC
sHTR5vhPhONr+2z7e2SGeDrNZhm+dWKd9G5UzGNHs+PH9Ts+jYE90IEOLhfLkV4vvErcLIRPhDHP
riZauSz/R5izyTzxt+/w9JmFu4kIxk3P9NSy4muWU7Wlhxdk+RGg8tzza9j7B6hOpKg/Da3J2ssp
VnBqmfOGdT6fPeivCOh50MITle5to+YKY9CgirphUEwIcw6H8/pEgs5W0Rnqqa+ieVct/UvjcSTS
n39LPRYeqlwGjR4kpmDKLxYE2WGCgomvLXnWzvtcDC5g3xdcadrQiyI6BnXQErXQUHJeo1iCsNRa
dhh8fb6tHc8IGZAQ0DySFzW9xeqZCClmT7glJ975MUChxFbZWtQI82W86QPL7tE//EWduwT/55j8
fI7m2xhZV70Ze72yLEh73iCvjyMEh6zzAAIs/IPKE2VYwFqBhogoSd8+yvkS7UQ08yKnciokgwVD
OYOmlBKVGsiTdra1L+8iMtz/7rx2Na6UTZTChfb929LnpxUm0lk4SauiPdF+1eDt9HnxNFjoznSf
ebQZ84mMiRwGU9RxiORixAErJASl/fbUYfnOyt/HvGTsfIJmIonBlViurS5RqW1uaHsgmORT3IUV
6mo+j/dlvmNrIouBFfWknDTxCB/g7BwaF2UuPMw1wSoKjMmhBMT5Vpxb94f3XkRYAEuh30Hr43sE
x235gEIIWgewcZ6Lz5yXmvXkNV0LhXqAtMbeVCRypQUW3HDu3Xwpa3KADJAYUKipaOa8WWVrrD34
UgLtRCIs7Ntih84X14fiKcWgSt+EohgbkHedns4c6024v/2VeH4h68WPqUKVggjv7uQiydWS32jx
NckWqd6drzzeFsexCdafB49sbiohVWiTOdI2J/oDN4PCcQnZoZQm7ga5poeGLjvy8ElHEVx0K7u7
M+fR5AliQKLQrYthlBC0wQbbZcxh0+H9dQYYykSRFZMmrAMdfKaX5e0PwUPS6yaMieOcyVaZX2T8
+cbuVk5PF57/HlfV0g54Ljq9FH+6FjoiKdWiC64ZzI41dEhVCWI487Nx7MLBLgfexsXZDJ3yLYL5
EqGgy4WZQ4QnBfJ9RmQuvPCUYL7GZcS87ymE14KW582meUscBYQNLwPJF9jEhm4o5Is4X2jeUfpW
ikFr00y7szJApPyWYY3w+t59XdmcB3U+9lCxFApssiDOZedMpNE8Sm3ZUL/vRAZ7A38M/TI1wfwT
5gDxDHH8h1kAmMhj3AepU041HXV8HH9nGNxRVsBNzrnxRDD2ppzbuGqtln4q8AmgjewOsxJLZBuR
b8PDmvKqEfPeGPb7KJZigWyZ5SLTLoNajJQetLFPJL6Q0ad0ItQrezs6ZhyEv1d7zGjEXr5RkmDH
a2CbNc2JeMb4Bz3M2+YI8XfRDi7KV8R5yOeTMBMBjO0LR91spZAyk5LjenO077zEaZ6W5EH8QCdg
v9hj+Cp74qVg5rOYE7GM/eOwjWgY9f6xd0ZyeooX6LO91PBqOfrN2stEjv4zssutXhBPJnbnPT8b
+GqmM9xVLxybnH3IJzKYoIe2GNZGBV0CJwRjEdpfUPbWXj84YuiX+ANqJ2KoqUxAHftZz0eV7h2s
HmIsa3m49jCiZLUfeArRS3RLEj3UiSSUq7rMOEGhpAUnWX2xiZd+RotIW/JCq2up6O9FyWxvlqyZ
x0ofYX4BmkL1z1QG37UaL84RsufFkWBzC2X5Pnri9sPZGQlmswONYyLzjt9fByuzTVt5XF8ug4SD
dZysJAQNfjnJH/Z77rodjtXLbM9WCS6W1AqxbjAo2wCVsxOwwzeWO46lzHoXE4UY0OiSrBNSsII9
JpkX5RG5tBlJQOPbLlWRSNIqdhQ9COvDkzDe14rXmUvOD7htqn/yWij1ccwT+lU3ol2+XuJtBv6R
wUCOMHSNkhe3zlc/JwozaDKiYHiWLJyrGi9NMSdSajcL+ff5uVFsUSVxRfrFSv7og9HVjgedF+fN
eigT8QzIWJ0R6p0KQuXTV5yS+H4V8Z7y+UhyIoLBmAh7oo1LAhvFXDFontIATznBEhtj9Utx9w53
KIunEgM2qZZHopHRL+h0v7BjmKbHO6d3z8S3OcAm82QxcNNGWJpjxpD17NA9D4WL3S9Osd28NaNt
7kmxXK9Lt/H0O+0M8oLU4SUeOPLZzqz4rINk+wLryZ36feviGbp9HXgKsj1ZzakqOyulj9DhEK6W
sQv89uQlCnc0xeEUfuCvdM+3HW6qg1reDXhlm7N6kF3HBb0Yzqb8WPbksfmMiFf6oWqDWtvXHm9r
Oh94fJsp25plpgk6jPqrvIJ07hF7MdK17uVIk3Ek3X7YZbaGU8Ya9rZSjKN+2WBjBe269H9nhHbc
bn8VWIDtcLzb+bzRRDkGZYpCL0o1xjUv3Gf1q16VGVlxZ7luO3zyNXs8eXszK7406giHDxPwwm/V
7lenFnuhb58e54G44ulESN+aY5nQ2+09fN3+y/MtDpNDYoCjbLqsKuk6g7PTGM4Q2+mDoS7OodtW
pHy2NmiKavyCx4PHNTwGQ8xKKPK2xrEdj3DyyAJwhd4vJPZ4QzOcG8XWcxrl3Pcp/T7pr2Q//vJv
Hx8HitjyjZLrsSIO+DCbcOEZ3okDtRzjYnurTCOtYpWeEvr+UhT2X0HKdlsBjmVdw42JZWmDIEVl
AQXCJaY/Lqvbf50TjYEA9adnKrVNOxgdvR2HTbei3dj1Oo+9S2aDUBKtpru9bbuv24dFqfEAZzZi
/zZstsMKa4hkS6sp4KwO5g6RUtk5H7xZ2PmQfSKFmt/k/NSyxfjXCQqCZVny3ijBwQKkyiifYN+N
ze0gpOd14324vlwTcaAOibs4peeZOeea2DLBOSJbjMIk183mHSCDDJIQYQ5LADI0Z3I4FKd96SfP
Y7g/8mI+HlCzbVapoNfnhsLb2btsQiQ7zgs+EcXtqA/bvX9+KVkqwkih21IGLFp6qTZVS+wdXwzn
yrLDjnl/kc1GRizWrTa6bd6ndov6Hea5BgcnFyj33P5WXjzEcteKqSJmJxUiDR8ZY5dgmsG3I++D
17bFeyvYnilLExPpQq9UpzkF1uhu9x/aBwpqtE74L2Mitm1K6xRxrGpYX4qCVvzcYitf67RYJTaA
4+1MzHrlit5ttLr6IDdu15VAdXK70jgtojCDTKUBechDRn7XoGoC9RDn1eCALluMKRpFVoUES5Ws
msQhufBA/W/iK3SRYFOLaanslE8Vt20uW1iaArYQJ/eEh3TzamPv22ofew6Xf3G+bAFSz/+JY1C+
MQqzwYZ3WkigE4W7NHg0l+rvGKsKLcdfJcTf+zvO0/g3H+tbKOPdNaUoWSe6lGS8C7ylJ9jjA5bZ
f3ERngbffxrFtxwG4S/DqVVagZ5lAHLOu2XooGWcMlKdsa0NPHpcgfPZnG+B1OeYWGENKsvyGELg
Ge2QdP4NA5qUQJN6ynhX8KxgnN7hmP68I/MtlAF7ETNJjWLCJJ8DiPQ2XYddm/fhXnZE0Onbuyrg
bQ79G9T/Fsm4gJVY1cdOxAcEwcyFmPdrSnUHki+OZvNP5l9i2GjxCEa98UwDj+dsvRns0UO+qNgM
MV0zzB0H5RjLVefJt7MugqLJiUCXg3neW/6o/kpTEnq/isbl6MW7dGyoGKVinat0RRXmhqJA8zyM
nvtLskKvwf5p2ywVeAa89p55Z/r7LKn6E/WEUgpVs4CVnAwnxPrpY8zRiodcbJhohFg9bbQUSrBr
VSYHdYHK7nNnLnQP6XSH88rwbIPBkMJKow7FNwBxgFG/+OW26V3f+hvQwcaGbahEeapdIco5yCts
0caS0XdKudVj4iS2a4yXr09L9PZkoN9ysgXmPm//BO55MmBS1moZpz00LNen7XvuAEMu6/XLGs+B
z2urnQ3xDcPElksTi05ZZ7/CmlW5LBP0h17AX4ZNCh4oTZABvq3SrIM1kcJ8s6zv1FMngyNTqO1M
c6vC1bAELFkmZXCqOeY426iu6YpBtx1hyxrL0g8mguqoD3Ra3gFGte+FDfoy4L+1/dSde7QnR14T
RJ6+/YhAeGq6nM83d9+m4pm3J9cqE3UuiMcO1QKdWcfP22c5W02aCmDMQwrjAWTjqAAGG+/d+9SX
tU8belHazGGMH8+Cd1vgbEZ9KpB5ZyTjlOvdCfVA8BQFqlv68b0fPN8WMmchUxnMw9L3tWqJMWQc
Dp7Tg58qqThR82z6YiKCpdJP63OXKPTDBJtyn7xUv9GfEV3sD+5S5Ll3eSqIBmkTxG0bqTVjSteA
MYVwFTr3aBDKyJr6pL7ucg6OmhOLV1Nh1DOZCDP7plfiHsIuLsa1Xd7rMRuoGIqmgfhfQn2bzZZI
USOBdlqkbQ4GJrKlmpggXjtDl51QEoxecPSZM4SpPEafVkYbdxdDnhKT5CUjx10OXtTbxjZ7haZC
mDcxks5d38oQcvYOAby1xn3LX2NXfr1YJF7WGpL+HXT78kPRThYVlxji+oqwX236A+gjN/lqXVTH
uiaMAIkU+ZXNe7UgCAOlBRld35c4LUrcb8jA76UTNBQ2oC6EuRsH3O76I03eDdCSg36zLr6hyqgt
S7qhyCYTsiuyJIxVR78fFDtI/wXBZEuGFx5mXMP/P05xIou5aAMGDE7hBbKeA4N4b+W94Sd3PWpx
zhl0bc4+dNEEuLd1DzyBeNS4eeT5g538AMZY0xQTdJ2EH+Ac3kLwICLC8OENGzyfZ+6STw+VsVc9
OhXKqYScANwv5Uu0v30fZu/cRA3GGotU6MP+jD+fIU4Sl43j+mcux/NcLmeqA2OEzbEoQKYh4azQ
7fW2JPGitVVn/ZJjmtZuiLTsOI7ibOpjKpGe6uSSjVFRVGEBiTQdcfA8wb14ZL/nzkDxNGMe5D5W
OxkbYijFE+a9LUixV+rD7U80+3pNlWEeYdUYeilD3pp6NRjZxEJ6lcgvHGCcdT2nUphnuCulMUID
AaSU6E4eYQ4nOw8W7tPKjzweVNDb8cf1hY+GpinTxJgQI0wvcsxZaQqE1XSJhiuh8OkDEDknRw3r
hhg2iWiFVqKKkgoxtJ/p0DvGViXoLkdt7h8d37dGbCLx0mdaaI4G1cjb5A5q4Wf73iZHuNQf/f+j
L38ebScCGQCKjnIqa5FMx7swQnZ4VxzVydB5+sVTbbZt3ZhIYiDolImJlaY4RVwlZBuO9xewGoxo
IQnuRVSuga/xXgwg90N3eReZYyhsXrEwy4sZVjoo9p3wflys9yv/S1uaNu/z0ffilqUwEAUGeisd
W8gJupXlYSTgZdxJ9k5Dy+Jtm5x3QCanyUBTHMvppbJwms8p8vRosPN6zDNa9mKx2OKufe18074t
kmsqDEqVel30VQpTcc6Odm3s6z3FkZf5s+yseCc5C4kT/Ri0Uo5yZB5rXASnpTwGyrY4CBpQntvg
zbvcDIaoo17liQmMF5F0aJfCNgsuv7dfHXKXFXdLDu+zqYxz0wpSmZx6nGH1prxg7ktVSO2SJ3dR
wsGvQYXhm+pih0Q7oKbiZohnn+nvQ2V7v8s+UWPpDOnPFxcrxaOtt2kWyolg59S4exVfds+8zuP5
V2ciksGXEJSguYj1wbR1DKD58ArU/MIaiGfuh+TccZXBl+yEWdHqouFoXUrvWtZEcNUX/+P2LZgL
zSYopqo/XQK0RApF2OHeVcoirhcC5imX4otVb26LmfXX0K+NhWPY5KiJzPWGY2yao2yi83gxbn3+
aOj8YX3/feYup7Uo662Ov1+5Dvij6bKMxhsczKHe1mPewZ0owtzjGCQUbWhBEJrcbSd9iFbRZhRt
vSHnzQ6V/6322HPa9v8GqL6VY6600Z6zRFIgUwP5NhFdLHJGEfq3SVbHinx8cFkFZm1CV2DGooRz
M5nDVLHIuQ2p5Z3hmb7nd6cnDXMVNVKx9VNpR6Cx5o9cUh3+eGl0yzTR0Y/c25UgbeKayhhLqK0Q
+0VBpgD+b4Fo/lGy5WV/xoKcgaSev8tsWfxHb8BELHOdj+extWI5GeGp4o5Jif3yZPtN4CtcYNbo
fb2lIXOflRq7eOQEohz9rSCKlztYPuI9YEji5RMF1nv35XXwJDskT6vVCh2nBxrawIVB9evjA1xu
9vYVsdQOQMN5e+fta3IIDAZESPinZoFftlF8DYi2xQJF0GVIS87doX/n1gkw3kQjgmZNpN8Yqm2K
jayQaGmX9pdyXwS6yxE2+w5OlGIQp1NbvZIzKAXP84CtR0gmbCUcYGbz0tOzpIhY2faX7TL3JRyP
rakPVBRYcMzFQcFOiih1w7VPmX183wa5bU30DoP+GPWnfiEWS2G8owkQj3PzU7NQO/k1LEIZx0jL
RCzNPThvY6A0nmVfn//jkxoR7sTS1dW89VEZcKoFo5ZkBeJolXZ0jt7yYXm8M3MbWbE4cXyAYmib
sl+ClQJmvF/RjVO7Z55HPOsKfGvN5jLFTjlKaQzbwifo3LcLNoSFa2WB6XrUN+ker49/FkZNRFLn
eQJZ4yUxh2yA5mFKvGolJkSAD7JwY2zr8LXXhttNwPmyBgNWUXjEuI0AgYG6gPMhnVBzWYlBjA1U
4Kv44GWT5tMFEwUZxFITbAodWyoPbfLJfrjzfZB5ctCHA/wGAz5pGfeFZkAICqgnUIiiTMvNP3Og
12CAB6l6OWnqiK4pDjzL00TbxUMG3lceJwYPSg0GdRoBb6dwgTbP8EexU6UnEXj46dA759iuaeYb
947djX3qjBbdvSHtHOjsZG1gLgmog4yttBVB3X1Zfu1Qyglt3eV6phwcNxiE0cLmIgpnHGeKZR1O
vFMe6Nwlxk/sXCD/DsYNBl4SVY9wsamsMwkOGzm3xY8SJXasMCWa889iwm+TZ5O1ZZ7XRp7SR/rt
skifog0IGPegb+qIsOZle+bdrL+eDZPBjzg/nsquAGRtgFnee46INw/AcRrv/eAfesgTzRjwwEzu
kApg16FNjMe7ESE1TpA3OMazf5OBjL63ZLOIKAw76a43UBdBg6SDfAFv+wRXEoMbTSebcnOG/WPE
6ppmBP/RGsWCgIvz9GRu3DSTQQ8jjVIlUY8jCkronQE1FSXhht/C65nh4a3JgIecl5mQKLD14HDZ
tCT3SwI+Ipk7zzzbdTFxWFgHP1SLPD+1OLthcSwInLHYFVzDssN1XpNycMoz0cllDW/pIzjGW6u1
b9/qazPfrSNlEEQwrCJMBpgJkj0YEdVtJcAm5cyJXdCoLcPKDkF27HVoDJVjN7JNHy9qBF+Cxjt8
piSuLTEg00jyKdUr3Pph5XmVbQ1YFQ9uZWGJCgm2Kt5Wfj6l/H0T2Q3G6SiNhSLCnpCg3GBh1BIM
z5uHF5Ngd5m1/OBIo0bDHrWpYg2GrpjYw30NaCdeStXIWjsaGdxBxSk2CgYFF358l9sfyeYDYQ5H
2txdmUpjTHhEEq9oLUjDVA3Jndh+GeCdcCPUubzkVAzjcY9Z0aIr5XR1GgSSgg/SH955NaZZs5hK
Yaw0P+Zx3mlX/wcN/jE43EBOj2oWt0A+24A9lcQY4FAlUtqG0OeM8mA9YuUb5tpt2uiI+OELMYuF
daO8bzUXIU2EXn/UxDIyLQ+Ho0a/1cFpRei3PlKeRARIHzwj5IlinjrNHHNQrEAUTe4eHAvpi45c
DuoJ0p4/ssO/s0J24sCQkL040w8XLo57ZST6CXVdWm1IePwds91R00NkHrwzWNAj8wLNhkWFEbLA
w2Sxic0X6HWMiGY5FbrobTGg4o2lgRbj8Jr05fLLzPqD0x/CvIfpUW6PNb15zsapawLpWFOO/30h
Z4AE7MczxwGdbYIxVdNCdKfp6KZjbsfxJGixUF7gVGOCGtb6P6Ylzrekv/tP/PoWw1yNyKobwWxz
4BdmuzBwD7q8J1rO4XljHDnsbVClUapNegURh0S7COuKYpAdEhzcbYVmH9/JuV0/5OTaGUc0BEQK
FMK761Gmpd7vwQOPbB59c5AWCHg53tk5zqlIitoTkaWGPVZmBpFobAaVzdtG8U4rbdMsRVTiYryr
zm0dZ7tipwKZW6G0rWB2HdUxu6tAo+zvhgVHBO970f8+0akb1DFrmhI6HcZ1WhFrl8Bbon2jzgdv
i5A0/4j+ZYTsGE6m6qkotrD15wMgy9HREQB6Ix/MCxytqDXfsPbr5PpEK80UI12OKxo/OqJ9d7SL
ipx99dFYfe2NV7oX9v+xGZanHfOaCpqsg8cJQse7Z+xzoCnmxCmDdJ0+gleF1/o4yxk1NQ4GOKK6
iPNMotZ48Np9Ejpw87CyCzXhl4+vLy5x/7xL8v3tGAARLxEq0CrEUT6SgwNf0zfs7pELILM+ianI
YES34G+JjEEOl1Ovn1UTqWSwl3U7zdVWdiJ72YIbf89qNJHEBCSNnKqRCaVwgNpLggEqDE8JS/AU
cKBqrtiloQNWUrHoRTKxqvLnHZOPp7wOaxXXWF08lu/WQ/d6rtA2FETvt+1+ro74QxLjIPRnXRBy
U4Ok4HDnvT/WLw+W+/mbINIHiX1md0TjesYzdw0zb5IomZZOiyvMBwvFY1EVkTU+6sjVPAuksKvO
NkGm61bO077clIv/znJ+8MBrzt9DDQzkALKhqCIaCX8ebDwMJylVCxGA7IWrR7remrwOzvYXtoBw
uf2uE00MqPyQxsB/VObnbOgb8ZqiLbCSDDf8l+VdyHtEEu8BPDbZdefg66/z1vQw8lfa4F/xA4Ra
tz/zXOijy1BcBguFZOhXM5jAW9xqZZN3RxHVs2Aju5WKQji8ahES/S9rSRcxcSRSMGF0/yGR+ci1
OMR9j9Udj9k9CsOGAb5VpIPR8zS87OBXP/MTLTO+7g+JzO0cWiGJxjARaSlyozjhI2U+Q7qFu9x4
zpP4IYni+uQ08+w0guQ3hRW1yM/ejaMjf7z4duNbjx94B2VKMGijW5T3SqkzD4YuS7KF6jAonmDC
PwWfC1lBmJfBoDTSey2MeFyDTsfFqnuD4IVMbFodRVYGkwLVwnw10RXwnr1YCzvp7S7wsewGlNj2
8bl8sE93e6flpQ3nWt5//ELmI7THU3fGSiz8wmaFwgRWVWxgb+N5UbvgCsTR2MQ21yeVaHTXpvkO
RsaW1/c+B58/fgTzfapUTU9HEccEOmuNYHgXNQnPJAnX3aLn/YeRT74H84AnSWQVZyuHtoi62738
enp0n76qd154P1fp+qER83R34wjX7giNmpXj+FYN4nFUa8PdJtCIQo4YbCy9dGNhqgAe7QIrnDfY
UwKDEJ6N1Le5VeO5oOfH72HedjnFS6y39DM7zrv6Or7rDnhYwHZZkxYjjzRnFIQWJ4EzF/NNpbJN
L8IllC+ZRKUGm2Eb7+QKtIBH515dLqJ1jzQBNnMd3YFgcQTa9y7BR+QMQfPOg7ZZoPn+6mz3S2JE
x94y8TMGFBGRBVmc/dDrsWXVwuo1DoxSh/2GhbGMe11UZJaeVSLeZ1z3MHHaBx+JCe6g2zymTZRi
Ige5OapnobkK8pAWzxQiRUiL97aAcQ4MdNhQLsq5u8auh3VLQQbSUpAxiUVbQsGCDG66KuzRj8j7
nXcsiYbWm22WkcKBk1ou9qt+YW/B2WQ3MeiwKMLSoB4le9NOX/5J8eqHtTFQVl6K0TrquHPA0wOq
V5jxwm49/rvFAZEr6E9eEyNJI7BM4OTD3SCV5BRGxAy/Tk6UeMfiVxeSaHSEhGCdhrUa1DeOgc34
tD+0ZCCsKC21FUOcP5JRoi3EnvqhxugSHQuPd284r5fKgBgGDrNcMuindujiUDfCtP6ahnONf1zw
IJP+7j/sSlF00TIlWTPYxiehEZpLZ+BUs8GzSNZt9fCXGBiG+0/ObyKHOT+jl0KcHuQ8e06YEGRJ
RPQOU7vkCJpFgokg5vQ6pe+s4+VMT48+8Omq8V6PeA1ui5nrroV7+H1uDLIjY1hrYQgxjV073rBV
ghDkjmvye4mXJSd+vblmLrINN1kya4nfktlR20Q1o7ZtILnHWrSXz9CLPhIy9nYGAOKuYZu9dBNh
TCDQ6ODCkCwKd7J7sWO8WyFgBsuT9txq/kx8Oj3Rq7cyud9Z2R6xXgV6KWQTSGhk19zX84KXwOCd
HoPfmhFqmlpCinAH7+oV09Dod0H7hX3bPuZSWj+0YfHaOoMBltq7btiO/Bk64NNWS0wpN0vB8T9o
q0t8t9txpM4+uZPPxWCxKedV1sX0DFs7uzPXjScf6q1TPn0JzsdxwV1fPVeC+KEm40KezJN0Lg0I
BCmB5Fw2TUP2X807sIq7dlyaxcWJcgyEXC65aJ40KgtLqd4q4i0jkoHrbc/ND84RMP5QiwERcUww
hHCCqNKpPbrlNK5sDBZbRLdTV3g4xcFon3df45O/zxdfBm0d4rwCVMINXL7a1+Q2YMvQ0bKo/dA4
tLD138+8DrS5IH+q5PW/T0SYYOE4VTVENPZ1AzCibWHEaPuXD/5M+4NHdTPvOiHvZCKyFiXJZK7E
KdWES4dZlUd9dS5Jtyk+083p6ffRX9Wps2/uEPMGtKDJOcm5llhdnshlLkVvNIlU1pB7XAeH8yMS
UsoKiQx7jyZCzgWcSdn8EMVcBzHqz/FFgKiUZI/SFuX+/Qfnis8i8kQb5hakYXQuTRMiSmdz174Y
Lkbl9n624OUL50PUiSDmDpiVmGmNOsAzOPtITJ5I+oWqEOb2aA+h7J5NIj2c3cZJH123xAy6J+w6
hPnkidfTPHcVFEkXsT4NBSSkZnBVJnYaG0cx1PSRJqPK1FYq4vCcoNm8jyLLiMYk/EtlqfQvaRpd
xNqkt817CFs3RFPveWF/7To0oWAEmPMN55yuqTjmaBWtSIahgLiUOG9vI7lbgH06I9snn9sxNBuC
TmUxjoowCHjEL1Q1xMCbw92jB7rrReirYDhB8pzrf81+re+jZIPPDIlfU8v+c5S63Z/gDCHSfowW
vQuK1Y/dkZdLucZ2LFRONGTjzEwJR8QGBu53TJT3dFwJkhtjV/vKDFbuAuN9n2Qdku2KUJYhXV/t
HKTyPvQH0KL9isBO4nC+7hwITH8PdUEm9iqbZ6GS6ImLJ/d8CRaLhyP4e3+/2gNaIb/sWvb+0RCv
PpXJuDXCoCRadsEZBIfDEUli8rJdyX645bhPPNUYCDcV4XSuMojB7W8krLaK+10t/4oEWzwvLGN9
+yR5tssy9huKHkXosMPNf4wIXYTmWom9XCwIWsAR6uV28gkMr7g8PXOehiKjIUWSaDJYZ06zRS0S
e0NCBCsCmJXJAaRzmHYsetJXNkozPIOZ80mn4phTPbV4nS4XiIMT1a77xE58exdijG15+zznr+a3
WsxDGBpF0V6oYRoPezQoYmL09t+ffWmnijDPnxxmMQi3BCji9LJ93EsL/bBS37H33o/uuMNdsz72
VBzzFEa1rCcmhRosxc0cp1T9wYtsd/Beq+WqfvO54+NzTIu4Zt8nyAD3KelMjEhAQRSqcwfrf7CD
iFJGLu7p7gCbVsc7YroN0V3e2c6FR1PRDI4PchrJZnaUHp+HBZ5jLG9MO6LzTJ9jImyb+rkwL0pR
4kjrfeeAnAINBhwImY2cJ4oYVNEJPFaXrhxGrHmBA0OpKkFwbtNhygdzDfII7Ob7tceq5g/ut5ur
+U+/HdudrrTx0BdmhAN0GlfAl0PWbsFz2+eKxz+kMNCRj7J2bnNYyLPzliUEe5qje5E8iQS9E5FD
t2Px3Fv6F/98/v6ySbZM2Jt9qZwtnGdzJhIJl+OJ9mqggoCa6xfn482WDBTszUBdRUVnDUvVk4xn
veq1k/TYDLYjPkm0XrUt7m3T49H3zXWb6lNRDJi0dS23upVJ9ElzxGgZY2jSbe5Wg+RyW81mEXii
FoMkppzV2J+RwzYOTuqefcV2wFvGCQ5mvb6JEAY89K7v5EsDIY5ZEfG37u9PLxwApi/FH7YwEcGA
RKuWY5ae8Xk62IIfuY8XUtnm0niT7FWtc6lf5q39Wx4LF1UpyufOxDdCPU0JJL+8L092WZWuYDnH
U9CPbtuRs2elDoj15RKTm0riFs39bbWv7vkNtVlIyXPszFCQNH0MLi5G3csWqEInppuIPIcLzDiQ
/P3hAcVkJ/E00Evpj/EBM2TLlVst9YI0S3j53J6cWcCenA3jBuqnvGy0IZEeS5OknT+ONlJNA/nS
T5xnnXdTDAZzrErDVRHwFXLZOVoYK/WPO3/1tKpKwuXeoxZ066gZX0XLGuMUDzhqmhfZbJYJyM5a
slivX1crLkvjXA/fFAPYwZhYGE9I5ULapo8Jdl0mtnoIX3gUcv/H2ncsR4703D4RI5j03CZNOZZs
SS1pw2i1ofeeT38PNf9MU9n8KmN67kIrRRQIJBJAwhxsZiZkVZeRmwC2hcauO9e6oJW7uMC1sYIb
2a52/kF+yPfjg7Is3a3xqEW9DPUT+XtCtafryrvtD1fEmTsbxb3mK3lFEMUA3vh8q1m3iHYfWuS2
ame0lur83lYe/sht/CLLgmyUKalabMMiF7Xc5/sbawws5YS2imW5yB8VgFcC/qhYrnz+6JNW9gkE
jEaWc+8WFOu3zN5G/v/EBT/b1FBNQZIJ+Hho2mHkqcoAn/CnevEbruRoFh68D98o1okdH38CKPX6
6W07xF/UWDFGkl922dQQJJeWolxwHN+XEdWktNFHwKG16UBWtJjIyczMclZlcHY+x4GtDY4ioYm2
cp/at8cEa2F2PI+1nRdZUWRsWFz7uTrX4E6mvZtLlncEvK0zOpKJ4o39fX68ziHn6GTGkMV16Rez
PJCLO+zyveI+ipzt2tzjYsxXlCWzkA6gUAv2dNcCXzbBBp3DiTc1uG2TV5Jj3lp5GCtyl0NyNtJ0
kYMiMcYg0S3PB0ffDNlXlJg4qW2AXaA2I0Ey6cVeXqoXQi/VU2EdDG/31bKS2/1j6jwi+uT12Wzb
zRVpNmzq1CGRhhZMnt7Ob+5lqig2KVIr3YdUXHr17/c8s8W7A0wQNSdZ6SstuIVcVWKJFY2e8tMy
/f84tfQxPnbvxft1rdwsPAAV4m+Lwm6XD4keyqUJmuIOL3S0pw1OdDZrS9hZTXlMLX4SbTMe/UWR
TaJ18pDroQo1fQZ4T2ihX37eVYfm3eA9Kz+u1G/+fEWJsSlx/bc81QKoFKhwuIt1fu5f0ZV0zl3z
QX348XDBVsnuadwLIRqEioM2oHrFe98uanrtQxhTIxWtUo9k0SWgOtS3qZsD0u/l41AXiFP0cnBO
lXNvWPwSPajrIo1xQ1t07rtv7cGkDdL2pwGRhnvU3lGl41DcfKmtZM0Yn7TuIlMeu+WmklssuJ4+
WtCUy1xzX9kyT5yM/ZGa0BSNGbQqp3aXpRAvuTdZBrCZC4ohOrIDiNvr6DhfdgoghTBbg4W4KP2Y
tn3iCZqnzIyBUiVF08IA1yf3Fh17byzttsaF5b4YF56uqRBjjgha4DPfBM8Asld2gE0E6lr8pYSP
zB3rv+orY4han5Bc1kEsTq3zyX2vVKssd8aNja7U2Ir+BGFbWxkhhQlrigW7UROhridEh3jXRdS0
4CH3PrJN1/X0I9y9Ikd2Q2bZTIpaRItHebaLY3jbxJj6Ohxuc7uyBJW2OwtB4im1wjMQN9Pzd25X
7MeGjWtfwFilIPNjTesmuGn3fMLWl/NtY71HNDkeFlB4J90fSyq5r0+P3KkzTgiiMmYoyEYj7wOY
obONftzmC8+BbcGsrM/x4/+rUNjvCVa3kh7n2Ltn9KrJbukWT4PpmA46p/Bqexzec8vqd0e0gO6+
9dbdw12269CR+hQCwwcIHbt5J97e9A42nqfW/nkcdiPnQb2ZWcUaVm15DaGRn+0KippWF6pJXCyV
sMcAc3oY7Sax1cgVUjoczOdjjXXrp3tefmmzJr0mzFzhsQ/NlgQfhMV7leYRxcDHy1mcAL5w7F7F
6ozRel5KcjMqXFNl7nIVpCapADZ0QWbw5facPSSBRTJ00ymcq7UZFq4pMbc4i1oNSEkLJRN97oqV
t1YPWR5lh5z11+v3eLMPdEWM7RQCrnanFAmInTCCFFRu8hbeapcstLuDVejwOZWzx0qwzL5xbmTr
mDt7XGxNpzy/txRo2du8/g7mNoshHt5FvTBdh7bwkE7UKo8LitF1fjdf0ms6zN0lQV6NmTmDX4yR
3d5W1gO2Xu10y6FH+LZlPju2eKXjLXuxpsk8Wbq26MNqBm9jZ727MYoBaNg+cjHSeSr60YizMhuV
kvyfip7aR3n3CsjBe8PieeolALl2UEzQkMVzoOGwIEDz9nxOMIuNjt3QXNpav/NrlstxXKPGxAVx
X1Ra6IOaX1NM1x+P/e5rebznaN9WmLc+IMaimFHf5m1AyEVKDsID6tFzaPkCb+J7a0BIW5NhTIja
mVKfG4vuPaM16RatSYcHevfFAbQSEIVOfEBq3lkxlmQeSdzE6XJWp9a2VQA/PKG/+rZyQxX9t9ys
ylbsuuKPbcIYhzTFBDjIAUXJdPMTRiSwbwbNEdfv8GYJUdMw9aSpikRUNvYgsxoSGQiGl2Le60sa
N7bm9yG0n44o4ceIPbgZnK1IeU2RsU4tKYSwIDKixlONJmIBDQt4TCITdn8vcAram7q4Yo41UGU4
d92wKAmkqOSWCiE+Xxfgpj1akWDsUa31ArYNSOQidLQ6q1+AuNNZERbe/pEnWxFa9HNlkPJZTOOo
By+DZad3hVXXdJmjPXFR2bai+vX5MEapDUK99yOcz6n3KaLs4w22Oye3948LehC3ErSp5yu2GKMk
yEIbj4ICX6V/K18JFkJkxE5EG8kTLm4iT/MY0xSGfavoH+pwct9uZ1pBHVBBBrwB9/XAY4sxT5VY
mAA4gBBLGyhFs13s9CfhCDPBKxAut+U3o76SH2OWRABEF0arLhnDc38hD0fJflo873Ut38w8rZRC
Y3rCijKqjSgHGSSUld3L+e3t9oAxDKw69RxUJJ+sU7i7TpJnmVgEyD4R8l5MoBlAgDzXeMpKTli7
8c2pjCkeQ/9RkBpjKwaj7mRTBLnnF4EqB3QXoGPjOkscc8S2uYR6NbYkBokwpsMPEV0TVi/xNGLb
M6JirC8z1bpqMhYpmLBIJgHiL15U/g6+8eAeftxF1g6OEeBLFhaS8vNnmxHniiZjnLDBUWnDQMMt
xvjXW+9NNwIg/nmx30fQ9buy/2KNMU1jO0ph1SxkMLoJWL+Zli6WayNX5Vu85prFGFyjxRimrB56
I8Pr4QIwfvLg0yP30betDr+4YcxRJNUqCSt9MX14m7ycK+c8hgD1lc/KS3Zb7n7u+VHMtnH/RZOx
S9hxVAO/Hlwh3fhSS7QNqe6kX4OSPiJfzfGN2/b2FzHGNs1Sq4VtCgYXYufocP02baaJtX+UThMZ
mzR2QxwnMnjR3Xe0Uj88HPL9kg1H31+B/W4Wh9xm+Lwix8QtpaEM/qyCnIBo4mVwysf0VD8Dy8Xm
ENoy6TqKows4soLmTUYvxCHM0wndGBjjtf3Xu8xGYh9zixwqWx5qTYXRhBFTBEnWgQpKCSaS+gp1
ZAf78DjcbPYUrukwShCn1SBPFeh87JEB2MjlgH5YzPt+/YpF6rxm0M3m1BU51lEl0gwY/gzkgL1j
uwHiiYt7q9MOPSzn6R7NCjq9XUYZ6EPzOt2VKr1zJq/G0lSMBO/z8331BXhH10W9mWRZfxOjORlW
QldhsxzoaJ8vmLCnWAeLpiFYZICRfjc9zr1TtmzXmiDjy9RRT2TU2CVEH9Iumajyhugg+4kKw+Cc
b2l0fiis1L0cHh4Apz9a8TNyfKoFhPbMRCOrQxwnpzcWamc8lL4ti7D+MMY3leooSHWBD3uu0QZi
8vEGt+zbmgDjiKa8K7qxXETtnhsrFam8+wvZkLzyvNFm+mNNi/FGvTnmjbjcUzStYnAQGZDcPlwA
eCu+fou/aLQ4lBi3f658XgsaT4rL/1dPAaUdRrVfdFzGznnzJnWu6+tmNnLNGGOApCwNm+njlE4v
byGWPz/ojgdtjbFpnpuW2PKCum6akoltdEAPYKSot0ScRoQsl7o7As9Jctvl0IzEM3ROELsZUa5J
MXLrxa6dcozEXE7AGHx7y22g2jjmLrMxucwxrzyuGBECejgc1RykxN3z+V25JC7Hrm626qyZYez3
rLYYO09BoXzsHUwWLIASHD3YdhG/joYx3eYC0K8HIGEvdgMLWw9o0OH3wG4+LlassF1t41wqcmz2
iz677nS+hLc/6Lelwwkzqz+n/T7e8Y7nf5jkf1hjO9hmYACN4tzBK72cXWAuwhbu7hAiL4N7vIzH
Zn1nzR9jjn3J6LWRgD8AY1yK+4AGxzREcz1FLXCHdYvWY1nRnwA+F+6WbubvHF3czGWu6TNWd5ny
iWcJ9KcdOhZgFNGsilcAz/cu6sBGzGsyjO3V1Vb35xbqgrmXhgbndqmXcHTyfxjdXwfHmIvUANpE
XIEXpEGwNZsmHUAlY5q5drlrreNPjNHd/4ywHYBzF7aivzVzjO0oEavXXQG6UBfYeOO134vvzTuP
DE+GjN2Yxr9N78k27l9Meu6+tnulRVdajFMD8vBu6Z7h8Lb1elvzxpiSjIxhKkXgDUsPzlj2V9Dw
K48xnvwYW6JpflKWi7MsaHqnoALyMbjG047twOcf7WDhmtW6TjpDhgpCz1X38J4cMTUwewj3TAvX
O3y4OVrdSTlJJ8xIcKTI4ZCFb9ZyVYDFh0k5ueQUHE2rciP3BKhFDp1t7/+LR8aaoFQsdWSGJE+o
ZI4tHYSlicJGLgsQmu9Zi2o4fx/j5iTGSkdYIOfZHEXR7MDdgpqG3qMPoELsPsM4xre7nffqhM7H
MEbDfahwrgQ7xiqW6oTS9CLXcbbdA1oLgbrxKNwt/f1ArOZW43nnyFiYZJgnvZAhX7RmYH+svMce
9sZCl//rsqshcNHZhR3U1w+V549YqOdU0ktkN8AkZoMBAwlfe/mxA2SO52AknyfSTWoGEQ1VVghe
tJrCBJBmnAl+srB4nl2kiNBtQCv7i7o7gkO03VIOd1siXdP7TaStoaTLAwhIeEckDxt6QWu4PclU
tW5E92hhUNFEIwwvh7MVhWH6WZdUeQkuVfKZTyktw37CTmcordu96WhQL3nXfks71ySY26jGVUTk
hkA7bfv2fXAfOcZ5MzhaE2Cd92wGkpqCAHJeyyMDbRl4P2P+ycHMCfYZcehtWdA1OUY1hKKvWiGC
yIya9gF6zX9wCGz2uK4pMMrQqeGI8Q9QQNUYlbt3mi0REEAErysdlw7jsQFH1vtdDzp42b8AOTO0
Ljv9HqEP8As4pJZPZiOfNUuM1w6jKUWa64MlG4YxdckOqHm4SryM2ubTbE2JcdVdXYXYKzsvxgnd
gqQBRLvSLpY/pEcg+9p8tPut4GBNkXHcht4XNZIqOK6KKhcEdHyPxrmmbM6maMswUQeQ6JYGPcSO
iMaRsf6CHon7n8/Xz4qj32xVIS8rOdajEQKcnDByDcJfCL1t7f6xOmwloRCypsh8nJHaOmL9nMQ7
faShYNWRVRGgSeqpLdnleLnOGMcQscWFop7MfFiECLSOGLBUx73F2+awmctb6QLrN9Ic08i4V0vG
4+VFsxTAVMIUeU50ucFWZq62b5Yy1vQYU6F0SWL0izGyX8iL+LOg9eEWnarZThmsGeNF+2NB6FMV
0vvH79yrxjtGxn6ozazMw7QQtwfsbloQG3l2YyuUW/PH2o2xmlJJhKZgdKJ5aKxlrVp2d7PHKll0
OXM0n2cQNcZ29JM/SWm4aMjLeQQ0o3sx7IcdHXdP3znhzGZyYs0YYzSaMsfWWhm3DOju8r75pr5+
v67tm/HoigKbM5h7rEzAbmkwc4bflfcRxXDw48MyeYK2BXTu7R4HLFs98Sq7HFPPJg5ydZxnEkOI
0e6e2wzJM+/szCyR+6QSO/z6s61+O4UH5KtRjewvimqlKeDukObhVtX+RzT4j71ix9nC1DdUIfjw
KciLYaUJgGDfA+cVmC1fHas58DwzxwSzA7QyoMdHPV4imvouunvk4UnzrBQ7xJYQvU7RqLPoeYH4
InGyfUPPNAqoHFClB158lyAI4N1mrhwZg1EmySgDEmJRSWy5nvehvSzu/oplw/t7dO78x+vMLnwS
+zHT5hI3APHN2SX2pcK+YRWbwg8wVd95porjo9kdT746qFUsfdw31T2/hd+D++QuuRQH2Kr/DxeB
MSClJgVZNS7kbASJL+dncfdiujGxgoL6DyiIRdg6ed2k8C4fmzzQa38GROyHNUbmxb192CmXnXM8
fgzocZHeOO6FTRdURiRPuQ4OBzTVvJzPPsrMhbM3Y+eet/+CExoYzBulytp2VuSPs/PvCg/pAV5d
Z7MyvzLHbHqgNwq0HCzPIKDF47EMRPVX1LYeUS7g+ZbNbOqaFPNCSbKqnJQc1ww9XQAmw9sc6dsA
S1DvDI9S7xV7UrCtB7t6lsVAPCghnnFhlz+hmzgMJAJGAQjhpna93+0sBx1SeMEsnRWcR8wHcvKV
lwWbF+jVuFeTCeQ6C4lqpMaxIXqkGLG829EvXv4Vcdfj9OUxvS8XZH7uxNkmiMNa2EyEkma6Nuo6
6Cc0RweOYvsR/YlHAIdPXsBgMLEJUGciQZAX24naeuaE6LXnpae5OsrYlEkTdGxZWnQUT4x5L++e
0Dlic504LzRh9zkRpDojUoFO7b6geQTvzkuKSrRvPxxaqtgUxVXLsfaJYPGSETx1MZmERw/M0TmR
Qfpl6cNx3w9YggavMO6XzbK78d53dxodsTPFs24w+ECbk+B9TwfKy/gwFkcnBEBmJuC9REWRsB2Z
Oc7MT0cxDsLUU4obabaw30f4GgtOkVnTRdHpdcPNhGS/EWPPVazn0iBB6pWx+CBXJjXa6iwNDSeo
5fDEvlKz2igMpQBPvkqLmc4inbC9J7WCmNaFhRG9/8QV+1CtesHPRBFcaV1K0+ZckntN50TRzPvj
Q3KY2DYMDMlpisg69Q7zKEM4Z6knxnvxa/NmdmiYmH5cZ4RHhDmetsHq3VQGkUzusfT2gWSJpSmJ
NZl/cECaohMTwHU6UEWZTFkFdso+LVJvyBqqJYfRoGr/YyDqURdUt8wkK80yDs0t5jRVV7GzAd2B
yDF+zjCSWtPHuS9TT4/RcuQfSiNwoz62G42zMH1LydeEGEMsa4M0SFmTelguZSXisYi+i5rM4WaT
iAY4PvSBYYUTGyiY6izq6kJECkMI60cr7czgeF0dNmgQQAtKWF2jy2hyYkxUIxtdLDZi5ulK7ObV
cTJRUZhVzu3ZOBciEYWAgghIsQ9DuWqRqIconVRTybx8EO61sbCNxrB09TUed9fZUT6n/pYrBEI6
xrZMXVEUttvS740ux/rCzGu7cWGn0ksOheVkVyHAXxQkDFMqpmJgxwJzfwy/reOhJJlHmvtkKC0j
qK00Oldm4DYqB3Z763Ckv2ktovuszuOkJX0s4nDy1HSG2GkVxS6Hf6/KWPgBYYkmaBF5+YjV2QQA
1er9Us68RtNbL5eL1BXqXvSUpg/c66ezyQ+8EBaSIfuvsIB2cS7mgtSnuReJu7bN7M48RGic//dE
VMQmi6eTVZMVWmSohtzmce4F0X1bAQhoWbdGZOsPqCi6Aslpkm6wWA1KkGkhHFvu2UKzfyfJ4Q9+
HiMgpqIQESg6zMn35lB3ZVHkXh06RD3r+U4p/uDmwyz/Q4K5+a0eK1MSg4NhdpT5JU+PRvfzD7jQ
CEGrumoQWWSsZAKoOLGUQSIqZ0sQYVkUzRJVjgJvGRdVAw4iAMmJqbHBapwTBDg9qDREs4dIpoJ0
r6qvehz9yZmb2B+FbIWkYT/Q55sCMPBSbwKSe1PhmMpyKH3+9brEtqyL+ovER1JjdRn1vqmUNJFy
zwweVOWpkdXdHGlUxASoIJTOdWJbglukZhqIC4nJWuVUN2okZ8zcG6P8ECuxhftIitwO555z8bfM
8poSY2M6IpRz0Gm5R+jrwLnvPC6W/69EFmnZrISlnnsq1uQq5yZ0muw81hxZbRwMdmxBhbEWCYPm
H4ADKyoxyQ0zLIXUm9M3LGs6kHw/i9E+S1UaE87za4OjT7SYayNOmiGEAmgNR2WK7Fa0Gi8lPG3e
ogLfomLSDKi/psrIrZYaoRD6PPNE7MiklRBgtWn1DbNTkq2Lmc+RH5uOW/zm4sr+IccwNU9xmOha
AXJvTdjQBgn2rHaVwKdtvVOqizp+V2sqTzSLXSPwlJ0m2M3gmXJgwYzY4rQXeBJYtI5x5Z8+iX0W
BUWcxSYkEPanLvfm4TbU9tev2Ibig4SOGA6d72jJkD4r55zWsjkbZeZJExCkgwdSP10nsM3DLwJM
lF2kvTqECwFdb2gsH/L6bjDd/0ZjYXKl+5Vey1Mj1JnXGY998DQYPsUVu06DTQf8n378YmRhdEWE
dEqPxVwIQyRV6yyJRO2j0ZiGramA5hqLqr2Vy6BwE42EDlD+kP0QROJGSpsc2tFMUWSTVKvL++Th
+ofxTpC5JkEWGHqyCNgwHvPpu9C//7ffZ+5FJLaTAlDzzNPS2THV5tSFCWfuclNHjGXzoQGcTJVt
2ZmFJtE6ERHR2O76R4Ec7/+ABUMjC1gChiRU5uj6MdEDIcHvkxDNjOFxbHg3dfMQVhSYQ+jlKNf9
KQKCSldbWYSxAd7DYVNGiObFv55BbBQswz0FGvD2PCH+Go1HMX9rco4tWD7yN3OzIsEwgQKclk81
SHQYmctKq5Nc8XEyGo4/3JKVLMrYFIF1NiZh4ZoUsenjqsMDJeq+iu1bI48cAluiWhFg0ZkmvxuI
GOExZyrlThi6c6aJQGRLfl7XKh4ZJj5ttCSIBw1klF6nrX4mqNnr9nUaHFmxe7OmQZGFcZbAStBR
Ylwk4/t1AltnLhMA1+CVYCAlwdzuvO9UsV9khebzPTGlH5pwU+rBjC3ivO6qTV4kvOCRl9Bw05kn
A8kVPUQ5Ge+48nnsMe+g8qaDF3/IKjDQUP6hwJyIUKrmqIdgxp+rn7meJFikeiiq5qIrL2NynvWQ
R5HHk/TZKdRZP3e6tPCUJlRMn9KO53aWb/6dJ9lUJVUxDawa/Uyhy2JAnwx65vVB2ts1CX+YUm3P
SSNTGdtOkIsVDTue1ZdCnA6ib7jX9WM5/9/JA6IO61tlHW/iz+TzqZynUTEyhJUl0pdheKx65ajn
z/Og7GpxzDlPmG2B/qLHmOpgLvF+0uBle/UpLn/0PccVbOo7tqb+zQ8jzkbq5kIT8Puu9FN5eeX8
+qZJgMCRrcAorfExaLWKEdSuVWRkrDJvFFzVwP4x8ZQWPJ3bPJIlOyEuu1+hGJ+PRA7w4Cr0IPey
KX6vUqSWg9HRmn2Kcgsv48siCH9EPbIK3FXMjCM3z6J1kqQLhjZCRmRI+3DnK1NA+ymY97Mx9RZR
Bd8SE1V7xEg5uijkInbjprov4/i1NwSsdyxnxeqDILCJGZv7xG9Tw6rKKLLMbuS94TaFryGWNSQg
NGEc8rNcMq2su6pN8M7qVdr8iMUOkvn3aQ8JvaEYgcDWerhKJiIf00LR6yxHJBH4FplNqwCtMX6+
fuk2lXRFhXnHY2W9nEkKqJSB3WLISbmZ6yfj23Ui2+L6ixUMw7JpqJiYZMIWytzT22NrutHw2MYc
Etf4WEgw9ljU4iEJFmkluTOWx1w5l6XFTUnwGGHvA/KgQhCCStW9T+VTX9909e6/yYp5xKixIOvY
Rw9GpHvUckxynGfnD0gYJrQLZQHMtzGyUvKiiI2wzj3f8G/kSY2oLoghRf7Lvk5o81BMPPawhEhU
EHN/viaBL1ezkOM5OSi1S4DbnIeEYt4C+zM4Yf2ipqzvWJ7uhm5gUA/5+8+UxLiVRNLCduhtbgmB
awy24X8Xpm+DEe/D7Ouk+xzetrzHmiJzPVNjGuayyXLPELHQ1Hz2q4ITW/J4Yq6m0ZdYDCyAgjCM
+7q/A8Q6bbVjZUi0qdFb6yTx6/Xz2jL3H9ZG1U2CJwwjxTSIxTwxcU9HEe8XOmEU17DzN8W/XKez
pRdIsiPDDkhv8psCykMx62UFBZyNfRnfpqdudpOEQ2TrgFQoHcAtFYxwsu5kyrI462YFlk3/Icdo
GY//4BohAWYYEpy8ZrJQ4U1HtFgv4RzHMM9e9bSqgZiWhV7cdzNHFdgmhA/fqGEFvI6SkSKbOqML
uozl9sIMq6Biwyot7rEAzw3iyBElrxTJ/Zy2tFZ/ZAbvsbll8MAcpl+Re8fmreX/qyijigu9bMIB
96qanDIOLTP6Ec//PvsuoyCPyhtWvhkaG63rYTwAPWNMPF1Ntce6DEZXHuXxWLa9z4txN+J2BLia
qCx5awUlns8MASymGwJjSrwi8t0qjG7lEGvBpdaeq92oH/1iRKghDrSVn6RRs3Szv9f6juZnw6xo
m5CMSiba9Qq/u/3Xd+LThy3qvJK0NvStmJh94hFivoZmTyNMXmpRvI91jq1kkQcXZfpEijlUTBoD
UbjrEi/pJjcXaRUeo/mpM0wqy7dE3vulp42prUXOmMRwP5H9J6yaCp5mJi7QB+TnitVC7cXUR6YE
vrqhU/BTSkS80A4Sr7lsQ3nB5y86jIlGvXAyG01NvGyY/Nt2yLKDGk2Xpgfq7XWONilpEtagiLih
ushQMtRZUIdyTjw5yG1VfQvDmhaj5l6nwsKK/HVwKzKMFegrzU9LSUo8bbZk3YwsZBvonPvuTPr3
pFdgAyonaetzHyg3YjG4utnuFGnEimRxdoygs8RBP1z/qE3WcXVhxk24DBaMtta0udIHXCig61Hp
4PsJjTml3w23BJMHTD3AkKoy4pbPV2NOhQJ9ZgR3VjSifZ3XdqqOT1pd3Wdi94ytNyJHQTcJGvIS
HC2VOpO5i6M/VCFebokXCF/CQrXFmRavgLOyk/HndeltmqMVJeYqyipiY60CpWm6SMBviYEHjXVm
moFkP9YoDpfr5LYyyzISe/hDUkSH1f0syjgx47CKhcQbYnEGZHoWO2oJTL1UFgOrHVMfe82S1iah
P2J+Oe0PQMCt9kqZo2s4TN79sh3tEFsn/+T+mDIEYciKarJZWWOQxl4V8VlNfkSdmVZzTaXu8Trz
m5q6IsLKeuq6kMw+iFBEg4o3EOs6gY2wRkGgq6MwhpjgN8DC3Ej7MiZ64sVTbdrKdN8tmbSgvA9R
s3Su01oOigl4QUuBJUeDBwJsJlTLsbtYHEvYNjWX3+q63Yddc3edBDuVsZgb0NARDCKKgtNk3glx
0feinkNg7VwdciOjfo9Ht0bNJrFyCb0+1XORPM8ZoLy19FUaYisYR1tHAWIghZVPKFu1vG/aOMRP
3yR9VuBKUlGoM4DBYSbyyxzN+xRNE0qG+SWZDuNjJgEpmPR2397UdQNlFr/GUvGmwFYmSsQJJjbM
xKdvYexS66PrXAzQB4d2QuWg9alOxWQqj3pX+jSdhcwds3nYXT+VzYOXFKCnISkAgGDmUPIoLId2
wKFUatxYZdjg9UHE+d9bdQVtI/9QYcSM7bWl0QUmQrJwZ8a3WnPI/efrjGzFtJ9oMOIbosZMjRLi
y4anCDGVhNhLrH8awU9fNKx6aqxQl/cCQGquE968ppJBTHXZeSOx8zlJJ9V5hy4sTxF3WnYM+6/t
k9hwiGxZWnD3iwpzTmUBLGCMaaWeEKkS2jDG1knTKNnXZUtSO+rJfNI1s/4SD3F9KLtRuEF2Cxul
hQqA04IfW0bcdLSIfZ8T/m0r0K8PY442bYowH4o49RqnvxM4/mzzeq64Zs5U65rJhxFE26aY00at
7Gn8EfHQcngHyDixQUnkpjagOF0QOEEACK3pZwOsW9MIOX6JR4lxGWLemmEuoLF2Ht1AOs/7ft7X
8r9//nzSlOUjVuFw2yRDFwfQx7E7VkFpa/7BSBOOPm7aKjzgZKIqKE0aTOiYdBVy3UvPbhv7ltq5
MJdx826mx7z4ev16berXL0psu5aUtTMOH76c6MNx7h7iSPsT47SiwFwtLUDefpJgnOxcvCH9XcFb
xLUI4zfnuiLAXJEg6+O4jSEsMqiwrscMc5yZfheLlyUwCZSaYsHMdaltn48qaroKjH3CZtq1gvhx
OKG/de6zZjc3fnDfZP4uMH2awVghiu/ip+skN+8qlmgrKFGYCFgYMRYwg1AIvCYq5TUxT40WU1Xg
dSCyg7J/BRErKowsZ80AhtaowZMMoaeMVhHbQ57SURFpKY05nZUGu+abxw4BKJBOQzokDU1yvFl6
5HHNrHFkFdgMKnaS1aMtoyWrVe2885Fr6R51gtGP61LZiMhR6ljK9zKWM6hscrQf+6UbCN8blSHV
mskewm+yfEzFl/as6byn8OYZaIgVVRm5CIDff777URuDlW6Jx436LMIt7dpOsiplMDl9VDxCy/9X
RqbXR7HNCsRNaB2wVP1eb/HSCCaO8Dbv/oodxpSFEoKzVAM7ibhHK33HiX3YmZ+/lAmHgoe2gdLr
x3zLiguhQedZXIOLKj+SKrdIfkjyzmozlGAueaTZQes86jnvPbjNlqmgbQRNtKi3fRZekWZlg7gz
8STpXtGDs96bHKe8qXVIsv1NgUkgpLo+YhYBPqAzCzrKOpUi8S0KTkJZpdQIvVHhBdLL7f7Nxq0o
Mg5hyv2onJbRlDQU9qUWZrTvHb3LEdkHFCuD9tpwiIloz2H6pal4GeDrElV/qwgpUiomOvittfwg
tdm+qDheddN1/8OfyhaE6rhB6DeCP4B80m4O7oxIuW0VjSoxbzaBxwxj4rqwG81kEWWEes2Z92zl
/ToTUnVCK87pCFFVx3G3v27sti8UximwqBjFE9RIPmt2HwnFMCf49KLqrDrud32h2eE0H/KZvESF
jAlQv32sze4xrEMv7Hhd/ZvMYYMwcqoKdsyweW1jEHSBLIMxzZQ2VMK4ykNe1eP7dTa3Gi6Rv0Z3
hAQIEnDJWD9TCjM5jfPUQ+bTmlEtHwHlPqt4NQaSVZQntNC1U0yVozJconZ2kl50/TTct4lM0dDl
TqQ61DFxxyryhlD7ev3ztoSw/jrGapZtnsXRiK8Tm5QGjUHL5Pk6ha2ABq95cdnUbCDQYwyY3Oly
UlaYBcrSQ1A3ThxVbj9MVNwjOsB7vt/nSmxfp7kV0axpMiYt0Yy8EPRF5sHXuFesIAGGSnnxIc6k
+Xmd1qYeE8y6oCHClOAmmEvSK2kd6wThky4/Z2ggzCrzUATja9Kr1pxrZ6V3SB04Y6i+RUnBC97Y
+ewPv7Qmv5zwyi8ZRRxmRjClHubIFN1IdijdY1yt2vWVeG7bh0AI7VFD4259qlAhyoewpzWSB3YX
2mFXu2jidE3EXrM/W0rO2zWx5fvJMphhGEvjMVvEIWE7hJkK4ZDJLaKb7JI0nOhi8y2PxRiSDu4M
dIowld4k0eS6MPHaLSosNvdDq28eiFpYWSA+NAagZXzfMQAJJPSciGOrmIEy7C/KjAUjKbBGe0n8
f6R913bbSNPtE2Et5HDbCEygJEoULekGy7Ys5Jzx9GeD33/GZBPDXvbYczczLFR3pa6wC8a3n0hY
jyToH7Lm11D8KodfkjQRPkOHWbnjEFYKnmzXLOPyL7xjuo/XMAeBWvf15fOir+cdgB3cli9MrTzk
ejY35JrdOJmTiJ51I936za4KO4b1XtQwZIBkLHxDnxudF29Spe86v8ehe6KbKpiLqSWzzSui6fWq
DFlDjItidEGOEnI0cCQVsGMRMfjPcV+uuOBgMOdKWDxRlnoKK1XI5RZpEwn7bEtjXwnfhXSLfbcb
IU7t+2ZjkRhmsDBSiLyzTAMT6XlfYkoOsiNWhhn2doUVMxH/USCRN4UMH8SiRZ0ewMv0rJrzQWFm
RzXec/WPkSMtXj+qXBYMrVgKfoQLxqhTLOIBPmUmFqSdw2lbDF87aPc1E+jC/SNctrwXpCjnJYUd
7/OciMSC+iOt8l0s7jyFs/0oN0ftB0LXLkKvfOkWRceI8BblUQZCrIwuT/FmwHXi1Eo1MhhdQcde
1P6rCkuzLxhEFj0nXmciytKygXrltXLriZELTYuTFAJ9pfvbOkqtuIMx95ymOyKVSBqBZ+RqFm/v
guYsShfeREN3mQqsx8Q1qk0qfmQypqyldAU4/uf7l7dICEeHngINtfCzZbsghKE3bDhsSrjoZBhX
+dh1CIOKyap53yBNmzPeHIsXpiM7+L/yM43EETR+VTY9/FDip0QQX7uwIiorOXiO5eiHjYDmVcS0
MmLam8k0HtvEmgJWsTcSq9HrduNpKMcqhWCmrU5qNXmtIj4n08+oTlYF2ik6wQnSeD35Vj7qrNLW
4hkbcFAiRr9xxtRlVg2ftK0BKa3ah7JOJ6LnLZHlyZYiBAH373PpgEUB8zW6oPJ4HlPC6ite3nqi
jCgIHacg1XWvHVPjZ0NFn+8lEYohWeSbOhwUTP8HhVVl2xQ9XffZWDKVlxSoyFHoo15sAhU3mCem
2H4K3Qq76EiDOq+I4b/7xJbuR5R1HktpUHdEK+21so0GXto+wjc0n+RmmUXbYhg3dfAgtdCG+6QW
r0cRFEnSNXQ4n/E0L9StQAsJggA9cWM1MivRymp0V7FGAFlEqEg41ZoxDVQcnmK8Zh2Ww4Z2kib/
kRPKmcme0GuhpAHXotvqnGCq2Z6rWJqzKGgXx0XdTBZjGKiocFx8b+rrMmXwMEvRjRyj0V3FtSNu
UygepjaKFGPCZGGnlkekV81qil/bVt4OIr+q8+KnHxgMkouCjV5tXsFTm0eH3bWsdWLHxRLeom4Y
lq6iorVG2oQFKofodEaS8760LR6fivZhQUPRG+7kmlghyV5ZNzGG8/kGvpjX+pUeSQXDVy2KGxBs
NQyDYt6JlukulbKAG1LMDcZGZkZiKZuy2grwx322us/QoqaqOubT4awwrU1lrAYuMpSKx4ii0ctO
IZ+qwHeGNiZa9HCf0DJP/xCiFw826FjVvBxjbgX2gFTdYBv9a9yqjPthsEOjTZRNjTfTVKauonmk
T/Uflf4UJKWdqr59n58lSZD4GfMG+UXlZoA+HvOkllU/df1mQseVCvDKn5hMYAncknTLcO0IyZBq
4eljSzpJblsV3qcfu93IwcUWfvEraIVnuUJlPPVe7rO1dICw2JIxj7qjy5gScL1PfR/b7FK3rCoz
039FIrInXO1k/eE+ocVa7iUlylSkGsYQer5O3QhAO6Y4BuiYNmrlUMu66vi8jlWvY9VsZD/uMIdh
/GpVzzdbieeAvWO4EVeqZp1K/l/ow+VXUdaEC7F0cRigD4V00vRPgf+Ocl6QsgDUlrRBVxBMIMLG
aIZMMS/2WRqgORF2JC5stdnO3qRvWJhCS9YYEBXo00Wf19zDfW2t1ETXAcqJgUAxr32it5bf5h9a
U25rkbOjFjnpUGCoxZL8QCcwLaDoaIU670y+cMeV4jcZ6ogpBikniQTdkyjpptBiCcXQsswki5Z4
zR4ayhpdmcfF0G3zloV2m0SWj4SA503WfWFd0kKk+TCVj4YdUaCbdhA55Tw3KqkriYMbKYLrAd1K
qJtVkqhOkcSMHpil9xF6ybAZHE3Q6OimjLIsVHKRNmiCHlNAaamt+lAPb1Jr7AJlJ6EFCP/X1hhU
hoWm94acE27oYxNVzD9pgB2hdF8OEnXgAozZKgGySkFz8ML6MUOSINWllaQgYztlZppHe77sd+rk
kbCv/8L8GAY6spFSE3iDNnfiGIWjqGEO1xjLbV9q39JIMou4W2slqzq0KD3IXKNpGVeLlq9r6YFM
xrmgYLohm0Z3MPoHDc2B3ajsdWbsvUAK1RjgBelozseznrrPrMmAyj+i0VzPTljIZ1btYJWZhn6B
1/tyukgIL0EEQoD4whTbNU+iUChZqeEGS2Gv6MpTln5l45ZTtT9/dCo8Jg0AJCIIyHNQ2Tml1mOk
xTBFIXP8xkdbY8rXQL1m2OIFI3lFhcpClvIQ1HqHyYkCaatIO4QKMKDzvwhZr6hQVkSamgB7g3E5
Xcc9dujJVLkXkWvmAmHWhJanNeb9S1rSM1CcYX2Msw+gbqkY+14Ji3mCR1NbkqiJacQHVTmNKjx6
YefYlZb7HSn5bz5g5jCgs7n/AUvnCuFASh95a+g7Jfm5kXFdn/PQc3kgRfqFh8bfgP8olzSo52at
ojIitqCRygVBaVzSZaKkjBrPIiOo8cvIAsDn0P0dYZKgFlkAzCYSv7QMqYjqEBmsZoslnRJ5AJjo
KI2jRE6dVjuVfFfmSe5OoZyv2lEtiJdKvwq+fASiVsXwNIvUBF4AygEqiCB3rcFtJA+KEeuYDfGn
TSU2xC/Ll1YKrCxjbT6ZP5x6qymADoGpRXcMJkQpwecVgDaGsp+7gfGKzdxTuonUndavpYgRlC9d
kwg/hmwNUkgGPYpS8mJRqB6XuWqZ25nXbJEf3sed9PznYn1JhjIXQ6QaKMjGuVtPeCmtsP7D6Bnz
JLNm3hzZBSfUkYl6PQDpPMrdvkuI0H21ZflXZwX0Mh2dMngBzvJxET+1dcDnWgsm1PIEAqrxyndf
989pIbqYZ8H/IUEJtDY0+hRiEtYVMIBMwrGriNFMaE+w43DYaYNscWWx41L1dJ/uUsSPnC9mhASU
VhSkhq55A0i83zSaApCNvJJWRpEWqyKUWhJ6DXDweR2mF4HWahhE5dRLGkaQC82Ms0iy9UiTNyh9
RiZfjACtvP9hSzqHUWwNXd+YdESzOfVdVR/0BrK2rliOK8XQ8BiZnFHa5xMrL7bU/Y3dNMDAm8M6
uOhZVS6udxC6Gg8CqIIQKZtRL50p3kilbmu9YeqNyaOU2ofGGkg/pv9kNIrjab015uFTrw+mWL2o
MqtZakmkAUygYQIE8ADIpl5/UTUCPcIP89zNSqUkeiX7ZiB7HcPnLZmASyqU4lR9L+adBJkbhrqC
/awUUwyABKl7Y+Hcv81F9wr/iiFCCRuxkam55kjKczEUpixHMuhLwwaOHm1mRTgXKXseCEa7QlgP
4g6bIc3C0DZqOfyFCUdvnj5DnmHQ5DySf3HHhZ9GappVOUqX21Hcph91URCGDi+dJ951Gp4iEvY5
0XmOsc+A8t2WuLWas8JkNVWeFQyMZwiLCHVpypACOkIDIzna2xB/6di/J7LA9RaJINkAVwTYTrxB
rm/L4L1aSrQBRIIDcgJmWe2zrv+LK0E/DJpAUW3CeVGWx+jTKUfIU2Agv86JluyLLvolKphITP4m
XECHlCpjhlXSUTC45qeOAEPXNGXhRlW9ijLuxyj+FNJwB+W9L+cL7hseQpagVqiiYX/rNaEx4kPg
LjU5UHIajxgF53CNv9U1PC2i3lLSb/fJLdzTFbnZjlxItdZ4KfJgde7q7Ui8/LsQo86Ul39uJzCR
ey406Qjs6PZZb0hLPvB4yDV6grOmXvnrUIkZXnypvUHVMcM434+MicmZ1wtePD6ARA9F4dacvuoN
+SnwX4s23KsYX53qwsrz72ilNbOoIrWH7TMZZ8ZJw9CuBcOLchpQZM8oomjwuP4IDFJkSdjWhavn
xSavqm3Ggt5dkBAM+CEnjtbO2RpRqoWqRZu0UVK4Va2Q0nsI5JXvZ0RKA+INLNe2wA6S1QgrUCeT
NJ0eANFUP9O1ZCyQGhGkyYL0lx9KEODJdl8Ol5hCVV3B3YHITU93L7feNI0i7IXRYDVQKWYbtc8i
p8tkgXgF5vz0KZAZYrnAHGJxVJjAHYCzaVj+FHW/vgNIm6skhR1PLXamROJfjL7j6GRc1TweKdHP
skbAWhZjMApMYBj6qim4eBsGBreV86FmaMDCIc63pIrzMI2m0Di5WcW3SOqiXhLiP3CwXVraymUb
EnVSJSfLQoNoeSMxkgZLhwiCyKJpKA4BT/Va4IfGaLnUy0o38arvXDC3qBve6r50LFgpNN1j4B2Z
Okw+0nCIoafw1RDIpRvUex3QG5WBRQkY//hzKsiR6ecGS3RJUaobK16U5VpUuRLQc7XpFSXhirP/
Gw1KeSN/EGspiis3ySVzVWL+T4gZbRhLF4LOAbxqES0ZKp0Ba7pRrPU+rOAVo7U+Vb/S6G+GuAHV
hJkwtMnhTuhHptQIStVKRYVJZnXla5wllL7dtt76/mnNsnP9MAMT/JzllvG0AKDxtWxleVVPQPLE
I1313Ur+UIWKVNiN2oUswE0WpVm1LnxHExUJvHuQY/TiRYveUw8zdupjzL3fZ+j2bsAQ7ACuBo+1
m7upI01tRqmDd/8hjKRhPclZP0+lGQrgOvktIiKXizVL0awsVhk6wqJAhVxyqYZ+0IKB3q6xo+j+
6dyqOZ4qwLtHeAWnA7Tc60tAw8LYFCo+v/JWmpGRpjnpAcNGLtJArhZZAwmCRXdx82WGxLCv4Qaq
gx6eAF3Mi6/32Vg6I9iQf0jQAbZY1X45qJBafSRZdwIA3X0Ct8IKFCoY3Fkt4DBptcDanGBMZCF3
43qoSKDyrVsJBaryRRGZA9dPDD95Dimu9fCaIKUdxdBjLAlQNG7Vmfq4Kgqrfu1Ku/Idbhtme6Fj
CAKLQUqO/SyTBx71SlfNPcnU5dLbDCn3nvFoTJWqtGJYzFlob9kDCgRmuDWE+POFXih/6nFB1koT
2OOk3soajFrJiAOEvrLF7rOUGmsQco54Y8+wb7cOez5XNLjwCK8UjI9fE+68KdQkD68ktO2khZNm
voWdAF4dmGF8uC8zSzzO9YMZUx0DVDTaOUbHojYTEWAZWuWmQL/T8q2H3Q166oheRHJdIyorqLtV
BEwXAlIIXgJOW6VXxOVxLiHI4WtXkn41M8Q2o5V64fiufp86vkyMtD6W8Pv9ECLx8OCRyH/MQxLr
jMNbkEc4OhwbIhD0itFQEDNEpyFNYo2g/rNPHiALCmbyUmYiaZGhmQzAtRHn0LtP0rRWtGnwajdQ
lXWhARfl2HK5OZXdNlEYdcH5cCihhwsHIQQKeCvRbej5iNezyIcNfGtIcsDayAFeE+/3pW6RCPaQ
zHnPGeuFCqmqnJt8XQYRH+eVR6eudZL6dJ/GgmTr+gUNKqTisPc+a/2kAaAMb+pJtC3R3DpgTcQY
8nZQ/JL6mAyNGDJeLIvCrWsIeRFrQbMo4as62VPHMW2APvKcZYe+Z+WMF4UOr1kJP49MHr19KdFz
DNPldePy5VMyeMjRDBYs0iCK9v0DXOAE9WENZdk5UyjdcJKVvDT2Q+uGgHCwpb7sNnUTGiwnMntv
SuDQV4M3Kyrf6ICivVbDNYFntHLrjtlkJkZyygN93wmC08cNUdP+eWzTZ3nKtkq4UuOtoJ/U7uM+
p7eigrYrtPfMaLR499GGHv4RlU1V6oCd4mV2gM4CJ+JEZIXF3iOVGCd24KM0j9UmG2UY08196rcX
CupIHCpYaoFcEq3dTYGwsCn1zsXAndkZE0n4Fdw7KVTGk+zWjFwTovyZ0OmZ53ta58bROkucvnB6
jPb4e05l3emsv9d3iko7HBeqjcAqRpB+7cDq0Kv0Wu16t+mjMgaId1JueSnT7QzAuWY4AcHSMFLP
RPd5RYrBFxyOr/PV/XO9NTL4CEzT4MGL1wjqhtcfEQqpGjWQYDedPGvwgSARDYSrZIbCL1wf8rLo
7oGioGhIJ6AHz8tGpQcco97b0VPtz6OSblBkDDK3Mjq/3QEAiq0RePwo82dcBCM1aieJFldAFVRK
fldI7bQPOMw6SV3yvdGAyq2OfL2Wk/EFjegSIyChFyMiUQuYVkznAGIOTeEazWQxdZM+5JrgKgAu
GmUsw5qORbJPPvvIinfG9DyKEeE702sdJd42z/ih1egdu69Mfom9Da+GJguD7fbc9XmMGSiLmEtE
5n8+sIsDScVMwURxILrhUBf2WPGVdjCyqCtNJVByDOYVqOgwTOLCoBLA9QDkMw9M4Krp8nDXiknX
JBPWGWkdkTB6lhpYRKnpBKCmRC4NK080e5wiu1L/3ByjaIudIRg9RCIMU3rX/PpClOR1IgiulHLY
gheriluHTXm8rzQLp4pmIHRy4fkAbFM6V1QmVYf+dx+nmoXChu/UiiM5xvFIK+Gh3QOKgGGUbrUU
PgzxIJrIZuxROg9WRtOga1h062K6UgRknwosrR9JpVTpPhryUGdI8sKbBdUv44wXhgr/Tfkvr1DX
iPJacHnVSktT1rDNjRSSBfh8LHgzHlKM4Qx/bOGvaVKhCB95StXruXAGwyj6p9bKldIEBvn9u1sw
EUCJhVSiFw8oJbp4LSFxiUcFMn2Cq6VyV5mT0gipmeRVhndLEpe5iX5d7A3Ri2ay/GDCCFrKAbrx
/kfcOhnE3v8bHgEGxA2uMxaX6dzAdfgIThBXyDHp1gDMM0eIKm2jTKHTt3LIUMslmnMMDlA25E9Q
jbtmHED50wB4PcEdRt0d1WA/ogJIcsmosOqDd30jYjC5dNLo1kDBT0P7HCDurgkmnFTLDbAM3Szr
fwYBhhWBNimmaLEE7OQ6i2KTy2tSxhVDeheUBV4A6g/vijYYul9XqAKxCgfYPHQJcrY+9M33XEwN
s4nqbmQ48QVLAAAPOHHM/6BHlkZHN9IUgSa2GQDjyX9uOoyxx6XdqsAiQmxyX2ZuI014NdRPkXbB
HMENaG7cc0XVARAOmwDk4HupVp0jchXPOLxlKkgUo6kTek/35fkK1j8LsEAu+qpDko5Fu46LntUp
vnRFeL3jhyAWKAzOx3rhlvq+yftEiyRXT9LJ5aX2Sw78xizRScmwKsuU5lFhtN6iNDJrxQWlApoW
R3EiuV6i/Bh65WVUmgeu837dv5xFMvD6CD4QogMz7ZoMytEonyaphEYbEQA+g2+s5mzJuij5iZGE
m13YddiIPYvAAQaWC9aI3Yj3FPAKV/uqCEz4ZIvGKFMqv5UVb6bdk8RxK/zzx6yhIgerIWBqSZNp
1kpNE4MWjfhuO7xnU0IMDLeJLNiYW7FDFRoShw5M5C41eqc0LyehAoBwFSDKMkbUi/E9UoeYYZAW
iaDjCoWWeZWBThmkPKwgz4MPInLd8lZZ5ij79Xqhh39DCODgUHIF1SR6JMZo4yLPlFKdwTVLU8xS
xD3+lDWff3ozuH7US7HqBGYdc3/XQsdPlRxhyaeKhah1ytu1oXXluhsRApE2K4Xo+c/JQe541OJQ
GcHD+ppc23gVMN0CzU20qiWd1r3Igb5W/xyqA303/ws+5mlRiSIztWUPEOpQcwOudGcqAGH74/SN
gV5PZNawrQdNCTS8j5Gkap5wvuZ2TfiKR4uHKp/2WSY6axLv1j3MhIBae05SwmhfH5kcofzr6bGG
ouJHHXPHHCuOUtkJBVaCYImQgno2PIOMbVP0htSqb3mvCADhrOaG6fdA6PUx1s4D2Zl1Pfcp3az6
7NGiybc8rgewWbbYfEh6YfUt0DB1lm+9DVgQqPzDExZAXh9e0JQGHqSgJHl7Ia8egMVUcPWD4Jd4
pDKyoctcwShg1R7guum3eF9CjacS5ydGYWBmvhg4VRE+5Wme7TK9ZijugiFCcxn6LNBlijYfmrMW
wO1tyveIGgJU5gkn+CcNnc4/7+vrIpW5UobeEURg9NR1GIuKl4mlCGSiqChJJonVSkDw98euDzDx
57ZtHB9iS0rGy0Jo/CIFQHyjJYkVGRjbSTheMktVGOy/4AgjIIBewRwIeu2vJSIPRSHr6waRnRx2
JjCCO+B/aDqjorF4buflzzAPMODzv78IGQC7O+l60AHqIkqNZ0xYRo6aBbp1n5cb6QZyL4w2Btg0
HglEusOS6wHE5wP0yG1Tn1Se/IyFcVYtwZ1r8ouU14yjo/HxUEWYZQDOGs2WmLCi2wBQuY+rpBPE
Y0ys/b7blOTH5rghpUUK8v6gmOaasw4MHulMwA3ROa15cZScJBSGmINosGksK9xWX9v17vP+QVKq
e0ODuq4B3SkRkjHi0fr4xgiG6b7Jm9+mwjqh0cLYS/Dbzn7YPPqbiGzNtWczyNCJoxsylAp1nOjV
Bhrtj6e9QnLyOJDN6ueTS8yH9cvaYpzX2U9fBJA31KiQuPGmqtLmS9lZb4Lzse+fHzfPP1c2t3po
TEB/mSwxOPvTexTnkPZCDEbkYeJyPkZrLzjVZrI+AnOz2ZBibZOMdLZkvkbk5cvYMFil8xg3rFIG
Y5L5MearmTCgmr9NEPJ+zeRu9kP/zt2NJnvq/+duB9wrYjlHMqw3kfX89PPb6Jgm9/5p3Zf45RtE
F++8pB7ZcJUKkdBy306VyonHt8baOzV5fA6s59VPYhdEMD2yPVgnzmHQXOTygialyi36az0v8sRj
tuGn1cPovuvkwc6t+nFr9uTlhScv69N9mnRr+P+u74Impdph0g+SgUzb0Qo26E81JyJ/Ctv8E8Ky
9q3DgTX+sWyvLghS+u71LQ59MsRjb/oyES1r7ZmfESNnMP/IjbxcEKG0PfKlfq5aiUfZ5J+85/96
aJR6a7maRXg0iMfCgjTGk90dhx9j5K6T1frVrF4PickiST1Jb+6J0m+pT7mwQWhwHM08QWb/7adp
Znttc1hv0VfhHJjSSDnPG4KUXsdGiyRP6EtHS/1cf50ERtKAxnahf5/uZtOmsZL5EIK323OkNnP8
Xb2L1jYga4slDuf5pTvycDNuEPu80k3QZux2NPcp2T8+Ph43z+rm19MTMe3v30F22xPrk5UKXfY7
vyWR7kQLuKCWOAGUd2+DtQ9MZ7N5Iq5O3n3TND8ZUkKDI94cKmVBhLqtB4XHpQXuzvr4qE2fDORJ
Pa6akZjrw6f/g3m0DKNFN1FUFSYfOl4FgzsHfrV7Sax6FVgowwhfI+l36/hlJL4VrZhOgaHkdHdK
pedSgrZ78dg4p/0+eNrHa8fxyeZZtlautnJNwRStylx/Hu7bTIZm0MNSPhDy8jiFKv44hsQnrA5t
5iVS1gXtCFWSza5nbw2W40zkefVEbNvevnwxI5Xl8OtCPim7oulp6Gc9JGb3UR+wmPDJ8q01I0b4
FyVAlIj8k4HJZ8rmT2EkRJIQS+Dow0msCUK5eYIv3UakMA/rw0Ei96+IHvr6P0X4TZFyABiSH4Rx
prhLNh/dRs5MBF7dfiTrAwtU4V9Chd+0qPuqwtYfBMCLHlNysj4E6+g8w7L8XBEzsV9fDodPxnGe
O2RvrdlvgtSdebKQ+aUawTRbP9rnxwmw4hZW3ZvlQCayweYe4pLB/h6+bdcvfkC+ApIc5qfHenqK
CXwU42G/7Jp+fw7lKYy+kIW4Bv9WvB57km7SF4u1/+lf5PQfIvTsd1NmXto14DmP18U3pXLI+nW7
PrXkvzFzFuWLOFoXW62ZcjCj/IiPpme2RGGElvQcCC2bZ3m6IFHIFbavp4F0PFmPamT31nZr9WTd
9YQhKMuxOYBL/k/vaFTJNMmCqcAk41EiCv6+9TbeWEJvWQy/w7wd+fr10WVZEwUFCO24l+DFa22P
rP2XQ8iTHYPUv7jy3zxRtqQYAHMfRrPw79+wMJ2MJtjKyQdvf6Svyc4/HgoEy6aZPLybLxFjeuac
mLijenQmpm/11OPrcFa9N+fD2RzPtmxFiI1n6yv8Hf6y5GXZz/3mmLIvnebXkzbTbM2Tuq1l62GL
cIV72n2umeEK1TBzI5uUacnHtoziArK5243m3uGI42xWHVnZeEBu8VC+b6YZloPe69iXfTlGBqhZ
gUeEQ3Naf7E4YommNHN8oW1oZAHiDD9zhNUD2/3cF34sdhjAy2SW7WDSmmOlS1o56r+DMGv23lGB
wW3C/jrckfWGYvlTOn8/Np5aqOdbehtNdbX/+EGO5Onb+3tvfccDnHFLTLaoqBIYIoChi2ehFxDi
6XgbmqGVmBYjrjoXCu8ol0RZkdYIkow/O5K3fbH5+MERvPER0BHNXhGdfI/Ia4CAYSQIGRhmfzGm
Q1JfAQLCPOFFsahgOk2S5FzCA6G2p4O1Y/z+7ANvWLv4fYo1FUswU+CiIzA38AJBKr8h/Oe4Yd3U
ovpekKGMowwb7CkzGycEw9r+wZ4f1/d1dvnhdkGDCq06PfTq2AArKWkcGIm9E5Jup4dWfIz2waqw
BkZnDpMiZQCH2Pf8LM3myxFXjfVmEMxwDyZeNGuWe1kOHC+4owxg2DYaNuul0rFyKmu+qcGtEuv1
ZX34YmVVz0O594SCCpz0yU97WcZJtqBjOYGlujbU98BiiiF8dJVClHl5klXwFGEw4vjy1RP/B0Mo
GIJ3jkQuLV+RaX2RgsRpL5vla0cSzFTrDtOaz3py58jOpuqCjhiX2ALtg8642r2pq490yw0ke1iv
S9ahLQdPvyWB7nEx9CrNPQW3s99HaIK1EVX0pITLZeb9WIdHGYfE40rA2YJSab9Zj44zkOds9zMh
NiJcc3fK1/cva9l9XHBGWQlsJMKS0QKHKJGUvCG9uXl+1synhjy57+vE1E3mtc3Z0nvXRtmMuJyG
xkPvxjE8qdxqMO31+mAc029o52O8/JjMUcYiT3w/wmz/bCwQ8WoE3G1Wz/JchbHNLSwGw2udgRXu
8UZZjDL3wpFTQRAr6D52+0dn05Dpof5prr8Oh784STQ7oGCG/pS5jEq/gzrPQA+f3CCcmWGOHY3I
h6C0OnGLgQL9231BORf7rlm7JkbFMz2GCDohLqHVuzekr5DY2axWxgE1E/xheMiFTPQ1sVmGLlTb
4LoSoOMzMaQ4yeRif1RgbYj9ULdzSYhFbha5e7xRHr+s5aqbepDDAvbGGk1xWxKgBlva3sWwzlEZ
8IYxGf6ZRZNSdF/OxjgKK+mIjr00s3PMjvf8C7p1Gfd2G81cHyWl4EEWpskggDfrDS8jgLyEdj06
28x+Wa8njhn23tqva3KUdgsRZwh9C7Z2b3teJdl33oWi3efp1odd06DUOqu60O8xBXcse8t5C0z5
iceyKNO8T2XB/V+ToZR5rIZcB/iIhOrEjgcKkJ37JDXHR7k1WwEBB0sKZym7J4VUCKDpUaNyNehZ
0uO+OsYcmfbIhzGtFEPy6FfQOKFFthLPV5T+ql5ZAjcfyx026DapAiHGpJa4nXgkbxACKDAip59v
nSXbafCsMegx5Jt+/3CGIU7FfGr7U/g9cPqnjGXUGfciUdah8+MaE6tgaDy87aKj3Fsq5ySnAomF
HUOyF8LbK5mjnz2cEmrppIPWaW9xZE+8TWfiifXSE1bKfKH4dk2KMgxaIDaq7uHg0LkfNaR9CkCH
lQ1ayE9eU6HsQZDmcpProHLav7Wnj9E2yFRsW6tS54fji22q5D0h5IF73+133ON+Z5nlI+rGqPz8
V39Jow2oYQ5482EW/FAl7eoXgK8QWK3ZfRgsiaEsR8wnejuNcMy9iZpgH200E5hemUos02KIP8MW
SpTRaIXIrxu/Q46S7KyiI+g1/xm/sEwTQ8nk2epf+OOpBgBi389iqZC9pa8M8vHxeCSrFdZGB+TE
MLyz5N2xIDIVamSVF8TANZSOb4NvK6RyLYP4QNGwlUMX7Nl1D5lBj4o2ajGvxADgYChJPAbl1kU1
VTMt4cmwWlYCb6FAcKUP9GAdX4o1n8wnCafifSDkzonzuEFZx9+EGxe9QUxvyfJjNCSr1nqNX/Zg
z4I5ftyTdN9vTGboyxIRypz4dal7zQQqrdlv05Eg6dWkhHCvygqWEoUGlllmRBp0U3s9jgawySEl
0+NJP5QoVbXMVNDCw+/6uqhQowryxuv7eg7o36wJGa/B8lb7OLDvizzr8CiDMWE5Y9Mbs5VMybTL
GL/OMvU3Y2lFUPFdBy7SU64SfRsWZq1vZMxSO8a7wfJhjIuhEZSzuh6B6H8+s87iT4YjfrYiEdf1
mlVwZok2DUIX6QlgjCSQsvYIbgXL4fe1U77Dk7GSggvZ/itJoJFe27EK0U0PUip6Bt5UIFbi7yOq
XDXZ+Fv+pcrsYVVCfb+YzyGW0aAb3MtMraWxgD+RUObYO6KNfq4QL6J0r9nGqu2IKZJXszULK9sz
jDHDv9DrNMQsbuN0dmVJY8uTeeTMRLeUifUaYt4kZT4EDyFpW4HOOCtaYOH5lTjIWSLEYnC0kGq7
vkkqJBHqaUyloZDQsXPaY4S6fVYepg8k23yU3pgJt4US3zU5yoSIHSbPyvkBhqaIffFDJ3Mwt2NW
ueevvuM06RF8TP+nKa+ATG+e3rRHxxLtvrVRjJpse90o5n2DtZDpuOaKijsqMR9jdX4ynxQB8f1u
Kgi/6k2gj9iYMDNJRNZrzdJZZGfXf4dLGsjXT+QUmFHzYWLLUuGZJk9i68t3WNHxskEGLh7mP1EH
oNuF43yIqj4eERy3JjYHcAe5NllB1TIvv2lQYU5nCO2IHY6z8doN32ykOMgXq47yL2mb30So2KbU
02qYPBB5m7tAa3OTmmg6ekDH0TZbrf/y/fKbHPVW0uIeGCcjooDd/m2f7s3aMl+QRmQc3WwMbqXg
N5U5oLsIR1U1k9QJC4CPp4IngL9iWYj5UO79PmWMukbUY6HC78fktJcs4eEBb7A1s0NrWWV/s0EZ
ojLvBm8YzgJQfzecabd38AdNps2nYWYPZUh61xzX8Ga6Y35FrwwVXvbTv8lThmnUUk+uWpB3Hh10
QNuYAGaEAgudyLOV+E2CimvCrFQDWZk5fIODRiPy4/GIpjd/ZaMJHm2l2y/D+mIIx7LBBdLJjJtx
XvB3LR1cLPcAeZ7wJApI5MYPyTv/S35sN5mNfcDeS7Rm9i8unCSGWP4fad+13DqybPlFiIA3r1Uw
9BQpUKL0gpC2tuC9x9ffBc3ENAnhEqfPdHR3tIlgokxmpV0LJCojhB3ALifL7KRYc51mYO3eKQfw
cgnumxtWIJoPMhY1vsHnd6mq9Stf40FGh1HQA3ykfzllhXI9OKEwIC+NQ5Fgup9oOvrEOIlheNbO
ylMQuURIDDV9fXxnZiKlsYUEkCgYohj5Se+3VvGdnk3LnLe70JY5mfjAoXws4Wf0Z6J7EDEOBv2f
YbHJMlQJEwZ8XvBw60NyjdbI2r+7BT1GqDG6h+Oa254ZaiWr3atMWj0jWClv1rtydzAujfW8cJlm
FwyMYzDJjbBXUzD8EEDOUlJnaB72kDIQcl0ql7A65vwRiQVcDaAswOIEYJD7TY1izDu7lQvvrqJX
4JZ6RFNIm5GwJUjUbtBD3wW6fHAWdnrGiAL4bcTuFQQFcOiTF9xVeVesCx5iRYGkzarpgJK36KGP
N2JynIARBFA0sJtAojttO8LMUOTmqQYLcMzfm1dnx2w238D3l570xxdnTu3vJE0ehVBq3SHzIKkw
twoJbM0IOT3UV9uaqLQwH0ubCwcwISJpIEoYaUimDOdplItwEGDZQhKSfZ4YDU8GF4kRAV0y54aK
mLQohwOz72TSWBeUuPSFqzlXJEHHCjvCVIz4W9MD7N2uK0SHgcu84Q+f3aryib+Cg66wVrymvplQ
fTguwcDNNICokAqCF27E0gT4y/1tDSS2Gno2Fm2hWAfaqm5lygLcjwbnzNLkXd3TWgHsAHm833OB
OPYa01+4q5hNnM6isS1wIRSH02wkxo1my6/ztUf419OSLf/pM5pc2HHMd4SXAqIN5tjv1xczgZx0
uQBBet9TPf9gx/6C4iUiR3ntoqmSIfFHg38S9pxHX8GUnOvChiVoJwUuHfe09IbOedp3HzQxDwGn
JVXE8JpdGu5hH5n+pqTv7oohyiGKSHMIjNQjp6XOxPFXH23DxDo4redILqbU7cgn2jncQZGeV4/P
dMbHvlkYUKLvd5qrAZwYAZva7hs98YAhv+224tqXlry5GTfrTs7kxqq1VpacCznbYF0bvUab1tQO
IiltakSJjoF+sgGt8ePFzcTNd0Inz1hQibFbY8TfhszBACBPw+qp81F16COV7MeyFq7ILzDSxA0l
Mc/k8c7ym/ZD0NuSBGZMJZkcNgI15GuqL6ZpH98QmZ3YW6+NmGCIsa16sWaMjh4S6i7Y9BllBDkQ
Bu6BmSUBaX46RcmUJROlraPZgi6QxAKXT6cP1kDdC3Os1s2rZJWXAJGnRBRp74YgLDXDkLoo0K2H
c/YekaIiYWS7krWEQPF79QA1ZUFaA+QjFoufXCq26twY0/mOPeS6XGIYN16nogZGFrQJR5GpLIHZ
/r5PkAc2CaB3jNBS8iRW6BIWxCR56NhX1rBtj6JycV16rOXxyO6V/l7IxPbJaPnUsgJCXq7Hv6a5
VekWuS6T07mGxKvU2pv6do8xhOMaM63uyjs+vW02hnf4OBwOwiZ+QjR+Avo52Wx8k242z/RjKXnz
U8579InjudyEfq4/uLIj4RN1dNh/fmrInjd6inbmfU5s67BB09Sw2XB0MFZoFQCTyNJDNCrurw8A
moUGHAO0CE5f3cF3Jb4oHAfVwMEEl7C0GlbtW9aTaJUembelHpbZI/lH3DThEQNkLBwKzbFFNaOB
fJXyBXCGGfcTh34jYXKT3VwAOkwDCYWZrP2SvOeENfJNTjXqHdy3jHQvBeUXbP9Pc/R0G4FvAlJr
wJax2Mz7c/TzTO2SNBHHqdiU5ESkR5+YZ2Kh72iH63RBx8zS5ZmZpoEPAV90BCQB9slP9fX28pSR
E5R+K9oIKjgdDaVoz8l153j4aElq1IYCX+7547Fx/inZTlZ6J3SiuZhldzixgtBCh9aUBGNJ/l9H
X5v76/ZL07++0pXeNqs8hdpsEkpPMmijMnL698/g/eInyg0+54apcnyHiESQmW4i3T+5J+dpTfpr
Ysiv4idjP176jI28W/lEV3lWlfogr0U78cl7JhB5DRTmJS94Rh/vhEwcFTfgyyiVIETXju/y3zMg
czoLRbTT47X8dlbudm/aa+WVidIVfCPaquUdz0/Chvl6LGDpck6nTXo/UxxWg4ThyL5XSAQJOiYK
1hYR9V23aa8RoZd2wZrNTFBgWTKYHgAcBmiE6cRe2MeAvY167B5GxTHD4Bp2ubcJMw4Lbs+WQi0q
0Wd22xM/Id8nYb2w6NltvZE/ybQxYgfebKkblSNGA+JYxTFzasN52a9D+vQ6zlgfLs/exjOQNV84
05nk6P3qJ6oJDy3xA/CR283V/5A30MxuhYZLGHXj6XWXrg8AavCW2hDmTN/dnk8UEbE+/ve45+MA
qm4epZW9lhnMwZ0Vw0BTyea7/xx33NX1xSrWrLbc7PdEJYW+lJHOgGy0Y7goBb5Ez2synAwjfvoQ
dwFS0FT7b/oh7vd5oqNgPm2UAbRuCGHMRLdh/CwRLZhvytJ9nomJIQkpOBCdIqMCmKz7Z0XW/CBx
VQ4nCvX55LZrKyI7ABEYqEf4ek+Wuo9mcD7uBY75j5snJfVdpeIGCNzq+3eUAnGHzqp+lnULLab8
6LNSJCAWqz2zpvVmnaPbcCsW7Qpo7odY9JfsM5MT19GB330p9vYUvY9DT0sFkTnH625nJ5qqDHGq
aB0k1nSrm+Eqt5pV95pS7fwX3UNWhUrTx+VS7EPssrY+SUdlrRqRIR4WDP68+twsfaK0fOVJnBfj
Q0J0vOzNZg28aQyGWP5utxM2GdmkOjqL2P+gDjvnKt3twURzc7CqcVII0bnxgn42zFWkVtHD4WVX
p8X5qxmP/07YRFVFR2i6pmTHdQZPTWLXKZUUUrBGKB/lcCFcncme3d/jiYryjMCkWTZKG2iTwA6y
z2+bEm2Op7Eqqj82+0sbOcVaBxgu44IjG1qzR3ihkgYVNkz0jPM8QAxZMPMzbeB3a5sC0akFGI+F
AkZP3ecboLwQYmGaCMNsGDumieHrysKzNtNwcS9xYoZSLwz9sIJECQWkd9MK16uFHZx9OP/RAnVi
d8qhitWohYRMN6UVOHoPhnHYINyB57OU7Jx/J2+ETayNL0iFICU4rkZXNyXhqW7/+AdPqm4xVrSK
TUZn9CWOo3nn5EbsxOR4WhzwXAixMdnu9xgmgT9krlWdkD9k1+oI9TYr1/xaLQ3jLJkYdWJiItBH
RX0KwS/XLVwS0+RgYdILYxDrz85AVLl5ZvSERjSgS3d1PLdf0cLNmicmJqiishVbiE6J9yRTjmBi
AY/JDm2SxodBn5HqO6n/RQh4a2qmhBtxrwbIZUMoO45U4WztmJ7XlmNaBx5dVQtXd2mJE1MTeGGk
iTVMzXYrt7RAgXisRP834xF3SjhljaikQg09AOvb3pv3zH/JqKEyby3ZnpYu6k/744NDm0LvdhrH
yGwo4L54O+kYHjBbva9fih2nf65HfgdyPuN93B14jOIfZAJ3fmco1htw/P0R+SP8/P/b4WnaLHBb
bqhHfeUNjuA4SUitHaZ2PUM8PxY105p0v8kTO1QlEid3NTYZGsoQ9sNcd4QQn+K6XjoLM5qn7yUV
+V1tvRc5sUYN+r0iNpEQs2RmdAS+LLtGP8OKMrqmt9tn4O64uvbG7MqlIsRPp+Sjc54YpCBwpSKq
sFgwT+pgSqcVo59NJCdrK3cI+nvRtzzWg9AlCz3a6tvn1TN9e3uFazLQtwNajB7v/ky7+P1WTAwV
aOYKL2PxCsj73PhkELmsOasxKLInNfl6LGzJA5xWRlQ2K72+xL6H30A8NZBwM4GFtfYtLib8n7dx
XFHZIZmhr+gH8sEwlI8/YNzdR7s/cYhkL6yTPhDxqH7+CZeoDGYKTPdbObFKpZAKrdvibAOoLQE+
m3H4MB4vYCFYAGPCvdfeDZXfsQMsn+RuzZyEoNV48ijGShiUDRnS1haCsOocECPXVixJLguqM+7Q
rx0E+qHMosAOhEruXj7r1K4fgPjE3iY76VP8A9SoBQmzbsmNhInjU/RChZ4ASAi9Ex/vmlrvGSox
5OXxTs47kDdyJmYHiNKKJwy4iyxF/dGwnl5fOTo2X8JXXQrY56/GjbCJwYkr8DmP4ZZdaaTIjup3
E19A70y6xCjtflujoXYJfXxU3EcnNbE0mto3SclhH/3vawn6GWZTLxFFzcfKN8uaGI/CC0qHi1VU
csl1hMEa8SvOl8sIkrRwXEv3buLUsF3lymWPDdz6iT5sRX1QdX3RS126exP7kPBhADYcZXQXr5g1
6lgSfXYG4DF8/btdaQAzelnsR5yXqSCjAipAUZ2iVrCBhqdI9CTMbOnREYYQD9F3u0UQs/paLPiP
yvP7Uvw/YdPBrUJqmLQNAwlRhb7XIxB86CqhwK5YlDT7xIJH4P8uazrDlas9x7uuLyG6wCCSRtLr
Io7jfMR5I2NiKvoCFNYS7/ykMN4bj6B5wuLJBuBEkbVw/2aaFmDcb2RNzEU6gNq2dyBLW+11AX1Z
Jr/ujPjtUC+NigvzmvvP1k2MBVpCwFHFM7CAOKSxNPV+3NdGttZLatrn89nSaGbsrN1bvTsAxWLz
/Q2EwMU5k/kI9GbFEwPSaY7nOgUupmYm4xS5szbrNb9daiKc6fC739mJEQl9sa4Dx4UCbBsdSNEI
0EaUjmSLfBBqRxv6nNDTSV8C2pr3fG7WNzEpXNtEjtBjfS/X/VUx6/1wOlzG60MXo6M56zW2+YAr
mxWBZz850aZucsFpI8kuNyiHpiA1QnqEefHX4hWOFpzNr63++Hkbf3Gq6GDwAIUCj9yoOEU2cNk8
K4pYkGxRTsGl5pNuqY1n9GamEkBziC5B1N8AMD+5HlLiOqnCjmsiGUcKQj+4v0tv2Ky7cytkcjea
2osYtUklzKcT/b38CA8svW7j7/0V9M4CUj16v/sP4G/nzOSt2MnVEMVUdrJhFLuvdM8fB/9LTD07
dkVK3QIYlFHRDS7l1+NDm82S3MqdvD9iWg9M28ej0VSw3h+wJGBK7owLcO2WnJK5S3krbOKusqla
VUWcSfZQUzU/xM5m+PAiS9OXEClmNe0fSb+c1qqUGgdknNjOK3qhhddwt2kuQB9cWtFsmu5W0MQ7
beJQ8upRUIhKEBCETeTTge5rPWGKgTelZSyj8Qf/dyVAHx/+/00SPRDVSqzHAwsJkAjR5U2/v5ZR
KBY3cPL4gAC8iUoErBBT6FfVUlDuVtDGlW29sxsQXV/ayZ+hz0cLm1isIXBrSQAXmY1c/XUvIVV9
ZVZsTgZNl/9QffUyYtX2G/xlnTBpe7lsjIG+JhGasingbZa+Z/apvz3ZibURhLxregHfg6qTGRup
1Z0bYyW0i2HB3ImCExe4TagAgeJkcqIF8ODqLm4hiEnIXrvygJM1XdQHnpeUfc7xu5U0OVSxYVQt
qCFpeIb7zERUIZrZwNKgDRTmdExkE1ymBRMzp/W3UicHq/F9rHR5J9mBRvpQjy22QupseEK9Z0TD
4pH9/Vqqt4y/Ob1M4LlQ0ZgsAdd92unUgCq9KnpJsq9XDnBLKRoeCUc8U9L0bJUXukMMCZnYE61X
sQO80N5aWPTSB0wOFeSlcBN5UbLRj+l8gHuYt5sV61E3/hBZiv7aFJMEfW4J/oLk2QfsdumTQw6K
jmG6CEtPSj1/QYWWfdPoblcj9QxXgyjWK2XRF+mdhiV29NkA91b05KSRkHXlyIPo7A9vdIUt8msZ
re61gz64Vuff1DdNo6yzDdEtHm1SzJQt7PrcBVfGrmIcOgdyxcnaWS3BwgdPQSIaoF7H/Ut6dk9e
RC6X9tVDXfPrsbwZwDcNsdk/8iYLjmPMc9QK5G2DDP65x1FZb4iDQcDsFe3MyH/35g64zNpOAnJp
anhWj9GvlfBfTLZpaDnkRZEHlePohd2/Cm7LhhLA+xQ7wtwSKxJPObWmtKnG2kq/aj9PJ3EgaNxZ
0rMZ3b6TO3Ef4kLxHEy3KQjHgUsN0IxrjpFW+3OArp3FtWj/SYD8uxneN9V+xay/lcVZsaUvmPgU
Odjj+oTHF7gr6RVjyJ+YaT29XMXNdVtuvlyzXy0c+twtHycDFHDygb8JMzv3e91nwNWI0SZmt+GT
b/M6Cjr9NjbHNM6p3HqW9Pb4lv1gdUyM2Z3AyRL7KPHdqGFwy9DbDSZCjx473V+xjcFc4vXH5tk5
PG8M4r381JfQNICWgQqA1SFmCBY+ZXz0Jp8igq4TM0OYzQRNyORTSjBYdlpbMrbqmmEXE1Gx1c+C
sQr/ScKcEpdtWuEtHRQitd9xaob1KWh1X+uIz2Yk4z/ybC8FBQlgAiMgga7CYNeCQi45NiptujUT
1ZRX7YI5eIORA/b3b7zULzoXVt8u4acucuNA9VnaVxnYOG3uufwWqjWveYD8rbW9wxnZiVnnDm1q
+/G+zbmJd0InbmI/yFyrxjljM6xewHcygy+GM6TtAHfGpEQ9Um7P2hcWvSynpW7MubD6TvjkLYq8
WPEiDStOajQbP4cRq7tPsnDuMz3NQRvMnPlkIe09090NFfnnokwhI3JBzcVOzRhb4mlemo5KOR60
cH+b7Scgg4W/ebGu/zjkjyKRQYRNzANu6TFYuKvixDgPEYPJNx57LvA04Onf83EsTWZGxxgYIwUf
xWrhkMd9vFMOaAXmklQQhoLF/he0mVqrLMMWnWO7KjX36SF7Fo3AVBQSoV54MGhjoKOHxscFpfy5
sY/kTi5XkamB5PGQW3Lr6rXYgkgOIPIlFVZIpOj2nkVBLTKJVZqWneim5VoB3OfAWz9HhiajeTOx
Iio8Pd6N3wnon93AtA02AuBMUzMpsWknyw7v2PmL5hO1DEnzieLTZx7rhfbMsDWRswXf5/dNn8ic
mCe1qZzEEwU0Wit/hK12kujmsgR59bukdC/kV0YzBXYoJu8cG0myeIVHTyHXbaY3niE/hRaGbdQn
xTEkECcDFsjEC4wi3zdgJPjhX9/w8UvQWg9GaUng8C/3L5GW903EJzKWKzgo+B8/jyOgdFDqiYMJ
m43XLdy039n3icDJ/rK5VHhxIzl2V6yqCs3WzVe9V/aDURwOsQ2TbfrIDvKrBbm//ax7uVOujaTJ
Egc77tjb8Ht7DQ8piQ2QxYbvjvka+mOzHLoMxuhFezo9R6fn08JdntXsfzZamWiYGqURJ5SqY6cS
YUtSsaQymFP8BK8GBvuxsN/zI+NiMa8KHldNBgnxJANVu7VWsaLH2FvRck7BU7JzjJ4EBnqaqLgB
TDj6TEGK4VoD5oHe4masz2OW6/n78Xf89nMm3zHxKcGdq6YpxziAE7DCHOTVBr+joe7rvvkdGFVO
vrey8Vjm70HaiczJjVY9hgNdsMvYOggqdbPbmdEf2/RDYq/3pH0XBfIhmyt+u+lfT6tVZCgfH73+
cYGXu+TZjld5alTBeI/2YrDvIZ6YvB6am7ul08PTwezIi4sk4GA3R+8aH0QablSr3bcc2URGiVBS
XGmb6j3YFHSTc0RfmmqbtWq3nzLJRPRCVzBOjU8po5VUvXYslYRt++xyJOgwbc+sHx8CNy5tsnQN
0JyIXca1Y9Dh3qxkaluBfghaDj+lPsCOGh2ILlCT8lAg+nos7FfEpoFmCK+losigOwSp572smFXi
VJNxyaSK9sCnS7aMilmog2Y/lvM70fkjCBOSoLYTcKoTQZUf1EWuBHBIiB6f6/cmRHpVPkrfH7we
Gc1lhZS/sggm8DuLdC922jTYhEqKlCdoPTOkzLCXYkB2uSmbcNqXKJbmDMdI242ADH/j4YDc72XY
tVoapJDVjL0dp2ZlCqv2Er7bo70gaOYB9ZfxLL6mR9Sr0FbzCbVptzVd6i+ee/rvPkS4/5BUzZU6
TfAhuUzEQ6BtZMfgaaeeauVPReOaZO0Cr8Hv7OG4zzdrn6hrmPVsN4QQ+bLdd3r2ZZrv7/vtdrvK
gGZXHhNosUyP/V+7zEl9MWKbG7MC+Rue52Q5STurQSiniZIATmRMKt1vAMelIQowEmNHrlFnwK/a
su4xq0BqbtaapUZU7g7+m9bRtrFKzVy46qOR/KW/eEKQLkXTBOaPJ9IzTfTquoURVYizTzCj5FM3
0FuTB6bvVzpygixBnM8uGEcgYwqZ54Qfk3ITVCUBE4ZprYC9ljs22Fo2TZZ8gF/lXfy8pCHJgdAT
1MzydE8zx+36uvYuvHpAkwGNg7UQnjLmKosAv01MhsaGDDgAx31JhDd1KwwUG9xnG4nfSoExaM6C
tzmrb5gnVwRMlgOS4Mfk3CwatPVF6qOn4zIwJ69ad/lJbC9d91oiu5dRNaV8/sL3FRHKa8PrwaAY
zUCGl6D9UBTaYEZZcVNdGEgW/WVa6ms+HVKzlfeKoIMlvvCrJX9x9BymF2MkBQdFvAhS0Wkrjatk
Dki0G/cimIoDLoToKipwGKuEDDURU6oKRlJYuUt7hGjxU+QuuBQ/Dun0AwCoIIHrnAdAxLTnUKna
uIxyybvECWp4TyoQ+HX4ccm6/ahEvf0YgDytly9DtufytyoDUIYMZHnlM00pWleCPNAlMwZKgalW
tBbG3KZopMzHcM4vsUY5l7DyWdSIbzS9wUpGrJggmeUsZ6epVDO7cC2/ZgMdDv66dggm0DlNTzee
bDqYUP9ykIiwq71DQTkUxERgSO3r3kcL7i/n67GKzporTdBEFS1N462e+FZeWTsS68jehQmod8xJ
cOWpuvFopJtAhKdQIN1AP2JCno6iHq1C3cjOm9D8UD5WylrSK1Nbte5iemfmkVRQKwOKyRizActk
Yrhj3hMVtxehY8Oey4g/0OypVlgiFe4qz/fN3o8pE5H0WU31hFlJznPRkeZcybQWl7Trt0nBt/Bg
IYQbjCz+1A3uUeVKhj7wLxUmk7N1z+nRB044/ysFZh92JAvtwqU8pzPSZvSDWlIGDelRUnB9g49M
Zq1JNAkNrnltmSXv8LcxQoIZf0CX4LegGn1vYuMsyMO0jf2Lt2aunpk6T2WwYr9LhN4HJycZhqpT
EjJ/hr9x+B6wey3AsAC74v91E7SG7xBxhTBeDVoyYeIvp10nF1Vb+Jeof9KeoT7SLr6gzFD3J6b2
geJjFn9lZOAHnVWt/FlpFt7dmcgMQDOosHDjMwdmtMlG+Ew8FJzHBJccDQYNLQeaKjT9WzqvqcH0
2zYHosiuIUV9gLvKFOcuNXPXaFWSfrrHUNo7DNw+swyOwbkqqLSQhBidunt7c/914x27sdBF55WD
MH5dhXFdjwY+HiaY4GGvpWeHJU2lP9brmQBZwYuAioAAJuUR2eVeYF4MdV8NXnwJ+F0GPowP1jHq
QM/Zbbp3HBMmxrfZYsUJxLukAR1y4i51MPxOcIJpG5ThAOZhUQHjpm6gkxQB2whhcqmtBGw3T84b
WrxgXfX2tV5HF9ZdeFZmFPVO3uQKxDJItp0A8hL2W8Nzh87Jx7v6258ZFyTCd4cnJYNA/H5Tuzjh
FFdLkgvQK10QAn+3n//BdNroFU3uyp2UyV3hHExVym6RXBp1XZ+6rWBWW22DZLVbrFJd3DL1gu6M
d2EqUNBUBSQI6Gjhp0kF9HtUjCB46cUpvivP7KqXJt093rmZ0BFYojcyxkXfKEDqj9y4OWRk62vF
EzbYyjZjsduiR1Xqsay5UxIRXMFcK6KkaJP9c7TY5aumSi/wJereQLYrAe54aXAvzOIk4dxZ3cqa
qFnW5EEkDWV6Uf60BewOYbeetwuDF6Y6yteypmVjRqnxeIEzeVY4nvBvZUz+41X6QaK42cygzoVE
85Xs4oFTfoADoVzDZN0wJmiHPWHXlHocGuyT8J1HA0E+uwptt14xJ1fbMdK7zwWE50jurlS0Y7VE
CnQ+plGyUpRrxbzU5XooDbVcNz6yLZsenglG9Hr4iQFN62dnKVf6+/YhR4nHa1QruNPTeDhLhMbz
2za/eL4uSe9pshfrhUDkt/WFCOQQkEGQeUTcozt6s19RUjqMow35BWjfpOueC7QZ+Ge2lVb9OjnJ
58fH87vkoKkAeBNkoEvBb0Dm4l4cuuGEnmXL/IJkaFMThaPN2issrz7I61IvztxZwmC2FobwN7/k
3GKWlG20Q/cKjQ+ANmvI3sFfmcJeBEHcxpzfYb0dmu0AieYi/Y/O4ZY0e6ek2lO9ysSFF+c3pte4
6huhk9Sk0rUsujchdN/Z/OXT/Ayeo0GPthwQZzYVBjtMgyoWQE6epTUNmtXjTZ87Ym2MJqD34B2b
Kn1WNo7AtVV+kQY9c0jbqVbYoatY0/Tkw6+oVLL0scQfJOZfuyzzWDQAQDjgBt4fc6QJlZPXPTia
dKEzU9QVk4QjHG+o3/lLDaiinGhGwlCH1aPE4HyzTkkr0uGMPhvib3uZJqi8feQBcrh8r8MzizBq
VIA0yKNFRAeXlk/d3ySjHVpG6nUG9Fuf1sO+81ZFvJI/+ZI2zCrPjAyxySJy1m/uAQSSI+gcFqYA
pG16ibiO99WhkYqLJxC2imhUvAYxdXOzCHsqtO9+arHOi+aZ4VsvnTtRF9tn4S+KTJIE0H6aaEBw
MwXV0OJVgPJOiYbrYt2gjYrXWYSiKIUpK63TPWVbc3qqmfiPEvLZjw/pZ/huckh3q5jcSi6PMpmV
5OKCkXZf0xU0HCl7Aahcw678Hj7RLYESkGMlf8EF7r4N6joITE6xnJ4q6qoMaDhseNbq9V7Wg2rV
JpY2PEXsTmSMNDMLh3pnSTimT8q7fxYywxde3RaMkigs94Z7FP9UjqGkO3AkOq8dsy0sQd7I2klB
UPc3D6wi1hn/JdSsMjyGnDkwKyc0eYkWhxQxd3bog8wIm5yKHhksDEp4+BVvw0gkkKkA8bsyN9jC
5Brat0/eZ+3pucYjlYM/n1r0vnrSwnb+nu2cXIrxPbyxpH5VCnKhisWF3wTrPXM91lackwi5NIvV
Ad7pERmuLRn+ZqDsRfRqJFZh+eZS+V8aj216rDKGBuBdAgiF+4kGbr4jbxgPwGRqcRGO7bfyJz3k
h2rtmRxAIFw73pkJuGaOPR3M8OASZS9ZwQEMqkjPXyLySoF2CUoiFhxkmDVk6Qu4fC8ryeJN/xgs
RI8zKUiVu/3SSWDUF6kQloxSXFilpEn5PY5ry8/JWbJwqqHpLcn77f3cy5ukl/OsE4TCxc5wx8Is
Ua8ZGWsHwIKoumc6a8fkDuIxAndxvWCBZ8o0d5Kn5UghYeUYNgN34xS+uNtGOg9v4r5VaVkSuX4b
+jX8jlQPwk0q4Wrwz49VnZ959W53WpioehvKDq4/dlpb8dR3aYekM7qBri40gfgmanK6sE63CZXe
HFpuUiPdCuuxOeXxd/wvd1MGmCyGwQDMNzkBCZXQNo7H79jmH/KppN020YvB5GVEn1uoCzvyPUbr
LCH1N/uaPXW5niPRcqi+2IBqf5RVHMdE2uRW2hhBSBzClETLKQNko9ocb014bG2Gs9ph59BKj/Xm
4PKk/gxODYzIJtQdZWFNM+47zlYR0FOAbgpe+SlF3+gb1/aRFit+eelb3evgPH7LqUbVJFrV/I5l
cxrkzKFQ/nXUDKnwoZBTUDUkXyYnqrJNLPmSg7ssGk5E6peu84jy7m3d5lleQnSdqTaN0hSkqVUE
zcqP7btZYy7yaMlhgvLiIbtT/vUq3pSrfZG+ojFIzFZD8EdqfFIJlg/GgpomEb/gUcyq7s0HTHJx
gVd7LZuG5UUM1xGaROF2r6twrZbbbsFKzKT97tc6sUrykBSeoGKt7GbPHAN7MNmPI6CDZBqvqnGU
DRm/ahzbp681oHziNWI1EtGEVsZHRnLzO1qvwJyAp4q65lJUNRMR3B3ERIEwMSj0sTh+XLjmslUc
iETuzo+19DdgFF4yBelFBASYTfmlpXIiI+1ZuT83OijfcsmOpJV0jEPgryoXud/mtcVkpgIkIQYd
E/u8Qp7WqLq3DriIvcX6x8cfNJOxGT9IQUyHz0HFZsz03V4/1Y36RsbpK3jCa+/QmS38PnhNFThA
md0ACh+JpaqGJh7COE8Rlb6iTbLUwDl3BxFaApVRht4BWfn+K9CtLGe5VOEOArO/zk3HexnSP06J
BgOnW4hT5mRhjlZRlJEuWJzmLvMsDNtW9qoL+rGrP3BkGGS4kSxE/QGZ74Xt5Wc8BnXsTEWTigKn
dhIDekrZdOmQVxeh3arcVf1mgDmsKAD/IaFrCVJJVdfIy3DDhwvplbl4kLsVPdFrTs7izE+y6lL8
4T5DQaBCr4sSTSsV4FE+LUkt6umzLFndoRR9mqDLIC226lKgPVMCRkfYzRZMlD5N2hSkxmV1AbPw
2g6eJZi5N8V6VpEsPio6v6Biswb1Vt5EjxsxczOWgzyH3YBsMOT3OThmswAVl1PVrtWaciFhOao0
K8XWmgVrOut5aZww9t3/PCCTE9eEwUmZqq4udYyCSrbNREPMqdPts0oyCi2gJYcxgJw4sr1w18Zf
nnqnt5InB94ntcyVGDG6BGVL6gROsRLTeDBcFpXAv2GpD9VHkv+J++ey3vLa2u1f44p2b48/4zcC
zFgKhIcswKawrPDjMN1YlJDzOilSsAE9nOAnoKCLOp/QfN8HRLtk79/q4SShhuObHL1I63j7P5x9
V4/kOtLsLxIgQ7lXmbKqttU9PfMijGt5UZYyv/4Gey++rWIJJczizNldYLCVoksmMyMjLD/1e6fd
6Xt17QjwEd/MCMpsBJlgzlrJT+fFp8RZ0ms1hUtn2Y/pxGofaUaLZ0amAWKa80+JHjOyN2M3+VAe
rcGj1e7+ZHxFfzdfANZRJAgs3O6msCYql11X26J9Uz6orz8NSAh2au4Q2ZeTI94pgDi1W+CF23Ez
HcEtsg1zlOTTvx1eW4emQR0s+YDg7imOXH10zWQL+CAbnu9/5ZJHRE7v/z5SOKFVWKt2qmOaGupM
tZvgdi2OdYUybeQiarxv7La1iu8PW4XyAajssSxCeKUrBfRN2wZXoAuCLMPZz+gXwEPTmz6y87SP
faT+VupViyfjwqSwD3qzzMBe1bZvXYZsIh6ucfhQpl5qrjwGFgqI12Pjj4WLDdf0KYX2+NfYbFCN
VEGPtjjNQ9beR1/EHsylgQais9wvQSl9f14XF5Ejer9a2kEMeW06L3NmVj1r36yD8jhEudvMsJL2
j7m5coHyy/hmT19YEhZQmYfKzmNY6koQyQ+lpG+itv52fzgLZRw+lf8dj7BmkZYqjIBM7Q0ptTfp
l/GZ1rsSGA4tMEpHpvv41IYrycSFCBBc9URRDMXWVehyXE9hPyQRMZkOeuou9lP4xqz6rmsre+Tr
QSpM35UVwSX04WglIMlq34bD5BK//1tzLuzK63e133n5U3TUfo1IyimuvGFugv/U3GHPfHk/og92
fMhe1xDyC1sHuwaEvrxaZqEH73rcdqMjc5tK7Vs+fEtMSG2zZ4a21GSj4Q09sPF/meYLc8L+GZI4
r2cpbN/q8m9PIa5i/aqyZOU4LK4lQUMQX04DOivXY0IEns4dpHnfetvNws9CQzdFtgYIXjKiWBZu
FllBgl8XlrJSxl6a0rR/i0I/IlDM7UB2vtZWtrhhAPtBOxfKL6ol3iFSYxAJkWL/1nj5fvQUj/yN
wUE6oy21QZukb+0Tt9hbj9keT8b4BSzjoDd0tUdAK3yyU73G+bx/NheQP4D4I88vI9WAKq+YB7OH
0LJrSvs3pXTqbf2m/JJ7L/Jtt910yHGZLpLSaDgmMmg8PD04ovHK3BD3yNAYNjr1MV+76Jd28OUH
CattZrPdl6Ts30zlJTFcmh+l4ZBkiWelTkQiB3A0pDM2heWo2nCYP9StAbGNd2NacY1LFwAEjGy0
xaEAYtw8ZEZlbCzGmv7tWKDQDu6wPXucd+bL9DihGxrJ9dwvHBZ41UE5NSvX+IJfvrLNd+vF5RNq
tcUyGasyoqg+K6dupCt3N9/PouuCZBIHukG9xDQFnzzNpK2Kue/ftAJAs/HUVcew3+XtEwk3K1uM
O4FLUzbH4aCHETUOoPjwP64HkzDFMnsSDW/R4HUfgDMBkrUFsKIE+eMJjZxTEIGNxnIHb4fC4n3j
N3kn1B8I+jaATAKK1DJF1Oo8UjJXec3ONN1/zDhi3a/wEWTfQ0BXbgNx435ZMlAlhCgLckCiyifL
+5Dmqdqf+9xRh+JQDfIpTqEkFnfP6bQHcnZlYsVN8h+DICvksBk07wkuy0hkNe0aqz9LKvLB6Btk
pF3x74smOG4cpXdgckRQDqTE8zKzE3bOC1R61RjNL//o3L8GgeZDwI90G4Vw4Yln2LFUFknDzsps
bCT7qdYyJ4rqlXHclB24GUBIsDS8z1G2tes92Bu9wmZupvGMbRNYW+tgHYZ36xDtFK/0JN/0E2ja
1HvFtbd0Xz30+3inOgP83cqGFC8a/iVAyxGZoCwG1m9hwMpstTOCJXZGoSXZ4UVlgY7AKSTIJR1j
eScHKt33v+ixRfXj301bNvIyELFAYgbfIUyCnKdWY2fj2UAlIfGnE4U6fPrQv2TkVW/PpN8z9WSo
T3rppw9g2luxL7ocjNwCtgrpUQ2XOLSLBPN2FdcprcdzksRuLQH3aL2hGtWSfWuuvFw1vp7XPofb
0tDYARwH8KHCelsDkYYo6mHLlB1crXb6TNiJoFgnoacZ/hzVL5MVXooXnGFuCxK7rPsTtr6hNc7U
fIvbQ1a9D+0xR6+7dsyULS39MHWqzjWUA2C4r0p3MKivZEA71mTt7rl1mdefL6yU3oSD1JiYqs7c
q+iBVRxU/KKXzP7MM8fWnNx28x//y+5QAKolAFNggwobM4lJmMUxG8+Z5XXtrvW1/lgd2UElfvWN
Kq8TeJLsPcse9O890IH/i3WozOBxjUjEFgNX9Pp3pjx347lvXsjYuw36j6fQwXF2QsAeNcVRq11p
NcjD7KXUV6hLh3fFGle+g0/s9b6x0QuNKxFeAtEmEfaoAcQMHpajfJarTHIrlRSINadyxQnw18eV
FSA4ALQG47+MPhFUIa9PQk1VaRrRkn3OrczR8tM0bQb5SUn9+5N606uL0wY7qMF/2YEXv7aDbRRm
Cf76PD7ar7Rx2sO4b12Ug89hYElOEznsUATB92E/HeNDoqz49psb8cu8iYsXQCqeMr02z0wGZT0K
83oQjadk8KvkO1NQTlQ4IHdeGe1N+fBrtARRLPyrToDgvDY39caI1wjMKdW5VnZmvWtLv9Cgw5Q6
SWu63VztYogot0V1Svv+Z1K3P6F/5abTtl5z84srDNykYWAj4SEvzLw2ZyVV+LeMDciLx3w7p6dG
esq01VHzSRT3EuCRmqGizw7uXZjkWa8JCqeJctZbn0zP5ZmUriW9FC8qr+/HeMM0kxf1j6OkOAAx
eVlWrITsS8uMRiRgZ1TkKkAncD3vhhVW5lDlyjkfPmd72+XPag+TMtjn87Neyythz01Wkq8z5tVC
Uwh0Boyba4xOZTaGpgyiQfChOO9HKNj8eHzcn/cM1NTBt94D2Nt5jdFEuXt+v3+kltb10rYw24XW
qnYU85M7PvTte3OsAfrv5u19Kzf4vK8hWjpgbQjueI3pekr7tEiGziyV8wljAzsk2eKdA3k7Z0Pd
Lcj+t9sMDNH7s+Jk/uyAze5N8/HnJ++6n5zPVQqhm4frfz4IMRRYfbDUIjqKmWGa10Yonz0GSmXq
nn+cfnx8nDJ3dvvNsK29/KHZHnevrw8Pz2Db+nZ/Pm4KD9w8fBhUSW0L0oc3XbMDwMhj1ipns/Xb
twJ0DbnRuBry72lZQ+5Qc1REkM9s/l6Y5cF+WjG/dMZMIPJwKYKs7YaDq5hYhNCyUc4aUpo54N3N
rolz4JWebfZjHAo0Kr+Nqu53OsQKM08bznXBldDufwb3GeJJ59yxKrybRgAMuN4UJtqSspiMylk1
NjT36wFV7Z/Vu5pt2PCWIJi5b+6rJC/aAxQfTgwtlKjmCT6s6XWrrTJFORv0IVOggrqdRxu38QP0
4bsBHQCzvtNybww3dui11Vv6TqB4Z2Tb0ThrhWNEgaG7I8SH0tmXmQt9uKL5BWxXvqfjaW5LZyr8
ak3476ZmxLcKgkssFjwS3u/q9SxNYwdmjwZHB7FC/DEfExTFyE4Bw9brJ5gQ78/RwsYwUQkELpmr
/94QqAD3luUSNGnP2geQ6eCg/nv/9xeW/Or3hSWYjagutaQDh/ofpD909Oru2dHSt7v7Zm4ic15D
/e8wxHjERmklZROG8QNvEG/y+pXzuzJNIrCmMKeoriX8vuKFnn1Svt///JtCHdb86vuFNe/0ickG
w+9zfkgT/w4P5MD2Tpy4dMXWwgVwZUp4WNjaUJmVDVPh6Vfi66f0+f5Y1qaKB6gXmZ8qCXVt4r+v
fsYb1OpX+2zWDPC/vzCQTFnf63xLZQ760Zw5sNBu5PUB+u4/Oe/AOivcyib+omy9sDiHcTkAu0Yg
P9RC5c12HhUHLzCAQ34DS+dPm/Fh97kGoloISq7WiW/5C6NoUdSaosAwIV5huNLPnfXy5/5KLV1K
8DFILyE9iBeT+MbMJKPNRi6edZJP5avi0gNz+qcUInLHYaXqtXBAr0wJuyJNktEk5QQpt+/Z0fRJ
4qjHNaLVNRvCxrAZshWxBhty7bauEz/0axPGLyjhQrHwusKDAJ0veJMLZyfOTbmTcoVvPSDqXIAG
tqConZw1OzevZ95CdmFHmC0oQahEwjV6jlC2Jj/30V7bZk+A0D6ssTzwX7o3ImHOpKwKmzLBiMDG
H648RRfX42IUQgyIB5JOsxS/XbQOsLFDsJoPWpsn4YwQqjdVy/WUztB1fQF0nGw09BWUL2uHccED
XC0IP6wXh9EArL2ZYxg6Ri+bX5mr+YO3EhwtnPcrE/wTLkxEOroVUgnc/sbhFB1Dj/nDXl65Jhd8
/6UNEWCVgh3VSEGFeE5e+m3+bntrspyLBhBig2oIMbYphrlmGqkhgFUIJxzFiwB8vu+x1n5eeCBD
s6iipMDPt5/pE93OE6TR71tYir6APfvvCISb2AoVtQvhAHjDPnWwq15G5+/B3r7u8pUFXxuM4EzM
iZZsRKbz7OnInvQuPa8MZfF0QGAWlUf0g9wkafKsiFmvgM8eHK7USZy/raeu6rot3MY8+f1/RoQl
6cqpZvkAI7FX+fY/pxG5I7z4dWE1ZLPW66nHr1O8lFV3A7odHSJVa1HwTYEf8deVHWEtojRhWVuC
392DKvDze7nXN8pOGVbJkBf9yMV4BMc+zNoAp4Xx8NilgCL8udp6K8u+6HYvbAguHesh0yTFWN7f
kZYH8gPxCrS8u8hRg+fn5zWo6g22T5w7vs8vHJdtJF044nY/J7v9yXxx316hkXT8ePCCt8/7Q1t0
kRcjE9w9natmSDIboeVzviH7YAaH29pw1mZP8PQkzmhqdRhNum+dJDh8Pt8fw1Kof7XVBD8/oS0Z
MrpYntMxeij35/NLB74HZ8XM8kazQX4GakgVOPzrRZkzq2w6XefKpCW6I/+iMeaNrrHsLRlRdJTV
cMmDVU5E1zGwjKQWjUGs61rbyVfwMgILgNOsxBFLjvLSjHhoKnSYTT0UEaxtssNbfRutAI+X9tWl
AeHEhG1kSt0MA0DBfNZv6sfv9DCtHcslb3xpRDgmIR26aZRhRM6hx9g62jPdG4/KIfLaHf0f7vlL
W8JBSWtwHRkjbKlbJQh3dL8Wzi8vCWqAJmphQF4IXh+8R2B1HqHvMdvoI3XIPp0RE62clKXtBeIL
HRlEZHDsr/a8C8fSGSzNmlDT8AL60LzmW3lENsatXORE4cWOkEV9/18sIudiAXuO9LuY75/laOoo
ZBXOiUNPTnSg43Y8sAd3B+Ths+79kTa9Oz6urdaNBgb3oGDq+T+zwtaYaJiGUmpp0KLwdNlJX0u0
voHdzvt8Br/b5yc6D/FPu7OATdXBabYW3X5lY8VXwOUHCPtFhiYqMyk+ADM9b3AFvr93XnYyfefp
6eVFeXj9jP3Y/9z9uT/fKr++b+xyiAq6ZnnXiXCySxYOhVyl/DqEZfRWFm8GOHMrUDMfHlxfwXKH
5xT1OmCIndVRL73mvkAq/9+6cOx1piZpp8L6+zusHzdK5oZ7Yx9tvx/QJvcKztvEK7drALfFWOPS
rLDaULVQOqOF2RC0YNaf8gDBUq7gcn9uFw/PxdQKSzomFZGjBlZkw3vkLKSjg2ekEq8EsYs5hMvR
CPel2Xa9lDPYaQ/gRKTOaXjpT3ruAVv1/GfFh5Kly/nSmHCrZV3WSXoOY+TEE2VD7mi78Ml++QWG
sR+Dn34LPYTrvON7xIjZsTCeqMI5mCs3qSDi1DnSU/kXFKCR9/p5ePv5hlLDysWr81DxZk+j/ooy
MAo8uiG4xi4cDD2zhv+EeB8f+d5Eksp0rC3nAx13fCnO+z15mhRA0GU3K3zn9+8MZOWQAW52ld8B
btl6qW9h+x92fz55QivalO5ntf38/LPq85adD5L/gDToQHSIIBxNjXI6FUgCtb76XAUjxHDOdBtv
4m/NftNuWyfah7/LreYekkfwK3rUQ8v2/v5mvcFhf3nAi48QdlE6FjSbc3yE9pgHGppZ89filL3Z
pxrWok18rJ/WqBW5b7lZJ4AUUHNEtxueSNcRUj2YjVbVM1K6FatcTgzlIpCqVo7hYrinKZqMGAxy
VKADvDZTDRZFE18N5agPNL/u5/1AAM/wAK7yV3beYiB+aUpwLOogaUZhUnIGRG3e69/Kfewq9db+
8WmmAGGqDmh2Pq1N5Bkr1EdL8dOlYcHXMAuErNpckXMTJD5On2ugYWDNod0C4aDAhUtKBTjNloGF
Et5oTZsmwB6Z87lqa0efvqXd65Rua6Jvv405oMlK45ByrWS1MDS0C6H+DQAe/luE7pYjmVLWMfl8
tHW/3Ya/QRtEH9cYuhduoisrgl/LSVcxFe+2c6p/Rj+l3mVQeZk3+fhn+tOBrsKMV6tMt1cvTjvv
RQFrsa6rpnDisoLlpobn6LmC3EiYaxt7fm9j1NrRbheVbsWaV4CtW+KG+lusblbO++2Ar60LA666
uh9rpgxnmXkzuh/qTtuENHEqsq864hrmrsnUIyiZVuzeXiCwa+mgMtPAxigTIeAY8qm3JosCljRt
cnaQzNaZ6QzUZuWT7CGePht7k0agDxuPug7NDtt8AZR321E3ZH+6fuU+WwgF8DkgAeQdxcCxft0l
FxEuiSLVzOxmPJu/W/I8N8/1vKPSD/ZpMNAuvOIO7Xdr9JALbuLaqDAHCUHcqxBAsyS58y2l9Zve
YWNQmxCnTHfT9CF1oAnaW3T4Rb0pfRwU0BJKiTOXPydy6sq3lTXhF+K1I77+HsFDyjUbEuz+8TzX
3lQezQwXI/WNEs2ez5HyNDlqSr1VnNRXbHlrFiQ1oE9AiklsvZzzgdYKG8azfFAj1yQvZjtuI1Xf
ttWP1PqumZvaKB7SHJz8rzb6EUd6qtp9Nu81dtJyt6ifRmVwuvisTVuDPFpJvRJa8XHf+0BhnViM
lrZWBgIwHbSPypbibdLHR6lU55XTeNMIDGQstuF/p0JYATObYgl0nuM5at6z8NUE3zOyoOjDz6qN
ZJxNNA9OngbYE6agODS1q4YnqX1Jlecmf1XUjRx9X9kTS97JBIwPDRMohqNh7frW1JO5srRIGc92
nlijXxZV5kYkIz/tyZo3pV7/7YANf2z0OvRlZTxKKVCSKGP/HHKrWElCcl90sQ5ocwBvPu+oAJEc
pO6+UAaXhzRu47ahTRfk+Uavdz+mbBvuWvTBED/5x5zwly30KwI3AyASIMXiuCE0OU5h1weZLDm5
Yrt2abvFhkTTyubim0cYFPwfICEgIOUZHOEyDccWTSmK2gddz94jayo2ti1pK0bshakD562BGcTM
8bbj62XsOZ1A1Ldz0OhUYq6hTTm6DkpGfuVhXnWenkql9jBC5C8/puhdebG12LK3GTNy80RDijYW
q9Gs2SE2pN1wG43GH62r9MoPdTP5YempcqahrIBmaLQ79Oy3PXnQhiHrvVpS6peiKdHd2lXUfqdj
rH3Sida/9U6dHwEkzs5lpjbPeTdJfh6FUDchpla9MnVkmtNrNKdeNffDSzr1xSN6ksDomJq21PtM
G+rfakmzX8UUJuc0jPPS0cuKPofZTHK3mnXjpFVyHfsTA8mAWzdJ/BFnqowaG0MlGW30w7RR55bZ
WyDichCpMpolZ0LLmAJOaU+nhjQS2cSJKh2Ay9F+GWEqg7OYdpoMPtYkf2aFNJcPZSJBhGaWp6jz
YyQVwVBQgGw4kpPsYzYZ/TGYrblP5Xr6gB/MQLGR9iV1tbKxfpZpntd+W1AG3k4g/xM/h1bXa1Sr
TEZrKnrevEJX6tTtuhJXcx53beHUvWq8gchx7P22TCnwrWic+xknVM92/TihWyDsQcHL5LQuwNla
d9SzWzx4/axO7dABm9LwPSkjOu97zJ3h6GyA7ss0RsUadlN8LPKzhC5XrrsJsWqQL3Ifc3FuEzWN
W3UYhwBEyeXoKhOjLTKtxhBv5Nkeci+E03jpGwp2sCK3k9eOdmaCCdGgiMt6iqVQaptBu2NSip9h
lQM7ZGYgk1QhkAJMpgJyR8yKTgxPrQyL+TnYdjO3MpICQLfM7E5WZiJxlEygGXBDzeQ0RriMTmC1
K/ymmuvffTg3tWcrc/dXqqIy80pmJeCSHcAkyJHZ8RHtjXDISVFIO6XPi36DJv5m3HZ2A4Siludj
6QC/ab6M7SDLnjTpEQjUx3mCJrjeRnPlgCjPREN901jTStTPD6/gQtBYhOwy740BrZzgQtKJVXFp
TEMwGJXbDVtDizes/ivla2BjMcfAVxIUKEjIKaBPJJr4RLUkFMp6ORoDK42Ul1kyRse2W2MDcigZ
d0MNMG4/dqlTlxYe2eBF8vrQlDbUnGq0M9rgOCV1utYMsOBBwSWgI+8Nxj4Eb0IIO2pjZnSkGAMN
2WlXMyHhlxvG5/2LUIhXMXK8TDG9aAFF+xFYuq738Nj3Le0TMgeGqW8gherGZnfoWwPZj+kvJHpX
HPaSOd5XgWjUsE1VxLDPs8EInSM5oEAGP/YhgWROhc1bNBN7osVsuhoE6P37Y7zdR7iCeJkCLxE0
H4mXRG615tCO0hwkVWr7et8XO9y3/QHXOfUoGmJWHgH8Dr3et9welgxvSAh7mMK+Ze1IsaixHMRp
YrpRRKqTzSSGKiyTVh52wuvxa/nQwSHLcNHolJGFEM4ckKBr1FQOZD2c9rpR/lQ7a9iOCagXSDjP
D6WhdG6uSPXm/pwuHBlOg45uUNzwPHvOH2AXzk+WoFNGVW0OxrF27Vr1ZYvtht5+Rle4OxHwXY5n
1gH9qu0T2kITbIb0VhWugcHEzDKfAU69i0oTqv7I8wrfgZiztVlXKgHo+WWXUYRXjjkYDHIZJSgQ
oBwIUv7GcOEqQRA/J8jEpAzNkUmf4f8yRk4xsL91YhK3V7ryWPSydJLleX7rhhYN2HHReChG5Puy
Ge1dWcfVKwrSnTOVU7gpi7R+sCLavd6f3NuTjzFxCijNRlCD9kNhbqtErVq1lwNtnB4qtf7WVRr5
901qYJvamDY8T1BoubZRTUkD6Zl5DOao604qFKU87Ofkl6n29u7+cG7PA5BfyAUowH8iqyL2WBQa
S2isVWpAs5o4tt5Nu7aYC5eM3bhyHpZMIQ+GZBr4s3BjiDNXGjQdET0ESKYYg9uGW0CP74/mNuTE
lPFqCjqCOdpacMuQy4v5W0cLGjmpj2rXol2T6cZLCeT7EREB8L29ATLM0Yhce56gG3/fvvimx47n
H4DWOP4HTEZCMqyx80bXULUKlHGjZ8PkhDb0HrJfEiGePfktSG3IDP4XediwiLrltP9fPgA07Uhq
IrkJifPrrWMVlmYXBp8BUnj9GPmQtHVzuT6YZH5X5LdaqfelqQWpZD3KQ+uwpF3x6AvLjNALzzfY
N7lA+PUX1D3sT0yB26MFe2sUQg+pmVsEVBchsnT3x7uw4Dw6QKscPy7aV7rjwtMNmpl2KenkoJC1
hiJEn6H6xQjZmFk7vA9SEvqtyrJNaaK+pM1ILdy3f3t9oS1X0xBHcMkcoMyvB2vFoxRiN8ngHFbs
oz4lzMcubxHTGvmPspT+sUuX7y/1i9BHQYnSAnvDtb1QkeS5tnU5SMrU2JlKWR6i0Mo3VqSypzwL
iwcpHJCPoGa9lmDmQ7m+OTG/mGeVIBHLOUOvTat5aA0Ww1BzNXZDaj9P6fROOdVnP6BHyX6OaXxu
U/SWk7XM3e1Nyk1bFp6T/EITb1KQYcSjBfavoJZLHhQgH/edpgExMgdwZjdpt/dXVcw282m+Msj3
+MW20hJolpMeBu16cKT6e2Zlm1YrHqGj6ICY7ZDEyaGsQak/mMqK7YXjAyYaA+uLWAwPAvXa9Jzl
WmxItRoYhVV4ahYpqBKxArtaz1ZM3V5lhJjEQPc1L7Mj63BtakIjK6DzpRpsIH2yEkyKaSU+hZc/
Lt5hSYV+Nrz41WCkFI9wpxz7g1UapznM/8hJ+9ChLVHK6n1VJy/DHPvqr2Fg31K7BUuU5IcZeoFk
wKzTT7UGlexgPN1f4oWDSxC6IyrjQSeuwOuxW5NhVunYqYGuoXfWoG5S/0jLwc1AdXTfEnf5wrm5
siTspX6OirAcYMmM/UoC1Q/KkHF+fLtvZW08wukE6MuAKOCgBlnGPJmdOqPbhPq+stc0pRYNIWcI
D4+SDEjmrycO7Hh2O4aNGpSt/TA0P9Ku2liDjq7IFdD4kiFcoFD2AKsJ+gOFcEFPxxHt0ZYa5Gnu
lcZPWhk7TRt8KTNX9urSOcDTEm85VG6B6xacqh2a4NohkRboaVfuIrN4QxyxRtC9EBpAagfjAR0B
GMmgC3Y9cQoA90qUZ0qgtWHkDlY/7NtciWanMdQewuj67BuQTdo1FhdZgbSxPyEMBX+s3b3ZxGQr
03s7aJS0uCdHrRr3phjHdrFEWNxkctC26uywdm63KEJl3v1teevNIE0MYQW87kAFD2LF60FnmYnb
EwsZFCzdz0Z46rp+HxkrkeXt/YAAFq5Sg3gDshIi+003FVImx7MSZCpYzSB3XFc6snjzEVpkP8Ep
9qytEYjebk6UzSCXB4p7CCzAf16PqyD2YDPkrwNSlvOzAvp1LytD42AZ/RxIg7HG77OwWqjOawjs
UAPFKIVTJyHhY9G5QVjXqeUxpga0XIwYPdH3l+vWjIGyGN7iXFIHyBwhnEkbFJATeSQBLQjEjUjW
bgca/ft5A3AMYTqgrqisYl9cT14uNRmLW1iJSQE804iMDu0La+VU3249WOG8mvBRnNZEOG+zWZTh
2GkksMawDvB0BDcQgtbnum3XwGq3Lh7bGNa4oBbaacSorC2UOUnzVA+kqku3elXgxpJLeVfkqrZF
CXl6j6V+7fZeGh/v3MM9iyw7CLOuZxEtxGFR0k4PkoagezLu0xRKt8gwE4e0NNL/eWugBR6MzvD5
cJJ43Fybo+XUV/NQ68Fc1Lprsbnf9G23RgqzNCgulIKnKPIFN4wtdpWxuUZ/QWBGpUPnRzsDw0mq
rnilpfXC6x3kGjhKqiq22hcEDJhqVxhBYiUQEWAk3xu5NuyskMY7u0MxAARGkX//bC0MDY0FnIwT
FSUdncDCBBJjZHZP9CAzKuZZcYwqczZUzqTY3YqphfgVKAlON4nRcQoRYbG0Sc8aEtp6UFtmvqXF
JB3BhGPsDKXpg95son2Zx/1ukgzNJYOaHotxUlYxG/yEXUc+UBKVQRVGkMgEO5lwApORRTILSyOw
5RKvgvHQkcgn5XcjB3Oe4lAFDMsGKheOVryaq4+GpfnGfQ7SJFAYIO/A//4ihq8aW47CWdaDODPR
xNvGo0diqJIh9q5W5nvRFN7aqBWCYBZvlGtT0SiZUt9bRmAZaK4/6lo7Dk/plORQWpfYqK3UJG+9
NORckBAnoE0yiCliYYo8j2sCIYJAolBibnKz/VuNobzyOrgdFLeC6EBHrRAxixBRtrMhwbvKRqA2
VvNTZba2yTWUu5wka9ewEIsjQpyngjsFLlQkOqcmgH25BH5Iu4sHcI1q7QABRujRkpVLYdEQSC1Q
zAWTF1gYrldKqS29bBlWCpd1+Z6HZrGDVHy1QikhMpfg8cNvN05O9oXusAQYYJui4EONJAz0yKYf
dlXYDsjGpcdmaNihH3T5GI2zcihHafJT8M5vslQutm1R9C+1ku9JmuaunIWQVU7rcGtJjPyQAX/8
llZT9WjGg+Gxpsv+mCgtrrj5hVWHiibaQrEUID4T9RDNocHTP2nDwCyi0KUR0qlGob/q+Sok/jaf
gMP5pScIuCTyCkLU3ZsjKrC6GgYdri/oxshx/GHgrgYlaSklv2tq1GfIp9ZQlzFYDKXJbKDvLNOV
tSGL+EO+WghQEQ5jR6AkLhZzaK6CPy+NrSC00tSrUnk8N1Jsd54VZZs6NcMdg/q2lxUI6xowG/nd
FD4khd08DvGQnfLMeidNqh1zOP6VZ+rCciB8QTyGHl1sWFFxTVZ6Znd9ZAVWb0xnI0JZkhZR9Twj
2bJyNG4vRbzmoPII9V4QGaGJ7/podD3PcpVVdhrswjWK3xp6hpoeva7QUPxX0StMuY3OY1AUgboP
6EiRSXLSorbXqVmcqPVg2I2jzOCx+vGvFy4vOSA7iCw6/JSYDMZQUF3LQGc+l6jMFqPyh4BFzTUi
5KzuW7p5DaAdGPVJtELg3IBHQXCVWmaXWhzR/BTiMn3Ms4SnXmPTzUM9PeDosM19e/z6vrpYORAF
BEtYMFQH4cuulyrmWt09quunspDJ64Q0i8dIj274ePg7h50OdEo3e0qs2S+qPJYr1m9eW7COwB2J
bvgHVCeE0fZ12GlNx+iJZRE5pSWokCp1HLdt3P3NpDh5pLHcuLGdKa/3h32zQ7lhBLocGYS7Qqzd
aX2hRXNh0xPQg/bsaFoEFS8pDCPwmIN1ZNwUc9f8Tatx+tdTCMNwUMg0462Huo/gqhKIYrBSiatT
P5fAmSCi9LGdEsfKh27l1r0N3bgtsLgCpggPDNjR9dqmeglSNw0cT3o9hF7ZVHbQjQjTFKooT3Ms
x58WAPeHsBuBTjOjRH1S7LHc3Z9pESaImAJfwdUYUETkSnt8KS6Cp8GKYkAZquo0K43xSiTAVmR9
5OgFE2q/KlS40mEqNzJIPl8LvdcHJwHR2PNEu9yZ7cw4AKpvbrrQ/qVGc7mZbdAkGA20wLKu+nn/
W29c5NenouKAwgsSbaL3rhKm21XSVKcsTImfQ5S6RJS9rUpL+3Xf0k3wAEvww6hmAjeImrvwOkbZ
J1MMCTi42VYSrzYY+G3lsVjxw/z4XB9ufrp47x6gqrwMeD31idWGdWLUGiqgYZd5NStVZH8bo3ju
WjkdXKPs9HF/f2S3cwgGCPBR8QCWpzUE34+3+JTjVBtBTeZofi3rDEIzJfBF9WM1Umh5/as5grKw
jJ2F83xL+qX32jB3fW4F2dADaGWiamudwAot604ix1H7z2gNDj/DieIKfbjFxFxXRZq2libLDCI1
g/ZZKFsp25T/j7Tr2pEbB7ZfJEA5vCp01ES3x2O/CDMOEpUTRUpff4/GF3Y3W7cF792FvcAOMCWS
xWKFU6dA3hmveObX+wjSnpllCYwuM6ZXuLxQmanNSmKHHBA/D+0WCXEBFcs+sSgx1oilr9XxUpjw
CiCDlxglqJ1CCnyPi4gKHKc8tf/Z2iN0A4gPKSGgbwAOvlRHu6uSqRgkKyTNoG61qcVoZ2jR4BId
gHHGMNnBNHr0sLaama2AjK4NPtxQZLxQ+YGzAJf6UnYXpWPLjMQJJ5v79RAdCSdAB3SnaVC2jXS6
rZUL+wluMNCjgXAdTbpirjLux4ql8BBD2uSj5Y6GnEteb5uZs+IuXGkJ2K8Q44BGFSDMOWV0uSzd
bhTEIHUVyma2Ixbea5UqUuCoa3WzNUHCS202thaVRoUBfOaA0Re/KvZk1WTlrbjaNqwGEaJsgG8S
ZYGPHpizpyKKxi4hEa8AG+rTTVpVp1KmxUqGd1HIB9wKiXM0Ns8/PxPSJlIuRTZGCdKBAMhoxJTc
y3FZlivGd1EO+Gt/D4TH7PVLOYaTI2Xk2FXIYxLtWYFRPKgrr7EGi3qNVx06DTcGoC70IYg1vqQv
7JmezDiao1ej8ZDS1I3SoLXGLY//0bRDFmB6IF5TZ852YPsvV8TM0TJqIzKOufxo99xrfKvv/ds3
58pd+BBizgU/BwkQwEguhYz5OGcqHPMop6YEDGuSvky6Vb4MCIkOzejErz1i1cMEjN421ibi2Vqn
f5GpGT+ZvMUsPsku3VaPu0NZ563HC/17VTka5ualemyuOAyi/zp/LLouEJx/0PGLIS7iuyi1p9I8
xi9WHWyMrRIMd8PX21sidtYBAILaFDINmMiKggTys5dbUmvT2NpFbh8B7iu8SC8r9F86koeaT7tF
RZD75dhizgJvbD+1SXZvdmhBkHqzjJESpNGhUu0miKwqube6LrqzJFKdWrnqn/PCrn02Mmk7TUmU
+m0Xy37fKw51zZHOPJoW8N1uogDRu2K5RN8EiwKDoQVoGTCfyJsKBgXg6mLik2kf9XxEYLhV1G4v
0W8Z8hu3t29NkOB/1vIIXEdn2cdhOgLagHmrmluQh2x4+Q9y8IwiQ4isNoqal6c0qWXfEx1yLGN0
pckMnJJ8q/Um4JO1uS1q4dIjPPwrSjAto0kruUhs+9g79DEqzBer2fTjXW/IrqqyFXu5Jkw4KMkC
TZoKJsFjhmXF/p3UPu/6NbaMpUNy8CCCbACRAtJUl5un5pRoA1DfYJmeSo9pRbnvqtbe2SO9161R
WTkr0TbPygf4h4V++bmjUiRBlwctiZQK4ljrcDczS+q3KilXNE9sDUIEgVFAcOAUC31xoLYQVCJD
zit1rCYJmUpqzCAy4ggzc5J++NLFg4VBNhZT3zrWzbZ0zBPu8Q7tM57M1X70ssqhJ2rLZeK3MSi8
XeTVtVhzxyrTNVeLx+l9MIv8ySwxJDsoM12N4D7FmvJdrlvMy5BH2jLbR9EH4SxR42atKnZl/EwF
JTF0+8IkzchQ4WIVms4nIzWkIyD8zefBcs0dJpBJKaY/rWzkVSSLjYSHC6L0uf/DQrriUj3qzkxL
26ZxCCrLftPcN275Pje/Fg/12vtzpRoA86JwqSJVhuD7Co6tjJRElsLj0EmByRnsJyD6d3qLMaty
Kbm98m1oMN1FS1EZK75M+F8prrtOh2CU1rCbVzfv8lMsYdUF0jVKRVgc9tKhwDxTlTbbHOy3DOO+
pHL7jzblQxg6pDA2HhA0sV7L+mo0kn6MQ5J/IZoUDOOvITnlmDoy8NfbokRfEqdpyXPhysJpzk09
l6cp9ZkGOPoUh0ra+Gp04OhzGJMVLpYri4KOVGQ98Lwg/p1dykshjlENqlxZJGwL+45GL5GSbVkC
AmG6EllcwZOwHEjCWtB6C9tlCwZycJwoSjAiJ9QV6WhYFQs0xBl9o1WfWIOmvoxXPMgVI96YsZI9
8sTuNmMCvnOW2MMW/Tjqk8wAW68UuNYNPJfHCG79Ay2152pA4ygAymyVZX5hezBsHf4vmrbmI5jz
gmdesB6hd4QwkoYJWm/0vRKH3Nij3ls8Ogcl84237kcU+ZvoqfyJb759/vPvPk9LQCBkI4KG/cXh
iNlUs4ySTkFhIqQY2o35wVU4PYFewUm3nGGQzm1hV2CZS2lXlMUjAYS90SCtSX8kcbMn9eirk76F
mdlYDjqRxuMAov/yC2xpbk0ra10Uj+IwOgHmCVzIx1xudIP2n3aUjTRUisHVmwqgtAjlS2Nw0ark
NjLHs2A8GsbXuP1CO91PUiD0bm/Bgh1xzj9BuAqVkmVGZpjY7/EtTl+ssQf/uT/0sqetIa0W3oSZ
KwqIDNT55jD/crUJt3Rwa2G10bhjzS8egdx0+Fagy1GNPxsZXYmxrrUYrEHY2bkCAM/ho3XrTItZ
qfV5q9IkVEg42KbX2mBaASbcKN5vb+HCCwRJKsIfQLsA1RfDEjsisZrCgw6HjQECueYudxsvMTHi
rFtR2GvriKzZPAsBkBa8rWLWlkm1bFe6liCjpc4dF5iI8rlYEyLSScA1gRRY4TkXgySdWJJNlW5C
BTEmIQt4GB1M79nUg9iX/NZfm9u+dEjnogQ/Ic1L9IbmENVUPyXJi59K59i3K5HYVaPKvCAAikEj
pcLn0sSak5mOHanKjoTqtnnWXuUA3Xhua22emvecz3Qtn29rxNIxncsTPNasGQ01pZBXKZ2X136e
oPQ0rqU3r03l5aqE+5QZY4cZdpBCpoAEG2CclKB9cn6uzlm5dnuAr0eYCYtsIYErOuCSFWtWZBoE
vShfLK14lONqW1nJs91mm3pyPFJ2Xqu/OjG4BOy+fZhG6VeDPlSJ7m7v64LBRASFwBChNWAJWP6l
CWngRtdWUaSh9aA8mC/2D9P/XvnyDgM88e9tYUuqeS5rPuQz+zHxsXZmuFXYlYdaRUOT9d421GV8
jSNqSVtwn+EhIOBAsDvbzTNBOWmSJrdZGppS6pUYaUcNMAulKz7PVfl5vgRolUDCH1NZ58jjUswM
B4jLbkpDFJyf0kfzAExo8Vw8YyRAiHm9fpWBa35HVyzW0i7OU03QToC0P1Kel1ITvZKSSdfTMJap
i2lDLtqdXeRoBn3F1Vq0WjPeb558AA4c0Um1EMcrUFMSvhobc3SnI8Pw7jzo9giAVvzhRT08lyW8
mvWUciWXIIuB+NJxv3XuF3gJICXsPbbyQC9dvnNRgkPctSBOQ3aYhF1gBP/plwM4hYoyEDh4vS5P
R1YGNYkj9Dh0aQ8Wq4K5s2Pm//tFAib3jxBhBYgOFXPiLdxJTMI26/6h1io3c57ido2ce3GvkMW3
HIRpyLwJyqaCcMRxMpqGqVWAZUZKH2QJfFy3l7P43AN8BacCQ7OQxhek8Kaq2zbHfR3VgW/bRMEz
6UyG3wIgjPKE/X2UNBk1UyMP+pI7QcSctYF9114bfGRA/EAVgauMGOby3BDOcxP1Q9hBYiS+5NjH
Fm3oQSJrv8auNnyuI7a4vewlK+XAeqBDGDx6QNJciowmveVRNl/k1NkiWTPtEPxmXgpW25UNXjAZ
8G4AcwCeD73YYhncrGXasDLOQsX4VWH/4BJoWevNjbT/vKQLQcJBxgmltZ5KaWioeQCM+iFiRghC
jOC2mIV3eo410f4ClpG5BfJy52J06Q8FybKQMKcJ6qiMmTtOzruZYqgkipEYfw1GaLcvbRajy5+t
QqAWju7iA4SjmyTSIripsrBT5FdVkrdUNh7yUdpFsslcbuv3qal9aeJmN84zy1DiBH4ybcA/k4LS
lecFxpoCmezf3palr0KODWYHZW707gpfVVbA4oHdIQuTFiMWeBrk07NVGysZyiVlQrkNVWek9ZAk
EmLZJtUSCgzbvPburmneEu1BUcnOQaLm35eDeWhIRQGZCYMtXEmCPBSRnRzL0dpA0dEebL13zT+X
dEDIfy5FNNhUs1jUFVlIAxMYiKT8rHQ/K/RYf769mlknL8PweZgNZgI6wNYCPyWshmmDk7J2ykNJ
dUqvHeoKISkLbgtZ0oBzIcJiRqOv9biS8zDJQeyqlu5/uN8W0nVIhaEHHO7P5cUr4hbznI0az0H3
quYvqbpr01+3l7CkXqhEIcYEhyxoFIT4RWmKCIQSDUTE90X0zLM9jXyz2N+WsnQaAMHisQGoAFN7
hI1qaGS03IBF1EBP/RPNa51nGOhzXjG8S3ESgLF/5QgvddvVlcSUJAvr1xzeoJS4EQYeR0PkynHv
tY28jYr8kNeNO41hbiX3paKv3Nel1/XiG4RDq7qc1paMb0ASrPyBqpX50/5aH1vbT6ogebq9sQvv
6DxBYG5jBl4e+blLDUFUSDqDpVlYSeFIigeeY3Jlt2MZqGjrtdasBXVHAhWpAkznxiMqIvNpS/TY
SpUMI7Mntzd/xRjulFvGyqVa0Ei08AA9i5o/MmiKoJGD1CQsakecof0uYzqpFG/AQ4NDXMOzLi4H
yWB0hwGxdjX4Ko1t2nRcxTNNW1etYm+aDmO5hnlcUP25iDp3P819lJqwHNaUpEstC2bVNqGNsSd3
7X/YMRw9atbA7uhA118qQc66NO47Mwub9juZnoYBTGRgBczaT7eVbelk0JiHtmmoGhw34SnCUAwM
jjMcLAV+sMYS8ATFnpZvQdW1cpGXjgaGYsZuIuADPcblilDowaBQGuehgYHEVP/igKnHSv89sptN
xYzjnYlORIx7NjRDVAwdhJjEje3AiR+U5K7J19AlC+4TSkkzkmsuJgFhKywGXSW8KyCnyyKXkCxo
W7LPzAbjV8Ohig8JtQ9ohNjePqylEA/y0NkCtcCLftU9VtB2nJiCxylUn9AxQF15Wz7YYFfx6Y8h
AyRv5dCu06MzfuKvQEE9ajlFg1U2CzypQe5Ln6egDLSVl2RJyIxOAxoOQRLaCi83MzMmuSiGMQ8n
5THjGFyv1sD7bX7o9ZeV/Zs9BMGDMPAqIn8InD/yvcKtSkHaD+iilqNZxS0CG+NyNpjKa71MPzHi
blyrWSzdrXNpgsaXct1IyJtCGYcYqPJ3PQbfpNx568nR+TfdWtdssM6yNVMVK4kh6dhBepysfMe/
4WksWdCbXpV5Q3Yk6aarfdocss3tLZ1N3S3J860/k1ybmlZwR0VX012dhDzofnTUtd//f0KE2zbE
00RiC8fGu+239C37OoGW9Pm2jCXzhEZohM5w/gFZEWXIbUKdMS/Crk9/VGi+6SZ0M5md//8TIzwd
UifzZJSKIqw7Y1eWyX7Kx2+Wnq65TUvLgQv4AVZHlCEaQkDdIq2csiJk6IJ2KdprNhmL50KDsZZN
W3oN8X4A5DTzKsI1v1QBoEYAgFLKInS01PSUCI26JmZe3963hbsEyD0iMuBIkRgSPQget47DJtgI
5Ja9xACRQKd6KI0CE7ci6SP0FVQancAwegqK9yjSCNfWshs7pzbPw5QeaJe4Rn+v5l+aaktrIC++
y8NhJO9F/IbSc6MY3tivuReLa51JfJDMmXl0BM86jdpK4wzqXsk7C0FbTTYsIl685ix96PTVSlFT
gfsH4Bp6Ji9PLunA7Yg/RQjuxY3uTf57ccDQJ1dD3roMDC9DeeX2MS5v7plIQVmmLB4znZECVY9h
Ix9YIAfETXr3UTk0e74tPWNF4sJFMGUL3eMOgiFgPmbtPTNQilIZziDDNEZ5sa3AB4bqlJQ83l7W
ghUEP4s+k8fN5yUyD1GzRt9HH+UhBtihdXc75YrXak999CJ1KynzhccSbi2YO3T0n4DnSTC4PZiZ
GyPDbStBfuMORZyCEjAttsWo831NEU8W6MG8I+jA/A87OU9vnnsO5oSC8EwjWaOqBf4JLT0chp80
TId/B5Cg3Qx4ddT4YUpAnHZ5WNoQVXUSJ0lI+/caMHzZQCskPRRoXXVQiL59aAuagYwsgCPAv83t
ZcI9B4dZZ0rTSMIpqb2yOXSxjoHbK8Hcwl2GdwgXGgBehONiXhYkn4WaGTrqYfpTMVFfNn6ZDmoa
/44emfu8/soR1IJYCRxDHeUwy3g2I8un0ltaPQPUvWIdFzQdNh51t9k0QgcFh9BWDN6CtpaEoDwN
bAQMPjEUlOYVOJ9F9m0aamXlmBZ38I9EYIYvdULvFK1G3wEJayv3dIT/avpcgmPVxDih/6AQZ5JE
c5jXaamUEUqKXQQoFZOxQPONU2slSFlUvDM5gg10aMNnykASFg0qeFrqGwXCyDVikPmuCMYdjgzS
Mzqgg0jQCXcJ/WtRZtglQBStwbeOku0Gja2FqctCgExEsw5QieLhZKwzZJYim4Uq7GTGv8Co/eP2
oSzYOyzjrwThUIY4zmiuQEImd0Guv4HB12tlaycpd+At8BHaebcFLi0JkTCq8h8hvkiQQJ0ULcAm
BKLU+1CCGUEe25fbIq4VQJtfWwCZZogGNu9SpcH5E3GlgA2Xaturkszt+3e+Vhu53rhZCKjhZjZg
YNMFIUNnZRNFnjys6miTO8Z9qn0mpn5MOH9Iih50Ldbu9rKubyqg/XggUMuFMYJNvVxWG0m6Awx3
EaJJ2x3wEPHH2D4N6T8bhEsxwvXRqZP3Eq2KEB0E4Fe26P1U35trKLm1xQivA6mjPmnLGu+sGeS5
QVzSIcNYNLnbOj9v79u1TcWC5sISqncWysTCglRHyu1UZgUQQQ8RqV96cNvUvMOygKFNTP+2tCW9
ANUAEujz+DI0JlyeUiRTCYUCeNJJiso+QXJM4i+N3ntN2/9Cv9N6UuZK3efbi5IZvNm5SVFkz5Ni
q+fyVNNQz9PW7wDR9MHUVe00yte4ghZEwXcAcwNwC3DgxTDBAraqGhNlCDMSYVQSz185JrNuJsug
29vbeGUm8KQDFjFTfMytTLLwELaRqUpNMwwhSqq+ZNV+kq+kRebfcGHALyWI2Igiys2urbEW3FbJ
pVSmASS2m6nM+h3Ae6knya260Y3O8XnGlc+3F3idbJrl44lH3RTAV0zruFSUxK6UEk7oEA7fdfVJ
9/aKhZFIJTCeYM70Wq9bWe+VYn7IQ8IEMReKO2Kfk11UZtbYWC/vvOpnAjQUeOipP0krz/zVdRPk
COsamihBy6cKOXwTG41rqafYb7V7dbUov6iN1t8VCVdNo3qqRg5WBI1vXkAsuyc/Hcy5agPiff4l
+9lm5czWljb//CzYiWOSYJgOBN5N3x8THzMWVx7HK6s47x3Yv5H5RNUYT9ilAHjsccca7N30vSLe
5FWqH9xWuzUJgjGsamQci1kLOvOYg9Y06gxQm4Ih+fttOdeRqLAUwcCje5uqjaHhepHntPNJ+6jr
br8Lo8GtcxezIb5wzB43MPrw/yl4tixnh1QbTTzlMQQbD6pTY0wt2ySN94VtNHlnHL62b7W7sqeL
enh2avPPzyROfZMpiYJT6+WXTLvT45dcW6F9WRMhqHoVEXkkqY7d1B4H/s7su0r7trJxV9lb4cQE
7QZucSqKWfmypPBB++Uknv5ad27m989OuY3UFUOxZOLBiIiGdPjPiEmFNYElPdXAvTqEMuGuHOEx
1tampC1t27kIYUldgnbqNCYsVLnL9uaRrDz2a0uYbe7ZyWMYQwkZWEKfflP7h3R4XjmTNQHCM5ho
itQ1esLCCNmHeo/GgSa5197Yabiz7+XjZ/KQevnTbaErmyZSvOd9DOisFbMwLxu/UhqvAj6xXJvt
tigFfBsgOpyzLfb887Otqwm4B/ISRxNxT3UBBGhXbOnSeweSqT8CBPUCiQ7Luz5jYfkD2A0vNU5d
sR2GoCVbfa0UsWjtEKJhLoiNYh/IYS5Xk5R5pIJJiIWj8k2eacg3yFC5iYsRq7anf8MhraxuyXv5
I3DukRYEDhnvW2sW6NWaJxPPeu/B0sIwWgYZshU1X97K/10dhF09SzRjdloxJDLHX47r8l9vK0jO
BW0AERJiXPRjwD0WfXSbWgzNbNC5un0q01Oe3I3p6bZaLyziQoTwIFVVXVsZyE5DVfla5T9wXZvq
oUP//6NSrVzbWbUE1/JC1Hyrz3RbpTW6jjHiJSzyDomON83+yjFBRFmLQZfloNiLUuzHjItLObNx
Y4OGOwQVcJjtlTYSeZgMoztrGrDg+WBFfyUJhm5mwFBGC5epr1Ivw7wevZSCTPOkiLvmyu4t2DyQ
RttIqWCIpgMsz+WqYnlUR7vOGTDu1C31yWXIft3WhcWNw+yejzAafIaC8TEUbeqzGgrN5EPRxBtQ
Jrq6udN5sbstaGnfkLBGRRldMKjLC5pgN9xgek45mv6pS/g+r7/Y5dc5v6bQf/fvkR5HeX6eHzHj
QC63La9SRohWceDkh1MnuaUS1I0HvEn2z9AkEOmdSxIWhbF5MZP1joeYeAAmKi1NPNqWa4H0NSpo
FgOoAf6gcgjH+HJBoHuKLYNggmCveXUoB1G1laUdN90p3zb7aq07d8k+nIsT1I7ZGHEqcRxVomVH
84ekxj4Zv6hxoChboIz/kc4F8d7F4oTTGpGXdHiGxRlD6heV7BaY2vyP3IcAqaGgh1cJeGEAadDO
cbmDqSPxMu0mfgKyC/MEjVLf27G5VrgQNu5KivD2lVmSEy3HTD3jNWVbUKkwBTSLzxiqJ7HX29dJ
bGgQZYndc2baaoXUQVYmhVLx1S5ASvbN/KaWIUFVrR/cJNul9xX/pI73iGzXql0iWu63fBRjQWKF
yP2qeJkQu9HA+cZP6A8Hs5xfDIELjjljn96h69fevNxe7wcO6ewluZInXLXSLC2CQ+YnfZv3n4zJ
HzBIc4OJzSVqeeWW7cZ3/NmRzYi/pX2+9c3g9id8jCG89QmCrRzmnFNnYKyPLX/N7YceTT5VOQRV
uuvQspoeLTReMIU80Kz32+qr2b+NAO1N5R4FQ8+ujlnys2oCE8MG+bGve3gnz1O5zTrj3pYw79Bm
Xi09dn2z703lwHTmjSv1gGWlAWLJRtYf+APR2ke9aVKaWPyE6RKyF23nf9s9BsPiv4nH2w1Xt8nB
v71vguX/fXKA5H2w1KKkI1ivenTQY6lK/MQBc9P9umpQ0IlHnbgMTM5+ZI0TON/QtH5b7LLGnMkV
zBhv4t7UM5OfOhXR/eCTkm0M+Ad69IgCT6ZnGyZ9UeptPNxRZ89iEIA5LlFdkxl+Yr4WGVC/BvMI
JnGWx2rl68SGnd+7YqGSC1ZME0Gf4LbmNoZvTQOOotVT1yQ/8voe+b3cRtVpD44ii0lue4hWiw4i
a+pvuTPzzpxKBGRXCARzSUcTaozTMJJhk5pgfwHTiBlhgLtd+pEzunGcY+xdIEXHFjkD5a6uT8ha
KOCAmChxi0k7WhiWbj6O1aEGs/LtQ1vaFkRBAJ0hrQqmENHlGUxWmlFt01PL7wuMLqrJM3SV68TL
hhJzAk9x7bIxXBuPvqCjaNHSwAeIthbQBom7YjUlpqRJw2mSXzql2k7mtquaDS+LQGP/FrDMJwBZ
IC4DTwlKOyJQwHEKtDro9nDS+UOtJ+7AXjJpY6rIyh/RK6M/r2ypkM34LW/GjwLOAt45kd500KXS
mBRtOI0ZrT5xHqtBDblo8dY9GW1CgZZjkA3BYX5SY2Yd8hLzK29/w8LDCJJeAIDApInARhwKXet5
rrbEGU7PdqIiw6y7MpoopR/51Hr5WlftR8FRsNOAAAOTBBsng0pSeCryyaFSWZjslJljeT/phvSc
W72E6YVZbIJCpa8OnELjtbod/bgH23KJun85OjQg46SG0mRjyKKpjd4YgWQL7nG9oVZqe7Rv6JES
+zPmRmq+pY6mN1lg/B6iuvQaB8YMQ277QMPoz1bp6q1EE2UjMcz91MdedynYuze6PCIV3FEN9sbQ
mmnFxC8pMmweqEBQAwGgV1BknshNTIoMaZG8/AL+9SdderfY09Dcd9rn24cq5u0/FAuAYSAOUF/E
qDHBc8vtnoGbpWInPQocfY9ZpXtHwbytpHZr9msA6SDQYF/GjnmFJQFVvFZGF2FF//sBcIsxXhfF
QBFlWQ80niypYadG30Tc3tIm2cwjYOvKB/nhsZ32JTkUqOSb+neZfqooCI4bE3Qxr2UaP97ejSUV
N8HnjFmVmOqAMPDSwzTKyRh0o2YnKfrW0O+j85DVbmu6VnW/6qALKY/f60bhCbVwALeBqL6UBbKx
giUlZSe1T98Bw3Qzy4QPRh7M74NUe5gATNUVNNDyYZ/JFF7TuOVqXakDO2mR9F2zt2m0rWo8ofGh
yrst4C3+SMGmo3A3Kidf7VfRcvMGXt1q9LE4c6lZBov05aKnugebpdKzU6Ef9XTf0NDI7zL6gGm9
fUC4V6FLp62PSgoTOvnl3bTGxLR4wmcfIFytlhaNPs7apiVSYOSFy41yEz3qIA+noBazSn3Fx19b
8fxBZ8kTPOFmmpo45nRU7rnS7ZvCCQ26ln9cfHNxgf/srBC2SAwj1JwUOztK3U7JGl9GVF6beyJx
F2PskK2Z570lm9RwC2N7+9r8H3r1R7iYY424arFRxyL7fHNnml4dINtuvwbT50/dbsXpWj5BTEbE
Uz+PbBB0WIpaJNk7yLKKr42867NPJfCd47MWvTgropY3dSYe1GZpiDsvD48kMVeJ3LITK38ycmeC
qTpC9F76aF9DLqyKNr+q/td/2Ux0YoGveibHv/Keqr6U+wGXlOLtskG3szEQLtWYtexJjjsYO5v2
e9rvkp+3BX9QFV9dzjPBwlOAeVV2XhkMl3MCA98zqCo/TzLgJjVsIOxgMs8vrlJXJhhmF2NMxp6x
u7q3dw6cO9anHsaS7lP9lDSPjfxJjSjoj7fIdXEk1ag6uJm+s4eViHK2F7c+WfASuob1nFbYK3AL
5XsbGbaY7XpprWdxaWuQVgPL5cypCXdPsFsJZxWdMKzilDp3xiYJSuppXe0WL5GxNWOMt/Zz8AKA
eTh/7z477Ukq0fgwRW7lRI+qdIcI3qzuQGR2aIE9eeTTlmk7jvj+9gkuXA3gd2Q0AYFjHdGI8JXo
RE6UWpp3Y1tMBx49GdoeQ9D9UX9ojDWGw2VhGEwAumG8lmIfRkQmnkmFgXtYggB5F2sMkwlcM/su
owe/HNIV73PhpLG2v+IE+wbIuAIqd52dHLcNo+3GGv/T5v0RIAIoUm4YmDUus1Odd14jm8FYvsWH
eGtM6HFja8T0s2IKinu+nA/Lc/YsNFLN9G7Eco6GO6xs1Qdu5dYvF0ykXmt9Vg745Wr6KQIQTrU6
5Fv0fRk3fqv3ftc/SL1r9XsbNyXiMoiadCB52oc2ag8q6e+ycS1FLaY/Z3cHC0afHdB56EUS23HB
v6zG6F+DbsrVo2NF9X0y5vME+V61PJuN2ddBMX7CubcORtq1pWvQ8h+B17+/AX2S+ACgXzEL6tKc
D3pNnUSDytbNU6I+o5aO0eBmHHu6ur99E5dexJnc5Y8owc9IG145rWbidjTWQ1Pu+tcG+dCRdKEs
Hcj31vDTuwg8LNHaFPhFxULk8JEdQHFLsIhaFkVtq0gQTCvblRyGWcU87ddUbMGtmcPeP2Lmn5/p
b8fLOh3tiJ3kcWeTcTN0x8rjdevSrzHdtvSBHu3JBTVRPoJ8snxTVjb4o3ntSsfPPkA4y75W0jY3
EiSD93wznDB+g7hZQLed1z8+GBtt801yJ/8uld3Rvx/yXe/xbe8hiqh2TytnPZ/l1afoOrrN7Tn1
INK2xNFYUFSTkJDL7znmlAODIoNMtPXz9jVNt/D/3E5/bl77rne1yYume4c+9x6Nvt7+EJGQ87d+
n32IEFI0WVVNBamQFnoYKvcV+688d8WutzCcYFtgsmiOE3m2Um9A3KqycMqelXbTT16XUb9vNmAA
yR4SdKiW/0gn9fvLkL1HgDcnmkUi7w4usGMTwk/aUL0Sp/kx9sekeLu9/sVzQD/WTCkPxmgxuLC1
fjSUFOdQckVCVhfkyZFMfLMtgyrqwXi5hh9cvGtzIRG4aTy44l0rUfFgBU35CWQf6UHrpuxtTNJy
pZ988aqdSRGuGne0KLeUBnuXUT3E0OL4WGtJsqmM3vl0ewc/RgldqTJKK3B2HIw4FylSbCqXLemx
hfCnhk2/GQ/qVt2iaf6ztEm29Su0ZcO/++lePnTBOD5U2zj8ku3HjfONbuJ9HdCNsmWb8lfyZlhe
R/f4ewg+kU3urTkES865g0D9z7cKFgD8rEAU1LAAqZq41ehyBVmB6A4zfzJVde1mF8XP/d1/ycRd
iBUsewQ+DmL2UGWpviPytyr6NGh7u3wwAAMrHmsFVub2oSye/9k6hQiyymwlS+ycn6yBjIeK8zao
6NDuTZusdV0vJWOwOKSw5umMuKfC4lqwPBcxafmpCtih36jb8lHxpe/mp/l0QYsfmpty2+1uL3Dx
3p4JFRY4SHxuSyhhPyUWHTERjHh1W+lh2yWGm1Ra7AIAbK24e8sv9JlUwaEswKZnlwmWqrIq4Duj
nwBtfmh3mKfWlndgPlIjZHUDqVizGsvn+WePxaBSofA0I1S2T7LRP6iIG1BgsiW2Ygz/j+vxV4z4
GOSYFEf7GoUuB2n+x8yxvUE+kMhVrR/x16FMXEv5JK35nkulCaT91ZlLEq3ThggYLyI1Uyho9E5E
3sWF41nImfYEE3OJD2O8N/jk9dEG8ORtW8Y+EEi+rjx25Vene2usvfQWS79UfgTnmmfqayHLUuns
4uME9VZaaSgzDVepiII43Xb0qU9Ptu6PbF+gNcDD8PLKN7JjSm23B8WR8++J3Qv5gqZLxMF8awlH
X5exR4KiCjMr6OvWs+q1+v9ivIR3V8OIOjAwiUPjJK0cBr3FqxHpr+q4M+lXUwLbzvb21f0/jvuv
GMHdjMy4nGbwxCmVNjpoGlAK0e1PffGAVp+gQbMSXB4VUBHbz6FrBhTCBlytgv9RWDu5euBS7ebk
qGSDpxJl5Y6v7YHwchJJb2x16PkJHHGeniVeGW0MqXqiqwSIy4bzbLuFx4hHlTUoMsWrkFWblISZ
c9806dfaeXTSXRnXx0n+qk3PhXxI+11EqQ/ey4Nkh42zBlhfWjToCvBgzKMor6b5EjvpuVGNMC9W
w990MsxydO7z2lTCoSiMtV2elVb0Gc4FakIo0Dt6mjQAEcT3nfmoyb0LIlxKNqQ6FOpauWDprUBp
UQap88ySKDKQ2GOvqbyKcIPf4uq9S/Yy6MJpY23Z+23NXhKEGjuSPaqDlmCx6yqSDGbPTGYn3jT+
VMOI/Q9p39UbOdJk+4sI0JvXpCsrlaSiTL8QUktNk/Se/PX3sL/dnaos3iJmFw1Ma9CAgukiIyNO
nMO1XlH1mymPHnV5zVsv1PeAckJSE/J7s74U4xlGive536E0OuWaS1uvH1KItHWm3u4kY28Uwk6K
/hjZv+xq/RuXX5plLsFAaCSqhNp4jsAQUu+i8p2ucT4sbY8LE2yNfFKGMc84aDJ29XvfPVbVAL09
J0pkotNzRddu16V1Q9ZUAAoBiAxwAFzvRi7yS4nLufHchEjjUDz7tCex3eh9uwlRKfy3mwSN96B+
g/9DsRtKe9fGAr0a4jCECqYMwErldOKn9CsXiUZX7o3bM31thz1iOo2TKIAdztg12q9Jey/QC/p8
fzC3r5lrI4wrb7oEAowxkDFAOpSmKPv8jstH3rlvZeHhDjMQT5urP8imsultiB2OfAeo/FkZBHPQ
vxD9DCI4ae2Js4Ia0iLdNn8Xo29ufE2VvTZ+j8ggFCFnKUANlHK8CZvfYfQjA9ow7jK92IjyVsyt
ADdN3/ZQmliZltv9e/29zNwDLR4pWg/UWZqfxump2dRWpxK0sqjBCmp4zRKzACmAKmiXgaVK24b6
liqlTYM39OWZfMwDrbGC2VvA1mBkuCCQDkN/Kbq0r3cvBsWFdDAwMpocpS7c1IVddS+DNJCyb18y
sAXpTl/zpKcTAagklnkTDbYk8t2G37adKWSfcQY+wh4lpa241qR+GyercPOof4ADTEd5mPm8vgNN
6lCLI+oggm/rVTkSWoBfuKPxz8qeXDhf85WiAQkHbugbXispF/QaMB/xLFe4ogdTQK9Xbmvji6E8
Q+qmKB87NSSUe6kCBV2QRMmfCu6pAcwo+hMr+ziMf6f6t4a+N2h2t+8QoeTawMmblQ2y8pmsTkgg
FHBhviyeO5mKDihp7UYrox0SrvQUjs1aO8hfToPrmx33HwAuM5XpXGxjnhCgYEtSCizreZ8TpNNK
8qiaX19fsvl1Ory9vX18fDw8fO48pNjIn54k5ve/XhbYRx4H/X0zzw7bClqEqtqDplU5hwfgLIjq
Do7igBHpGLiR2+wl13ek59SdNupWsPNH1eZdLSbJLvZWabtv7+dZhUyb+dchu3HTuh4Zga4m0Dw7
KwAmEKeB4FQAcivuo96sQRQXUuUoa+I+AQPJDBVmlWeEMNaiqtXUM78LPwxn2oDU5SGzVXCE359g
Yb7e2QWe6XZAL4melZu03MhLsTS2hnrOyeNoghncfH8MyI9MSut0+NiFpCev903+xa7cmESbFDhk
5viNJSXT0BpRgItcPVv7Y3U6Pzq/nKOVmKNpROTL2T6idZqcHQK38lyfNpuNudnZtktiDN562q/c
qwsPQkz1xdcw8U84oWzO54V61khk551VewDyRed4Y5rlYdglyCbt1qBNa0YlpqqMHQ0h2gFTgAfn
q/lr/CoTW3qTDtMDFM261wZK0i/By8q8z9fUnXlnAZx8FOMJHpaYd+to/To+Oo+PmeU8hiZHfpXk
a550J4XaHMm31YOFeX+Jifkpkvxx86ScWrJZ2QisrgxCz3nqQQyDV4oxc+Nd3z5VlqjBONTq2T+2
z0enOiSRc3gTHcN20fdjCj9PwHf+GXfaGjxxcdNfGJ697EXpAipASA+LMDwJlmjmR+Ol6tyS4v3v
NNL7/WlfyDJhlCCI+tsXLaMl6NrYAPqOPOIbnLCUTIfO8PoJ5B2nITj6b1pkxs8hhMdWpvY2BAY0
GBJPYIRCmwF0iK5tgoiY66Mh0M8FVlSxvcLNNyvDur2br03MoczFHGYRlJR739fOvCvvALi1Yyey
ObMjb2+opm3kzSoUY80ic1IBRGilJOC082B1Vm8GG+6h2lNPeBat3MEG3WRHf8U9/q1KMGcGRK4A
ehqQGAbnArNFVaEcxSCpMUpw5Hf70DTs0vwKLfCVmwlB+d/JnYw8l265K936CDSEM89B6gaEd54T
K9rE1kBOiluR2I6fwJJNKJm/vsVPhRtZCeHMN8AXzX6vbJMjt23MwPHNcFuCJ/+Fc/SVES3ujIsB
MbtRTas04rRKO1uFEzx5+eNaH9/fAgEzZUCk66BnBEHorEh7vTE0lOmbtNO0c2PJprT3T9xz4cQO
ZsyeNvRXaE2bYFe7wlvtVETf5064D0njNi7FIvrPIuYB5N4b/6Ffv1cXXCBqNXi9AFu5QPcQ612U
6Umkn6EyZ7f2r2qrOdNBtElwTiLTf7t/RhZSY8BGXJhjzgjMpcmUxfq5tdGfDmi+o9nIAxHD/syt
yInd0EZMTTTrvl22eXN2rFd2mZMS+HUoVxKGqbr6rtnmDxEZSAcagbdy27ndg2/fN7jgT/+irQ2I
VoCVhO3dnCoIccfJoJ99N7akTbPHwjr8plzxOWtmmGBUgmgYsqYwgzBwM2yDJ8ONN4WpfdwfzQJ4
AtosAI//93CYZ0cCiWet7Hv9/J5t0YDj0CcgYp+Do3qY3BYKGRquSCQ1P4Q1w/MvZo8OmOegm45W
KvC1MgNUEcrniTLq5+ZQ7tRPdZdYlS1bmju+0N/K6f4w583HGoP0ArIXMjC/Gsu+w8d+KfRdaJyl
0o5kAg+FIlqA9oA1fY6laBbZ538sMfMZNFIIMbzYOBuh3ZtKCFzroZYs2r6odi+Y4kpIN7uw24Gp
ULcAuxDc9ryNLm6mGq0rzZRmxjk7xC/qi2itSZ4tz9z/GGCr/RASFEZ/NqAeuQ2Q4c/BgXfklc2+
PGt4aEArSwFLIJu+ByjF0Dq1NM7ykf8sd+J39QdEZrb4LK68KRctIUqYwTloUkUS63rC2tSXW63p
jTPoM8rn+LcG+TQHxUywO0+f2sq2W3ROl9aYHEdD1S5S/NZAem6Gi6FJJn8KnoRjtdceeGpWvyA9
KaZk7YW/cPHNodD/DJK5yWM0MPuiALPGI3gNXuRv4addYz9eclCXNpjL1cgLTYhoZyCgDTvSf6Ij
7LH6kzvNCnnGQq1Bxx2O3h+8RtF4xMIOhMiHClOa+WeL1iQ59d5WPI2WqZj1QbB30WPi3fcVC4ki
GASAS0AuBk3GLItkwncZpzcwyO80UrohnqTKvsX9GaIqDJ55IjopMACSCcFSs933X6ssKItze/EF
zNxCeziAmBW+oLLQ0PVENDt0pK/aVbdvD6IFco+PxIvdNXHFW18CHMRcPAOmBMxNMvNQG/UqFUAG
5Z81fnJ8cVtWwm76wzW9c3+Cl+xALR1zC6bEWSLh+ghWalnXbVFzZ94odohDf5dToG1A+dbZhTjw
KwHC/NuuPKSM5IKALAZeCGCjYpvHRolC5qOg4jnh4IRpX2VWDnUGW5RaaSXelG/WDWl4UNahHAX1
rBlBez0yMQQ8Zpwk5cxND0K544u9Hm8Lg2joRPO5N9//jqBkEh95wEyCl2k4KTlRRA9RmqlJ7vDN
B5/tRvNfisScPAEVbPz9U33m+cbQX/rK5NHzFOzHAYpjvuMHVltbDZoXVEgngf8vJe0bTUjT2WqJ
wDxFDcwb6F4KVhA6N1cCRokrFHHlLGx4c+fIkGdJs/lFmYW6b5f1CKFTDWnEGMQJdhLF5SYUi8Au
29Ff2TlLlnV5Zv6HBg3IjueddXHbycoAdkCuUs/qwKGvewC/fCCJxbYeMMmRYqSuVtPsSTHGtUL/
0tLOHUpIzCJUQrGFuTd6rioDKCiogN8AJyEQzofGBt0pmScJpDimodPmOxClq/FxCnax/pgZ1CyF
I9+bvLAJOXMCWfKXMe6nyakrEqgnoQUas/glBhuq2xKommuHy1+TP1F5TBsfPZxum3wEqdkppKWm
vhffs50iP/H65EQx8Xun0g8Sfrp/OG/j+L87GKxmClJ/aC5kBqrK4CxtJqTjIGV7wvupAvYYXJJt
WQSbom5Gq+oS0aKV1G1LpX5qEhVcXWP5Eqhpa4mCr5uK4Vt9mv1J5xFCLyY3GynVIiJKqURK8OGR
LtOG7f3vvgWAzFg7A8g0xLMYAhtPSqHYq1OgJ55U68kWFH/pg8ip2zCBvkEEAHs3QDFP8gfHKHDW
EBIXjpLG/1bcGu5KUxTIFOMxOGeSWefW5QDKx9Xkn4sYUg6NkD/FOLJy1RNQmJASK0nV5hRqr5Gw
4n1uky8wrePlDqpxiGLwbCwo+6pU8hUfeGnu+r0pbXrB6Xi3b6zI65sd4JiK/yOvdlnNG+LawcIs
xgzZHLyDFVaSRaW5xNM6C7y4NXSb51Au6n3et8e8C906EiDK29X1Zgp9eSeGXOegr4S08VRYOoTb
baMvm7Vw8uZtIYNRRTQUaLtCHwRRP+Mnuga863EdeBWVkWmLa1PlqWLOYtlOJeWj0wJSaNGm1F0j
4CdootWZ00RxvNVHcQ2hcJskwNeAbB5ldQjXwHUw910Q81EBio3AE1700EzpcfzDg5hrMtFQGuOd
JVt9b2eRLfmPgmzXgQNoTi6XhE8fk/y3eBDR/11sUuhtJSRGdex77Fwl3uWKrQl7RbIM41XzAtnU
uLV5nMNTZmnnZCV6c3BPg9h6vu8u/G2qQJwhT3vsqFdfJWGA9650SJ9a7aGUDVI373n/M+7jyU3V
acUP/c3Q3tjG6xMVKvwXTCLXtkepF6FtUASeqD/AefhW8DxygMaRsNi1uil2GyqfGsXhfUu0qs/k
iX/uX2V7HCwl3gumZssikU7KOdWt3rc6zjbAv7/mdG4vfCztxUeyF1JbKlpY5oEHukTjkavdQbIl
bRccFdQNm0fBlvfQlX+Xgo32xMHrV5Zg8srKMv0tDDFTBWYEnMIZxDrjN66nSkJnaN8qeuDVPbXz
p7F8zUp7CFw/N1X/p+EOXeGW7Uc2xUSSD+H4u+ItVXA14IIGhQiZixxDZ0MfEcrahC/spLNkzp1G
tCY8JIkd+ycIZciVzdFNaxAhsZUn6RsVUv/FeG7ibQUqiQbJXe5HVp9CUBC0wrHdTc2HZpABMq/R
NnqhI+RYsl2jrGE4/9Ke3xs8k0eQubSTUwg1eeqxVh00O5J6eI6Co9GZdBfFb2VJsk1K39DShEsb
zfkf2SnON1SxpvAQNI6qvImDNX6rwTbgnmUgw/OdNlotPLZRP6p+QqTqGd6GZIOHNvRx7h4xo/6k
qQ747LVfvrzVOi+h2zJ7BMownDXID6rmyNMxK/YJcKUR6bhtoJsFCsf5a1ZZhWaXw75yI+2peEeT
yv2bcOEGR6FJBUAfIRpyKwqTEB+1ugl4Tg28hjpqaQIbXwZbMOF3FsBaCREjV2/M8Zg3aFez0f5W
mxn6uXaqbqrjUV4T9Vi6lq4+Zw7qLpxIkkHMqK/9wBuPqYy2X6emVo8iesiTPHxtRlOWbZmnli6u
0WksnM4ry4z7ahNxmFKZCzwuI2magOeoMI1aI4rqgFmpylKCjvOV2b998iM2RvQPZz9zCIOe6nq4
aO+W5KoKQq/hHzjcPPE0HMNAJ3UBPEU20yTatB4JmJN2AoLmTsdxDMetoa/S2t28s/Al0n8akeb8
GttyncaFWMqtFHq5rvQg6YuMB6UVB7fsNMHsxzo71Fqin3OhPwUN3+wzIxisPB1BChYK4nuutoY5
8gm1xFLIvwvOX4N63z7t8YUQJoXKgAgSPNDvXc8V+pG0KK3DyGt9aVNFsWVolQkoe625Re2EbWfX
3DaLOyjJPcfca1IdjMqhGuDKX/fPzG2REsVuMG8hLMTC6ZrKOHK1kKVRTXPqqS4FpEl405zxCGdF
ZVP0t6KyqYj4QR9BFeTdt3wLEJotQ81Xwg0LCKPCxCodsBhibYSJp5YPmeFUATh5Njk9ab4nqb9j
7ZjWxEe7Bf/QqHat11bm8++FeB7AGBBms5RGDqDpe88DWZ34pl5EO5iCFmBjSsp3qIMrJlx5AN6k
l5hPnsOGixMtyInMIe6inqimkjfADTlxX9dA8SSQEKnizJSHPFy5axd2M4pwiESgr4EkLpud4DJg
fCO+SrwKkIhDvUZuM2815hq5+vXMNRKJfQWcOn69MD5o42v/rUm74qHTzbXE/t+a0LUlZCHQrwMw
EnLfyDFdz55WpX4uhTTxxmTaBfFRHndCpR399lB65STbff5RjJvORGxhcbJ/vr/fbhOgSO8A4QIu
F4gOClBmvzafipzc+qEfepUw02DFPaEjOj6dLjlmVUzSyuXXeldu98u1SeZwJSO4ooTOCL1ZTISK
LUkkAQ1YH9Ok/HBIMt0f4TwAZn6R3NVQ8wJZECj1mAM1pPkApkot8qSwT6ywnWrC57zJ9Ro171u6
LepjLiELCWSfIcFrsJF9XtbBIGhx7OXZflSfgm4C7Q96zcQfZHSUT/CVJpldOkJM+oOqPxqNMx3B
z0PammTinq5VcG8BLvge8EYihQ726Vm48HpttaaIY5FLYq/hjv1MLyGaKfesPPkON5Ei26aPOkqS
I6lPkmeop2rYBAXSfJCVy1am5rauNH+KjPQB4KIzQTpzngp+SKscXFleJX8XxbmrnmruJKWQhArt
ICKqj6b+2FMGS0KtWN75kOtDeCm2IpQp7fvLtLT9ZocB/CVqP7hsrmeF5uXQC1Di8FpJQjhktJlb
SXEDXG4+bWKtTCwECWvvlyWjIGcCpw/WAjcLY1ShdSikYUS9JNT1jdzV/LZvP4Sm2wOFNOGJFxsr
L6aFDMhf/gSsPATGZ66I63GOpQ9xjhGzOsm/5XE7agI0GfDekGuSvgwIxuvIFlpbX4MFLx04Bbw9
aMHn5+wYE2aJfVvEeITHnqZ201EAwwlN0evSVNOK75rvFfZkayCgEpBgAYkf22wjtT0/anpIkeCA
/JEUwXmtXDJLzlm8NDEv68XV5sM3o8s/pl5YC0TQKWknxO3fEqALr3z2MUoEmlI1PcQDGVZKU0s7
5tI0EwypgWQgHCqppxeKBmqWgTPjRAAkqdDw3NVyHbRTaer++7Oh4YWP3iUViEc2ApvCUJh4o6Ze
M8ZomD37UmmFUmDGQ4HzmK5t0dtbdhZHkhHwKMAJ4SZnpjfvaDjlGCPaVQUn73URKupDuZuE6Rmi
57OSg0atALHqRmgLIMNitOrKYRtZDVeBCkGfMpsCY++0tfqtxaMEaisu2qeTuNrSPjuom82GchMS
3WjvAoPP9ac2IMYo0knAcqT7VkHaFa16RJceaujBTTu0pvK1S9f4ehb3H6YIvOpQMEPmg/HgfK6M
kjwq1DPS2gKVN3TPX7jJTLMzct1S5bR4oQ/6vuYt9PzywVoUNB9VdtDooZtrowZINVi2mYb3xWIS
i8Tj8y46crmOFmo9SU6xHHoUNPaP2QQFN0X3U3Ms+o9/vReRv0DdDQhNqMv/jdEvzp4iBbQYiibx
QE2Ebtu9pFh9acsZKFl+3bd02zqOLXhpinGVYFaFAJRUJ554RM/l9l1LnMa339r3yASBgJ04aMLc
FdTUIPWXPsbQ79oEj+pqNfo2pgXiV4czgxTlLGjNHHnI8UoTjZLUQ3q6tnJRAOMYhcT0v78Ar8ww
DrrU8ySNe5p66RSjS3kHrqlQ3IM9ZljLdS68o65GxAa3YhmEfKvDlPQiulNOtDf9A+LJOlRgzMZG
Cixyhp6g9vWysqLi7c4FVhkgQERis5IyE2+Axz/uqqhIPcDNbCTcP0evPsbOT/xYEye2dIBLeqs+
qXuIv4573B9rwdfC5XT1AfMHXu7eUY0AU8xSr+Izg4yqkdgBHTPn/jgXsimY4ItxMnFFIOdA7hd5
6hWW6p/a3gJ1nAi1XnBhOpy4qc9itVOzzYrVhbvpyirjDFW9rqB4gsFpj9/V75SgNkUt+X0wkQne
Vqa0M+3x6+m+0YW7AjZBhQ1qOjz4/iZaLiaUD8QAHAZN6nEUL0pQo37h0oCSRdtRM+oizm17cTDl
LF8DlC6knufnODA1AJYhp8rqvqOCE6BQ1CZeAna+x7gZCgFXcSC3ZlBwAsBYSjnpL3Pu7TXg6diQ
Ickr5VDkeZOb0UjT1zCIu2/KGXX3jfdePSIV3bUcKDkMvQrRPlKCSbYS5KKy+FjVpmOgTOARiaq6
UFGM6I3fHKSDFWeguZwjpWgotpAM4Zc0REFktUNc0SOEvIfMzDMVN4KsNFlv3Z/+xaM8k4DhlsYF
iKLS9YYW805RyqJMPGQSGq6z9JoIAegR/CfNMPuDgoK1btIIbFC9if5edLbe/wBx4TKCSts/H8Ac
aVnmsxiiWHgox5tW4QEhbSNIU9NdDTV2yaRgnP0NdsrB0QEvRWnECWui7LkWDMvNn4p7D18xy0nz
3ASY8YgY6UupHlFt+V98JqDOoEcF8zwyOIwT79H4OhbxlIA97Cf65DfxgQtlkPJWTtRaXe+oFel0
gkeSWQatWSnvnP+QAondmUaVmAOCc7r1fRtlSiqaFd12w7aKcOOTUiP8mo7CLbUXbj4Z5XNgfIHW
xMvselVbJMi5aRASLx83pbpvS0po6CA/KKGXOZZ+2j6yG+T2u1ggHX0fwUDv7yIosFC0/6CAWW51
6dUYTbVHN9vbGD+PgDekVlVypF8rui95ALyh8JDHe35+ul1/KxdWUT/GRuKhqt9ZQasWVpmOPjEw
5TbKqSpJkjTfVBW3xo618KSZkYLgTZobcqBwc20Z2kp+SVUZs6TywaYepBpAg3F6UNKyWLmcl2IA
FB4hPYLoG5xlTEhcaGWgVFMEhy4JMvis29GOjfwVZZ4dT8u1csni/YGgFirewOjjD3OoOMSXUQse
F49P0eYkGE7ckga0WM1ZHR3UA6I3OlljuHZtzc6CCSylS7PM7ejrYeTHZZt6pUrU8qQpx5bf6w4O
KEf3xeCO1crD5hbFhY0O8l5kllF0BYCMWcJBKWshhGSfN3bIQQBZBLWsLxFg9Zq04huKIfopRDQU
29xodbWpOTxuUoD6DXBZT3+EcefLK5+05M+AlwHNrQboDCrU15uKLwUuajkOsVFodDvw0AI60igv
IlcrR4hQh3shLwOT59LIbIHYXXleLqUHJLgoAw8vlMbBlXVtnmp+CE5zmnkQJSJq/K6NqO7JG07b
SZKbDY2bBE+VXtvRmtTbYrQNo6I860Ag98h4SFlIgSLqYLlXyFA+1XxmGRAG8WObdqlZ8blZq29d
c0AvPwlSR1FruEa8BQsbbfaTgEJeCJFO8Io9DNGrnli8b4KF774bXziG0GlFCI7UIHJW7DHkxkaJ
hVTIPChVm5y0DeoOnBhHYw1fs1AfAoIJL25jTk+qAIlcL0NZtqpeUCnzkkP1wm1TUpsQzyLPz8Lz
74qIa1yOSznBK3vMruunrGuqEPZycgwd+c/ctPH8Mz2c6EElbwX0zL0aaomrt/fCib+yy1w0WSbU
+hSLmdf9xjuAyvss/Mw0V8kLUGZAxanSia8cwdHFDy81t/fxOYWVUHtA61C7zws7T1aQpAvn7+qL
5i1wEVByk6z6eHZmHorkc5dAYXV8il0/ECH8qYdVspBFe4Cq8eCnRFMnyy40jkmk1QXsjQPaJzdI
tpJt7oYvA9YcyHqTJ2ZxnLtk7K40zU1PrO9079fk9f7O/ouUYHzvHJv8z3cwxy/t0HIcGtgBe9CQ
EINIKAgT0Lli3/20H25tHTJAWguy8176r6entfTrUir4yj5zjddZJ5VCOc87AZwVHITVAa+WPHaH
Xe5j+CEehZH1FHzdH/dSpePSLss8FI0tWCYijLs1R4WgyR6PbDPxIW/hWtL2vrGFB9KVLfZalfso
0UOMUdf2HVhg4+bkj69D8LMKjFlKEV2ZYq7SVKdyPkoYlvSYor0GmRh0Bnf7usfTllTyQ/yrB0Tx
6K9ltJc91z/7iC2sKEGAoCLEiR6FTV6SNjf5I//KTzv6A2TORC0OtCu5Xb6I6kq+ZtE5X1hmfBi2
T98nE2aXl55UAVC62BkgPLcaHC/6rDmVDZJXACdYNo2qVzlZDYDpVLj9jHlUnFRAswMY8LccdIe1
ubZDnepTfOOV1uR1x4gfkJ9MUSQ0qjX28nnL3B7bfz6GcVdZKyThIGCd4+LYhfaAdw1nQnUBbfAJ
cDv71OLW8mLLu/gfk/O/X3jI+dELchnMs6QchNhpwIsqvwNXLKxSibCHExUhsP1f6EMxS1oNQ2+M
UjMcxOoBkBrVxKOye+DTIx5xXGdzK30yrBO6scdcR70vqH2vQCAqtzs01cePuYfcheWThgjoPgzJ
d2qFR2Nz3y0wV8B/WQUmFPw9SCawR6YSAKCrm2o4jOU+8isQBSMXVn5UJZH8bz1x5DZciWOYJZwt
aug+Atv8jABFyH29hFNZ0aTNeuhuWeWxIJ+7tZ7HeWEutuWNAeY2qSW147hoGA69dMyVkFT+v5+z
qxEw14WEpDMvtxiBSge7p7HZFgTsA1SRSCJquC+KoLDuLxPz3GPH9HezXuz7ATQktOVgUiihxacc
8TCAGMfKyrCO+8YKc0eMQeIbhQzVMKAAHeldcpqvg7Ib3xvbRzYyf7s/Jvba/y9zeHBApBMJfVbV
sgH1cSr32PG9GZ4g7bWFrCWRieLWjuLKVoQsae2CXPHwMA2QaOPQi5qiufj7/mcsHXQs539/hsE+
O2I0fekFxMwPNN52Y0AmSTVLtCt0rUpobPFBS7TJlHh1JeyZ9+HtPv3HLjvbCV/RoMPwk21x7m3/
oz0Uz/zKXmXvRGaSDZ65jEGwEk+pATU9vQZFviW0ROyjWcH9V9m+S1Fu80BY5saXTBUyIg2EgldP
11IIy9v3n6EyTwofTL0gPMdQzydzjURwZRshbXTtUPw8q8ByjV8eiDLhoF0MMhZLDY8NhhpzZo04
ftIsP30uQxs0R1Pm1NBSKUkCpDKUvVu3K52887cyLcxpctG90BgPNTQ37u+zZb+HLBoKSLM4FXNb
Ap/ejY2BI9zybg0YG9quDdQWbV+w/2+GGAdbqbFegSgNp9iB3tV2127WhJ3+P5vqn7EwLpYboFlC
QxyZBowNMU6t4GhEsMLPDpSGTxY0v837Y1o+pMiVoPgGbTzgR64XWReCVvZjfjhEAiCKUF+omook
3U8LwIaGdmr/IW6cNlqDLDBx3X9Oz4VZxtVPoMRQ0hBzOfAvRpCT5C2QfcIFa6d08YD8j52b1Edo
qDpfybAjGZ964iYnrnNHD+2E8w4OP7rgV20VnUSmRsTfkbnWFbwQBiCHySMAQDIKwC8m9SIWShCj
TwZeIuLRs8PZffEHGhzOBEJ6MeocbvA4f7uypvOpv3GAF0YZB5i0fQMAFIxCq/lJ54ASDNGjle+A
ZVCUfQCyPfFV1pItj/MaZngV5SsxFwuP+s/ywr0jeaWh/4EtoQvQpOrFSYDrV9LMlZpzK1G78etf
QunIfGe32rgt+xKpVSsEdV0GKRwqvHRolhLDfEsDqCH90oxjm/i7NFi5Hth02M3HzXvm4s7vKyjK
gecOfk1VHMVPrcY4+a0rDZZfHXtMybMwbgsI3t9flvkk3azKzAUHp4xIjX2UZmme+lM/m/UDcwrc
RjKTNDhWnPE5DYqt69y/zPv9Z6AXFpl9II2hWE0tLCov3Obsn4TdsBNPpWVso5WQY9lxXZhib8M0
SsJygKk6tQXn7FuqpbgPNkRf3eThsMbEsOy1Lswx915WRlkM2PNw4ARrnEwoeqoH7g+XWsVTZq6l
c1iw8s08MhdhqBs0Qrv9cCgyZTtN7SYogbAViXJQQW4RHmtZwD+9SkhnZsgABBBDRDFnwnVUSf+b
eHXufwRplgHlbWZJVSiI5UUg4lNaV+yOingupJVtc7tPVXTSQZRHx2sYjWyMa87rYpCCXBgP74BG
2PCIa4HFrU+EAVTqkQPFD6i3Xp+/aaylaCxgQAuyM1eZNUjokM+IZLsscyhHf4hFtxKLLo5p1jqD
D0ZzGNsn44OJsZlQxzlI7z3wW7EJ2YJTO8M77p/xv/1l14ccQ7owxKyPyDeQzBthCKdbNJsvpBil
zfgqWQKJdpo92NG2dn4qGxJoJRoRLOPUf72saWQtjxadeSj04TL5Wwm6cHBoCFAHpcIEi6oZmJUp
7zlrDfRwe4FjoFCGnHuB8ftY3gbDL+tMTdTxkOqmD8UPvbSF2KpXCYcXx3Jhhzl7FNJ4UyUr4yE+
8yrJKpdLSfVW8U+tmK/EQmz1H+f8ekzMxcAJSVQ0vDYeBocS3W4ccPu4EMvd6eb4QCZQTBnzH7Oy
wY5iUreAf9tlZFeZM7uNvxqB3wYv19/DRLYlNXIqpDq+B0+lJHZ8tYZC38qol42AYhIBA0gWWOxo
OXSJFPQwospOgzLvOGEVmxW3teCw56H8Y4WJnQ1A/wqVgxU5fsu0597NICyMGCiRfvWBbWipKQ3K
yshuHwboHoTYMyj/cBRwDq79jBzqI7R4YFOjTmz87mNXax4KwzTQjHz/2C9sUpTXZhLleRpR4bm2
NAqpLBV1ORx8SqqzD2rGvf9Y7YzTfTMLSwWKNXWmhca7Hlrx12YaQR8NWtPpUMQ85qx9LIzDFJX2
fSsL8RGSVsB+zHcMjLAXQFs0zdBP8XTQ8sf8uToUGFVabKSWAAY4gDAeBOcJ/m/F7O1yzcwCIKDA
JhTUm3K4hoBRoxlGpx858phtG4e3c3vCI4izf1pHCs0RtB9rSa3bpbu2Ov/7ha9E58/UFwqs1rJi
ivk+A6ZmMBXpHMSx2USblUHOgcn1/XBtjtkp8twWojQwN1HHD49yBf6Z6tz1O/+ZJm6rcbYs2dzM
shxCzrD7+r+ZZ3dQQFXoJzbpdGh+614PxFGOKrADzaDKDRwQSkQIwNeqByvrypKrNiV6P/Ism/4f
ZWe2HKkOpOEnIkLscMtSi6vK5d1u3xDddlsCtIAAsTz9/HXmYuyyoysmzn462gIhpTJTmd+/l2WT
euSlDZ7nF4Jc0Dh+/Pv1fh4J8q7ouEbtSHRmL71u4DgtLCyT4b6yHknxyvSHW/xVlwg4PyT08BlP
muSoL8Bi/U/U99OqiWIzlM3Mln01hFlblXndlgkOXAuJxM6sWpU2BUfr8X62rdvm1fTdBaax/f38
PT0BZKkc/1SjfF4Rv3AU6849X/Zsq/KeZYptUKum8+Ke3cVXRXoPrvEt+1s//3uKv/tup2FPPS8o
+Qdv4WyKHUF6ElOs3xnVHAHqKdb2Aj2EpO952oZXzt2/h/vh3Pg63umTf5poRwy90BFs0UwO1nLf
/VYp8qdoYi6jpFm2yJdcODR+nlhMKOj0qAP6xm0FIkKosFFgWK4ALMgP+oiiw9MfWy8pkvcKl7f0
wun4ow36NOSZUYgGd+ro2Cx7kto7gNCu/G2YXMpEnJfFYK1gKv9vlHMaqw5pbdiCUYZcHp30YUlY
umyOd39M8ouiOx1xesrXIPZlbnrB/f5xsX4a+uwkDtFL2tcEJqBf2rT0cAe9aEBBjuh+vbBevh+R
X1/SOVsvcdDbvsJIHoCdDs0CsWT+sqrJg+IvwCo1zAf6e+0QmjaNvUWkkM7dth8uGNqTV/rNzH96
4dMx8GnZ6k5G3RRjEcXFrzL+U08X9sWPlu7Tzz+N/+nnRwu6mBhrT99SNHdR8cTdo9NmtXcp9v0h
k4POFJSo4y9QjBF3fh1Jar/ouMaqmVZAujwtmylpNv2GZ+HqKBP3yk5hCFbg06A55vni6D8dl59H
P5vHkQ6dsSqMHlz5K9wepCKFpMJBb8K8TKcUD5AWqc68QwWmqLdDij25kMo6r6L5b9uglOzkRyJo
DeIzCwT8mK1oh6nuV11uHVFzmtOVn3V5s3Vm5GZRDtmHCVLODl9BD1SlF5MdP5kH8OrQVgeRG1xN
n00Crr/mzjCz7NVTP6T1nX6QN87v0GTyenx2duj2hfQYtEl34/FSn3bw4wf4NPbZQgt9HkmPDMu+
zdtkRg2w3uqbaVt8gPR5i7SLl6GOaE3T37+a9MlHFDSk74B95o/r68fHKCnTOL3jyW+a/lo/dMkW
qKPEQt1T/ntP0ynfX+trZ+Wn/fr+cdwFd5d8yp/szueZO1mLT9tkWHjoKIGZA1V93+/EHmIcFwzO
af2f73SUi6JeHTxLBJBn/mPTST7zboHtpvzgKyaAPOqijUUIR+XhYh3EiJ5PV3YmVQEAG6Fqt0IP
Fa6HqLv698P8ZHXQG4cIBNVl6C45O5x7Yuy5LZ1lX7ZvITtKfsG6frc6eElQV1EkgapVcu5zcBT4
FR7zo33vpSgiG/YS4PB/v8IPt/Uo/HcAaMRyR/bp3MEonc7j4VgV++ixfSKg36FEMOWrKSUrZztn
QQIKH8/H538P+4OZw7Bg/6He3bZPzPavK8VnQP91ji72q4bly7Nok6354z3ApYJI7rpJ5q33jHJ/
IGeAUrFupguR3Q+HM8YP4Flhg8PMnOOzLUHdcQD8a7+LeRpcOU/Wdf0q36fE2cav8WHM1EN70wME
22381L0h15fadr8bGZAIgOL3IoKqa/e8ZA0VTEXROEGxpwJADmggzDe+dYMEGRKao3MhxPwvTfl1
13wd7WzX2H1jx8oPC9xQq8Q6lr+t5ITRcdZj7q/KO9AeV/U6yKYEacHk4S7IaHJz/YyqxWs7FTfj
dspJ5qzMmqAoYMkhRJP9ez1830nQekbqDD3eqNhFwebX5RCzpQ5VTYs9k23ioWH5ktjKeY8FjpWv
I5wtOIAJedFPVrz31tbKf+nW6rHJu0fzHD/qa3Uv1/YNu5Sd/MGb/jro2WFeCDS5Aphe7Lu7freA
y7zkMq0TmV4qq/jBUiAdAiQbAFiQCz0/NKOxYWKKEP9AVh6qVdcid+tbz65h6f/9oX7auDGBficG
w3dy/nPnP5n4QvVjDzVway9AJTqwG7N1d/xeHRqSeFuyLTbset77j96OHotra3+JnHn+orhRPDWW
o4U2BnYHDcRfF4otAjO1jWvtLaToaPkuG5NwaHRqt0tVe+FlfxoMTgCydHhXpLLPBivI7ARqqeih
77byBqfLRtAliSQad5cLKIVzc3B6r89Dna2UftYazaA1PbhFsYWqHXr0W2vVdkjUUWjaVcgSEHop
RDkPLs8HPXN0ppk2QPPg/fTDMaqy8hBsa1hbLNE//14135y6/x3JO5l73FGiQvfrZ0Mq0pWQWsJ6
gJjp3kmbFc+qTO+Q0uVwWqCvmutErcQxvrkkAvptE56PffrKn1Zs0A1eNaAbYB9Df2igD8GyHscN
PZTbqfmgC5iS5fu/X/fHeYX7jqpz3Oeg+frriLNyirCzMK92v3b8rJ1IQl4qRZOwuJu3Yfn/dZn/
e0MYTdx4w4biWPk6nqpHhy81Fs9S8ns+qaw1MrE7irTa1n1k4t4pH2lx6mZu1bHitzxs0g7E9hNE
C/1HzV9nKZN/T8E3v+Lsmc4hMtyeNOQ5MAcxS5BgPBZXw6F+nEdYiXqv9miIuB62J6Hb5GIB4k97
CewJXNfBQTrlVL9OB+tHObC6ARoO5ZSH6q15Ln41x2EdphTSK4u76lhi7d3HeWVtL2mwnCPBcHph
5E+Dn317e2yHOWoweAslAJFPu/4ofgepSutDufdZCud83pmc3F9bNwadXJca/89dcIzvOagEOGEG
YvjHZy648mAeB0g5H6hci+HYsdupuHHsS21bl4Y529CuHGe7HTBM92GulvSCNTx3B/57CaBv0Z5/
atb+L0r6tGWJb5cSDhIMb2R+FaXe0qG+kND7L/3y2SU6jeH6IJniCgH0rvP2LAadE8TZhh2Aolw3
q+hqycRVd/A3BysP3ruDQkfjVZwth+YWDNhjgSzNZoPrBlxS8UOMO/3//4b58jxnJwCXEfpVwHE9
dPrJRK+4B0wUEHlglv2K2se5y7B4NGSD9Xu3r4fEgLUqHn3kdv79HD9sni+PcXYmRHEZWqWDaeHA
7sYobY/dW88CVf/KrdeVf2G0b/e3+Ao+Llig1nNSiULY/3WvasHQlaem8sAURKLq1H7uZTLPCRi+
UA9YBIqGm9w7TjkSDh/zjmSsTRRaN9LNv1/72yXM/z4I0rtAcCL98p/f82nJjSGfXRaM5SGe7h0/
ke71SCGfW04J29RHJD8P/qUQ4L9urLMl6MOFAgn8VAePnM/Xl7cndJBN8VwCPLYPV+2EJv6VDq8q
b1XeTnLjxiuvRe85RETe6UokLNojHlLRhW/wLbl+evXPj3HajZ9e3YIW20iDpTy49Pdod2mDetGi
O4qbArCzaTc0D06TNdAJQ1u25T//e+J/OCvR+XmqoQY1HHdsZ/Zy0gwsChpWhzp4joCrLQCPtYuk
flVQXCuhzyebixSdb34d6hJgWtCS6yBD+61dCMpGbVPzdjqIRCFBAmZt2iVB6uTmJkiXF/zv1z83
v+YMBOF0SZ51UmfQkkH+pEEdwwJv5e9/ikRLuqQoKN4MSZyNCIzSjMC539GsQaIMICpo8vx7rs6T
rQiVI4TquPdEYioAJPvrh1qauB4GlMAeTPNQWjSBvrPPLmyEb6b3NAY8/FNHPihO5x2EnDFDC2Wm
wxA2yQh4Y4221X+/hn3ephieXgS5PRKjZdTFe5x99KG3Rh4zNh/m9PWwM9kmfdHZ8gacxAZZTyf9
MyXPZfIqMIMvXp4cVzIDkR91venx4QguapJsXx+2b1BRyZ5PAjT3t7dukl3tTfrrQyRX48pLguQG
qSEEsDzdnIpqru01/lVnHyb9/THkNWT/eDqmH8HRQ0uWi/98NysfvzfVq/somdIoqbc8uUaSzT8i
Rb/eu+vnMfslk8c9T/Ih/fecfNsGZzNy5sJFmqASdaaYkfXSPfhWRt4miaVJwCjZxvJCPsA9TfAX
y/N1uPN7ScuocfBCDLc7vB5ImtXJk0q2h/fX7frukB2OW53jz31+dfV7vf+r1y+b7N/v+5/u8L+e
4Cy2EuVUidHGEwSvfab3Qbp9Pa7+rlY3eZbD5if3uUnWQbJO8k1+vU+fNvs8SW6Sq2T9O4vSS0vy
J4vwaUGeK5YGs+fRcMHT1Embv4TpRTTrhe97zno3LCireMQAPcQtUK+AQ+5j+Gu9BUOOLkyJRb9d
8m7nHXl5iw5RkskXyJn/e86/++RnX/3M0HdRBEZ4i4dQzQ1BcS5qnZ1TA10CHx06yuzdKnYK/AY0
iVLU/uDquJboDb7k3F2a7DMXVZqioNLDY6yeJDb14eWoEpLu6uQAmkv6kGDzpVgDL6vVXY/zf7/O
b67W+/tnN013j7fYge+XPv/3kxhIdaDccd2AxDL6xp2vlrUwJp6bEmBG4aA+Ztt1j52SWftaymdQ
1VVXZYLsAQSR82EsUtKh2r5DM3+CRoS4uiRFfi6PejKPELE88dRReQi47dneCK2wGn1r4YcXC6pu
Wb+lO5lZ1/w4ZTJKfIi/QfAgs9d6E20xQf0aRNsCxjID9zprVx/VoX+Ul8r+f5gjB1EF/DQwd1Fk
/F9K9bOb0FqysyXrDqVUKGJGB/0Bh1GdFU1B1rFT9Lnj03Ztz1Ofg0jXv3nSibdgEovrOuQ847Nk
Kxk5ZS7jWazHTlkHEgY0X0pyqVvk+0mJZ/VAyD+lV5GtOlvpk+MtoXKq7tCoX4MLYWVxX02XGr6/
G9HTIPhSJ5BtgFDl66Jpw5i1JsYgwSlr+4BG+wVQmigJLrHCAA84/ayv5hL3C1gTgYvC19P6+DrW
pBzVutqaHuDVgHnCUaK3QJoE6ureQO3f1DPV28ImTlLI+qAl1bL6v/MMadk1WpMK6K3OQu71CF5q
VkJ85lXL1r6eZ6v8ULwOTtqzY4zQ2EXvI2/gjo+xKo4LUn1PWo4NGF2jDyyJ0QZVlEZbhm5cXKqs
R8uh09oeFvnAAEzz0ypgE6QnCo5CGx/Siut5wVpKiklZ9pb7hj+3ZoxAwXb1hIbs0evf26mKnrRq
mbttgJ4dUqAbASh2Qr48kbbrOsDBWqHmZu83HeBECYB2pPpgblhQ9PhFBQStUGLajctKeb5U23KI
xbwq62h00PI8DNWfebB8OHOuq/us8s0CT6KcAdsJaL/MOplrtwQ6pqk9gHcCFrQZ78rKv/ZUpMS2
iyUa4uymBCWvcAeAoAKfL0U6LxWqL2vTuSQ3J82w1G3rSKydJRjKDR4F5TcWVf17T7F6UKXsKZ7i
dhfIdk5QEheF+MGgvwT9s4qKCZva78tg540WeOYCSI0tupynu5bXGn36ym/2jAe9yUxjd7eTIPR5
qUT/R3vCIakCVPfgVHXco4oJyKQ2dOJ2XRGirITPXj9m9mz8zFc1mE606SoA9JuoBn5wGPXfCbAv
O/NDpXkGfagWB5Q7V9VqLt26QOxH/G3TC+dvC8ERay09aeH+WVpgmKhoWlYyPH3uyR1CP4m46BnQ
Z1ZP1xCBEA9FSNCP5JQ+BZqpYtrKejTrL8jY1qOX9rEkIj+1dBx4dyJzj7pujlIyfu/3XPGEoq+8
XAndFH2yzFzfqqK0q90CKUK8U8P6dTk2hZ0qizjzJmzjfjdOZD4pwNv0bx2o0tq6CrTJbal7p1sp
dJ5UyayI/14pHUI4ZFQ8zh3L5W6iJ7Q9axe8jJQZv5g2A+SSh0S3HbGz2KvZmxLR8Ba7Bg1JldX1
6M32J7TTKBn1T1ZnGzADgwXfi9J+gKh54GjgD6LFiJw3AORmgWdiZKq9Wj/WtRMSqLTEYOBboivd
TMcBhcCXQYYQzCx7TufZgBFSMcI+fLRJAlmiZ3/dVMy2U9cKFYYkKISKSnyNlbLR8ZANZYRKeXex
h/lqhNqzdQjRGxsdOgt9a7ktS4UMhr94ToqbGPN7GnX8MBUkuB0xjbcD6eM1l6hlTgEDn94NwIjQ
TSuRIk9tsuAurlS9+7R4ZfUoLODEqR+wInGmGLmswVC8vyqwxJJwGoJnIsYQXxSyh3/RGyERI2kA
HWlVYuv3OP3qxO3RS4Tq/b6D/lIBqheoJU3Mk7DjCj1D01g/2UPd1yly1frPJKdpa1tiLgEv8dlO
hixu8yYyNE5PvWqbScWgPGEW1YgnmGssECKcZIia8MVqXak3djVwgzxsVSzZUgiWk1afTnjlW4e5
spF8AFK1fWwaXwx7Ezkcs1WX1klNxxHvvB9bIGOGAQ9aLgGP0t4XdgmmR+lAnlYR4Jx6KMI9oLKj
xYVIgeYBgDZ9xGroaPfffV2MAFKMLMZLB4FAMWKh7ccQ7YtzhhRE8EeHPfy+pVMQLWGkrB9kKabf
zdjWDN25VQh1Enb6qDwucScZVg2gViOgI6dFBoMQO72+sgp0oSS1DGCweof7Ml/ChbibCn2afwYI
OIVo/CqIn7t2S8s9CmA7AJDmAnc3iAfHZCRubUMrYMaHMGM8BrltV7MPyaF4RJzsLX2TEgAVXwK7
Vx6w6IMySaxnEudyog7Ig2UX3Q6VhI9Z1XTYyoBVT0y0obUOBymeY+laehvFnVovZBqaNTBtyk7w
Tax6xZWIowNjcVndQuGFOpnVCZCscREz7qaBVqf8EFq5Es0DfuiWVgXrZbL6+7iprWukhGt+P4L0
AzgYGZSNSkHvJELkUrTZweq/4EJ6nBPXXvo/3RDGfY4UQfl7Qlnq/ayqzk0cE/m3oKP2bRrJUD8s
PcetiNtMvp+iq9hF/1IoiFlHcBqXnMcDMsolnQax9byiA3cnoo1cWyUPTFLRVj3oGhfvGzsYrGDd
+XNxnGycNGlQG7y05Ynwz9TJtj4ufmv6VHD0GNwTX+O2wnOLtjlMXRMdmgAyR7BEoWKZq7hTp2PU
9kPmjD6dd5COY5APJjYkgbrZlTKXtI9xmV7g6VMb67NJA1QwYRqrioNmOEFiGZ4G5LWgW+svO8Fa
qBF42ouAKHd62qS2gyxyylzd/UIhdHinypH9Qsw2VjigbSCB/bic9L4bi3bY1MKabmsUaVartiTw
gbgfK9zqLLOVEzJAHgPMrREYdBY52ON15G8d2jeQTnIqEj+hVWSxkohChybzpR5MEln98kp9gkko
MNHgs1mj99s1jeWmEt3/UEJshLNiEnncpLBJMW39VkOJBNeDZQkPfZjpPdLwcZ2JoQM3zzCwiGAU
VMCv6FzT8NaUMVZRI0jYp6YhBuCxU3V2Bnvuo8iJhEyiWw+LOy3irnmKaEDAVO8mCyXSnPbV2usb
T+aEavox+fXU5KLywyMKik6ZEzcc64yPFu+TLhhbbNAS1WJZgWSozqxROQOEnkOLQJjZxSjrgbao
d3AsuDST1qy/wrcgRyuo5mLX2YNgGyhKWHQ9FbEJ1sZW/UNYRrJKTdF0ZNUGom53tCytnVXQ5l1W
Pr+bfQORnp5xlBUEtBnKPKb9CBZYq7xuGy+eJ/bKmk90BCpBhQAGAKlP5TrGXgG3bm651xt6r9y6
1ceo6Rh98PveeRS9isC4xt1Ztwt6ZzY4zWfAntBl15LySfYTQTbXK3DNBM8D5qaf2nmE0g281HTu
lx6FHX0zPCvAwj8WwxsJbIznjBtUwZY0geMe26uibzl8PfigqOQRrmGIklVgVkNtl1C3AfozV2Eb
NWg97kd/Qx0QUe8WGTssi5pWIlarwfW4L6bCphmZC6DaSajGjJKCe/vQhEuVLd3Q0PXCtEIFKCCI
8RYBDYJge6qN/G3ROKT3BfaQSCwLZWHZOEQjgYdVw3+CtxCF43yvamWca4mnUpkJJ/e5x+p4dYrA
blbFgr+NrKfiVpUIMZMY5bwvrm1NLHXRUHPXWXR583sSsRx6buJW4ObwSpkIsYopeX1PC78C9nMQ
5M6dIlwCnw5duJXcid6RUGCvuOia5ztR1BFdSUFbuA+D9tmKMLk0KRtsBjx+o2iVltK0LFHwGA5Q
4prePG6iKBnLro2hz1UWKLYLNL6hxiHmJlDh8/CrDhXvDIoC7UqoQX8IrorHNjR2l7cwjTx1Sz+C
ZnGEfj3cNmla5oUIXZaYReCad5YGjDHtki4tq5BeV6g2guNCWucGZ0jAkzqa5S81w81JutggqJjL
Eftoqheg8wXFLCfRWLIY8Qc381+7D6tbuy4WNPv14i2GVTupIhoYRmghAmcCVyN+dqQfwOuwAjmg
tcCdD3HZMcQuxF1E7lQ4DZqexbfDFIqnZrKLdS0d3OhYsb+uFxI9U9C498aS5hYSb0WRcq+AWJhr
tP0aM4LMDRvaCp+jjzwwRX2v3kBdLcQHVUPA1iElbZ+zdpjklTOQxuSlD5G2ZCILCCS45/e8rPN6
PV5jiuB/l5FGWp2DwobbpraxrqiPwDj3p7p9KpwBSXAWwc1PFg4RgsRiE/rput6Jpryf6jjMa60Y
wrsW7Ck4I4VXZv6giMoQzCwSrvuCiyIk1NHFxUPWsNSqwrj9O48h5tztKAMnsypFtTZV3PUwWzh+
Dgi/lF7ryhdbn+qy3riW8ZzMIbrpbkPUZgpsTJxZfO1Ry1QZ+r1Begm5y1NJBgBfjIdUCqEnT8Nx
OXw0MkHxMYVAfBglyo4gq4mzM3gZpPSf3b5CwNF4IzR7rahqUR/Tm/HaGnQskjGoax93ACi1Q72/
mXQ6K0gPJoo2S+7DUkPoWePCHUI6vkT6fYRQRBI47rCjPjquhS/wVrE3qr0zlCKGZ2VHV205TKiU
DFBomyyR1SxJTeIJl41l+EKdEtSuTs4DCm+nGVR/35PxcXKV1yS8pQEupga/DhKvEzXEIvmJ2Imb
kfmtoCEnoM/GvMpYHxiFbo9G3qq6tt5JNITIscVGAIHYay5TsOkALzZYTyqNyxKsMl97tx0f+yj3
Oh12SWvRiSZaOOHBYrFfprOHi5IETdu4H2n7Ep7oiDL2D42rG3AgPOPtWvwaxO6Mz4/oMUPYLtxa
/DXOWF/bNaMyjxqNLVkFMipTDq+Jprys3RAc+NBHD0Ul8Uy+Z+YbQlilV8SBoYFFacMHrDx2b0YW
IVdHGLUyO+ZgO3Pp6OM0KapzvqAjGVgqTAB+hhpvBPVIldO2LhFCmQjKOotT85QEjRzTYBzk9RDg
coHaFaCocNwWijB2MsCEm5FAwxO9CM+9y6s7YPUD5JlKuMNE1dDyEyehEMjTkRbyTtgNEK3zbEyW
cJr6byW0DeFsn8IMMhPFcx4HC3ubh26568vRmzO3QIoDv6WqdphZDcatHahr4SNoxayH1v3scO+3
rVxFcqKrAH2Wdu0GmYOaA5rYEMt7grWeRFbTqu43RcjmIIsQ2f2KeOER6LsF4ijKZQry2OLs14xo
FWmhwe/9pG3gDoHky6MjGnMliAR8htV1tFXGd6M/uGrtlTUDejHwyZCPg19CXw8meCNwk4rKeq24
nTheRH/ZnmfkFYIJZcMlHJC3LCML4SoKKxeIGRS8VXk429TOqRvUm2as5jAH3ou9tdyIG4V8NNs4
be22m1Z0bXPfxJTjsB5Ip9LRSBSR8FYICt0qqctVxJbeyyJVC7PtbaFfwEyOcDJ2PuDMQjRLejpC
w8RbSIMwGErALKXCa+zNwqe2XkMLuHdXNoO/G5Xg4qYK0JgFh4drQ2Hasu1jQCtY7kmS7qgdW8G5
ri0H+x5qUaDZKcthe6VtPex8PSBgRIsg7kdQIBvD10cCf4O2Y7aAk2IPJ0vpoEu2YR6AyawXbpME
WIJItU9VgelyvMZkHZu8KNUl4oAMueEn/LhpjWYbZJwY9YfnJVJqSvtWKwRjFq4qj8IiHTIwPdJR
STyhu+PK9e2phEfV6yiDkEaIni6sBCe1tUdt6FegLyEJwwpaBhThcwsL1TlyF1ROQTJFRn7txiJu
EgRHsHYLkZ6bji71qtQNKerd646qMC/UUoOxImSL+kwIj9gwfaWbj3ZVL/dyVPAl5ampJZndwmrT
jge4Q0CGHRf3EcKTv2RR1q+l9Xt7FcC77nFo1p4LoWR0tycyGPr42DAaF0j21+Gx0XSMkSacbAnv
ssZrQEUJRBKlqRNtuOuL19hulyfHcmZ0fBhr+nDEMiGWcQcbsHIPtOqomIu7uLWw4kenxvkXuhTH
+ICKgmerigziC79G+itGyqrFTpbzqolgohG8Dyert6DPcoV4ukFxGPe64DAA8AUW+sxDCIQ4JWzs
AMn3KOeVBYUQNodDl47VRKK0KsD/SNkU9L/cTgKTxyqqvQThNbI9bByW39E4uO9ydgOkb6Tv3Jt2
7gAm6+AbAXfqYTOrkCkXaHlV4wyNXfFm6iCWaXDy8JEc1AIGvKPuqRxDDTLtexvdADzmsGNjieCp
ELNlIe4yITp8nFodi3GOljwiU0MziIu47tGeiqlPa5iDv7ypY5IYj6iD0tJFarBU3bNj+xy4WLL0
hyhqVZnNCnmapGSguh7iug7YJghNZ6+ceXSdVWUZ3AezWkhsMrtwzQp3PSNYJP6J/VY7mtDMMrZb
bQxs+03sV9zKnDJAggmppLBM28VX5dGfrarcjW4ladLZNggqeoS6EaSrotJL53bo31zW203mI7US
5bGDgtC0sUUZga3pOX8iNLri2yx1awBo156TLy7tdGq0Mz5HJjTXAnK1OAWA1h9Sh7b61RqsGN5r
N/igeEsOQU/JKsg6jXYTvIz+KQU5oRJyq2JLjdtGEdamzWy7Krfk4G9iZHPmTKAtwE4kFfYmHBCA
5HHMRbmWsxBRgqufGLaUWtF121sQQGoZvCqVmAmmIYO+oIv+0BkHtjUjPzNQze9aUXOkjEcVhOuq
B9UzreBYRYmZo0kj3a9cNOig9QkaJZUXFaktKEFyWeBmdRW3GpnhFnEZg9wjeIWgS1t1hmJOgZye
Zt6u89pQbyg9hRZtPWGLFTgiUOyOhCbq5UKh+9Rup7DNBulMrxVWmYJGOa/h9DZRibxWzJpsNE51
ZQ2BsFAsY7lIwmASAW2vcQLCzfKaHVRgkMqZkCy9BlgduuYxoraNhmZ8B4nKiYzIfQu179lA8Aj+
gIICQCSA51lU+RaxCDaQzuQJSZ16zmzAMOEwSTR9wpVpFYQu0W7ZQ7YPXhsyRX30YZcxIOyWMh1Z
O02Io7WaUeqfAeJB5AaOiFCpjTX6ZvC54BXMHgvX4Yy88Mvg6uI3PLKZpayaSqh7Nm3jdBs12ZBy
D1sirKvKlu24Wgz+keAmCXdwkTu0Dug+yE2deDcR0kLzMIcZqvsjvfJlF9zXrV1fjZQHaDNuvNaH
OiV6ZJ+omerm1uKG2iQZF1I6SVTF0H6ZahRQt9M0z7iyGgqI7iKrkiK/4voJ4cosma4LIG1DpIhf
5nKCh6RUNd5Blrt48dniv7VFtciXWsLNvOlwhPgPDg7tebsUtc1u8JQTtMFI5+NoA6fO2RG/cIrX
UekFH0y2zd5uRmFSGXOqUuwvA7iZG7aQ6wEp5JdG4xQWgyejh3aM0C5QECPgnJCpkPdzU48wa0KA
sgvXaKbRmPJeCcAToi4AzrIgkaeOozd1akudXtkAXamglfd8tmx8i8YE5bGuqsrKfLi5+NJalXec
qxJVWIiWzDuXVR8hQY7LAoT5KPIQwV67ElJBBVuIWBUFs+IU594IushgfDpc9ZUVOjDYklmZBW91
vAIexH5Edrw/tCECuHUNLwJyZdpU/mFeRv2H8kjPaAiXXn/tcgJKgstmgQw2okWE3rGKcEuPnyS2
ojam3fTBNPFs6P6HovNYkhXHwvATEYE32yRteV+3akPUNY2VAAmQ4On7y+VMT0xnZYJ0zm8Tu9ws
sFUc09d8CSY3b74XWq3Dh17jrgZ56GPsuyDwOD/1EJ47O7viPC09+uRdlNqpOCHsbb3D2BQpOX6E
JVQ01Gz8XPPiuF/MunGza9LWJekjFRF8kBds189EA3tuBpeIFdEbPt4s4uQWwE7rA5NpRBC6nGO9
Cz2FusvxgTzydlri4UWxI3WHOuUc3dPNU4xHIrLL4oQ/JHgPE6YUvra0dvb11K3fFY2mzJDzUBTL
YUNDRr2sWbrmMmU6lLfWS+d4XzW05e3jdhL1p9k4Ei9NwXhTgPGtXuXtuCam6F/gxi6qus2LL1MZ
TvEu64P0C5ev90s4elj/1lOZFH9A6mzyzPUasISs8qpMVIIhqfIolAr7PoG7qjumWAlSw2hfOWcd
hj1Al6p68k0LoC1YAcSKqwUcU2G2nTmplJtvGa0i/6ml38StE1XCHKshkY+UmY/I4pwtYEpTeiNR
sFJ+l9fjILeXljnkw2kY8PI1jrs3SHSoHBJb+9W5yepsST+HzicJadyYJTaCsbrLuvHz5EPqimFf
ardPTrEwffSYGa8mS2Ro9W+vDmIUuavp2t1AkVd8Tsk1fkyMbuLdqifvEDd0DRd+Lf3DUDDyHYJe
bLe2d1W8K4sMeWRIs+Nfv2rd5H7px9kFiwIIY0iNbZxz4OiKDPhFqZeo9y08Ry9cDJZNy7BbtiIE
krapAOGc0opVxMdVsUixXfwxbd6qa8j1oXNi5J/zQt3GOPfry8J0XV+QNAAvSO7GeDcMPRtRVbj+
B19m+sSGYe/bycTfS8aPtevDajkl9VakuyQW+muLsinYiahj5KrGOCh5CpIRkf5QTwCkRsXPHjim
AC+IE1wf45jaHSDASquBiZ23Fsjd2aHiLDjuJeUDBC+WrM/ZsNJXAYsRKj5Njxsl4Y7mLRr99ZBw
Wr+ZdZA/CvjuqVkm5jDHVX0eUlZ5qTuwp8OwsunlXjvxmeqwUyP9gYv7nxReMO3CYfR+dZXT/5R+
68y7YbHiJWTACvczS7c9aF+pZ0P6CH1e9OV9zp1kVBtSGR22ah1pbbwOmPAXcftRxRtLuYgrqJ7Y
r4qPtqMroJZXoH5i8T5YRA81s+zYmH1ll9rsl7aLM96HUL1mcNBgVFO9oiQESJG5robs11qhrLx0
DP8PGybC17Je4PAKb6SdqTDL+tg5CgjaW6vlpywSxv2q7hBueCBnN1o2bXw0nmwuhTbkA2OQ2sio
AMrkd2SR5xl1wuwMBRQx0DQiflrBAD64HII/6HxghlLYcDi2YgvfnIbbnY1pHj4Cvkiy4AV3+s5R
glKGSNb+Tzzr9EF34wCD4Y1jmzvptHCIBb76mDK3ePZC8hfSacve1rRoXaidhTBqr1YA/d3cgdjZ
2lPP2Nqi5sDpyFQiyjL6nH1T1acxIfa9CiOXOh54qDtrJAVcTrtSomuzCXamD5tF5TET4MVmoegJ
u8ymv2UCB7ID/BTvcelJgDBAwxeiIKQ5IP3XWd72q0usnVfpII86hmh2iKXgl67W4CYh8q3ZjbZe
/lSuxEfJpQxQ60VmNGdmyCUEpIfKznHLC0izIbTNcdCF+zQWo5vsjAXnytPe8vvOoWumkxqo66GF
HU+QNb6AS146+94uRfOfGbJR5qWcElikZorfpCP7gIi2oP+A7aeTOjPswLnUXdqf+Kv9h7IK622n
TZ2dmoCJAQ6iwPgs6vpFjZuvL2M78VCFdB31LImkvvGSr/15GBvqoqloaV+rUW+Cis3MykM0ExKV
u8Ga/tmaAOPZLArzgkCgfRJ8zMe5jAxPhL6yGizF06/emfo7gIHy77pUmtWRqe1nGoPtXrQ+EE66
xjfCu3pXlimLXoOqinBsyC7+T9rNzw5LM8fy1QZQbTyD63CZJx4r5Yb+J7vFFTJfEjRmSyn723Gu
Og3g5mvmIde/VN1aJAcdRCtKtLitfrLOTs800/GnTmzL6xF80ha5NYH9cUIp5XGd1fALlQRTT1pG
dbxnrHTIDgcPuDH+SqSmMSUZ/9Kt6c9pxWqGY8PI+5pUwTZ+ITmdabBRUa/FKXDQ0OYiccajY0s1
3s46g2mOg/X6lDXjsp1j41fhGb7Cr6DLXSEu87DQNGZjS5NHNTmbf266THw2vGohSK2Kgt9gsZP3
jqk2UF/MliXqCkOKD/x3UB19p+m9nIPb+wKAl/Fpsrp2D11vJr5AZWOHNYp/NWB+grhsnj2SG5BA
T9GTiy6AcbAuhvEm2phk9z6M8Fcsocb3BWeUe5BdGyKZgN5HSs72UZ/ZywqTp9YU2XHbJpKZwhZ4
6pQ1XjfiL1tHQIrE9P/SDAIK5K2ZPhKWspSnPeaLXBAutjkvxPSnS1MhEIdv2Jmy2Tjezchsr46B
mAHBd6IZ5bssIWn+pPzj5HaoXafO1UDL6IHGtnSGjihFsN8oj3Pq3Qr1kezVxv/hHWdamN0OhW4o
AgM/5zwpkqdojcP/5nF1i8OUeoO3K9c6+U6puwCLcGcXNhgm/hhHjWPOTYVPBDk0CyliJpcI5FWH
C72aauqBDOgydfQhMpZD1jrAk0fsybE+8NiBCsBVh+jotlViqF8cXlS5OuIp6Nu6ftRRDzYag56g
hAhR19wwt4YEhNV9QWBrHaIgKrhyRd5FYS3zQPkrk+uYRq+ul22UTw0rq2SkxxbeXiSjYdnLKqC0
wG27IzIYXPJriOQI1jORUHVz6r23vnflOToydi52NUWy69Ml9ji3s2jKuypj+ZmZ6NOdkwCRmgyO
NweOT3/zHltEI8M8wUjaSZd7UkrS9d1vFTd+KszkHJBODc2Nqt2GB3OroMUWZBTxYYnZWnMO1GTG
JVWuwZ7c9JovaG1Ev2+FH9jH0mgPhlfBz20Hx9fNdpgHsVZPVpUxqUYaBuopChD+VZynSzI/GdA0
s5dRv1U3/bCI9lHFbuWelrDzzSVTBrhe6MZ1npBU2epcx12WsG5aeZ/qvpwYwp1sad4B8NqFRWdQ
/Uug1tpdYXzCoX7ziqjNLmmfQLrMnRNFfMPAzJ9lNXjjSXoCjD7bXPMWsJ7Fu4qU/Wv4bqW7vV0z
s56yok/A7xoH93nvDPYvWjHgMAqEk+WIzI8OPNDKoD+27ZbqY7FCtvbhan4vgTPPR88pZL+Xfbra
3NkUxRsm7BHorXwuCBa2uydRLXN5Xghw5X6SprC3CO8mKiVSmNm8ihbgCBcICuRSGJnl87V8MWf+
MPiQhI9PTkwbiGw6qWF4KUUFUs9Fa7aD10b4JsY6uwqLXBOvp3ZMpy+2nPI5sSV8iJ/U2s81OoYR
5IP4rcPUyuVewfNvR+GMZUmIAoPFr2ZJJhx69ZAWR35khHCyg/2lN20op/1ghj5DVeFvGdCHLMa7
rKF3eUc9lGkOte15mMQUWERlauztrw6pIs1xytfLx8Zf2T/rAmXeYY5EUL0sM+z5rzJ12hARWkGA
d+T1HTO37cTyqLAN3I8UNE2fnr8tA3lL8cjbtnD55sVYEx5bepoo26EkmzTbFRTD1a9CwNDkRYi9
ABgYchdQq9qK+1X2IXRRkrTVDh4jlhe0kja8kRqZ7QHAurbHYc7wgi5DZr0jE2oaHwBxJBYDfvLi
stalenQgsfrzip2leZ0zwKwPNx0q/0Zy9VR/Z5mk0623YlveNYkb2fNq2vjO65OpOpWFFVsuq9Uj
pTRGiHJf2A6PNqpKsqrmbQOdq5x0Y9+GVKjfHTcJNI0NSZ89TJmTzl/hEDQ8XWFp/JuNOYfA1yJU
Klf8sWK/TaaBjkQwMpML1XncWm2RpHekKyXZabbwi+eum7IWrDRmmssnzftzggnW8y4QfugdibFs
1sMYREXGUzYlCDIiHVY3MjU8lQaRlT2NvRvLf97objV6rQCh2zRkmYAT07113tOwFdGhmZ2iOaHS
sO3eiRZveORU7p4G4XEN9l4ymKeOPy87S2W74kNS17i8uOS789G5ror71hSMt1Ys5R/PwZd957UJ
J3MMRu3cwh5SU9CB9xLSMFRe89fY2Kf0QfeBOpS2D2FPweGLS1MDDKDY2CyMFAe37Q6bNZ1H/1ga
TW8OlM50pW3g+5g3UzSJgNRFdZnpw/wDEmGks0N0E6x7qdYi3i1weN1lhgmATc6E8o+OzBxzjNyI
CPbVb9LyJnb6yT9FtCy/JbKot7OzNn51Whb4751WYfGnjUvkOTOu8w6WhGu734HFAOwieWHZYD+e
sVklzjDvYcZR4zvLFHN9ZFzWiNOUf5WS6GQ6O/3sqFtec4QM6SbC9rfs2Md2qz960cFkix/vw2WO
gIk8f4iJTbOyuY37ZLnNxoYVcJ0cYpmmcAstVYgNbS8u9ez10VlbBCNB1Idh7usIxS+3JNeqO6ys
Bapglh5bWNhTj/bY7gRDj9q5Szo5eyEloddz4Vcw24A+0BgItHDYZFCfh0aOcfPV9pP7LcNxGcEc
FDo8dBeZ2imTJF8wxCHNVWnvvbIfkXG0jk3I0dfosX6ANBHmZCVUz6WRwfVdnlzLu98IG0NbxZZr
WoXxmI+tUvRTbq47sbjhAL9xSsfnIdgiwG0/apttN4TX/UrNfrCiW5FeepEYANazs/UNlKwoGcic
MAquE4RmF8V+HWV7WSCbYA3sUuKI5q2kfnLQ+j/R02RXxk0THwTcyvPWx6A12SxdbMBFsn1wcuA0
GtlDn4MMMvQ0Ftq+G6fC4J/1Ur8A6A+PWTrWBSuQXl9rAj3MqR6l2o4dy/2GmnAM/kmepmgHzMNk
U3vBGkKZbjHkYmw81EVZOv0XOXoNz2U8e/zxZH60oENrTW5HEjk/kChTjepuiF/0CtOWz1mjRF7I
CUWZKt3lnoyMhfQVJhTv7K1ZRlbhtK5UZtqp+nTrzP9iOxseFoHGezebzG3zBbWxd1bQbn8dP2wG
hOOxULlLu3a5h3fVeAqTZrwn5LjEWFU1iHxWiIP3BCFgf05WNEK/FXD3jDQw4bFFPy7qG2CKcCT5
UizubrZ9iqqs5Jk/oBkzExOgzwPXqtEFXdCx/Zcs3UaxIM2uznEqF1QVlmr57YSSzL1beHvavcwi
wwjLbwHzFAUMr0rX/okA0AxpgEyFf5AB2Np+RrLLPRMGa30u3F71wA/tJE+yr8n+43XFWZ3EUwOk
k1buZQtSh3szCbqFuIY0unXdDJ2iGigi4S7g0kJhYKvyGM9N6ueLz9DBC6blcJhcHzmijSFwWbGu
+sHYny3WtB7dEqyC8VaaOwoe8GJZWXiYjVx71qJZHiqU4hIojgmCMKyGJAwFtGwOjMbN2ckyb7iH
Qs/eMvj/7pCEs4NOXos4ymen24JLgxzV3sAc8DY4G7Lqg6gNs4AJRomOtQEWyuO6HCkOHBL7nsbs
RzkoJ920Ju7g8FudqfqgYhF6ubstLiyfmMcX1VCnuYuSVH6ZOBqQ1K5LEZ/9OeUzK6sfgqlN/0V9
47wiyUmelkKhNRg0ar8bPgz4l238rsuH2CyozceULCfWgPXPlIyR/GXV4A67RK6+3rVxU0ZPkBVB
RZCecIQPzVKGnn/p4Oh47CCXPVT4aI0PytXR9l6lwLc7EKiaSOopIOW0DYe5O+p4ix48fp0s7yNV
j3dXLc0PkLjocrGNtc4D2ZcvRaOY6AVP1g1ECc9+ELFTHmWt9WtFSQ+tLytk4mmaSge0U7vFL877
LT0ygm7FXhQD0JzSvOF5ssnWvZdJsJ6DTZdobddJMmrXE/Ayf3nr/EqSTbF5tjWmmcUEYfE9wQSd
ryUSEUINHuH1FLlCo/FXrX11nHBa8yUF8viWU6DYV4aRAD5ybB2P9H1OYqCMdn0WxSrReMWK/olk
wFdyDDxf2RvBEfcGD5P+URHqxkuX6vl7RENR7cco5O3y0Rebc60SgUU60evy3FNTRLVUterqMwlN
ZY58t5JjcAqcj0WPSXxoSs7hfOymyN6YvixUgrYjDO4Mbo4FMZYKsDjWUZLtQBG25Zi0RRYfl7rt
r7BMm30ng5f+lrNvB1TAMnhzhNK/wtGh3ZISprU5yLiY13yut/RZD23DfctJo45d3HgOBvaSjCkE
HAP0rEzboHhAkFnr/bSkRJUxdkTjK2xKTMZezyCaJyYmUt4dBhDtaRXu9xwu1VOjq4D6rGAFauw6
1rUHP9uolR7K2qKGMc5IuricUn9/dXqMIBhWffhG+mOOPqR4MxRjDQhg67rkSuAgO7AZi1uRTCmX
WliCQjNXYcAATu4+pTtMf5mfW3vftwrMJjHLnB4c5ffVpeZX+DdFQ9t+hy52EDApTp79MhvQikAp
rtBsoHt4r6Oymg5xpcv2hx+wQprNhjrvLRZ40m+5jcU+DsL2Z+B6fHSNa7/R4LZRnm4R+qXRWyKd
b9qNf2YbjNFx4uSsWQzj0Xn32qtLDuqZW1r2Rbb+DvAwPLYDWrPfSjXWuWhU0e4evV493jbkCm6v
WwmVmddxA6oAywsefMBEI7oLaHKh/zIGhe5xSmPr37TWyuHR8ZTiXLObCXZLYOBHIqUCD6WDV7TB
7bRGutgjEJxj8nGmJXyJBhsS69FwCJw37gXKN0pTo8Ub/KU6qU2b9liFeuzOkS5FcrNwRTsXMGII
UFph4eFjL5y8Pbdj5R5LP4IfL1nGwDzScnqpdca27kbh+GGqIV53Q5zC+Hpopl7jbKq9PZdhR2iq
j60daUUFHTqJdORw3+LhYVipWGecUuFyRILt8amLFVk8LRwWgd0WcGhAhi/yNCqnD+94HJPyYCf2
+Lz0AMJ3I06L8MQ5uM25wD/rnDPXQ8U3oQrj620HqtNd43wT4jC+dmpS83OmuyA89MYtfscaxUnd
RV2xN7Ko/pY2LIJdOQV1fW+T1QGQwZJV3flEIv8G2ch+L33CCtxaN0pfOrZ9F6kJirb21EKXITGG
KZxfC/xPSDEqoRk/o8jyLm5J4R51Pa3VxUTIfzmn3MrsXRWM67EzOi3uXLfwublM6g9P1KNU9K0r
fdXvNXGi0+/QYVfgIe3WT9NPrXfyPIXgPS2GzLtb4g32x8ptDe6LEAHM0Uv8jUHD8/wlGQ4Sk8U4
o/DpELiBgkk7VKeoXqMBQUPvDeABYZSQ7thsK/8mB5GxFFno3HsesGzJ2+tF2JAhooc3AeUojwJA
YMtHXficDZlo/9Y8b+gp4U4T1h9vmg/Cka3DPXctYWrcxgQ/SRtozEBZYHCv0fGuya/Q1Qb+zCxm
zKJ+D/Bg/7I1lJgIfYINXxy7yrLaDU7aAWMMq3prm8nNGMId3+lvJ7dtOaK6cvhUmN4gjxa3/9oG
u7wpd52Dl8yWVEH1wyx/+UrMYb6Iybi7iJrY+BfNAgPK0Ro1786vrOAB3MwIlNgwTPm5sdGaHoOU
IAy8OsnWH+2q7a0fKtYfZGpb9WhAqjxW5hqEZiaFuP8TDhvA8ZT2E8XquDcCcdAm3T7WKkufBGYl
xbzsN8m9C1wpKHsupvJu8asmPaDiqtv70FWyfLaB3ALF+JTVAiUD49WKgLK36fOKxHl5hxj3vrQL
Q3Qgw8PpDtWE1oVjukq4aMEXzK6UM7kh0ouqN9Lm2uW8eKisoXmsFY9B4V/9NnjuDAsgXRmHonO4
NYquav5ArLvAe4gG5uwpVoTFvXYpgZE5TyL3C/Lq9GvSjXhrEzgenDRCAMuyv3pH3WYxT1NRTX6O
EHa6g/ple9V9KB7QP1+t1Vb7Zud7a/SlEncTT/CfTE+WoOVyn3hafINbBdxicJFof+aoxznhAbwv
cUMrcrTVMZ4JeRU4u7Vn0jv0CFBt3Zxo1FEsYV1etnWbcS8PcP9FxD/9D/i3LC8xKFJ/rGOkSkwd
CO05xSZv3GP89MR9Qe+ld6iZeBHBpN2CKLJzA2EeSybG+mKSZptPrivVdwN7TfTqFqwLe7+31Luk
qcZ/NrLxd+WOA8eE9Jq8WdL2qS9M+svDCvKdOI1CiFjidt57SaqjvZx77KHK69tvZWbHu60jD58E
UvZ6Ofhlpi+tmSL6itHKRXfBZOr5V6OiudjxCid0ekCmqn0S1yic59BB/TtkAYn8jewCuPDRpp+M
1RSIxpgSSHkqSnxpKP7RQ2bFavmFkrmwV8/GWu346pm3lnaKxhz79+QypEf0bw5aeOZr1gHwIK33
tjyn4RDiGc2uzjvIJAb63IFCqvA/rvjLfETcz5FagnvQimkGY+2mP9KmCX6bCCQUuAkbzfaPecl+
WMi2+VgOA+PosUzQz8odu5TZ+3HVkfLGfsfyHbZ2ztO6oH5Cj73090WlsFnIsBKvfRZXA9IREat8
WpqR2H5vcXr0GoV8xrfJw5b5i3vDoF6ke9cZq1caDkLndvOFp/aNnYv1QceVYPZVQxbuM0D+khEs
5qzipUDcoZQ3fVKlpeN8TmD8CqJqFhi61H4W9VyZz81ugNHKj+sZadf1MTVlG/4DruF3aPBfFmeX
hlNmb15rfiW7BX4OeRjxS4YLrSIhyqx9MoYOWRvmCnAU23VUGssAp67OYDUR1Nfu7VpnWNt9UYdv
YzmO9DemPkKcuCw1eFrpODOFRPP8BvEr0eR0eBDA/+ui2Ce+MrfUwzTAonyTj2zn7WM8FViKQKJ6
kUf9bOYD1dnuspv11SUdOS6Ubo3dM9xBa/q3YCPz99J6i9nZpVnvBUtfzQVYFPYkl6tkExbafbYu
X8rDMsFYXKDVloGQQC3/IJ4fWNOjSD7wBTYWlA5tKzRIHaijl7U9PMMSehiMkDXikeg39aSdeej2
Zdez8TsZH+IQhSr9CYIZuwFQKCp0Efozo3hJ+CzNnRueb14HMaJOuEo7jSNYH91Uuth3EQnmwJrZ
Z5xk8W/pNj3/GVT7c+pc9441tt7yHtbpoywYmfPQbD3WgblonzUmNm+XoloE5QWc2yEnB1/hUkLz
OwAz/+H0HcsjSnosg/wkNjjaurDeLgq6lfe9zIgCZ1qak/t6c6ensnbWp8r3pLuHohbjKRaZ/U+M
OFJ2TTTBH6asqO/wGMM7FiSuqTTo2ujsaVT4twrm8o9oC1wLWxss0aGKq/aFWNWFlX8M5odogKa/
ygG4hq0exWtoVecfSElDOVlutrkp6GnDkSddcl3iIUpY/r2gkJIjuB6ye85gB/FXEfkpWgLPqYfv
ED0SCTi4fHTzU6OIRLDIEyFuvNAZzV5FUYZxpKRv4dl12cOfwlGm6oaza/mP1IFwvGPRmqvTKCL5
aWlBi9B3Nb1+a4awd4617NKHGnySu7V2+WH5QxDVLS7QCFECAVKEoQkh9FhTp/DWwxM5YnfqbGgO
QoJkfmwiKp+Mhdi7A+p0X1o37dRtk8Wg2lMwBPWDSXSkbgsZXIXZc+ZVh84yvWNEarc/2Ijhj9hz
GGxYAyGeIYrLr1QzO/G/KKL/ggRcl1+36qlF5F8DtTshOjyrzaRZLju/eCRcqp4Pi830s3FoUb5E
sMXer0IVwVs4NfpnCz0zolOah2oXdgMrK4KFbEoQUIjWqXZzm9FDmCRFvF6U27nbLW6YPn3GX72+
BrJFEGGbEdv9dTCbbvSQVJafscPmh9sDNs12Tersm0GNCChrExQH3xVcFgipijNUwfI++TL4BHpp
6A2ap4ZgdR2naV5Wpfre0jRA5L24q7vD9FH/qC2bvjImOV5AG2JHsYhP//pMSNCIGhwnRx5tl0/j
tDNU3sypeIT5CcI77Vn2YjxF012H+RWLXFZyHLHEt/ts7W24K1OBZHoBiOi5EzYowjkIXVwTpGPG
x9Blzn/OjMmypwTXECq/xJQvDqjh8mhjkxHOELDaSFB3B8Eths6CWCpHIqoRmFSn3B17FZzDoEKJ
1rJTJPsVYi/Lx7DUb7KNFvxzMzYhmN+kOCxh4IaXUfcDlE2VqK9BOVqfFtHhZa3mudt7qo5jTu9C
jqjz6RNk3HK/hmVz4aPl0AO4NoE4e+C9VxubEgeQiUjz/thN5Evjs8fNoV+dTcdhcYMfvkDfXreO
+cW0I4hdguyqH1oENNM/1jhJiEZXEA60AyPtEu71an0YcBF8GH9CPCsnZold4PtmfF3DLETPt6Ep
5eOmUffBTDrXF7K9lr9thUFph2Bp5HwYkuArks760LorD2Ff90N7XMZ5eLeNFa9J3W1AEmZcv2cu
678LMpX4apSan2RVO8OejO7VR93voupNUhu9RsWKhjBSafDZVcP1KFiTQuSY7mTH78Gohw4QbeWu
HieSdKYQWdg+43Mmu5Wz6CMiawLFlarLj6mo2vo1QM8F/8+52r2Ovq3eW5HaFa3iND+BDquBR3HD
TDOXbrqcIYQA4qNyEtHR9bDr7gYAyH/Jypy518HWPExrgUMXx5lG8YI17q0jg65Ao+sT3ULV6IrJ
Zq2772kbUgyXxkGuytX44/J6qz0iUvmdgL+TPoUXcdlj5iDHQBo3yaGozScJcWuIF7FpHsnrzyjf
S13HPU2MmPdoI6pP1Ego6qNha4hXJbrjE4vXoo5EFJfjqUD1VCIU1+34s3GPM4O5bfDKnplWuQgk
2n631uoZ7Ymtb9AtlfzXsbHyEhMu099tnZjP46YUTwmUUs2zG8YIoSEGPknu5ydI9LQ8tFsffisf
0ekuofuYEF1lgLqdDEMPgqIY1RTQsH4LWdL/4PQQ00kUyvuP3I7RP1i6n2gFgqOnNXMpr7/G7Nco
7Ak122YYPneLMIsMAwTvOPh9kCftsBKfzh/gPCRq6z8AyKB+ysLITw5d+WCZCdwcnDZlWtL1fK25
r+o/nACzt8MUZrO7ldQKCGO/yW7Ai4PojBRWtC8hqQALf2YPGqjmKWVMzFpzn4SoszjyBlJE65GR
ale3HQfO0kU6fl/IZat+sK2U1UnGS3OHfCrIwBdJNuKhRZsxAFjaM+DKOJ51NROrEDWIKPPYb+jU
WkM38fNtSAzegEhmf68Kq/sFFsE9bTo1EQP7uKrbK5b8UxNY0SJRSIL3NvIzsHNrqvSx94weX2Cr
8JiJ9Bpt4NStpx66QE7tYU5k9GtqypXQYaazxwLmiVke4dOvwVsxtSy+3CDNnXqVVByvrMjZ0i4w
AH3ZSZCjq3YDFJ4HgVdhxOLoLop5PxlX70HqrXwkuae5m70YH/aOA061rwLbXvYQJ0Z6TGlTg/M7
d0PX8dwHQlhYI459M0ZFirR3jvTvTdDHp/agt8hldyINE2OP9L0uzvyMHN8bvad0nfFXnbzKrwWe
HvyAonzJVhIWxts0QBnMpsi+FZSHGEd9lGBQwR1eX2jzSx16myOvc5hTVTX+xEO8uWyAqJ72bb0M
GNNlnBTHuqA+R+575fvEkjYp0zcJUIsr/xt0OaLMhLU25t7pszB7RaO+pQe/N4bJy62JUQj6KSl2
c+Ct/wKyW/qbrWDggGIIB/lm6kIMNxUnYbSfaZ/4zghvcp80fP7Vrc0hn/51FmHKJz9ZM5ib1G8z
Eipt3c2X1hHJdpKBof/5micC8GJKUf5P2nk1OYot0foXEYE3rwLkquTKtJkXoqsNHuFB/Pr7UefG
GRWlK+6ZeZnpiI5Wsl3u3JlrrfwxXPQy3VzyLlDWNTlPf2d1iH9uUf3DZ8rVEKROJ0ZG/1xzpmlE
nBm6DjcDRYQvRSNHw0Nlxpq3g2EE30rmgQqLi5ooYAiJ01/LCwB50LIWGadLI26FQuKS+SiFJ5In
UHf6mALuVkBis1+IaMBwegY0CtAxSgDn+LV14WcppbcLXt7dmOgr6IfZpRmQOEuSjoj4xiDrm14a
oBJblAnAXUSvWlvqP2RINNwXeWc9SfmQ0dBYJuV5ocAIWShJIyIb7p2Mh7jlaYvY8C5H1dPU9kCB
ijuME6m+VopJC06fM75vhbZF8IDltraCVlo/+6Dw32ImYHADgOEiiQYyO25T6tXPNOgIHzs1JBFq
pFSRPKXjN0Nv6GDOqfLwPR98wVvLcS6Ua4p4/Zc2M7plputytaorr2/3WV8ivWKCKnhuLRJ9gCdg
Aq97L4d1ivpPx14xYtRPW3bgfjhzwz4EBgAgwJN4BwSDIs+l3F2uh3SoC/dcF+eny+X9vlOk/rVQ
KMU5pRxQy4RAk+l2gF3DDjpL6smUazFck6JR+7V3joOviI6EvBqa1HqEzoriSacmZzdRJc1YgLcA
qxpqgNEXJHCb8xr3nuOz1Bb1nyEITiS7pHLBs510XSXyAhsTV5LiVjAxnynkU6BWikQ4XIKAxG3p
p1DXvdZq/nSdXvM85QDlbgSqgqc6+eIzSUJ4aXsfiqiH8MNZajY9OZQHc6iBTvf0aKeBKho+8kOj
5CZga78CQSFSoC04UGkfuYGSVwzN9+rhUTZIhkJOL73W7ipy06iLSAMPkgr54WNSKn24MiszGGla
RSE+yi3sAgoIAnm7vOzb3hFTXlw2718RBMUlApFlnCsIJX6L0AJ1uWjhV7JyduTY734DoOft5wE7
RSQzMBp1da4MHyIJ9/XqjLTo4KIOpj0FBZoJDsod7UnsTArdjefxcAKlxz5LQL291l6hUjK2qsox
VDLOAOjE8oQATEg+C+JC+WggNPblcu56b3+m6+xXU7yUTizLTfv9olD4Jpt+sSLiXqr2nG+qtdBl
EQQF5Vi21oLijpjZyIQi8CJFpCJdkCcgXRUkBoBd8DSTYGyW2td8fPY4noZOMF+s5+nGUgfvtRQN
WM+Ub7VnIxcvDtTy9lC0ZbIcgLv6oOn1+hckfhA88EPIwqPTx2NjIPkrurzixQNyM9bIV6ZauiAD
GcNYh8ItuQIsJ6Q7QCODJAQ5Abk0Hyi3y2mZfI3TLvEezCQRepDeieikkY5cgCWZ/NnKNVTOOq0b
dgWP9p9nyAZQ1YUuegqGUpOh0kGOWYBDbhSqlSCMl5FEnZ99ZlUPZ1HyZDqfWGX2lKs+eZRMzKo/
mdTmb2dSw3xBmZk80skYXN5aLS0N17SK/pCS2uoWYeYp1m9dFCgkKVToV74UW7Rvukj1MyISeg5z
3Ex5FdV5loIXKJRtr5ZUUqpMC/zNWa/MwbEoROWu2cj01THB3j9Io9CQezkH7QHH2sYu5SawaBLu
QFiNnduUfZ42l+4BPgC0iQ4FEmlThDDELB7VoAHFqnrTDcPqH+GNWPqR/LWlwo6F2GH0FoJSrZBw
5OAaBkK01tMGKlioGsEPeAMRuODK6upD4Pd6tVOafkSntVK4U+FQBIe4SVN1J7ZeT9kEQksYL0Ez
mGzcLoYYKMEB/hmSA/5hwbw4gh4C801A0RrIBFkwHvmzfN4ZEByEDa+WVoYdXJ8Tt6AWdUYRAiIN
SYkQpNrCI5YSbIseY/GyTHg4cbJCaoN2WCqC7OiJZ3pbvBxKnpoijFAixPVQo2mHrjkCy0fInI2f
m0ia+AO4v9rWQrVRDn5FzSBYwCcOOy61AIZGaUs46/SJHNAAQ5PWY9qyqy3/vLa0GHoiJbdGWQ5o
c6oPl47S25gJltm8XL8OT9MhsMNEqn91TaEcUxVd68S2GrI8uwuNBpGiynTRw2X6l7p4AGqTqt8k
BCUoBWuC0J1IUQXlFzCTAYRqAyyB6kSAXsDEyBQJyQ2iq5J9CY1W/5ngaMCAKNQojKFVqfp0OuKP
ANuMxOlKwOhgwim/LtM8rr1N0umtsUKrp6xWVkfAwoUIksOyxaiMcxDPuoWiZl9GzfacpXCSg7ZU
dn3vi75FljqQlLchU8tHOSO7/80A1iUdawCIol0Ol9p8ivK68B4tqJJkL3JBQCd9wMyqgHYrfJPU
qj3Tz5dfe04M8v1rqygp6cOBkQHhQRKP1dSRPb841UKdyZuG3IKJBJMsP0dy6CMFL8oE10Xcge8R
RkJkRjFC3BLz+tGm9zmx64BVeapLiVemVdZIDaSGGfzFA7OvVshmNsdWNorKDTu9aQEr14K/gVns
i3beni9wuqAiSMKDSfIe0S7PCryTF+fyzygX/GKTm0Vugk+3eIVA8NX/wqXU6AvVlOxQc/LNNibZ
YCgmJbQKYEzx7TxwAeaw6NIg3gZBJNZ/mSLxNrkBePDuObwUyl5DnS5YnyPwCAijoR610Ejk0SA4
ifz4K0ItnT8idTXx6VxU+flAD2BaTJSKWlXHyioAvQ0smbiBLeQTs8uCphQvapPrFKqbiqRH26H4
5qRVoKZH0uZ9v1V0wD9Cq+jwAQz17EFma1qVSLHXuh2i08Mv1Wy1EHBuHb3NiOB+FriWkTAES6KJ
MtevPBFXjdtUMsE/1TvQw034LCepm4LEwyAQJ3ExCP6LPyTL5ixtzHVt26zUjPqydEud1JQBGYk0
B6FLyOQTCj0z8t7iE+hqd0Hu2ncREnFAh+zSDQ0rbH85211gFLCd6ofSLlkbJb0VKIsTQVSBYbWJ
4Te7LikublvSAaUEiEVVuKO9IGwCoBUWXi3ui2Yp6Mb3DOLaRmwD+eBDVPBmpIg/tY+QZAtMKf3u
DREJ1amSudagphOcz82O8ofbXtZR+tvyvyHTNbPYn6WGRzuIvTPZaP+Yk5keOqmRYSg1O/PU1y9n
+9JvjJ0muLVtSC9htisdxV+lyDHYZ7o5HtK5ziw3VvqD/YmuMAmQQEZjAQbqD17UeU1HU82F1Hf5
pe26JQDzNZWTQFoG1swESzdHThLToju2zNinIzdCWvGJdUP/ldwemv2AagaPHV9coUBgcVFqObyC
Pzw7STu7+Qg8rjcX5Y/cCcv8HM9s+c/zQAJOFMflHjtNv3eCv9IOLmtoni3KZTuqOwe/WFJC20XF
0/3VvmlEonkD+9vQpemmokar9Ak0hp2kpicQfQ9K8xSpz//ACE9VygBEZvK09Xic+Uqtq167Q8z2
i6VLv+Gun8xAmRHJno6FY0EIAinQsMgraubkvOqCVYmmlqOlFH4tpSfZeDWLGRPTHYIJSQRigpqw
RswoTXquSXlr0Vlcjg6gUfPaLSGV6usyWYOxuD9l08M+NTTZioTQWm0SlR2i/FTHT7H3R7beyuZw
38qNGfswnMlRC+lZMCSlFB2q8k0Of5nWYZhr0jU3YxPBZy2IE2qVzFii2lVzULi8Li4wcL2c8Rtz
Y5msfi70XtCHSnQwwldP23vqL/U80+dhblHGT7g6kUix9arVMl2dd9T8PYsiRk+X6n88LdOln7R3
CVoFqpWIFZQE7URCLMP8puqnf7fy47JdDSWELaACA40OCgSUWPiNiCD0y5ntNU759QX6n5EQWCqS
KHNyJiMBH5ALuahHh1GLbEHhbCvW0HHvj+TmopgU4zUuRR2s28eR8JAD1UxDlEOQH0wUZSMkR6Xw
V9nlM4Y+XQ/jcGQNB6MYJFIUZXJajDaTxOASJ4ewfiS7EVaPZoOcMyjCIf9+0cjaUedCJXM5yAfP
+BYj8K2kpt1TmQlAYFqIgd0f+lRMffpBk7PV14N6ETw+KBhkN0EELdRkSr2+Uwo5xDqaqXy9b/DW
XF/PwOSM0QLD0yuSQofWWsk/MvQlU5O65uxMj2s23TjXdiYHbTAKkqaFnxxiVExTkMvw7UAHIfpm
rRDVsyBgxv3SgAFxf3zvO3Jq2FQMbj1FAuw93bGNGUsi7JDkYGXCAfokuLojEnvwAZDvE57jJ+ON
l2L7mG71xxTRJtLgc31Gbs2xqZpjNwOCPVWfzHGkBFpzAcF3yJ2gcQOBXirw+7VsbqjjDfJpqJqk
y/AMNDr7TOb4Ipke0MM6ORT1EynfBZppCY806bu3ME7qElktAH2JPTPB054ehkznJsIZXSTA0mV9
4hJiIF4lCabLUUbOQ+QdW6ENQYPmqH3Suxfp/EBiMCJh0xgrU37ri+Q4rgUAmAsiYfmarMdSa9OZ
r/p0R00+auIM6zC89Ai/XY4N9MtL/xIih2AhMNaQvZDOy/tT8MkpjsaIrRXkdSyZ3hkf/VWOBqiW
esyA4T+R+VmU5e//3YDO74+toZBhmr6USFkCMdLyy7GjiqcoCHUL3+9beA9zPuwdxnBtYjIGoe01
k6f55Ug8tNDNx0D9xZj3aux2iHdTFt8gBNIW1sw6/T/s8hIzDI0AzJqcDXK+KCBm7eUYZ/s2/44o
oiOM5D3rIJiIIb31DaKTc93dPh1IBss0GnQIpNEJIezHBasgtBTU9IejgKR0nUKQ4EyCXNmpwcyZ
vGWJ1tgSr01aZNA45KMls/C8svML8aj6CLAjLOVFG9TDAUrNdLCeMzSdRyvrY9VPxGODxsAetV+B
dCX6uRzcZFNfLNO5v2Fu2jNk8vPvjxlzckdfSC7wIu7Fo1zFi6R+toif0Mgv0s19O58uRFkfcwSq
LJMeNWR5slSaDzYJ3IsIDd441Fq8qosXvygRVlIpz8jH9iw+37cof/YdmDSIbchK8OiYOrQUhnul
dhfxaJxRV01U4a3ydPM1HSj1pKh+PWiqct5WlO22ajVIv8j2FWuVLKiDYmy1TyNKWoMES3jh+VH6
0Ndg3dFw07boiSyaOv+rhvcCQVur1y3yFIua0octdMI+NbVog7Jn8B2ieTBz0m5NpAIXBlksdrys
TXYiYJozNBRZPErdc/Y9ivGD9tA6dbnPZ7bijTPN2xalSPIsuENp2oiVcoxwrnKL44V2eJxLy1zX
3XDYKmZv52js9DB1ugF1p+Hi3l+7z0s3uhF6mps4SYPA7uNxO1exTNuOfjgaurBEAwENEGHZptsA
/Fql/HXf2HszxI8+86O1yZRC9pe4+drhWP4EmF5/H35Jz+LWWkZLz1E38qb10UFcWD/SR/+lecm3
5fL+B7y3u/n0ATLPb96tmqa/N5i7CvlVAQEfwKjDsdv6T5QTHmgWKey1J90ZVvmXfXhM6e1qbap1
tAORNWP8U7QhM3pVMWkprvEfefQQV8ZjxJFACBvD0a+QcIJh9RDo2lqN0m9SSu0XtWcU4uo3elGs
YI45tTJ8+ydfYJFoZV/LCkmCj1/QyxpoeNRHjlUlcLjKL+RtN17vdJG2ga7+F2RpsPi6GS8a4tr7
xm/tNCIeWm9r0qjNOvFLTegPUUXV/6hk1Yu5rQzbyrLndPhj5qt/Zel9F17Nc0DVHfqK/r6nzwsV
5jz1+G06JBuhg+dkZl/u2/vs2ce0EbE6iU6N63GyrpkC7MmKffHICLeN7i2RgkYZIn8y2xlLNx0F
6V9Yv1zGXP4TUySdg0EVU3zSodDPED9+RtULfeEiKG+Cly+KRHSLszHnn26O8MrsZN+gMKikcYlZ
waiWZbsK6xICS75LIu/F82Qw5W7gVzs/L1GKdtD6aoRuG1qxm5OdL+faj49R+fQQc9uQoTQ0JNr0
yU7q5XN7RqVVPGZdEq6stv9Du6Fu3cfIBNxf2Vt7lheQJloSjYy06U5K5UwDzcq4Vepv8YBM8xrg
ZN69anCY75t6T2VOR3Vta5LtGso+L9QkFo+d1sD6orOMTfl5rQrZK6CKfScrgh2p/eNQlCeKWg/p
oD6nyfAYoWllozMduVUKGFpDZH9hWGh2ZZICpUs8+IhFB0N98kMJFUOhHJwzGUQULijMeNKvwNRW
MvBGu5A9V287QNlyNeP4pc8BP6VatC9MS5TJflqTwRlFFAI/LQlKZA1dY6XeN3HzVdSGyE6TLLfB
T74hiLw5F+pf1AZ3oRlsk/IswyNW1uCyh5m7/eb3KNwAJEtpImxNgjFCTzLgXiMea2KJRafJkQ22
Vp2xcuO4mgQIGt1vFJ575Co/+tu8sei3FQvS8bxA13Xbrc6dGx3AA0fFEum7+zvo8yH9aGzymC1h
8guK4stHs4Q/kcuPqbEfaLEGcltc3zd1e2A0DtCpCymibE0cgoIUpJJD6DnCC+n0ZeQYfwV75Lgg
zL/2/2hgmmLJskjwbImTgQGIHsKGjDQng/comooB+qkADaDi3B/WZ8fCDBLC4sktKl7TiA9poWTQ
LxgamgrVFrkYVjXdrVb+WfFnovSbpnSRwrmFbIouj8Hn1R0lSJc0b3gAHUvq33+gjIW2H3bZTz3U
f94f1GcfxqDG5wBQP9kSzelSIUutWT6WMgAZQDbspN0Cp0hR0jonM6UBaQzgPjoxjFloNVu6KfEQ
mbjmOFHjirYlMqCJHElgUHfGK82l1qrxUht/pYAIwvALLEgEV9cxPE8lmGnP/vlgUzbXeYXgrk1K
hJO9kgUwCIuORiHmBSg7IU5KtT3V/8FG4RVnqIQyEtjNiRUkziRK0518JKgXQcao4AnlzJaf7i/d
rRN9bWZy26slhHxaN8vHc4IT3ArhCVVXsGD3rUif41LmbAxhGBH7flrjzashFzwk6Y6R8vsCNlKI
X2oEVbN0HSe/ASwt1JTu6mC8T/cN3zoD13Yns3jJyb8rxkU++hRw1VR9MLq1lNfL+1Yk+caevDYz
mUVFz5VuSCX5mJ1RNjA9xTnTi8ytSrL/IyqUjh51u+EVVO4R8w63CFCmu9iIw8cLEgUzXzMamxwQ
WtZbqsrdw7WgT06jWmfQ/jvfOF5A7pBr4OWLys7CLw3FRYK4ce8PfjxvE3OWwdvc4vphZafmPMoo
eqwiAthGfymoipMrs/3+JOfs2Bpmj988BEU1cwY/G7VECPeaauqk93hm8FFXvg0qTQuNLTaOYSGt
hWwxPCfKsbtIj3H0ZOpbS5+xd2OFUaxQLUJBhYcsbVs/GlS8qAdT2VlHWWrcAgWQKjwV8QYhdyTp
ykXRAjtpXlVFsg04vziPmVm+8a4FpGxCyRw9H3HpuAWvRmxBoTEj9RKc0uaHZh2grC7UaCUBiYt7
uwHe06PCyJTT5UBIT+AXh8vOgDWFIFSBeFijpzSm/GVphXN/+W/NjGHyKrEUGony5p3s/TPMaaA8
kneModwApRIr4sctwPQWYHxAZ1USQ5CNv+nLcK5d8ye0yngRIAoujS9t4qlps/Z2UGqQt75/6hr5
S15u8tiumyUJRlTwd0bTuxYCraWACJU1rM7pTguPkrD2w2rmyN24lABwEMTzOCNk4RH+cXVg30CS
kmL/BGfSUbQv4kBWpXw+/5TBbuwA8Ipn30Zrx+ny74Y/c/1+ziJ9ND656PNMq1u0M/xTnJnL4oLM
OaILlvoXou92DupP8ua6/o67/eOZZ7IR21e4n0QUxyenIaSZCXQyxT8h4QTxMATVhpyktUY0Za5O
c+Okj8EFxw5koWpM6zT07xouxsXwT/oOcUk13GT93uisRaLH7rn4LpgzB23O3mRoakQvFVq1+ae8
GYtRqMtkjw2N+mDzO0iJ3j88n9OaCsATsEYka3hvE+V+3Ddg+WQdHZToNFz2/jpRNxd/p0Z/WhYw
jl4alSo7uvj58qL7+6QjhWxL/c/IQZtJsGVhZQkPFaLIHjqqRS7YRbeCKRigaJ5E4dxD49Oaf/xU
ZfKeoaUi+vxxE53OX4LvLLh5LH4Xr73bbJItaLRXD6j6zPR8irQmJidevqN5LN0Lu+hUdd8VWno3
v+9P/6ebcvL7E5+KuJxR6R6/r7aIjpiFDVG4CH+0zff/3Y4p62R5de5HZRqymm1ZZ5fhEp3q7qta
VnszxyWl+uUU+p0ws06fYnHGZKqcFwJH7mVxskxZoXW1EHuMyUizldifEyRIC97AQ35eV5em3cD7
nImyPr/VFOBARBu4A7wxKfqP21i88DBFQG7YNTa9TNxuxe7cwH0IZ2Frn44nlkiuKuODmgTNNCxO
NYiKYeuLOzLWTr8R9qFtLsV1OHOrfd4ZH81MLrWLZQRpJNDtutn2TrwGvCrPvW8/b+7RhEVRA1TF
GD99nDMrNFJRUENxV2/ITjuQlxaV89M/2lskpx5//a878IOxaWWIfCV98wamLV4HjmXLj9LmvoHP
2+6jgclRTcb46CK+r0vnBrb5CHxgZk3kzx7oo43JcS1EC4mkLhB3xjO8kBRSC/ybp/6R6fvqHULb
Y2SdEx5Jeu+7n9bJW3QbOChL47GZOWSfbtz3XfjftTOVj2tX0/q3SLtI3FWuRV3Bsq1t6Bgz4/38
aJpYGXfQVcjXwa6pEBplhzidi2rd0nTUnwt5QS5rZjy3T9Xf45lcegifpU0bMR74Zw+RI9jGSV4L
zpyZm37ias+bk2OFhDFs44wVrFzQPA4JQfxE9qNdzW1HaW6FJh4JXQy0hFsseSdr3bjjIYZfcopf
8wdrL28Uu1jKX+n9ZTnKzKU1dxIm0RgN7NFRk7Es24GdPyiuPz+Pc6Ob+I6haOMCPpe4G5bWMu3X
yhvht509qAvJRq7U1vfWEcFWq3H82fHd3pZkNAnIALMStXzclkUWqaEWJOO2bFxvmzjypnDAkSzp
/TTjVT4/LsYjcGVr4lZk2aMRIQ0bduMiXtx4baw9J1sHa8U9O4l734fd9C9Xxib+JdNMZRiJU7vN
03ruhhz/7YeIeTKQiccoSVoVClCAXctODN2Ufd85vWvzLnfCr/fHcfuY6boBeoQkAJWwjyuEHk4q
CFkhgiGP1yi2uPlDfMx3nh3N+I1ZSxMXpQoo0gcKlsYDVi08B/2vbbb17LlTNWtp4qIkxI7FYhxT
57abahG6xIOO+liuzjMA15u+8GryJj4qpzdN4l/y0Uf1jmqP16Wxrf/91E09VNZczqbGgFBH3PSb
yKkX0h8bQa+nf7kbJg4JPRBLihQGVC7RcVhUC2sf25JNd6mZ3TA3cxOv1ND0PvNiRtRwKyaQRogB
7fokzgzopvP7e4GmhRUvFxpFtxhP74yXr7yhiG/PeZ4bXhxUIAG7hJOjlj1ZHaD6lEchOGMksCOM
XB7Tf3BMP9iYLMwQqTQgM9+3NDpDzqJeLM4bYTN3696Yrw9mJsuSWzTAgmgyLgude22Ry4+eFDNr
/7n8BtDuasL0ya3go4EQDiEdvIsF9H27fqTPqBPhq0PkxyGTJLY5Z1L57FM/mJxcDjTpUpGbYmDK
QT+NflWwM5TkF40jOts/c37h1r1HOdjidUPOA9TYZB4ltAGjc2uM916/yb/nDz2nyPgROnTtmxna
52zfOJt/25qirTt6jxp5/W4r3bcoNz91eKOKdAS9xB7lZ+8g2edf8iLZig/e06yzHd325Lb6YH4y
s7ToK+FGvpsf3XriAB99P83Fkt4MdsA7b8ZJjb/4ySJgR5CazC/QYP7+KtaVJV1KkOhjcsMF/PKH
3FUXvU3LdxuN4xkPf3Ov8loFF0oCUVO1yUVfV6Tf6yqWdmkKyTqgrK+fNJ5g34bupPnbKj3JIJSU
F1rkLjoo34agz433xgNzfDD/9xPGvX01XikowhitWYnrTLYTx9pnbxCsu+/emrqqbe6FR88+v4ni
jN13CuF0nq/tTi7sodcEJDGwW7nCAWXx0gkd0x4euz336qP8JbRTJLRpXud4h/oHmlRONVfAu3FN
UDizdN69lEI/ZUPQfmHuwXryttbo7esEL+FT+DR6WTouLdNHerfReSx4yvblInbmHNXNo3Vlfnp9
CFVCwo3Wo7vgUTvUzq58VLf1Y7heLqX9iua8P+jq9mdg62WrmT1+61Rplq5C8YTcwP8na651Z1m8
VKz5qXG1dbULuPO99ehG5IX8MP9OeM/JfVrtK4sTlyXq7cVXwlraoa1Hn2K3s43nbjWGNNm6si8u
D0sSNqhWPfSbbjU+ZL31YFsIuv+ks2KyKJbz7yP5RigM1OW/06BNbopICCEXD0yDtdYO5onq/qnZ
Dku6wBBs0aY+e6t+0op+ldv0teBBX/CwmFmJG5H+h0+Y+LfOCyO00fiE3kkcehM45513lDeDHa2z
HY2pbeFlLqC49ZT5YHPidHiuVbpAf2yWIc8X8Vp5f2jDmXeAq3TP1npmjOM03ln7KdLAKBWtU8xS
2v2lPATE5T2bLLctZ9bQ3HpOXEpNr/g0ERmYwnE67ytbsNGEtRFH6Rx6aW9mxjVzirTJQ6BEjMUb
xnF17viu9wgy0m3L8NKjh7/w/9Ej9MPKTV4EvLOMMo3GleOwjM/Q/rGyjadsfXHAps9F0bMbZRJ6
jv1hVMFjcwaPrZPuaWj0vnqdgxbRNp+7EOamc+KU+npUjTdwEQ0XUbuBpkY3Nqd20Kpy5Y239nAC
wkkjxM5tg81Dj3ByXbOrevNSuHIKE09l+sgYlDqrSkfe97wQKlN2exidleogfW1Xx9EPWI4wm8xT
xrv2zkmZhq46nQvp/cT6midvW+xxhS6dNvf+19oBJs2sH0jzHYC8rS36yi7abfJFL53Bpld9uzC2
jZPskz0NXP9hDvB67+kTT0WbdNPSWjbD2f1SuRU5zuNKO4mLuWvxZnQLatiSdPgehNWTTQ7LPo6a
uJN2+m74abx7DLoVu/QIWc8mcm8Fe9e2Jju8FJpOr1A/eU8DSs/9slu1G7rp4v+ztX+sF8Yq2Y/X
YsSBRjJmcd+FjFv683r/PdTJlkc7vKHTAeabLTqYNoljLr1oDtA6N8jJjo50xQuResdP2UTudnYI
T6NbpI3B4R+9hK4mdHql4usl9OaxRdWdvGr74jnteHuyfPJC/WePPWCWUBaAyAIum+zKRElIMF2k
/5zW6NHcIRuPv2DxNi3nwVwG7v0luxm1ETLq6DGoaFrqkzVLO8NPMxo77mie+Kd35C9KvXkpHGlV
PAoXF7mldb47L4PdmYemsNLmYtZbi4l3QhrCkBHmm05wc0EGKaWf2s7iZJjsUHCvNlpZDlH63Ovk
1sV9bWsyuUVjikmN9tTusuLFvrPs/qleZNv/j3fQeM6mB+Ha0iQkQRSwr9SIURkHxOJ/tC/GOuJC
NR/rP+WPbF8sVYoAnn15ur+Yn2EbIynvajYnjx/8DKK5LSOkOejpvG+JSbUHzyn/GFvfVn6Lixql
kRmbN1cQHN2IiqKt59TJe54nxaXWyNxzwqI9nLe+yyqu4EmLD//EwVhXtiYrKCEhExZDzW5Zj8XQ
8He1AdA+E8TeujGvjUwWr9W0UooRJHw/86PrJKxfaQR49yduzsxkrbSy6saOMOO8xeTe2y1q8AtQ
3DMH/Ob9cz2cMU65ehCXl1ymYN3KFHbbQ3VSHnz3TKaqXalfwxm+/NyQJhFkLXeyMdDE+72GTGvt
yqFfMrt9boVmxzS5U0PuOJNyvMydOsb7vju65d72FtKu+Hp/mW7lx+FY/b2/J3dqTK/Ms+QzqNKB
bLMP3YDyQrAmePuXG2Liic/ZgNLSuLmR638cc1Kj32dQc25wXIVPzulqQJP783yWKn3sKMktPd5p
8Vr9cdmPj1TEFB2U9Z3hvLJ+/btZNCZvU6X1pLoKMDqWXEUSM6k9bFHws70Zf/ROA5sMD6kWUSFV
bdIWYIqZNlIUkBP1IlMm7PbxGjDDo+L8rEEBdA7c8B+vHDS3eH72ndNpbmpvBEAfbE+WsEJYM4UY
Ie8evuVH2Y0fhgWa3HZrY1izUa9102Wympvb0VPcG/FkQWujUHK5Z8TDI2Vf9HJJ3tMG5zE99nud
IFN5mVnMGzm262FOMz0VwnayljBMY7GTHP8hXx42RzffV8fX9a+ZOb3hUz7Ymrj8aAD/rEYMrnHp
GcuDLX6MFs1amzl8t+KgD3YmXt/q+xA9Xsb0DfHw76ItAAsYNpvfAH0X37/LS9Q2ae7Hdp2Dqqk3
Vk96B/noBkj/KcyzCuNatvqCyVSbfVqUr3ESr2YW7MYdLUugl1TYCrDd1PEbru6AENyPpFyq8cj/
p+wS7/KHej9W6WfBFbfH87etySWAwreCzPJoy35PwQYLpK/HyG5MPVGTdSxh9pF1a0OCVR2B0hZ4
P3Eyvia8lE0jlfIu0isokK4gfjfSP7oxKzpxy5AsAo0FNamMsmofJ7JJmziVIlXeqauWlzxVTJJr
myfQsa68JNfoiFzhM4t3y6lc25wMTotVOsAk2JQO3il9ar5kG9FVnBcaJtmlm31J9ulLvVfcbn3f
8K2FvLY7WUieImeBTkPyDpVRGjYsK+33fQO3wlV4QX/P5uQap2OMb6gxFgS0GEc9ZMPx8gfRozXL
2c3afdWuyvytyYRNrn01C6ekBfAc/vyWf7n+hsn1joCmlNUwDHai7W3jh7fY9V1xN95PiHfiRjuH
MgZtN0GbzJ38W1iaD+OfXBet3NBUrlXkHQ1j3XjfbpRHCUpzu2gXyQIN4YujLxW3tHF3LzNTP7ep
JneGKuUyJILxpnrbvSFMu3h5Wq2OFAb61XO3mKtC3aqOXI/03fteOaD0zEaitwxPL1tfDc5bsTj8
lTgbNFG4HHVu5nJ8Tz90i1//dpLfP+3KdFCjTC1dmGSaOVGnFRbD5vCyOo5ZkB/0TyJ5e5pLG8zs
qfdE/ZVJtZSNnvLp6G47TEZLhEXJts+9ID4LOqFDitrGqAEA1UiZKh0apRDSJ0ob9w+dJKLHdnlY
HsLF79+lW7q0avrh239m9s14DU5jjWuTk2tSqdFBD31mk1ot8IrztiDNU2/LJ32d27MVrZsu6GqA
E3dLQ7S6CQoGGARkpJe7F//9aMjfxJ/aVnBy5/7o5syNf3+1brIqGGEaYk6Lz4tB3KvnaMbC+21+
b/4mTtVqI7pOeP93N6q26obu2Wa9xhOQrEv7D32IZmzePOqwWC3aramQCyYeTiDFgm6ALu+ybz59
CVsn/wrstlBcWgjfn7+JJahRAKQ1TR7L+LAwtYk/k2VEYa1Mzl6XiOK/SnjUA53j1veNTCO1/1gZ
VWYoaUN8myZUOzHJpThXs9cvwG6iQ0ANHYUyGiLYW3Q1FzTwWHfrZ7tbSNnc22ISR30yPZlKSzB8
PzGU7PXBWTa/A2cALpUth4XZbjJUpm37T7I7v3W56y/jyp5Zx6kAxifrk+nVm66Ls5qBlz8rNw+h
0qaL5sVWvoDKsBq3XJ66xWks1KznLKsfT/1/LIN6o8ANAVzRJ6c+VISANtFh+pooP+lW1aM9rxfB
IhpCcMKm+aUKUJNMEDfeIGhdjj3C56T43km1Vwfn/RPwcSgL6TIl3mmayVCTDjHxMn3t6edlriqa
VSNa4MruBY10+/I7jZcXesjEq0HdWKt4Vx7KgkqzutRp8v4o/R5SV15X9UMUrjPteH9LTqLC/3wb
DEzT1NCbsdTJtugiv6V5opi+WhKdwoWzKcMWyjAd5TatBudqOqOP+DQVUNOJ4+Hli1PJnkspqYVu
aelr2l9ox5BkC7Wkc44pre4P6108dWoIl8GRxhb00kl8plzis9rqdfaqU6J6o8PdWThC3UFLR/yC
zlqxEH9XOZr4He2WtvGmDJZCuRy4D372/QpajxE5iecOKcL6Wz+kY9Q2/io/qk9QfGlI71E4/eOn
7hA7QXe6/+lT3tj7klx/+mRJ6LYSc3U02aupO12fwuCha+Yi6XYi4dSDEG2yYnFe/x/SvmvHcWTZ
9osI0JvXpJNEmZJhuReiLL33/PqzWHPvGYniFbH3Hcygga7pDmZmZERkmLXaw1KS+Q8I5m7PpHEc
l8PAxh1KjR+CFcqVYAMdUZXAEUAuIZo3G+0JIHgqcLd6swJ1Pcm/fbO0R8YdcGBWSA58ARa73Pr8
uhYWjnHaF/DPXlx90sTnoOPP85oOn1QZWq/zev9jrMUnM4Ev/cp++RU8d2xgvMnExNnp8Tlwc5YD
E23/ux0TFfKYSvJyZkjsYC0ew49X/vfgnyRLXMdbXy0sNzAr/ReJQnUTn31DWO8x43pAjwh+32C1
pQTlNHH4txWwXwpm6THGewewRVNpX/V5nNo8gDDzNei+ANgPesj4tWkY+rnyQdepcYBIx0uf9ZNz
PcT0M3Dm49eUUyJ3wZ/M2Q0kqQQOs+54g0zjxN7Dz8DAkNp15Q0GXaYJiOnjr7KihXNT0EvD4qPO
T1QTeMxA8eE5pDMxZo+fX4U3SieB9ryUUhsT5fxa9hnWyOic0SQK3E1cDo7HqIj4Be2bPnLGLQfq
Ol7L6PjkAcM+SeCwPRMyWV2lNhtpokCKQMeVLNIVdyrQpGMy/YnX8l0hWhyzktC/UaA4shSQTyPl
fz4C9S0eMK4SBxyj26VzvdezQlanNrUSmR0LdmKe5NscYIw9wa6jsXFd8noCCqXaABxo9iWtH1+E
Oc2DEcU0EnAjUVGcgnXxnstKnpCn9ieemLkav6eXCrMS/ueCnBmdgpwRSJYH0e+dc8gSlhtoDyt1
0CeChZbDJffATA9tykNw4YI0A+R0jACgV4rUhasOgy48hwCdyYX/dLTxb9vRicYAzGGEPbpbNKg6
I5dPcPaFUaUbe3OmtA2/9QiClO/nhUzhnM3HhDBAamiOFoHWN9qiK/0uGs/vXKFP7ZAgMEEIYBUg
PUlUYQ8K2ZpIiZFRZCk0mhQV/1kizAlgvwFBjnHpW6HgX6CYGkygdktnrUblvUTYmuFXGfgCCZUm
PZEa0IBFnnxpFdcxh4ZeKsGxMxcblwuHjdBDpu+Q9RsmDxzcfHyD49Avne9S30nHKZyWgHoROAlF
Cqx5BFDtBTyTKOkqqVxKeycUFPCUOk0YaiFGc0GN10Uu6M77ug62GGwrQ43uQ/YlyTj+BVSpmIen
vbLFfLzkM/AZUsps3TaiFaKwrffsZKzwXCRlg15DieJtrkmypSHiOV+GOU/wYwKLEWPS01a/CESo
haOMdLHoaxR18LlJDUCRQgKGG5XKP9k3fA61YTmSPrU5SI4YVfxsX3NDdFSZUQGWRkS6Wnj3TPte
RyUAWAK+BwPqCAOnAPEsiC+L2mNce+TgkdD3F7JoehQlswOH2MbFREoLMrao0wdu//i+/73ebo06
5jUFYNOj6ROwzn+W70rp89rl5RD80rb2+t7ryRodA9WaIu8pecdGkEOJUbBcTVHGlNfw94SoZ+33
eFQ3GOLTtluYQZTOIvKmqqsj/ln15HxO1HOmglQdnUmbzUY9L70n7m0ULgyHnhj0qOLbp34PqJBx
zimOc2HyN3DHkbJah96T1y24nvtrcStmkj3wnFSQawBMX5Bm091oXwJCBABCmNi1OFC5Pz6I6RAl
dOBW2sT6uGkOxxNCmttqvZqtJYLGm99su9vtDLBQrH++eoV0m04l2+E3fFrqpJi5GbfyJ4aIaaqi
BV6Vc9FEE73eO+OzVEE8RNb809MLbWREREAFtiMVmP8Lccz9g+RW9CTIk9lQlsJRNGgL+eyXCQ8h
yFQf7+99IHkrYzzsKz0HpY0bw6w4Fy+y8zonfrVwk6apmX8OUOBGOB2kSoCuciuBAqtZO3ApdYlX
ztOP2W2azR6Alt+oZluC1i/oy32uBOsREBlD3MjJMNkzOhfdhitq6gLoLNJV65F6rQeJaP5ZiS+t
sFCZnz0h2KbRTUmgwWBv1+awBT9QfQNpAqYOSjOWnjm0gz8+opkYR6EB8QUjiMtNI6y9ldIPqP/L
CUVdUj3UY1PeymTz66LrdympO2dAsC88+twBYYGH1q0gEc17Utk51KVzY6PLNkHJkbLc5dV/HjJj
RVeCJvvGlXwKalgIUpIWbze0UPA0eGQl4tNfUTQsbeCcxboWN7FYZVnzpVMo1MUChyQmU9gjukUJ
3tdfjKonuroRrYWH8ty1QkgK4B3ESwAYm+xkweVcNPBYYKQ0ugiyPAHv9sdqMaN7CACZMTeICidw
vW8PK4vKCiy6sWtHYvFS+MUWrLU18fxYfyxn5kahjgryFCwHT46/9t8rCyFLQRs0Q+naSZluAJxz
cITwVUn8Ty7vSR43BsPSC9dqJiul3MicHFjHd57Hyalr74wDsPYBNoBfOmTg18RcEzhbdbNy9hHe
tOeFaPdvUmni+G9ET8wVUwhiWbUQ/fpKq8+i/tyq4HtcCUQzjLWi4xM+kS53CfINBfjfLF4TMcCl
ViayhOXKyjTtdyEzO6O9N180KsLVAUgUpwRClbu27ysrcQDXuEBv847R4qJSy5Jd2PxZcTAy46sK
pFLiRK8CJpMdNnZdOwSpMqv7tQBMrlVYWVkaL1zMOeeK+jLDcxhVRvrzz/lfLY1twrLqeNm1600u
q6WLDeVIIhOMlx6qp0QTHLV0SIWRbeJiFtQhvHMBfO1HmxckfXPKhe+ZtrKPvurmeybeA2y9gNem
WNfGpDjzugvQGmGANu83QNeQ6ix4xkk5607YxPWCYVcIG9Da2+Vg5qdmSzPWh4BEkrDr/1PgqX9k
AWwUM1yoISDreKtDVFfRcR5Gnm3FZDcQhtH772/rOUJu6rtdcUvwlHNRGwoJ/8qb5NQDxxMaGn3q
dhusm8oC5GFoeY0hgXGZJr6zQn7AH4BlH2mRx2kcbzX+gaFfY2XNVhY6mWiSURsp0cGQrXXJNnSk
hbjn7wE5vefXXzjJ2vReNDh0E3g2ZqbBcWig6AGkWILw8tvdqHvmnR0nnCv953I4GKcthQ5v9XzU
XnfW6sx/+gdfS9SVo39LWktaslrqj5u/Gv/u4LSDN+GkbOC90LNZwQpYUr2UIIDFHLmoBtIG2NTp
pgfIMVusWS069uIuv5QM6T6qE5WovXTMvIVk/EzCCXfj6oMmdgG5Ed9vSxypALoD542hGF1QVpyT
aW2l2EJqpECN5ZB7ogtgdm/KTAO/rvJTyDsw1ZPIWaqKzbwO8UGAKQBhCLISgNu/1WmA+HQ5gCw9
m1blDa+X5vDCPvkq/dpqseY4GMSkF27snCu8ljhxS33CKnHlpZ4tFSsxV/sSU+NJ/47UvLeUw5zf
bhQiOBBajGCFkxtUI8PbCD22O+cNDvALscafi72HeUdFb/cRSTTJO5Q0igHmANpoEmEO7vLY88+b
Q0EceeBAfoeQ8HaH65F5HBygOPLKHMQC/T/cJnA/WlfNWeR3k2Ady6HJOhLY4ktVWCpJzgW+qFID
yBCQbRxc0cRqCY0IiuoE8ntTIPkvCOoDAuZoRlVDY8HvT5tm/iwkNhu5HpANABxwot7NAGLcPOk9
G7O2hls+gzE8djytoY+sbwXiyHet+uDzZN/yjLiURkuqID0vbPhcTHf9EROVHjJlBKobPLuWzrWs
KvKKwbRCR+RU64+hd+z7UmNSH8BuRr9m8cQXC3bBB/41bkwNI/o7QVkB8w04t8k3hNnAREOFb0Ap
1IgjjanIG4ZL98netu3YCDWMLZBfmLzjf7P4MZMM/GTQeU5nyLtSkCuXFmHx1FiXADFFYdDFbHT9
Q1C/009hIXU866MQ5PyvvMmJ+6XE550AefUGzazFJXkK9WorrdKdqHkfxYrbDxvK3IP1AaxZG4/U
n5glU5eOfNzO6XajgQDoNHivCgDHvb1jhVvUbByVPjhcz+C99o9SoYPcjXU3krKPw637TW24JSat
2Sj3WurE+/meANzABlI9TjVe33feV22WakmM0Q++4mWerHtVQmeP6OtPIhFJ76OYtrf34PUiBbHP
/YtVL2jenHWVMd8OPggo3h22oAJiYyWWHM/2M9OrLkVtJeybhGHQLiVLuz5a6umuj0YFuT2JAfHE
JKYG9WQ2RByN9F6r+8Td9DufyGCo3bNEAk/cf+M7YVhGvljMcwAJ9vaQlQINqFxI+XZau7rAf7kS
4Vg964Btohi1+ESnqo8B9/S3AkbhNg40EHirIq/GhRkpS4/vUdhk7dhdMOPxMuqHd0BuKIPlue+y
ga1UphitGPrYOmYgLARYM88IDI0jEwMBI9DoRMM6LuA48GUHdlNtKE6tOC3Ue+9JHr4fm43x75ms
Bu0qEg+lQSSA+PZ2a1m+luVKoCI7rDMN3cZAmSV8vfZ3BbfyWZegy3nh4T2zfxyKijxGyQAAgafZ
rUSfaUQv7JQIdupQbXpjcdxoRjlvBEwscFEGvZPUEJDuByvR2J/MQu8H4j30FSuX9pMyHm/h/IKQ
6UYkhVaQKahnniAEqHjI43vSlC+CtE+GTZB8PJYyU05BYlrkRNh24CjcsXQxcVywZR7ENgZD04JU
mkSCS7VttgBj3eJNPZBTQzL9KQGqTJLo1TODNPl59fgrxuf7VF2uP2Jy8T00OLlNjY8AY7zOY5oq
dT8fS5jZTdQI0T1IIzblYGFu1aNla4lpyxyNWh0c97D2gYja5kd3QQtnFgKnwSNWAQwrCFvGz7h6
OheJE2V9ioUUTfws0ZVsMEWR6Y/XMheB3UiZLAZITLzHg/PcjpRD02y4reNHKth5ImbXp6/cYJYd
GBiXYrH74h8qP1drm/jEugCV8pB5MSL7UDoLw285HIN8n7gXpsR7aB20C7HAjBFBhMvDiADiEs0l
kwxrkfpKk4RhbLcCqauQBOGp796KyuhYNA56x6X3+J2OwCBCEECJkTTGy2VyeI3EgldQTBPb7wMg
5EYZysYmaJJ8NQrZBUW5M8QTWZMj5OUi7pggTGymlLQAxHwebcRoAfdBclTTX48V5k4rIQxB9JiW
BAwVFnerlWki9aXkoz8IXEmK23w2Rfn9WML9s28UMTY+YE4Auf5pqTIbcXcYpkGfIhorPNSEmtdX
BlBxguE+sZZFLSnjXUyOuQdcL7RYgI4ObLKTs+IyELWAxCFD+RsGC2PfFCDJXPIjYup7ANwHguHH
K7x/+k8kTk4MdXixCykus62ssz7BD2E26Ab+CYyGgOxMPdbke6WGX1q6dNtnTm9M+sGpAVWQRkfg
5PR8xw8D189tvG60d8UClJBjEJfVPipTCbTFJvK7a4eFopkCCPFwpAIeG7fyXD8VZadrc5s3UxS7
dc8AF8cQkuynW0hq3sWWE0mjy72ylkGsIM0oQVLtf0eidq5pcu77hZu2tJxxe6+ECAHFJs0oJCZ8
ryb8SlSILTvawkNpSczUhYlUyBYOk9u5PjYeB0hEK3roEeZNuPi+8VgZ77s/xp0DVjyKDDIM1p9X
v1oU4kQB5LdiDvUX3+V3I35Xyn29BgbquSVRs6SCd7EPxPGo99MYeubBYDBZnFh5ZZWh79JG36tE
LP8jT42S117EhGC0UIwXZ5zuEy2jxJG2mWURSMKw3J4a7fBZCVzrwkZ1rScDXnvg7AGhzkFC1gpD
BvwFI4apJjlqE50r6hT9DEsR5X2iZfINE81pfDCxlWAQszFNUY/A4VoWk8pTgdGx2XTCgp6Oe3gT
A02kTfY4k6TGyZWusAsDGO7WEizpnIW+2dGJxaRLT+ZSsSzs3F/jXhNtZ8g5ocu3LtRW3JN0WeQw
HEPuRyuaWEwMx4Vs6taFnSg7QTSbV4qF9gTxMXc2Som2WbKUClxUm0mMEkiZEFYc1IZLdwylDTHa
T194PYuN4CvD0A1G9gHCH7PolkZjIGGoUOXe0CojLF6Zu2gJxzlO6I0MisiEChOfW7UhOhCpuLQZ
9xQDIEpOiMRsBketAJvYHgd9qcZ+3zEPLwi25j/+JNz9v1zalU1ADN/XfuiUdle8hmiHs6MXASnJ
eGxTD/YykXaJBdK0YSMbHBJFjy3STDwDkijYI9DP8cCnn9wVmm64IFKU0s7q16BWG01sznFGZH5B
zozLABXa2EogIaLBkMfELnh1LDNpXNlBcBq4lWS7xQ6K1BKvW0Dr4MYLMVFf0MIwqMsoqM6A8/RW
FHIiOdgBucqm9Ro5mE/0GUmGu/Htyy4oMGH9sWGRfQG6DMDGTPeQqKp+Ohc/FmZqMT23NKA4F3/g
c5CLAhMcIFOmPRRD3iuC04qVHdWqB/ZPI871ZOtbUveLk10BsNIcFCus1sKwYj3SIt9Oafxe/o1e
i3DBIdynI6Fr1x8zudru4AdNW8gVnGrzjUFCwP6hzZUASBphGCoehIToS/N0ibRApLOWUjejNk2P
RmChAwg0wYJDT46GKTOxobK+tgsRrE+Owg1qnIHQ+rFOszNuT0SnI17FY6chArxbDSjamHNqoK3Z
xVAQMASxz1GxHokcSRnrAWA7Vx6gmyTiDjrfmjmaqUvwvwek+ZDbF0+2At6qazX13h5/11/W+3b5
DBqaMe8/PjHx68RV4DEf1FLMdnbBEPHkgA/abAqd+wLM0QpsfYNrejzpM7XNtwOrtanOcIcoIDG9
khKtDS00g9dmz2hZ+e1ooJPmFfBy6s7wHbKD+vhbZ/bw9lsnexhHYRoyLt3ZJdlBK5FgeEfVYOwc
GOECfP2SWNleUM+Rikjie0H4fVB2K3yipsgy+nKaDx2erO+Ruut15CxDUD58jsnTy04h7y8+efsQ
TEa11f3Lx4L8+07skXZtZGbA42h8fk2SUpTCd4mcCx3CNLAMhPqwitF+GBZaAkIBVxNIixl7R10Q
e2+4bqVObkfMKZXMC0pnV92+FxCfRSWYNFcxs9SZxN3fw1tJkyiNBRMl75dYnxET46C992pn1PqA
UbEK7Re6ukWW+hOQjCQ2Mb6NifGCqLSlwlqTpTz1/SzKZK/Hb71yf0oSd2LOOJ0dPydb7oUHjPiw
OkUQ5cEe5WoFhXO/lYBoR5QNgIqx4Jmm2ClAULvdjMmtHBi0HTE1PsDNv5nKSjxS8duw5gmbvIVB
NjZ+AhKcLKj4vY2CVAZ5mZH4G7DCkyQJ5buAA2UoLJswX4Z3fnpfU1/VOjBEkn18cBK6YZ2Ds+dI
ZNIuGVEpFz7g3iPjA0CUinQk3D4s0u2+C66vsIPs9jbE9xHZYSb3Em5ccvrhv83TOjqbmBXE5PEn
v/9e/QKKd6kofz+5NW48WpPANozZErRe3X4BRUUB78Rxbz9br4edb32Cf2d/QKnKJ6fMMk1zr597
stl8lOu9vYl0j6Dp97h6frwR4/FOjfL1V0yOn4kqNnXYCPsABMTiRSpDAoS4heOeu3A4Tpz4iG2B
vvDbpaL1IJOKMuttf9CdUtIjRtEfL2PuOK8lTK50UTqp6BV5b5cxIOeEiHAcLm5ouoykCSGem/0i
S/J97DiW7/9d1OT8mD7ogLGc9namPe92KBakxOqPr6+7d089XPLdBS5eSxj11JH1QNbO2iUXzlrH
qkmIrtspQ2wPkJZoX31anQOy0ZM9hmPt30T91h5vzpxl5UZ2NoxkYjx0miHkqbFAG+OytfFIxnsM
hvcMU82xvHDMs3LQYo23A9plwY92e8yBMwxBPN6pDLnwMfUpI7iiRTRQVL+PVzSntWNhHSM0aPQC
4eOtpMzhsqZXwt7G/9QSQcDAoMi2pEEG9P9L0B2MTou9i8ZLqsRvDmtVtM0xr49FzO7av2u5425u
8xJUtUEPGmogP7vbGA8DJnxxs6Va3cKmTRuMm1pwFXjT3q75Dg+sBPcwAR1pHnrrxyuau+5Xp6NM
LqNQpT3VSxDktHhTKajzp9V/cS7gv0SIC9M5ThTdKkAts3xKR0VvN2GtMRGaR929ECyka6cQ0n++
8VrKxEm0Ejho8wRSkCraxuPj5HV3oPWD8ZStGnLqrNMJuFGN/vbBs+SDJhrmMx5v5V+9bGqfrz9h
YjrRO9E4fAEFzLRXKyWSAjOzM4zDCa7KHPZP3DEh2w8QwpxX6KOI1AXTMXeUf4MzHOYC0d8wudI9
i8nBP/2vOzSJpwmRw/fHK5zTymsJo2W/CoDKLBDdoMMCyxA9C54mus8Zs9Sh9/84SUyz/J91TA2G
ELNSGUGKH6xi8rxLx+6Ew/okICNun9qnL560iD0agDwAYEUd9xIzGAv2cWGpf6HY1VKlNgCxq4yP
qEb7qPwIduQa//luooiHtx8GKAEnMbkXTNPlteT2uBeY3i4TwXByeZ0rS/3iMy9pFAvR0wO0KqQ1
MCh0e2pRGPBczTYD+l2Aew2d7NYYPtfW4Y7ooD9z1WIjfWTqamm4bCa7eSN4Wl0DmVsigvJzsDlS
eKb44YdW+U4/5Q1xMCjHr5Sn9PPxls6FFggSwbgL94ma3kRBaaYIKi4tBztGE1Of6DyaAoL6hHfy
exgsZG/GbZvedsjBLD9GUGk8km+3NenB8lO27GDLfULq6FwzmZZxhH6lgqPCZZs4X5rZmX3sXYuc
nGRQJWkal9yAx57VA+Mb7UKqu3oHeJXh2iSu1QR9D0s9Q7OvDmTdgGULClWMVY9X5eoqtGwSBnIj
D/YQGkpk5B1NujDVYu7Fp0hLb+tax7Tq+vFJztQfGIQM/0odXfGVVLdWukTJncFuQPIgkqTR0UQs
8WpT/zKqEj+BIRcQAPGrw64eS5491yvBEzNaRE1OsxkEs8qTv2HAXRK+0embx5nFJl5CQJsLTK9X
OVGiVHIESUlGYe6xBSW88JOlZtQdl3pLptjhf+5x7OyjYQUkxJATPx9isNaNOWGwd7tStQxkkVbN
Jbcp3cQUo+obtGYz6ldv6B/HGCaiXmXmb6DX1nHBSc0uGNjEPGaYcVH/XlpXx8rkDue3ijLYyNRz
slGtOE8FB/RSZWX2EK/ETPe1TGte6SEmyXbNoc9JC0OQAOFNVp4rEJg8VpnZFJQI2Gd0BiGgBhrA
rbKWNQNa48yjbYas15R+cvXL4fNdwNDo4XO9Pq0BrmK41GJf8r3Hl9DMhpIZcnQoo0750/K6Tuq6
ohqbHlibEjJV4JasHHfvCEcZGCsFqgICRXqiOGnhenlRB62NiAaeWFSVT8aCJybJYf2TrL5eQGqO
/rlNWZHzynaIt/rYrACcI2nuy8Iu30fft58y2WV0GGRS5Iat/cwR7gDwD8IYeMChhSg2R6I6em2+
vGFGbl8ezsd8qU/1vo8JV/F6JyZ2UKaA+9uHEC/br/0vZv/VA0OMUTjiO3H79cIfgG2531dqT7z3
X1TrH69//rT/PYmJRRxCvhTDCieR9S9xdcilhVr5jBbfLnBi+aq2jSSXxwIzDfjsxqvBq8M4fVW5
5ElPUObZbtTV6lvWF6k5RiW69aW3kifXVa7pVirSqEVgWQJ6isaLVFNcLVZCNQKQi1SulMj0mEMh
PEWJFWeL08ZLHzDxrEMl00MbYm858hru31GM8bQLt1qvCa+ZOm1sss0ZFnEpypyJzW4WPo0BJW/o
QmaUazUIzYDzFRmXn1PwAkD8jerpK+pphWHZx3o0k9y/FTp5KsWUFMRsCqGtKtQEwHPvu8/mfAmP
l3SzXpuC/hIheZ0Q2nhDcEhqZizBt2QRH27GKd1+yOTB1Attkvp/tiXXx+vc6u/v1UUhzZig2Ynq
JdBOZmKReLt9SwV9DxtOzuPYDUB/F7z+0u3+i0euHBOr1HmaJlB+avX8CryLHLGVqBpr4DgDSv/0
I+lbXcKUP0sYe3NUtOPC7V78gPH6X31A3TV9HHs4lREMEEhkiO7gP7AJPgGwo5mtnihJfdH1DXYg
2h09c+EFfe+Zbw9jYt76XhbihoJ8D+OFTmvJmc0A2sRJ1CBfeEfeY87dmtK/2fGrtQayUnfKaEpz
PUZJb8frhzVYXJ50ZrNXWTgSbUnpF7d3Yty4MsvqOoNIdCUIBqOtvbNLmjEuwLvyhHan7TbWYLg3
mOh/+T5y3+Jpaa5/Jo18u8UTMyeFDgXK3fG2A9TAGhsV0K1Ab4otDnoEt+6sUJXUp5cXUFMAQkLn
eqKDJzAhziEjaFHH0a9WC8c+BfhGZHj7URPTFyZx7hbN+FFgKjog1wjfjvTnyfwiMHz+E2w+sL2/
ufVjK/T3bHhg8/905EoHBsWj4nCUGxJ+FxOt2u4MCbO2jnY6dactoY5QBXTZ4V26cNUWNP3PKF9J
doCs44Q0JHN5vka+yuiz1PIrVw3CwUgbVn+80pm2iZsdnra7FUWZenEGeYX2mn/suC3iQWK2Bkp0
T1ji2TW0hUOdebPdipxGbYrHUmEEkZnm7BxTMPyNs+IPjtUv2c2F+PBPva42M4r/rwcbZ7V2u2Y7
pORwSAD46xJnaz4h5ZaIBHjKZ6jRIoPF0lFOjFaldGWqjDdKjM2qNB1M3MegYhzWVLiYRxlv5yOF
ncRfoexkWaFAVm9qgU9e4aJyYqD8hIWuT0+S+iWf31LYMc3+PQLewFpQW272AyQAEoHIZmT3nByq
3EdlECSIkngA4tdIbeaqcQp3J/nityoIqNbhce0ZlcWdULVIcXV8Q02Oo7NaycPYs7fYyDnTMgI9
u/qkidPKXV8uqgCf1B/5EEAoO5hyspYG9I86xhfZI0V3VvEWWNiK2WO/Ejs5dowGxnnM4SgAT6WJ
aia/xX6mOrkZM+rjy/vXRXV36leiJqeeSoISNQr8BvCOj83X+DimEfyz6meCKVAcPf5jrEsBLVjj
Vu/3rIbib4oKIKZ0jeJ5+8KhjZcGWFBDfoqKnNj1S228BXthowMkSDtiTACI3VuxX9qkce8fffnE
47GRx3Y8H7d27bD7OqRtiuGW6vMzNfFRAdDNixYmeqyR3kYtuZPkviKPYRMyUtIYsSAb5eD2S/qw
R0capjp0zLCsEhTPLPdzlS+Oj93rgkyztCJKHHKo48Dq7RcMOVs2UoWCZU1HWlBV69qhCpV24j0r
SyShpUh7rBLMuKbbjb2ROC005UnDtIGX9LZGsST8CQKwYfPWkdKgjAui7q3rrajJ9vbAqQoHD4tr
VdoUDpYlq9YOWFiIWTwtX7hV9+9rCEORFBZmzH9NO+yYJq2KpsO6HE/1c4J5V23hNs10T44iRNSB
cFqAMZzkvP0S0379gEIs4DXGofv3d3cFWIKBvPQHuSZ79TgkxuM9nLFR6JwHiBiQ8TFfiHHLWwVR
ULPrgsodsIdgFkXD2OfhNKxErTTQ55uuiWoHekt+g0V25BkvjG56HoMRgAnC2MJ0jtkJ8aKgaqG3
g3rTt3omiYAm2pcVWrqA+ypVXwBsIEm2lFS89xO3YsefX7nkhmU91s8hFplTHX87hSBzG7gqtRDC
3WMpCLeCJlcvyAup8TCtbj8jyZZoB+RDQusCnDzM/ClWqX6W5sEHGSCDbOPIzXxYb3XWAv2gDbhh
004NcdWYm01jgtToXKn4d5MaZ5rQpMfs7VIjy5x6A+II6bJxyhjgI7fbIlbBEGWCN9hMf06sPLcV
3whbb0HFZx4a2JQrMaNZvtp9hi9zpWihbuymPuY8pji+ImLq+n4sVP2eI11dVcbqvPoItch8rOpz
phD5QJhiXka5R55oOptncRZzyWC7jqtWysHh0I8WWBQXYxxSXhA283AYCYIVFhjNKIlLwuT1rjgB
qpAp6gLJlrIygORBBSg8Hk6S+oka3YuMUwQp5Q7Zk8Jc6oUaVWtqg6+FTw6TdcqiqCMkeN1oJT5n
IoIdCVle9reE2SpyBCDVIvDEnN2/ljk52UbxlMaNsWBm22GEN1tJkupTwD8uONKjGvqSS8fHBzpn
QTCAJILOD10aeIpMAh2mTaKGi5jGll5g8gFpnBo5r/HKrrGdeA2f/ljezK7eiJsEO3UBdi63oxub
3wQaZuKAucnEKlU+uZ7pVAuoGjPaeiNs/PnVReGjQaiiEmvjVYky+kTLi9f8ULkLdbrZPURkMHby
omSLweRbOUpTiWAJqFq7o6PoSRTCndymOfGcXtDrvKDWbRAzhAeCdVx7iinw/RIVGTNqxkRbcVGA
4w98tbGjduLG0aEKmmlOaWy/0+jAFLIRyZLaxC/sKf3MP7mWxJ+PT1KciRxuRE5WHfsikzUORPK0
mRVv9SfFfPK+mvkWnRAm1/yQ+Mza695oHHOnCdkuT44ZcGwTs1N2kfMc94cK7ZQCMG9/QgVcp8lG
Bi1ov0udE48/rUS6iKgEhycc+3dAF4id4Q1anKolSCxkM0rMGkzx52HDoSpZfQdAzd0ktJpXL170
JQpfSXsSa5Vr10JZqrGzFTO9k9b+Jg8aYJxUKoBdxX6Jn2bGCWBbYKww1ITZPmFiN5quRo2kQMmE
z6zhXDIqZdT8IezHkarU29QdgJx1TgY2+1OCEeyXbqkXbcY533zAxIgg8dBHXOIj7dFqfE/i3977
RYk6bsxaXND8mfkC4CqADHQcDkHQ9acjVzeMo7OKreCMbDY3BJKBpjkDeZsRHBqjMBIzWluyp3rG
YMW2YwwR0oqc6hgxnrBn6f2PGRs4GNSC35iLAW++amJkoqyjwCCDrwK85avgkB3aZsf2WUp/pQDU
V/pW7ZlqZi/Y0hlzA0wdWhYBVy6A72ISrMRiJgJOOOrsZBChorSagOA8QUo5x9he8Pr4+s1ceI6R
MA2LotwIFjAJwVCAlaO0zTtbqij/ucHrlPBi5yxo80z5QOYYGRh9ALwEish0VkVQUo91ZLTpSyCs
AY+BETma0nkaoJqyhhSSPaC8iiq9gwg31nwOTRGtGrWSyvdnsdiUJbDrCmqVeTrDGY934B7/E9hu
Enhw0fUHB4Yml1uzG8gu04eD1NkBpqA6o4i3vJCRY+79sMDCQLESiMJ4S5eaQ6l5bro0efwBM0/T
2w+YXvU48GGQ0ToePwPhy3hv9VfN/QzJ8XeFysoKuK65q7JvDU3i3sLvLOXgZm46UADGhumRihcz
37cbwOYNHlsFnlMFeteRLXJaDfSaxmEg9EE8tFv/qVwHm9XCqmdc+I3UieZV7QA8JxaNS1ZlROiY
IOE+JxyYjC6n2PypyLY1tl+SirbWdr3pdra68AFzr+ObD5jcM+wFwlN+fB3DDzAGIH0arftgXbRo
nbXHi53bYRS+eYAGYJweoJi3O9ynNCW6PY0IFPNnAgoV3XMyXIZ41StrSV66bDMelcOsHRqJwYQB
nZ5YbhGhQlJ2/8PZl+1IigTLflFI7ASvLLknWUvW+oK6uqqAYIdg/fpr1Jx7JpNCic5oRqMetZRO
bB4e7uZm4vAUJJb8Wv+JAKNA8u3O1Oy/Ly9u46A9FtSJX49lhJEuTeuS9fHvL3y5HpCCtjqs8+II
Dk74TRmNP6bhDWYvWwVCGRC7RBs9sKRzULhLwtYzeBwwMwFDDckaHRSxU4hDHEValPMe0Cp9VRwD
0aT+N4AA+wAv2dg7+OppaDY+ZAkF5/+8yFeGpwMvWx18TR3eU2wjiTtfMyV60JXGzCQryBZebzPh
ATppoDUCUCo6043J3WQUeU1oiWcFlw/Nh2J8l93Z0BdGpM5cRYo0pgWoroIyZPpOK/BCFLmB20E2
n3vIOqqv7FP77g7iCmz3lroqzPdh1diCNRzouv0jQqlrDWjDYOV/cEsXh8Y5vKHNYeesDwfnT78V
HQWyTduXwTq87XbfSzqsM8dMUXSQ8Usgd4ArmzhSPW2ElmVS/xTn96CrNArbiNBpwyE4g6D59mrP
lIUgJXJhbHLKSjS1CnoIY/vjSfsT26BbfzL1B775u1476IoGgSQB57r00i467BnXeWV6stMaQ64B
wRT7J2ldICwKzY/V/vP5WKGLLH421rs/ZKsueLA5b3llc7Lh2ipPPa7CZmIWz7r5yrZH0c2f2YL7
mHusK0Bg6xqoR5AimG7sWOEVGRpMa4YEWGpnloY3ByilhS0esBXiL2/FHfqa2MWJbPW7T/UM2ovz
kpzPTCkMq3vxGZM7sfGY1wctPgOE8SJ4fF2OyZV2w6ujnMhT84Feyw7Ne+B83T6K6CdUF7bXuHsm
DzFA0PGPhhYL0A1MlljxqgyzgJPXZ18Vcyv6cHv7/oBpfxvA40JCd/ZvBOrABhRTu6p7ApzjHQqU
9nBQnukO2H0NcIIYqvX+unSibVHa+vrpEaURw/4eRQJArkbuGjQwcqgHQavSXDrF80P/98sm9zKe
wIWQdLx7CnWh2ke+Sl2Vxo+3xz/O343h/2C7L24p3hpcFvMSRjzpTZL8+rlIEV2iayk93rY0Oxy0
uwHqDhr2X7lVv0fjQl1gogMWPBYUvfby0oW/ZGL0ixeDkdVKbZhXd0/PdW8lEIDAkp7y1Q8m6JBs
0X6oydbb7hE16ttjmz2t6sXgpmsldWQQfyy/SrvjahQUzdYP4RqBu13YzpuE/bH5NrYxqipLmbXZ
JfzX9jRdrqUybYq66Z4aTd20wrNgfAja4Nwe4dw9ezFAfRK5CZx04CfCZvSzL+7ZevcihisWJPZ/
MIOWk5FaBB2EU/rjrgKBTyN33VOe+xblH768avLHCk/v23bmHjuIF/41NNkqyRCBR0XquycqVk6S
oltb9UoTOygzUzRuBwAORyGSaUz6lplu5WDeaxqUpzxVWRV6t/Ul5dnokoUdPFr9dRovvmqyjWQV
YHhDwFIOKGKepYpGqyAuAZTkwJ8EQRHd943yURIqL0AJ5wIcVUXVAz2E6NtUx5N1cXISSIN4KkFX
dJXz+1YKnaK474dnNZX2grGUcZ+BxaO6g1YDCS9gtIdOE9FdSvDqL5CX9SqAZUJbK83UAGLcrCCi
N3wqHK19u/iFg8kFdB3dt5ZYgwzmw4V85uxdjnQLegF+FBWnJ0dVGwPCNUABF9+J/+qJih3LTtYc
mfxHV1asg4gOVHUG43Vh841p/ekyjyRmY1GNKqjfXc92EEgNRJ59AWAPwcqQJj4SNzeTO+8lWMih
zOVSQWOJvJkGiQNgECbhStp3jZ9KyfBkiy8iSE0+1jWK3alZvdQLPnAmGMMNCiEeFAlVxMkTS3Kk
DaWXopbBtry2OrsCAg4azvHD0ssGxNG/5w/oaXS8qmBhUJBov56/OqoUHuUI+g0olhyNbvA0p+JI
Bq9AbyxSMy64FFjF4CndKpZ08lF0ivfaZ11D1gJNO830x4ehGQU4ElYmBypoZBuNZF+dHPDoXKcQ
NkSPBFV8U/ABfrcgAx6lD7rmVwAdlQXyEGGc5fGBcj3UHC1XjMzJEmRvP6Fe7wkrqMkRigQrzUKL
KqrQ26XSCOmpCxJ1lBxDx7IztpSmq7QGktWUICxMHAOiELLpR30f2l3rM23bDq1xLydNLJ8yPevi
vdJnkn8sg7AkthYQTzah3Z0L6yFDHWUPYgWJnZKUq+WrnulNdtewsDS2HQdacl1WsZzjatdCYESH
NlZWRhfL4j7L+77cSYnmjTUEydOOkigUaE5pPVlcpXHln+EDg+4x6cO4OgaqGuhWCc5vqNmpBQhn
szJkeOUZCkjPDU0J+V2UtDlbDUCM1eskM2hpK0PeozWjT6B+F3okAhOPFAu1o3qSHGzEknYhaJ0K
IXrKlLhJ/6pqAiS7GQzIkn0kUi5ByyzyMhK4qA8o+b2WtIay0TsQ89/rRR2gp6wvZWJKXCoyJ670
uMfUl104WLRNsuQ9BWOV5oRIGFR/OZX88q9S1YkP9qqhIummzhSj3fmEqOwZjDYBcwJ0wcbnLGJS
VJhlhU46KBokTHObRlfDJ8gv+GhjQw0ITfRG1OWo95SNgaS879c6dL0rLRUf/KytBzvGnwtuFmqN
/+ZGmj5FBjR8nTb3G39flUiMfMe+GMbtrmpiNXBJXWvqG34mBzwi0dvmncucc8jXpcY5HuK+NzuI
GUpOUSdxZnsFCJkdCTONLzKY3rm8JNCMrnsmaWs/i0N2qCUjgE6YpHiRekCChoR7r/SE9EhiJMTW
cCAUP4oO8708KDUxk6bJOqcPsxSC8JlXFYlVlZkaWbRAPzDor6q0L88+1A1lBuUUo00f8zzXh0Oq
FxAciaUuJpZC0B61kdNIgtyyjkkSzRzJitbGt3B/y6GvmoKtO01FpyalnOyLTEgxeUHLVailIqoR
0frGI9qZaJY0iNlUbVJsk6QVizswEMQ64L190fcbLySV8KjSDpCZwdBK+u63us4+hqzM1bXfE61C
4UMLG6fxYqO3JClsgpWo+ZGMpZI7xR00sCThbNTFTgx6DaQVOQTq13FVxikYWwrR+EvSBIIIgl/7
qj1A7+3LQIonWEHF0g9OQZkHxBXLVIycOPEL7hAadtlKDCUhL81GIPFg+2hGod9tmhIHdC3DSwdq
Hx+qR233tXDJzFzpoEtGxRdcaegFmXI/KUMT4RbOhqeQQ2ObGfuGPQnCVg+fUKM0DfXYpe8NPRfR
B/A4ZhGE312X24b3FSbgeTW+Fz5n5s77h/lKBoMbCt6T66FMhhRAk7HU7a8INyFaJ66RTqamqNq0
WN+2Nv7Y5IJFVR3JP9SMMPppk3RqiB4B76rwlGo0WcmEPqs0XKVCzWwm9MnqtrWZZweuPMhYIWoB
o4c6iY3lcgzAGzQx9kwt7JSHvgPczNttI3MlSdBpoXwAQAyoWn7AhhchmsxryoQA7YsxQYM5nuN1
7oo1po8jOa+e1QGNGNzEw4s7sQ9KDaO0M0ptbbE/9WfnXMyuDiFs5JUQTSCewBaaxhQGDWVfpAV1
SbHReLghhaN5D3H/AJ6j0FjLYFJj355slZDa+lKAaYkWkn7T3OavL5hkJQow9sZyX1I3iN8zfVVV
9bYJRZOoK101G1CpqW49fOVxZCbZtgsX4sZpoWI0PzYTI7eK1UAAN8YnF0tB67ghWcOpK4WSKZfS
qk6GRyULHB4/MvkkeUdUTHz2lyffqnwGCW7/d/DRwQdIDXsTQlDi5KYoV2YJN1q0YMeSPvlb8tgt
5S2nr5x/PhSyPaPSL9oIp4xztUJwvxQVdT3jVQUpVeLZTZnYNC2Pap8gMkFVmO0TbgV3sgG5Q2/T
D3bJW1tcmrPJGfnnS0DPpeGQA4AybWdsfBEltVakbjsMY2U6zl4Wzsd4yia7EgA1/DJeFVDh+Fm0
i0UJfDnLNUgTuJyua2RpNoTfi+qRVVZU3OfQhSiqfVgu1Iwmkej/DOtfo5ON2NZhBUSlQl0jPavG
R6tBBGmxMDema3+NDNTpIGmHd8GFeb3dsEuanGaEur7AClBrGgPiEAWSnmX2lHIo7jRBx1YduIbA
PNaxDQXU5iiwmt5rOtFMMTeKhQM4DuvXF2H/g3MPjO5I6Vx/UQXihkTkWE1OjmKx9u6Iuo8NS04W
snOT9/DP9OJ5plN9ZLZBHnlihxdMKSJMbwRyFSHIbSna19UGj0V/AKCyPd/eQ3OreWluMqxezHrA
lGTq0vDIpT95eFSBm7htY2lIkye+AZx7PfQYEigReYILMAcfuGxKhaMfgKO4bWxyD/4zf2NdG2ga
qBoIk51DJR6DbSqDPkVDzEg8yzUooMhrDbLL24am1AG/LE1cotLmahalqeFWUv4Sqw8heJ/SUllX
3kpvq31mmHrxp6rNQbf5kojVrJtD0gJlLuCZIY47uYDFTK6MOiwMV1orwzqK7mL9IfUAVZFOkWiY
ebFV6wdu7HL5THybsScZrEVL79+5uR4dHLQsUXAE5v96ryq9AsVgtTLcpo0sXuOVp4LRA2I0FV2A
icydPk2SBRVd4UhcTLm700wKAY0khutJUF7zDz34SznbiuE9bZ9vr+vcifjXFDIJ14NKGQcRU+N7
biLsKg+aDUAPVUvURlOACTYP/Bogcwgn0PAOl3JtJfNC1hOGzRPGj4VqpzHaHF/FCtJx4dFvtzGC
xHDbJu86yU2vcAxv49XrDLNMNvpCBu73KiIhBFFSMCfgnkKp+vpTALWIeaPhxMS58JaJBcghZAhD
6+0qlqslxMM0OzMOHC4UedUR52wA93NtDeLzIVdaESsJQXIumXm5HvSNqmPjoD2iB7+xqSxJBfxe
Utgcqx0Ix0ez0rXNNkIRpOPMczkvTJ+vaqRK2oV04vzALoyMV9rFZVxxqRdCGnhuFX+DltVYpanZ
Q5oK6b2/RBbsdGj+z34VHKjiqKkM+mv9F/01CFt6wdPguwP5gUneWxZqbukr6yb4jNNDRRYc3tws
jqsGfQxAC6AWcz3ARskDQHqZ4QrxDkX2XbEViiWKpNlZvDQycaqVrA+0lAPDVVTIHMqHLN5UIClC
imOdsvvOeNG8z57kC2d+mhb92ZXIjBvAAoHQDCxs12NDBwatogFnoE3dTGI7DwVkGS2+5baugVrS
V23QrEs/tFt6vu1uZp4WWMUL05NpNZKMG5SUhltGoL2Jnu47vO83nR3UgEStU5t+Gjw2KQQKM4eo
S9Z/h5CjdWQUwWc+Iicmx1FXQoT2wTjfItTg0/aL1UCMyNImRRUflIWiYMnQ26wGZWE3yeOhuw6o
QLYlqqi1gkMYN/XkUGpqzsswxeXBAcc+BwDgZxZAP5pNIa7VAW/XbIjjA2Vg4n+hMbAuH+x+b9gt
9Kx7aAzQ1e2F+B2lXH/PZAsAYicjb4zv0Z7UVnFwm0ma07QglJTelGxz29i04eNnwwF1Bq5oCdlw
xLnXG84PqxoCAxyHibaOF+JBFKrrAvqAnrEqywBpvJWnwFmJ1Co9kyGr3MlHvYMAQaJWFpKlQv0p
lCsdRLeN/zer1np4d/sTx333a31wFPGQgvIc3lLXXwi9qMjXgsFwkRm+C0iAVF/pP9y28ftax5zL
8L6KqEElccpZmYEusmp7XAZGLJhVQTDQhypDagZvW2lhw81duWB3Az5o5KGlIM++HhBowzPq+yoO
WiVbkbjFi9BvuUlpZlZSCg6m3JTJSYjWISr8ROosqq2zfLgPusipUAdT6BlMWAs+fObyHQWSUfYz
ALmVlcksK3EZKHro4TqUV5q69xrPEqVtWC0R3C3ZmZzzWiqroRAQQJFaOVZhukH37U7B040tZAqW
DE0eFGEZqCLAy4bbd9DgBFHGOgisZOENOrs3L2ZtEniG4D7PjQp3rdZEf2gQhehZqp5u783Zq+hi
adRJIKjgyRINOUYCunqvtQxl7WPfPP3Voflc3/X66ra9KbXJPy6BAnmIM4GQ8IcS4yKAUHUmxGKf
eG5kkkfBghjOubNH2uAzuBW4qUDTRUM32EHfuY37+Hnb+txJBMsmTqOGtiPoTVwfjljpFL9QYVxX
AzNF7AfSVjl9ESrJDJoFWMRcIHFpa+JpedWLpElShGPtWlfeC0ghqAsm5pw5wj2gjkcHBvza9XDC
yos9g2M4KOHokm0w0ay7vSdvRXmnLa3cuNumnnIEbeM9hiSZoU92o1akYpAPlef2iXBAcGLpsW6T
gHxpYeqUVDpI7d+yXXgRLRid4vM4Uty51ueeW4PaTSyCjWbsSwEvPyM1+RAnZq8bViCBmv32Rpm1
CwlE6PCg5Uc1xqN5sUs9HIksKkvPzW1lx3MccAj/WJ5oVzt16X05u1EubE0uyVpJ84QJmFg//c6j
M1U+i0UJpUmS/ufUobL6v+OZOODEq3yiMIwH2upmspO2paPIZte/s+jIoF7rL8G7ZvIGePZdWJy4
YlnmupFBJcfVvO7U8KPC0PtIQVfVHf3sIUdOWdhHGvq32mRVSsFC5DGTSB7NQ2h7VGcbKwXXC5ih
yWDoE5injDFT1Jw++cjFP7J/b+SPYrIBOsoUQJQd7aIebZL/4ca/sP7jdC+2Dxh9477Nuee2RDQL
IXPUTt/oUGk44p28cOPP3RJgA8e/MgQjpOmDhZVKCtJ9PPsgxcV0O1j/h5MwtjSMGFwNkcX1RPZw
BGqtwo2FiOYsnVd2F6pgGm9G3IzTvXJw/6nigtGZxA+Wb/xpSDFgSqYBQ9UWBs0TEbsn5FaWrJHl
jcimQ8E1h73iFWJ7Ofop/PeQm9qKZehbeKnFcmFqp6WZf47NxWdMNrEgZHqktfiMqAZkBFRA2uOQ
O77Tr9R1ZxegWwfzmUSQgbY7srCH5pw7UKLojwHN+RjJXU98RUO/y0I4955tePQG8hhTRqsjdCjR
K5WpyYLHmz0xkL5AvWuMhYHiubbHAj1lrYCFhhyI1WnJU6OAA9VSPAAp0gPn0PVG10opROieVk1B
2ab1f7jORokr4AkQiiMPdv0Fad4zgQxw9mjksES2MvJ1ru29wpakA10SAJzzupfGJncnlZq6VcXR
GNrRWxPSMhyohNtnZ9YJXhqRrkdE46H3EwLXjnDDK0s7kt5juXZL8SX0Ekts/U0S5OBYa4dVntpp
t9SGPLuo2DyYT6DFwQ0xcYNeLUMvHpK+LkPuMgaLnF/YKp5XWYuEW7LnzaqOP2h+TENjI4UrnTzf
noG5e/TC/vT+ZshDiHqseS4pAd3AY7OLHyDbLqxytXkU8PgPl1ruZ88sGkxxdEYpHzw7r+e8Fxgj
jWTg3LTaOolcVfo7lC+ltxeyeO0pLVyXbkexJfKPwmcOj6KjBvzB7XHPploQ4yJ0ACoWGYDJhStx
gedClxC4zc4x+seg3lL0Qve0QWoOHVcdmAeAkStk5maZ+LhgfWbaURMQcYpHIBpIeK/nQKJtUcGn
E5cdwj/DqoOkNEG6BQtQWIYbrek2dEjiSGA+sorN0rtl7k0BeII4dr+rKt69kyUI6rYqI0kh47bX
4sgOwlWiPDROdEK7QgOg0t3CeGfCGxhUcAMizTJqUl2Pt/N0aM/EEnErXbB4QRyxAWro2KC4RL21
nn8LRmvJi6drHMckJL4yO3kFiomo5Fg94mbxYyfeSXW0inRqkRFRr61IZyFurWxgupZ21+x40RgD
VSC0rvxKZotBGMhDXuPOl0LkVMwELQSDw9HnH5l8XyuSCWTl7TkeN+yvsY6cqgaQEMACTlxZiKMG
oDBM9qQwDdliAeQifHVfZ0tE+DMXH0XMpoz8miDK1SeWeFa3GiO4dJuMbimyFDTcJwndUC20RPlF
bxfLFHPHBVwrALYBcoik/WQdc9ZVRa9IcNMEZRAUlkAREnjATG1DCoSqdy+JjdWTGLLwaJ7TS0tv
QZWGDA6iaptJr6n/KPlP8lIEMHd9/LBHoMkLk6HS6Tny1VCSU0bcJg7esKtVgIvUA5PhuPDmEwH2
7Ou1X62lpHUKNNLfXvHx0ExXfOSu+P/WJ+ugioC7VTWQT7oHsG5VpVDBcLXcLBrQ6bZLBDuzqw75
cAX1EgBQplX+EGjolhY5rHWAn4PVS0zqTS+HCDMiyMzmgYms/EKCZe6uoAivUJ4asTcQS7/2Gymv
gcfTSwK8B9COklTb6cngq8w7pR4az2vDpMCNV4GdVtleKk5pss+6hStyduCj8hg4cShqZJNplqM2
rkmYErfT1rTgK70IbR0lY5zmUv6UUDK6vawzgQ8dewdR4Ripy5RJSFBpA4k7ZHzcPNIE28hRwAmJ
mNqNnikLpmYvAuj2aWAsxjlGmul6fnkneH7kV7CFXIWFvbwhgdBtmyACViXOjr4Bpu0oztRdmwW9
FYja0kU8O7uodeDpggIuCmTXX0D6IO7rQCCuh51rxMgaBChZ7WujNxl/C+KX25M7O2JYg0qThE5j
lD2v7Q1G23degtWskr3HIrv6VjRL5eoJ/Xm6CkkdwB2Wqo1zB/XS5mRFI0HQalmETWDHtCGHgnvd
mF384S1cAXNzCZ4Q+CEE4FjRydjasmk4AVbTLTXvLYUsbB4rzC5BaPdeMUvh/kLJds4eiuGovOPt
ictu8h6AlpxUJxHWrtYtBmUGcqrWYi1ZQnHuks3thZt5RdNLW5N9EoWh4GXjPmm7wQxrACWX3Onc
BXppYXLOi5TrKc974j4HXHJAfBASh7AlFMrcVQawBG4LJDiRqZucOK3UuJgYCL20Qjt2dON3Z+pt
8yIyRRHUvqmz1IgwOyyg0BRRRmUDNYfrDa8qGatG0IKbDobNiGFxr3FjWVgLwer2Es05rlF2HG2v
I3JBm2y/ohZzKU0Q5OXqc6sBjfwaeN+3TczeuJc2JkepiLEbSyRuXS9et55TPQ90owMZ7W0h6Qra
hi/jiy6V5BbGNW1W6SiPvaGBTUP6jutvapzy5m1hXHMB48W4pm5QkwkSKRq2twwfJMR7EcSQsit4
G+SLyy//ZSiXCLXnDpQyEhKOeErI1U1CcqNoeYgOCP+kx61gDzLg1UOaLhH5ztWVEf+qMnqcEAwD
D3u9/RJ0N/plngOcY4NIyBoFSUG14OTO21NuRSths2Rxbr9fGhz//iK1V1Re7okyIC0A7IPk0mmM
j6YULS4a9wtrNrcvgLeHIhiy7sAETWaQ5gGnNNRQqjVqGz3/q3D4U+wy3U3bEAHRLiqPgbEacMn0
IjLwoO1hb8nwsPAVc5fL5VdMTp2aBcZAAh0QrOQLwtjejr+WxhOeHxbLOrNJwExMNLvL3C60POmA
LyH1YYiWEK9z065B9EQaY0MAFCcHM4ZEm9ZKneeCYNDMI8BA2bEYQFAe8aWgZfRY07j3wtT02tH8
gSYxHQBx6X2HgjYOuIRdqrENK9RTazRIRz1EKaRXqHhUlYeyXsDYzJ0cbayOYe0hSTt9zFYsr1T0
TcC+cOxBowtmqNtrOrOkOJgjymzEmOGCvd7CjYYOIjqk/qkymCWFaIWKcedF70GBJ121GATOLJ2B
Z5wAnw3oBWgfr83FuVj5tRwHp+Rb2Q02OcVbukuc6Ng9ZKHpPfpbajMzl1a3RznuiKtlBA0JphHI
IWC+EN5Pdozfx0wuGj04gXulk+0RdaBUpsJNNTzkYM5oF6KVBXs/keGlY+iHtOUZ7EGB5Fga74EU
m6Q/GdUzlUS7THclu7s9wl/riBHqSO5hfGiIQM7remJrkaMJyVP8U1PFTpEqm7Jdx9F9YShP3hJx
2q9FHG0BNwRUFJDeaPS4tpUU+f/YAgoLUJl1kQGaqJP1ImZkydDEodMuqX0WUf9Ue3dFK5vgCUD1
TYLg3vn27M0awnNr5CEFDplODSFDVeLF4J+6RrZZ5AE0f8cGY5tJH7cN/U7CjnOHI6DgfoIwzbQH
N2aCH6RtEJy0xC1b5oist5HksJUk23VyuI9jYNskE32KFvaIkL0vjnVub15+wWSs6CKSsrqLAvBQ
rjov2pJmV2nhliqJHVWR1cSJLfpft4c9N7+gewX1FmBPKCpMonddztGVaCTBScDjkqevSltYmrdd
rG3O2wEnCnDkQBlNETwNRExrtcuDkxJvBP+LI+eXRefAWLgI5w4bnuf/a2bixVjhN4HGYabxQeUa
1qYaQdI5qkYCMwcGb0/e73ck9gyerWMCW0Mqe3re8iJXE7zCYI73lggf9sbCFmptrk8bR33qyWvE
RHvB6PjImbpMiuZ5vB1+CHql60Oe9n3B4x6eOnOUNdm09+wQbIPKldfaUmlt9E2/TKF1Gdh1aGUj
Q35tqsh50wViG5yIgiaVg4+DcPRCaFGtg6WN+NMU9svWuDdkFBURBU+WzicqbXreBKf967tuVs7I
jnsyzM9Ry3AFRrDT6mQ+OA+QmjUfHpi9+jr7QOkhnLTPX87d+f3OfQFdV2MeXCgLu9ab69wNFnid
Pr/vn43tPei2Nzo4tXYH0XrbPN5/bvTtvfV4bzm7hQWa3YMXA5k4fDQm43E0DsR3lTtulhvFHJYS
JuPE35qsybUZyUMooz8UNnyG2EerNQR6/lJQ8BNE/TaDqxlxOwDiUyajSkInZ+TXuC1VZmrZn0YJ
zSAC+q7/S4TdAH5MKenWTY4+VXRSbfhQWiAYs4ToXGoPaQ0FYJKhIUy2gfla3z4GozO89WmTrYkW
GOCtSAnHtRPt9M9CznF2fikAO7i44Rmn6T6NdOjZFYfgFKV7LYJkeb7gqOYMgFcTFKdjgIcb+/pk
1W2kNG1m4GTF6OltCriqoC8L+/YkzXhdNO6MBQjQaYydi9dWtCwCvN2jCOoezDsofpu3f35uf1z9
/jQf44XI5/Hx93VmDUFiUnQS6/yEgoGpb75y/UxFWwufSRK7PDI7xc57M8q3gvgdQKjF+y9QUVTM
Loc88Y4Nr9WC9pjYpkmUE81VcSt77fvtgc85ftQgUInA+CBhOyVrDJq0CVHkwlUdBWgeAl/0JgCt
vXyP9mc0QFusX8jq/YYoj+O6sDjJ4LS6rMeiB4vDX8CRzTO1zx+nu8iKrMp6JVCgwTMPhLEvhzen
s5xPau3MPxu5Wzh1v3svJ58xOXYtHXgUyF5wkqODAH7bsQVzQCJzrDcVsQZs+FHpmR3rtanXdC/K
wbrjQLjuCf3kUKBU+49cegv8c9uhUXPdMLuGojkLQgteAh5oIfieucCuZm1yzFjSto2vEWzQAgJN
gs0AJayFEjnmlywuTA+8Ebd3xozzvzI4nsiL90WU+JWQKJgflPjuAsOzK2FveIFNsoUtOBMswhAU
olFxAkfrj7jyhSG5raQwqKPw1AtvRQNIZmrLIgjEKwiNami1f1OH19tD+12HGdce+10cn7xofZp4
E0UrUwbVufAkl68ihWcXeYMKo7SWSGYRz9gS4McN0m218Ekh4Enjd4MEYFDbbm5/yYzzRJuXOOpV
oij0i1myCkuhynyMvdPFwAZQ1TPVJK8WvNvsUl5Ymewdngp9yis/PDXsXQH9DahbnnnqVOXj7dHM
rSSotjG56GNB1/wkXghrvEk4qCJOfECXl5v5O69JI7NqPtIkMA30m1p499y2OXcuLm1O4gdPA19D
QmDTQPyIpldHcfz6mAWqFWsLIOw5U0DYojdPBJce2JWuT4QGhhK8EDN2ErnV9KuYO0BqFsqdx49k
MS006ybBu4g6Ico6wBhMBtY0jWh4NYe1RHCIEpgNG2uD7Znka88Xj2EDgkRQ/Wr3JFgVwFiU6Iwy
wnPHMOVt6xbNV0vkv8mHcgDLdgkiVmoW4UuNQmOH4IdV20Db6OIh5FsmvTNlie56btMBJIj5Gila
UW28nq1QG+qBsIKdwoGDEtwEkE1LDolYWHypgj93ijSkrrDl0EcP5NG1KY+HUUyMmJ2k8BMJZraU
pp/b11DQHRGCP2myye9XRdirBgQ4TwYCU9IMWzYci/hQBNQEJrHlLTqploQpxzM5iQrRIALNCmRB
xqTc5PZnelV7YCxkp1RDy5DcmIztkBhdOD2zM3dhZXIXK3gRoSbUYuY0ZpgJp5/I1EcLN8ns9F0Y
mdy0mLQUdBc1OwnZd5ccVcMW02eBbgItMmn2xpa6r+diRXBo/MA5APufknaIrdwjnMPUib4dRIdY
YObIGkvS4T/41UtDk4HxTq2gkwFDkv4oqJUjQtgvOIV6tUoV+7abmztNeJYDXYwEIzAjkxsLXcJd
SIYKp4mXttQ8GDUKvcQyymdGvm6b+o0lQ8YNhTVMHIgykUGduHEhMvRMi/BWknz1LunTDS0FENj1
9x7Y8iNvsGXVVMGGRJ7CcAnHPbN2sA2tBAMxARzf5KpSYqWNiQTbjfyQ55tUBXu6o2jr20Ocmc0r
KxPfpPkdMZDJD041hXxBDuSpxg5yF5vdoD1Eyva2td9Fo5GsAsMBsxDK9L+4hXspVGJk1sNTzSRh
70VxYQux3lsghasdH9oUjtq2w7oTRwWTXPf2ehWyY6CBJh+tVSnKnFn23Ld4eXK9Dhd21szplESs
MtAZwvi+mjga0FGJHkJhhF+Gv65AdIG0+idXQJeXoBVc9myx4u9KJf65PSkz/g1EyGOrA5J2yDdN
l4AwPVc6XKZtl5+jKHlMdcGU5aUodu59A7ZXZexZASTkF0WeKlU+Z3oUn0A416/7xChAWcZKaH+6
BCACCeKPBKjqNEGCGZ0RZMH3zQxTVsYSEjAp2AHTW7CRJRmCdU18KiFCHnWW9ga+tAU39LuKrAlX
Rib3E7j2dQJitvjU9iYYs6BqQMzUBfsS+5PZ1Yu0WmLOmzk/MIgeV/RaKgqKAtcXLhPS0PPQD3Mq
Sxo52CzCsaKiAchcGrzqYlXc+UqiLwxzahTpSaAP0VELHnaEmNN6fKBB2S0E7cWplRrgeNegu1IB
Qis0fc3khazJrxz6aAztKxBwQDP9CC29HqFMAm3gMoz5wltedyuAW00pjxFhpRY9GbrdiG91abeJ
YHq6aEXaQlFuum9G+yCdwotgxJgieXNtv9M8o0tLLz7JXvz/SDuv3rbRLlr/IgLs5ZakJFuO6Nhp
k9wQk8beO3/9eegDHFgUIWK+c5FBMga8+fZd1l7LJpsNDbqdaP+LkYV9hWXUqOysljGj+GElIMZR
125sXfs2olIoRPHOum0O5Z2V1SsZzBm+QRJlzxP1m4H5KxbujqnZcWVugrplyvgD9HwJPli+1ZSp
QxMPrZQ+J4l0bMxRsMP8Cw1Oqv8gnQ3pJGr5o5SZRxXWsNBqPJNQc1cpah0jvH0EEnrgCmkkgen9
+iMkCYWZzmRKQTCaLgS340FxWgf0uy2cP/3+/Td7HkB23L9Lt04GMi9waUHQYnA8ro1SVkWcKmWz
FG34Ks5nEp3sT/8opYdC3EP8bB4Na3EQANODEliXxo1EDkWlXoY4Pzdd6fa4VyT9liJ5SlKiScbH
yELWhZhkrlIkRv5m817RfHPEqNtwQhcWuHXOQEtzv6r9MHsWeUPgZeRZDXCPDpNB77FfNr6dFmP0
cH+ab7qEWFzFoF6xZPXpLF4XSWCCmP3BxKoGG4vg/yjmB3ksvqeyYw1we+jndHBr6VWBN1nLXHtq
Y5oWedS0nYzJzeiXMjrgJ+pcuBRUGa7XW+wKPw3Bqr6YiiAeRF909C4YnXmaAxJUWk+bUNac7g9+
OaXv4xH42XDJQK/yWpOqeeuzfZelEbRQGBPFil6KFsWzJpQlcPXyHjv07eZazED4yXupQPuxhvGo
9ULIpWIG4pZ2+NOWlaNMcIe20VEvoSkYvlWoske9Z8VeVHlt2u7ciTeZ4LeBvvuC9c0Lok0bWjN6
0VOYalJXmJ765IOmlt+phnW9ZFNeTEc4LOVfI00N9PWeuxKyMxTTUXP1H2iv2SNVvmliNt/SDry0
+GdIVKzbaspZ6I2sY8GHTCoeoyIeTkkqSWfFp0EbEW/FnuNGAtQqtXYyaPolKYvWbZtIPop1nH1U
Q3Pp1W3b4Ty30gzLqJ86QtlQ/eXxdsus/Rpq6k+hKxEjsCIoS6EW3tlAa89+Iajh+6kvcmlo8npl
wzyv0klP20sHv/khhwDY7XmBTvEYB26m6rte96ZBAGFcw7QisW+uT4k2h6EgtFV7CSlf5dmr2b7K
eEd9/drXo230P+pBehTy4eR/ax6H8KnTfnJ9zVDS3j85b3mh90dnGTk8IJBxSBQFuTuuPySw+hzd
uaa9QHj8GEjndvim5E7tdlXoBEF0UCso/fwnqzfsSmiduUd07+B/TLufgdYfy+CSq/pDUX+n9zDk
fwT08fTN8/RVF2C+nHbekpu99va1GgkHfCyYW96czXcHfYzI2bXp2F5I6ZxHdGY69RHuY3tKO4jU
PwdJ50jNH52mE9LDZzQnYUzWXFV2M1iGy3NW146WeWGjOTk6wJr1SZtGunD3wLpvEe96VukWeANo
4dhbq5dWrOsW3cS0u6RGVs52PWjlSy41jejIc9iBoQrECB7uWk8tuwuM8Eme0si3qxG1WTGi0m3S
MgttoVrL0eeqBEZt651qnuPKH/NDl9WSFycdPZ6VH+egogQz+zXHAfD1MujiX1WlDeg/m3V5GQko
foRJLZK8let4dNW8NedjriQKCIE52yNjW/sYywqp5Lt47enJoYfyej+pagTtlEbWsVFVu/QjV+v/
5tKPNpwgE/lg7nVKrF+bN3NwqSxM6/Tlvl3Z7zaENE+dHhiYA67lV+xU92iz1vcPyc2Y0JDmIaQ9
D1QvF8XKSdSlcW7FsBAuQeRfstRn99VnQ5ufEuGiJi2xky99u2/y5n7AJBVFCe8TWgiC0etpDOdA
qanoChc9PlPrfRzay0iIGKlf7ttZv5y81QoLsozMAOmgrSJdqQv6PmHneIljmzt3y+0YyAfRE4Y/
xqVKBH89hm60KkOfiISEubZTs36oq7OWmYe+nHacn7UXvzzL7y2tjltWDjm033rgzebsyMIs2sLQ
/hZa8+P92brZbSs7q8sybao+oFKEHbX7gKPplnnwpAUZrcDxr7TeKx+ssx8Ma3EiF7I/vDtIm64n
cCrVxAhKJrD8gDNzGX0XbhXtC7FBLx3vj+x2i1+bWn7+7hz1SqF0YYepMPXPw6tSHfzukmQ/8PDw
HnY2956xVfwqSIWhUrZkGvPobM546fBclplGUzVYsGa2ITG9P7yNhXs/k+sMpR50M2RsWFSzT1FC
hcT03Rn6A5pvw+DvfVsb2/7K1moz9nonqPD2B54IMCMaHLX/kBNpTPrOY7ix6a/srDbjGDVGr6bY
mYvvoAOcpJCPUrmzL27SN6s9uL6I8KVHOBWwMgjfIt381vvZ19yXn+TP6Quav0IQvco5PXDa3LnD
nlTo7e10tSuV1cU7F6Wl1JLPrjS+WMOfKfuPscrb4BbgL619eK5rPUy98P0hm4XASy2oG0ZJiz51
ujw4gVSXx74qC6/qEH66vz+21g1SAVANwC2lm6RfnwnzNERt6A2pONgxyPZzZkxoJPBu7pjaukBI
nyzOHRkUql3Xp1rX64igoAm9Vq1iAfUXig5Z0WTgfgmmPqZNBod2K1TFeKrmqjv4YtDvcQhuHIcl
WjKANZH7oPX++huylKslmKLEC4Yh+keJLPD6nT8cpLEVnKmsm51C6E1SlUVFSn0RXqTrh9rDatCF
gf72aLWJN8K6L8s+3I+kNuvRCerhkMzJKfZ9p9MjT4Z07f7SbtsGVEeXB54CqKPrwVbNpGqzJiUe
/Mbp19gqxNOkVPkT35k4I+hvuCKQwKgs4Z9WGga3qopg5y3cuFxx48lGkjU3gLavht8aZSwL6AN4
hdVX2XGcZ+1T09fggEzkCKpjqKti6ih5hSSNHyXhXgfPln2eScTc+Aw6K1fr3Rp+Luj5HHvipKin
Ia7Sk9Y1/RdRDmhCIT5/EkOhPRl6Ju+12WxsNZpfqOkuHjeEWiuHo5rFSUq6LvPaRgqeCxjcTlZb
+25emMe+rtTT/dXeMkfUy+GC20AkF3u92FPcyY1RV7kXzDlsZISzRdYhJG069BdJe1tr4y6kh1Kn
CwKbi3DrtTXUDs16COfCk1vTNYLOHlL90Y+ih0S+ZMHsQCs0oMbSSbqTScKzSq25yZSnzth7EjYW
GFFwuotQNhKJkVaznDRhG6p6VXoVGabSgFQgLE5WYp7LeuycOO5eZSE63J/qm7Ifh/qNxQL2l4Xi
fZ1FjJfMQCN3lVcX5kMf/CtUL1X2zfCfLclpQAxocfsQTZ8CeY+Ff+O2Bg+PVDXgeOpj63qjORW0
nUt55Ulq/rc1gkOsDXSWxunOQ7tlByTFUrGAqQnAzfXyDomf9L5plV6ScEOqaabb+lc/1fQdO8vv
uYpMmUjkn2lB5oggLrTaRjEF57FSisqbmuiALJRtkpfThuiopp8Vbcdf3tizJhkOep3VRaXCWE7Q
O68yiDpfoJ+aVFiQFS+SkOenAAZM9/7m2BoS6T8kd5dKFpHGtZUClLtvWFHtlYoDA/ODOUmnKg4u
ffNlEPcQgjeZ/KWFBg4tMPzw4i7FyWtrbFRUYKw49yzzsWtsgbb489QRA7bP2ilDJemHjzoM4kOZ
8SO29rbj7ViJBqEhoMS0HIV1+4QoDsWkK3HppT091MEPUQnIQT7yGLhWpNj3J/Z2+a6NrV6zLimE
KSmT0kNqyY5qIP57xEM31Wdmc+FC5cWEhJcVXJkQ6qjNjN5MvMmxjsVZeoJn6Y/20DgFkEuQ570t
hedqr1q3rNH1IVisUo9Q6aAj9l3d3ImpDwhaYFUS08MIhVRC01fc+B8yo3y5P4e35/ra1CqQ7wTK
yyDxE8jzmjhyTeM1SffQTHs2lnV8d8yEOhZqKEVTmiFzeur7Mkrh9M+QRSna9uv98WxswKupWy0Y
pZwhK0Ur8dD+sefisUrZgOaTqBTObO5wYO3ZWh010u1aHhksk/hS6Edt/IpUYmE6abbXULkR5Vyv
0vIl72ZQA1pRxhmW6GwsZmeEz8VKyS9OSvgpDGu3FD5l8YeBInYARG2Q9pymzZHyqgIxBWyprAMd
q/W7kOIDG3LInTyov8XNcBSn0E4Dgv7iy/01vA0LFnkizttCpEJ5fvUGtMaECpSYpF5aXeL80pUn
NXFb7UFILn7zooq/75vbnN339lbxvpHKxZRp2IPm1BYPufv8+qu050MG49KOqSW4Xp/sd6bUlXMi
z01q1QlNZO2i5/WUhX/H9gTBhQPJNb3RtHSiHkR6uBz7HdNbS0iSEFzcsoB0t11voaSeTGVWQODX
o+BGdqB6i9RYnf9K9nr/Ny/N96ZW5yJMKkOtC0yN87eZjgDJh66lP/rFU8T2TaaTYrjBPMBoXMLM
UzmRf9Sb0W7EPXDHG3nVzXS/G/Tq3IS+OneaXnDzPFbecOhdKB5bdzh0r/kzEK3vwWX42B7gFRcj
GhJsJx8dUPz313xzN7/7htVuRt6nChS6lD01+If3Y/4HhjfoprrP2S8xP///2VrtZB+9eWswy9Qz
glMeljSTAGc5VpWd/YZjVuv32ExuqrrL+6gsbUEgPegNW7OHLdQqvmR0qTcLx/nY0H8g/ETIFYar
B2l+FbrfyrmfL5H+Nesyd64PU3fU99KQG1EtNxKxJGAobUlKrzJajVhHU6wzw1kFb81pfMr+oQk1
o17xex7tYC+nv22P6wnlKW4pTtP1UaoFIcmMNs2Qp6gVySbYHwM7j5GRcIK4l5ZEk1G1VMm64m9G
1QMFLlEExVvVRvU/PHd0nuA2LiH1TUNlE49jK1ZscE1tjmL2IHOmp/QpK57HdNzZyFvP+Htbq8NU
iTGlDG47j2JR0KCA9lGwdvqyb2M3VhKJJFAJeB0s6fXMJopedh3yw56F2HCcOaQf3NCEKg1mtvG7
Ge8loLbsQZbK/EHBB43lytHSW1Gd875KPX++BIYnRn90/THonyb9x2A93D+bm88Mch8G1OoK0PR1
YBqFkVlM6A96fvN1QqU9I01u2XE/Qmst2SKws0B3hEo7yPOvaS9VuTVSSBYVan7weZMWv57ZQqnz
KOyTzBNEyM+z8CIEx8wI7KFLHME8THsCJ1v2lmARyANug7bG8tSBokSjNNJEHYlnTXgC2+P4/mug
ukYO70wHa8/96d26ZmEfWs4BU4v+yPUAkStFLTVTMx7xUo/t1n/5M4X8/WvQfA6UPQzN1vDMRZiD
vUP8uG6JHY1uhi/Fyrj3fLRiIS0OoPnIHQ2l0z7/VIT+Tqh6A61g7ch/KvCLcNUtPCPX4zNQJpVq
NFK9eQZeQYKyKxRvqr4o3VOrfO6t4SU1/cug2KWmHOhZceQPAcVw0IXl3NP4jFZm9EuIzt23+/P+
BllavbH0c9B/BAJ24XBYnVkrKGc/8NPCM/P4Meq1p7qtfipW+VsD/Ayp5MCG0+hlVxvxVAmyUxOI
hnYQ4r5KanH0a90R6/mjEJ/Ice9824bToyJhD5sYXwf3zMoTUfR6UPRRKDxD/zP60/Msx7aJPkWB
BqjwmkPHUr/oc+J2fWiP/oNqdo5A9lnoH2cfwQ/y3/c/aLG3niuUlaiaaiAxma/rRYyzWvWFIcg8
3/QdTaU1VjXySzTEslsGn+7b2hz7O1ur67ruc1H3Z3XxBVyhO1EIdSomvkndzNjjtd4b1+rwZUGU
mqQzeRqU8IC88SR/EsT2mA870erW08v2p+ENeCBJ1HVjT0zOyCwsrrF6QH4nUUuAFAV6l/DqJKLT
JaIbpspxptXOyPb6/DfeP2yjuglAknLBulIAe8IUZ32UeUFXO0VkPCZT/cXaZQW7gXEtJ90UqUqT
v7Hg0Fpd1VLSC0bjN5mnAGSvm/EgRsOHLvjUGT/TwHJb3Z511R386CFohn9V9Uu6Ky24nNn1PoU5
Tlyw37QlG6tgoepqZZ79nOtNV1NHNgsUDy39z/0NuvUgUjheGKTB9ujAUa5PA0AZtL9rBhrlf800
eMzC7KCN+u8pH88aWFcjMhwtyD9og3YxRbfpRvf+F2xtWx5EHkXggOoNFa1c9ppapVVGtx3WWrA6
CCwF9Aw1wbRzf29tHvYsdA1LszClpuuxyrnCYg3tAu4RJdvsLAGOZUs+SP60l4rfNPX2Suh0aJo3
7jDdKTpNoYup/DAGCh5h03yISBrsXK/bhpYV1IF13kA6iWSrNjIG1k9RYUr+Eg1gk5OdetmWEZp2
AGzSgA8V5urdU+jeQ1EbR0KAc/TQG/LvoS5EW2/1PfTW1qYH0SCT5gYDDXr9eon8rCjF0seDqIWB
ZNFLEY07E7bho2jLqaYRX0QLTV1teK3vTWusityr577wz9nYUofxKd6cSmFq/cdQUIiVBX+yYleg
gnjioRKzw/1NvzGhZKIpVyB0tRQBVx8Bi/VUh22fg9B6VU2ymp1tzbuaDltDleAAI0MLszepo+vJ
zIo0NHXKh16Uud+sQ2//gUTb+eh9+Xag99/+2tlQSey8rlu5b9gn/5/RdXbFKs1MjTOMJk3twoeP
BsmIPtJUNIc6fmwtZ+zhIjv46kOZfK2jswBh8f3J3fALoWSRiUKBF8vienL7IqVpR0lyD0SbfjSi
0D/UtOpA+kwnlqmUx1pHum1Wyr3E+9arAUCKJs6lIQiY9eqCyRA5l0P+4/Fylf9WYjs86sWoOugi
DI9Ray47SopP5RSNtElXujNYIAkiKc5e6DAUnFTJm+N/nwzqrGi5Sdx8fNj1HhhRbUxLlEW8SkjM
p7qwpEODX3SWy0o8B5UVHOqhnFxNDcXX+5a39jhNQ8qiXESdWV5+/i5fKoZTDwt1XnqCNh/9sn/I
Y2eqxNN9KxseFlWjBXPFhBM9rq4m0QrnsZ2Lwuv8Q1X9K/cP3wbt7246dMsMnQKgCLloSbKsVpaq
7dgUYs00lgmrmMa4jqP4OMzKc9HPmksSYq/pfeP0UkPCy1nCG66K1emds3DM8qQo0UNSzlJOGzXE
XqlxKRTJ1dKH/iSi6XN/MrcO73uba2RmXiotREPUbdvhkxlcIvFHb752qfiYkZVLlWcVEelG/jgD
TM3yz3VQnMq9PPvGC7CUzpa+IZMilr7aNotgfU3fcElcNTvC+KMp9vxXmY23cqwQCYG2gAI1/sb6
jRGB1CR5NVCcTh6k+CCCyi8JGg99/3VIv0pTZwfp5zQ57GmBbng6QMfxBchacfdbq6PYT/ro+wrR
Y5fKzSFT238VZFKcxIhEOyvN0r2/mFv7B1abpeWMTDNez+r8CUnRZdNU4Fh1c2XrkVjaAZy9L1JP
/ae3HqtER9eojysEkQVxx9fauIRxWvHrwMHDFL7uPytIbBtxJFCEtACHN6GDblKSHmvlYRDy5Sre
aXvY2DZ0MuMH0VGC3uga16H4U9IrZU0dsvsmda0d7ylrbQyI7Kq0dOnT3AEQ7Ho64xQwSg/azIsV
tX4IJgjWC22cPjZKmnhWIYOaEuQARvLA2ClxbVykS6YKIUSTSuRNH8CgjENj1nPpQZVHvspqP/Td
9BDP/0Mpl7tmYQvF/aJ1ehWsgqbvpGFKKPvPoxMGuh0oh/tbcivaACYBXJWS0lKdXh+BPMkK2QKi
EeTC2eSS6efWqQzX9Gs76IvX0Ghg7TF6d6hM22/TY5vtCdVvbRSZ6A4lcAnk0bpvd9LVAIlswBp+
ElFG+9x0f+4Pcs/Aahr7xpzpwUorr8mfRvHbWPh7t/Sy1VYXGIDvBeLDPOLkrIJTrRRCJfNZqDw9
5gjQPkJuo7pF8yAfaduSKtvcq59sPH8GrhTuFAkwkFMri3lYZXE0BZWXLWTVoXgxYGtXD4UCke3x
v08fbVNLkxYbhajj+pxlcymaZdFUXmHU0qFoZtEJ0minRrM1HnwTCVCBSni/3gS6mMhFU6qVp5a1
082yKyJUoTexDUHVCxHxTsyxcfMTwgM/VxHV5SZeOSlwWI7m1Bc1ItAUv4LxbHTqSRGFxA53BrZ1
VzB3BE5LmvmmDENSWSSqSWovic3qoFrV85B0xUMe7WzyrQlc1MYW1M7SGrS8se+cuxmRgLHp1Brn
Lj0OQuhJ5YneRcr85esukfnGiUL1iBAGhBXAAml1ovSyDpNYTxuk8YqvszU6eVztFD22TOBlAdmB
U4lc+crZSrJhGqgRgh1reuhKDD8+9F26V+rY2Acmbg2jILGE57G6/iyf+y+VAFbJtfnUG7EtzFA0
6ZnbR6f7p2jDEs4qaBna7d6KHdfrI1BvTRV66DwoUVw1+t0WX0XoCXfJRG/nDSzaogQCVIw01Roq
JgtZmas9IGh9Fs3nUTOHH0FFevP+aG5dGaxQ3gSPQ1KOe+F6NGIkx4MU4MrkYf9BHfIcBhG0JZWg
tR79GAaEcTRLVIIb4WC2k3W4b/12Lrlq8UkBKHNhAMq+tk5TeVnwYhZeM5RIyKSx9qL6Rur6xUiO
bDTCndFuABmXu530KkgPMpprR3GUIUcP1bL0lCEADjwLrfShEWPTTiXB+DA2efw8N7gCZp0BU9Yb
X/9H70sknHJ6yI73B3970Flcbny+iI3EMlwPPtKzIdR9orhImr7Cn/hBEb+j1dQ1lWMYe9fyRgCN
NZiKIBimioGbfG2tbZJwQNdmQTjKReY2TVl954bRBlvtU/llLApy20JeQcGTC5H6DzRXqvxhoH86
dIakhuFS6YUKtbDZKHde3a1dsHQsA2vlCif9fP1pjdVnRlSJpQfpzxS8tPFLHTn1sOPrbU034mfA
zsBnE82upjuuAy3uMx9fr2n0hyko/JPmR9IhTWLNFfzoE4xU8o7NzZGRD+UIA70310FfP4l5rMa4
E20dHkVByBa1xLNRxaVT6c2/9/fTrRu9JF+p2ON/4agrqxWWslYrchljTTHZSz3EgqARqdjJT+wu
sQ5kvHce363LA3cd9hQiLy7e1cIVuM/4AFy6TfJJFn+U0iE0zkoAQ2Oj/o71vTv+9gVmgO/MrVZw
6BpLhPkKqEvcfkQq6WHUv4Mq2pM029ookE4tHL0mXRPrXLYaB2Vl5MQ7/Pg0pMGxGafL2BMfyCmw
+j0OjE1zvPcL1THdjeucWjcKUVdO7H4zkU5RCJZ8tro/s2L+FKdfIbwi93fJ5hVIuMUtALKFXPnK
4VwIB2tVlUqv/pAkfztXPtamm/xqOlStHOnLl/vmttaMou5SZqGoC8D6+mwnSSc0faOWYD1prG5A
x0OsYU17JL5bBw0CNii1eMVYutXeDwO/soxuIvRAWTJvxNKdtOD7OKufBFX/en9IG6ggmotpWF+4
1BcfYDmI7zw0qTH8UEhkjJGHRRXrIRyK4yg7ND5GijNrhHjlUZ6+GtYnMVGRKsN5G55F4zJFx/uf
srV3uFVoyV4EJm+S3Xk7FkpamZVXTQdZ95roqak/G8GDJu4Y2nw+3lta7ZpES/3CD42KzK+tG053
KOz0lxbZtD8/FrCBI5/ZuPMei9pGQZSphs6CXCdxGSoK11MdtXNS4j5U3owSrETSF0bHx7QeHkVf
s1NLohY6fonL9Mtc7mUlNnB+C/c4zuRSwCP7sbpu6gxuujSeK68H4EdwQcdOXV3a+ntmqHYRX1Lp
VZP/FWkwb/2npIDkNRM+ovC1E3dsrPHSrYZ/RuIbZ2H1GXKUVtSImPmMHkbpmDnywElV3B3XaOOg
comDJFgYBRcMxvVMo8Mxp6EvVF4nG14LYDCSn9Br/Xx/wy7rdR1fc8m9s7K6DqaimuWItjcvTtOz
rjswhtrkXg5tvrNhN4dDGoIJo6SNw3M9nCEoIk2Lqtoz++4gmilEHPJjq4y/749n04yhizpt93C0
rsMOoQuq0Z8ZTyooFq26MmD2Km1PIbmFnYt747Fd4oD/Z2rZJ+9uHUFEpxY62NoLezZActHiwAlj
4VPUQlJbWbGdVPAn+XtFve0RUp00oIIiR7aayKg3/FrR4tqzcFLTh+iXvweo3dwT4A2poEAGCvDh
emCaX+B2V+ES8MY2HRaHAu9Xja1DUuwcpS1L1HHRjCOC59JcxvpuCruqaaYprmsvAFkRpbqrJGea
oI9V++f+tti6tyTaS6HnJKjijV15RlaDFPcYDLUnFVL3khRTfZTKaf6Za3J7qssCkRlJfeojYz7O
onxuo2JPQWHr2ljgm28AB+BBy1y8G2sMx2pNj2PtQXDn6hk6y+PnQDhGgnqsuv/hsL23tdqaupD5
Xdb2HLZTr/8xn43+5/353Fo46l1I7xGl0l+4et6FAuZDP5lrL0++BClKLz/AZvrSl/tWlstnfTm9
PTK0beJAr5vAglQrh0aRag9W2qI8Kcr3+79/w0GnNxbElgzlDMzSq5tctxpBbxOcFCjksueQcX7P
hOIsxvyrMiPzkLapaKOe+t971SlRUh4BX0AfHWO73gtB3wijPtAIlnaH0vquhS9m8/H+2LZup/cm
Vker7tMuDzUR/yCl6pHDbSVSjc2nV9VqD6L4MRUPcnW6b3Nriy+pOGI5gyT+OnnVNWTc+VnlcYJ6
rXd79Udl2XPfOWod7FAYbJ5oeLhxYgl3gIOszpPYB5HUm3rt1aX8rxCJ0rE3zMCpVa1y6WiSjpIC
s0GRBbnbBADeunSw/v3v40XzGAAHcTKF59UnWFkfQIhEZrBtzmVkfSCA+RRE0UkKpOdW30nbLQu2
Pgx0XpLvRCeIrbM6cjHFkrqPohZx3xSBLA02q9SXdt60rXP93sjq6g+aHOCsHLZei/j6EJ9m66Mw
2OX8P9z7CM9T+qS6BEJlZUagszP0uxKH3RrFiyxlTjYZ5ya2VDcslNi9v0xbg7JAzuqLRg9C96vb
0G9zuj6QcfbYBhXUJPDWt1I9uKlWPfh62+6Y21goqp5LXe4N77LO6ouxQS079Ruvblv2nm5WDqWg
BARduKe8tRUFUKS36IFmU6C8vY58FD+xwrprPSMsSxov/uYxwO4oUBV3GmfLa+lsOpqzoD6knagc
GznLn4fQyI9hFprgYMt+Z2U3Bk+hAYKbhT8HVPTq2qkic2qMMW545YCdBaat9J2rKzsXzdbhp0BD
9/eSWSESWT/n8lh1YR12nn6yqrNvHqLqqTUaCmuPRVEcZSPi5D/+522ETTiqidOJvNYMnI1hxDQK
p50H8ZhJjdlLi3//+9YhrygSxiLqSJi1ulByPxu5Zpr+zaXstNdSUuy4E53/PpD3VlbnoUmDSqnn
uveG2S6nr13rFtLHgUr5fTMbW0HDf1ygpUTlrNL1IyePsZ+2eTR4evF7CM+h5Cjtr/smNk72G50u
1Psg9sz1nQgXSiFSWxi8bL7E0ZcSWLWfyAcLqub7ht4O0ur2JR0O+obU/BKQrbzuZhJH6Nebweti
4PdTWH6oq28kxuFXVIaM7kiabkhTK9ZDkUmvtQHFxfc+cDoZQaKfg/5j1p+LPLYrFrRWyVN8TPNn
vf+iR7oTDaDE2uRBj6uX+1+9NT3A/igjIQKIeMbqo6MMRozZlwbPiGI3t1wkauxG+xLp0c6+3TbE
poW5ecnkrhypaUrLVDe6wWvK7AQbTl8pr0FUfJyCNNkxteyam4UgHIZ2kgwuTN3Xu2qcxXFMEmXw
plMQPw66diKLGuuDXe/2e9+6h2jycQ412EkoaK7dmahPx1GM4SDQe3AyvBftU+xG4a9K+lsKf+8v
lXozLAgkEF9YlorK89rVVVBYn6n9EIdroz1yh4975AO3xxEdXPBVJqlN0qjrzVDPlR402ZKNTmvZ
JYlmDyrypZL6X8Uu2Wt06CEvBZMj8Ir1cxs3s47zF5MfSfXWFsMG+LF5EiN4EZPMmVPRG577JN3x
BzcmkKyQthQt6A3EL7zeF/5opM08EbRKanWBSfCHZOU7l8BGphY4xyKPqiyzeMPlMoqNqScRLmcH
jYybzpLhFEb2rLdh6loVDLIoldVuUlOpkkOzccc5c3woM3aOwNZQ3wC1tMHwBFqrY92VaWkWIqkU
VNAPiZAfVP/n/d24/IbrQ0bdlp44kuDsfVCA15NJ4cTvw4YUV1mWdhYpGfWKnkRX7V9KVWrdwFT/
+jKYTrHaeZtujzeuPIWxZWAkN/Rl7O+iZKHXNPJ8Ru1FQfqgkVjRw0uwgNeS4IOifro/zNtrC+wd
nC1wjlLuJKFybUxWQUTTKtt7E+DGx1JBCUI2w9gN23Z6NJRC3Fm4jcExnUAcwTjiumgrbw2phELK
+gJ7RfsAZuxb6UP6I6AsZKtTf1YT9Xh/gLc3GAN8Z3C1U+pkyoJSrnovt4wHmZ6tsHIN0FUzOzTx
5RPdZKf7FldTymMPBo6AloAaCoubKEVSA2UYzaa4VLEED6k+5o/akJqOKsXzU9pqewXr1a32Zo9M
MP0xEs8/fR3XS4hMpKn5YlFeDDr8VIqnEQn+yvhxf1RrMNebGdg76d1cUr5g/a7NGGpjphQOMRPT
m4IMo3aGGRe297gsndkYlF/tlCav/QA3pTRNxpMvqaMr58NwniI/2wkFV/to+RrAQqAqERvC61mn
hq2SemUky81FUKfmKM3Rl9yIP+sa5CtWkKmPgg+11/0Z2JhnnltQAVTEmOd1xiLPmgDxR6W5KOxg
mo+FEGrccMDNmcOdLbTu8HsbHi8gWWIEBHhHVpOtFpkCS7OMUlMoJcYRPR8f7G1HA6uVRAJOfqQn
cJs2df0tLJLePAgS4hx2oQjBLx/p1X+6phdekm6qTTvr5hqyWCStFZjP06I+1HB/0aWd52Jo02Fc
7uRd1sWot69HO0tZ1GB5b2980oF3w6jM5lJLaTnYSRBXD4ExZ25RGKgRNv0gUJ8I8mPT6cUpEUbx
XyCPrWyHXSUchSqG+k4UunMcIQ+t+tBV96Vf7yznOoB6+8qljrKwopGxWa9nkszhFOZGczHg9YD4
Iq5fGiEAHDamsxOYaXUUmi51ND20KPPoSP0hsriz0G+n5t0zw0csQTL5jLcuWkKr61NVTD5sniTD
LrOfINmYyb4WuPI4Lw3CvjESZxVR85Xz7XfHELBhd6zBhrZ2Po3Bz6H3FQBmQ1vhmUl99Wxmk+bU
mhafIWXJA+ol5lQSg47QAJthqOc/o2nsWyeHkJ44oQ+Uz/Do4mqJij/Ph3Ts/Aa+sFH8/F+PjgRu
CA4+hQzmAk++HmUdzZOeDFN7KWSpOOR1I9GWTOjQa9ZumntxtNczyruCf8wNTPVjNaNdtQSpoogt
WMhdP0hlFA2aGCVAyzfdIvD9L6NRAKEUwumhVjoOgjx/R4s53tlgi6H1h3BbQOCyEIhDQ3U96KCo
o1LQ2F+FMVpI5kSffT1NHvIhItUTox0bN//tcX3bTCSk6XVdpJHRRb62aDSqVifq3F70uYQJ28Dt
amcVVn8YkQ/ss+EEFK59vL+2K0fp/xoF50hwoMMEsc5DRH2A6mcstReUOesXyoYRtEZ54RpVNx3w
BptTJ4Xq6f9wdp47bmNZu74iAszhL0lRqkBV2S7HP4S77WHOmVd/HtaHg7EoQYRnMOg20ICX9uYO
a6/1hmieIydY9OJ/CU+6zT5e+albZISIhFLe93xuvcKFWdXy8TtmCxKWGeqvNG/zB10VWicdGtmh
NruHNtk2ZNfR004hV+NGXNHom2efJtLuNgNh8HWxjT9leoslkiqiV2tO+jFGUfGgTPF8mPqyd0Ky
d6/tasEhzfmoAPxxulqu3bIYw6/G0O115zapz/tv46UOChXInkx99nI5iP0ENUsaKz8MqTyYHSyO
QTUcXieSXVO4+2DSSHutMkvZyWCvb0ruSArC0GrhvV0p19FLqgZag40/YO432U3YQva0BL0Xj4HK
xt9ZAtcJF3wghCUphFHU5lNcjnMx+mhM4JH4JQCID5kK50vV29kxtQp2R1pp8df7S379Czc7G5oF
J+O7vQaCopcB4zCJkiW2Gl+Qk8UT1oVH7XuvW3ZzWGvxiFoLddst+ZmmzQgMLWz9fgr03OmkQWlS
h7JVJbzGQbaQ6QmBMi47r8gbYWmGI9e+Ck+hJrOZTT1ewACug5PnH5IGDA3wdy6g4xN2O0+sG+uT
NEpbVydwwyuTZKOSrIbXZOvXmMR1meYYenfQMbHtwWtVRnlsiz01gBtZLEkJFQaaMJDUKJ5cfrpq
bIp06PvB52SyvoZa9nXSs/JQZbnmRhqGcdakZM5A2mqn+Jg51MNojMaqhg3lEOxJL95YSPihQFLm
Kc15vWVPTklZBS0y1D50XvVjNIWLlw3tXjX+xglNaRBtThyTQUhuSd8VDYY6juXBT9X8pbcCLzVE
dxZQJ1oeygZJMUN5G9VoJ0O/sY6oGsFUBuHJbG8P5klaisIYm8Fvwn6wIwA5Upf/ENvoVKun+/vx
RroMNWLVLcMXirt2q4GYl7zC20AbfFHq4k9KIPT6KReSwXKSLkhe9KQvPqaBWVl2pHBOu2LVghvt
mjr/pYRq6o1iadgp19hLWMXTK8Xv73XaSidy3PahSQXpdVCwaL3/q29NEB6dlFQx51npCZdLMQQf
1k9VOPodrJhRswZQJ8NPZaorp2qy4/1gN/Yalc7VH4OcfC3nXQar9FHJm2K9p6ZmcOZmMewsy351
ofwjGjq3rQBlqt1e3ncrKhJR0FHhkWi8+C+jJr3eG30Vj36ja5/a/Hmp/x2yYxqQh3QHDVOL+4O8
sdA5s9aS2zvjb/soNMekEqauHP120E9TaCAt+qVAl7VKD5ZSHItfAY5z90Nu20/rJUuj4v2+owlL
2e9yiOYM4ycVs9E3FhPtm3w2H4ZMx/YEsdxjp4rDETHa8hTGc+rmmvmNPLM7SNQ67dyKjtps7vHA
byyr9RLkmFv/f4Wel/C+CJO8HX2sn5In9FG740xl+ihzMDwI2bLH4LkVD0FXQB3sP+7EdQ38Ua5a
+kkSeq55X1IXtwQlb7PzfoZK+Y1ctPv7PQO6kWyGktwKPNssqLyzOh07xMnvw+R7TQnHWv5TafPn
UK93YNLvQlSbS57aG5hUmlC8+LcCjAmXUCJace/Pujy/oaf5uW+T72I9VK6YLMtTKGeWGzWK8QZP
pXSysW1eMPVKD4YYx9hHx1qS23NV/NZ7fa7hLFjVp5aBeQEVXDtKAtlOynQ6op4ieyNVh50dv+3X
sDK542jSrcwCXiHb/KEtBcNs2nT0E9VIUBwQ+uyBp4P5KQwVLx2G5BTmXfMhi83wFBkINEsyqPNR
L3jpxrnhVZEyIXepK25H1+TY1Inl9ZbWncqhmPFPkzq86fTAFjPzY5QnghtZPe8cmGxOzinkplX2
GA8D6NOh29PBuPF18CCn12KSfYG32GJ4J/hcVpN3o1+neLoBLIo/JUMbvsX03A7jODS5HbXKZ6jF
s9MtyugVxjwd5LlJ3KEfl0M/Aw+d2qF7REI7eDQ5oJyGBtfR0kL9WMxaYBdijCGdUouHpC/VnYV8
ffPz+1fh7lVkgzNrTaH/2DWNKKd9oGmjHyxVAH1VqFBpwlL0/ul0vTeJQgLJpc+xiAr+ZRQTTrmY
FpwFaid0bpFKy3Mol6OXGeLgGlMv74zq+rynHA/AZa0Rks5s+UGS3irtskSTr+eD7KSmMT4jYLXY
aqQMByMtI7frzBKbA21PhvFWZNSmqKIAIwdftsnr0gGN5KDiFGqnKjjGcvg5WZBsHQcNBWhRnp+7
TjlW7bRXz76+cmi4KCtBmNqNDOH7cob1vNcFc2wWf+iOZGAuCkHTB01vHyXhOFdOu6eCthYNLk+l
NR76JO+FSM1c//sf68agqTQXSbz4YzUe5Ti2FQnLvvBDLanOUuzJe9wcHR0QbJRIUbjlLqPN/Trh
Wr/4qDv0bmPV4DgsQWGna5YtzcZZAEDpzvVaddL1ZWc13Vi9FNIhIq2va8qIm7FO1GYAIzK3o+zN
00MS+UPzw/yfgvDKguqNwNQWxtdVSlYWM4qZjdT9aKXcjbMfo/47wt3s/l688eUYjYUEGQL54Bo2
iQLENUMaxXbxoftEzYuYnLX+s5jODgph9yPdeOSsOE8Gw+yv+Fz58rNFUyDoYmbNftjwdlHAGx/i
yE1Sp6UIoTrd167L7EYGGKm5O6HXfbZZn6vtN5BwVs3KE7wMHQTl0Mnhsvh0WgeHMl03OtxBpsdq
0Z6sKaptQYspzmlR7s4GAklRPcQ7T49tl3K9+tBHohSmMwfk1ptzL1P7ZmoNfkUhu8rX4I3Kh6vb
smvaDgjl+0O+9V3/jLXJrMO2j8xaJVYfL66a2QtVHelRyyKHO2bny9445XgmUyaitsl+2Eo8LtIk
T1Opij51l2caAOZIXqfxbwXRv+6bXDU7GfV1JYe6CmfbCvFmSrfgKmrvU5nWs+THWvYg8Gp4w3g6
tqtC2ANrXk8jkbCYwaQVuAaf7nLh6FVUte0YSH6LlK38wax/Dfqj2NHNmsOdWbw1KA5raoZkdbRy
Nhmr3CiNYWWx7ONz2D0VjRlhfiMoXl91wvf7i+P6msdt5v+uQtoMV77MXS01RqjNip8MRXWg29M7
02LuDej6oARnRm2dhG/d9FtWyGQURS6Oouz3g/pJxntDbCw7xvO+yfYcTtbPcLm/CcWRAk+LVxZw
4MvPxMtC1+fYkH1U1F4V0ZXEZ0xWvHAWjwgtHBuqNrDdd0pS1x9shSzytKOoCKrW3FxD6D6NqdUN
ChL2AZKmNDME7CkGdDB3VsaN1xyRVjVcLgJS4S20pmiWMEtyhlfpneRrQ/dj6CDz9YVeeXkZvkoq
rq61gHjTYOCclEr1YnP8RPay1C913P2lQBoHGU0M4Df0OMlsqAReTjelvmFUAlHxq7Swm/y3Eny5
v0BvFLDf2yRrDs0UX9momFrYmEsrKbgzikliS73SomoSoBquzpxfYis3X+I6HguXdwbvGkVrMpDE
IOg6p42FfjqMfTcJTiRrZeRkYoTuk9V3+c5GutGtQ9qW98zqWwVdZ8uTsOopqpJJV3yjalU7SzPj
2KfN8FSGVu3OEDkcbWHVK0qA4Wdt/tML/byzDG9sM0TGWIK0l9aWzuaIGrXU6MemV/3E/Kn0q5zW
qbByLw/knVP3xiZDDwlPUzY14gHbctYcYI+V9K2KDv8MtGXAQTUzBN1uqqw8amKVHKp6yjwh66Lj
MCm76t7XpxavBcqy6NCseddWZSsUqqSRhkn1ISw9qWVsJ2LyOnftaRLjpzBFwEB5UOOfsRTTR0CB
W5Pw5H0d8Hu7vzhv7HtgZ6RlpDNQfbbgFCPQpp7Kg+pzXMMQkXIbU5cniORv9+Pc+rCrD9n6eFjx
mpt8yRLTrknkSvMtBLCtdjnOmICMQ4hG/U6kmyP6I9Lm+JTjxixDs9T8tGkA032N8/ixFX/eH871
Vcp7EsI1HRh6MGS2l4dGU1U0kbtJ81Eox211nEYHp9DPCO2gKdDDcJulvvkfPhUSLsCeNcDBV0hX
tQha7hFT86eR8u44G0A/zEz1qq7e80W68bXovdBp5GELCXPbcssiRW/5h+qHVfWqW+DpIvFZa37V
aGvfn8jrdEtdcwQEQijPr4Thy4mcqziySpxzfUyXHgXjsVJiNxJRlZf+UZrfhezdD3ejqEE8ik5o
QNInJfRlPCB3Q9V3s+bn2iL27kDmILPkpfko9cvUOFMdWU8hYrzfzLxAyLyjKXk0hALq/qzWKAKN
0qyda8mKRXvQcXF1Mk1ZDZ2gA6LCpXXRL1XOI3D4RjaWthAu4vNsGJVuK4kR/3N/NDdeIYyGDJwh
kYNTfN6MJpB0PMBlzcdxSa5j2whmOxPSYwUJ2hSdRMJERXzpAcnP42Qz8p2vd+MVsJ7V1AuJzh+2
xUJVIftaCzu+ESaOWgYfxwyOW/tViZJz99UQH/N+tLvOyyJ5D8N367qiIsp3JGfmBN82/6c6BXCH
MpQvTz/jRXPADf5I21eEeWkVwjpXEkeXpwr6+fH+tN+4O3hVUQAGcE4+vUWD5enKPdBq3Q8GoDbB
FA6HKO+EUzFYGETIYnkwG1PCdqWa0E+n23W4H//GCadTMiU1XAHXQFsuv3qNijH51UAuiqKxG05l
5moAiJ06Vtqdl9f7WDbJKHcDcpBITEAm2xYIgmjRlDkiW0uW5IBsrZtY3+s4eEmBbAaKM0ctfE1s
8cLB05u3UF1lxk9zcaq0cxX+zuajFcW2hOx4SxEF9VSKKZ7RoVGhPNyflFvLYa1iUKcERo1i03pk
/1G2CQyqR4qeKb4qfQ/q2K1b6xedSNeUn9eaQ18NXjMppzbdEwS9gcVaO4zvhGMsAZiqTeSlFMyE
xImMNjzJSngMghNf7ZtZTU6QAQt7FuvspKba0VA6N+hPUdydgmLyGi06ZZH+8f5MXN9N688h0+RW
50e9p6N/TEQMOzWPslmHq3AYTVc4n+X5a7lnhXAzCnuJ+gfNruvqqpEuWoQcrI8zc+lUCyL8adKo
Bx6vvFVA/VIJMf/6al8VkwFhrpZznOGbR8qsJGYVBDGKne0yHoM2qNxElnM7H+bkdH8Sr/f4qltF
ri4im8YTdpNFNGKl602n6mQRllNlCto0rTPm5XmZFM8Me959OtlF93o/7PXFS1gFQsCa/bLDN1u7
irQIJJuu+0LxNjev0fRvFlJv3bt1b47ujzCbe0MWimwWQ1P3laT0qPP/lsCrKEX/kozQRshEESt0
R2GHtbU3uM0OZeMWeU8K4HOvpqfJ8I1Hc68lfmNZMoGo2ZOzQnPYtpSGqG9qQ0fUtW7Wwk2kh0/R
VNUPWVbkrilU3cGs0M68/9WuD+T1q/036OarddGiG1GKTOUAG9GlTUQ5fii/hXXQHe5HunHKEQrq
Bu9maoBX5eKiC2ZtTFmXhfUzxnrEsE6cTI6ciadCfkqbxyE6RdXeerk5wD+iypcnXF0NGiB2onKY
Axom1x3scA8Vsx6Tl1fNOrSVr8yX4wzfzGIl6UIU5ppOZ8OVltOuZdXtQfz3798ser1SQSwN/P08
8eysewulL3qwJ+uzF2SzxuWsaQuhX3fWJLmNodtBoj1X6l8/BZgq8Hj0aDEWNbeVvNBKdATpLA5f
KwwPLdVDp8+LX1T/Bu/+grv5Ucg2SDBZdjxZL798OFRTLQuR4ScawEpdSmqnAqzxP0RBW3HtNlJ8
gIR/GcWsxSZdlYT8sZDKB3OUaACb5G/3x3L91kDKloY9mf8KY1Q2CyzVF4DGQWf6hZijnZ7XopNZ
mYm7l9U+IrWz2GNZ/5Mhd7OTJt8KDGSULup6IVvbqgbOJPMsiJPpB+OCd5me6x6cwhxD4Xg5TImR
naRObo9aWpSH+0PeesVR3VrZZUiRkRKQGm1FixRlBIEujKavVW+L+AUXYS+Px9OSo8kY/5hA5KbS
SdWEw6A9DmtdhwYpdHc7UWfbassTBKNHE0GsWIwfjXYFNe72mddbe7Pv8bB5T9moraKMd/nxwzxL
KiMW2PddlvxGwqV66wUxIHEL6hdVUEvHrJXUpYyiHit9oRiKUQhinJGDZKHgmpHSe7U0ai/0QUWn
SVTzc2KNOlhQvXZ7Sfhnypf0YywK486qvXGLwglBP5PHD8+grel31Veqmc2cisYiOcmsuWLhlsPX
SHxYyn+7+lXSvt//mjc2IxkJKRDNOsgZWxzwHM9WNQcFilKa0B+kzPgRdIDq7ge5AWrgLc5WX72m
2SdbSWGjHkrUYgPdz+baL61DbjxRyO/wMbHTxQ6tyFvmf/Tgd5FEdh69hBCNgu4p1M8KbTepGL3Y
HJ9ankONnY6HxnzrzVMtP5ct5NBDGtFQHfRmJ296N8LaLCImBRQJ0ENYgVuRc0GltRFwKvriIpWs
7awJPkl6Y73Fnd7lzpQq4lHujSHHgE1lg6tyZIVgg4v5P70aw7ys6fMtHnJlMbCGqC6/B40Vh7Yh
ByJS30ZWgHIekYOKjFTuXDlHMinS8u7fadEWTM7GNFZcKV3UfxMAHJErK3EhOi15eIsWaTBA2Cu7
PjsIGsqobhUlfQ7ONFmtfYrZ+qHVrWHampDX/upHnQLoDVARkDMN7Y6ukpeMhvDcPpIzBh+xQpS+
qVEaUIJoZeoXpZZKPWdZIBh2n0lp4iCLah0zc1S/hovSjLY1ac3nLsrFxG6Gtvia4QvT2WFbhjxa
NKtHCDOsUhfsJoCOQBZCR7BiLsc2n9venUf08B71weB92TQUaQ9aX+rxEUUnvXpou7b/IQ6CJB8E
FG3Uo67N9Y+SWvh3PRzywmOKgtAx+mIZT1jJGoqdLbJWHdBTLT6JPa2infP2nTP752qAsEtVjjYw
KH3aGVuUGl00RRA4WLAFTZbO1tOwyeygBa3syHIiTXbaU0lVkFCabEGgRatGVvZqCLgT29FizU9l
Dd9XXEzZUwYgb7Y0SOMvq8nCL3letju91G3OCnEDExgUFrjRV47gJjGJW8PqllagsBeL1bGU0GCV
qilxrXIInuJR7g5BJP5tovx/QQHGUjzCAdrYPHDERorFcoh1f05P/RezVN2lPEit18V/W65YIyFp
zOXOVQQPaDO8Roxg1CkVbxpLsYNI/2LV/QN1ob98XdAN52jk3QR3duVTb3KIPK7USsxFykECG1Zz
5QCdsfGoKHsUkKui1xqJI4brhLcoTOBNNpwVVbAMQ6f5c/JratsXJamP4/AcF7ndDdrLZCpHsfjQ
pdbPdNxTqdzeOcQGcgbIdF0rjHQTW6utRVgCMr9gXuXGEo9Oq10U2qORNLYExVNCqK/fSZzWL3S5
nS6DbtaKAl4rzSAK+kr0M8o+C1jfxX/7hloHxupnWtEO5Q+bGJmltylgQN3v68SOusRt4JSEmMzs
3G7bbIM4yDwBJ6UMQg1hC9zo+yiQ5EYyfakszGPWmhDFQY870NIkT+472Q0zPXSQ/miBw5jLt1Zv
K88crG+pIfdPcz5K/hyQKWUN0sCz1im+oGPNKHRp8qAOqOsHWqF7gRTtqRhvzRJhYaKDRUcYdTt0
Flh7l4lSvGCOqLZJ4MdZaCvpUtiRkH8eQtETg+fAPNbqk9UYjrgqlATC8zg3h6KaAdn1TpW7mvDJ
GMNDE0p2AyYkMfd+31U1mvIvZUJ0GflpYJbkze/rmjQUqacHviT9jviISe1J7Yf0oNahW4gLvjgU
wxTuNql9Lpu9L7tNjtbogP0wAloLN9oWgi93GP4obRb4OZQ3u4wF0Y4CfScDuzlGRDfpHax78Mop
QJAio0JSmDxjrP+jGAAOEvkU/BYCRxH8OGjftHD0tFDyEB3GN3cP7b19XjJI7EcUrMmoTCFGvnnC
RKVM84dU1jfVwg7F3BMhkrdwVu7vkr0wmyNb0YMoNIdZ8OV4tjvtKFS/JGzr7ge5qmWsg1m5C7gg
8Jol6bxcz22Gc0QaWILfmOlRHgcbsV19BH6gfW8GhMGzNnDMqnOyOdu5ca/YDGvo1UmJhyC0ADjX
l6HzpBMgoCThOZDQ5TNcQTVORNf010DqkE5u7EXR/smU4ZPQd684sP47om/cqaRo06Nc6BSwX+PM
MeeP9+fkKvl+/2HAuijgMzn0iC9/WESJPNXrPDwP7QH5Edw7HAURoLr0Mu3BgOsOTSgsPuaYjOMT
0KH/KJcfVxMhXNhcKT9JoHL75HNSHizrY994clIcqumUJAN16MaJq0ezVXfM7K7vJJ4LPDK5FZnL
KwUT4GiJEsgVv1nwZvDcRKL11cdIOiaGY4pMXWVCpIIofX+2ru+lNfAql0NaQft6O1lRomowuMOz
Fcvn0RjtGTEJTBkPaR49/G2o9z4vImwyJX6At5ffJZOMUMqwGj7XgWm6nZF4rSoth7D4AdHD++tY
jAiIL4TLtRK86VFmVC6kXF0yrLGAJdDfO4VF8Eivb+Ve7iy462+HisofsTYldUPOqhpSE1bnc7Yy
2IPRLefZtZAi8IrI/JYI6uJFYho/hGLSnv6HgVoka+CJac9sE986YDlRucjOQvIshp5ePmdN7Fr9
XhfrRsYGonctlkmQNkD1bc4zqtlNbuVJfuZt5vQhOr7N50r9D4WHw0KnNxvsMTrWheBqpbGTll5f
SxqeEe90mfVNvdX5VswpC6wOc1x+WfcJUV/pKddS5cP9mdxWmHjwoKLPmwemDKLBWxZQjdSGaUw4
yGpDED9OdOgc4LUVgKJJjhmcqHzOqSPiZN80wc5yvRV71Utm/+H/Q0dyszVQxyomAcPTALHAEfsv
tU6dSECnBsmqVFY+VEr17e+HC5iYshZrZzWQugxZS70sWL2CaS3uyvHCmlWORvKNefbStoOK/OV+
vOsXGpgVOq4QeNj/iOxfxjPluSyUScvPxQDxnbLHGIWCW5XTWLw2U5nIRys1l+YE2ig1f92PfWsB
rXJXWMmyeqkgXsbu5jKr23bBtTaHR7jMHd1TRS3cv4+yglChGHEgQJm4jCLjbQYmScRovCtyzjZR
erEqad4pR95In8CuAKyFqwjonLviMkyYj2KedkF+prNoG1rkdCPUqeEkwiGIoskTtPDQ6XaUm5+E
oPczcy+zuZFEw/0B3EuSuuoOb1eraNBisLQZe1doGraoJ51XG/lZNPKfstYHHqJLkZ2WBsfR1AVO
oS4/jbo7JY04ewEWEseiy94QB8udlMeYvWIUnbCT+4Oh5KoX03r9+5sHdAwleB7qoL23HMZ6weM+
RWLn3FmChzDUy8QN3zavza4i8627AIF7tjGUNqCZmzVQi1Zq1eo6NY2nS4/tMTzE42MCq++AN+39
9baeuJdPSg2Ghbnyg9GXAcdwuRDgUsm9KA75We6D9AvOwYGLy+j0OmaWysrT5J2Vd2sH81pmDyMd
JKOueBnP6BWr0HN2kZj9tqzUBvuTc5mPj0W451T87gB6NTbguzzXeMte6SXoKF+CVheYR+z6PqQD
AjZyKIknLbTy5wi+vjt00NnEXGgOVi5wSqOi64I3S46J3pSeouTWM5l+4gA4VhxjjAc3CxvhQx6G
kO2l1jzNVme4bRtpT6FWp0faty9hXQkHNSmq45go4aOojMDxu3r4rZrRzPO0zBz8NmtkVpXmYZZb
HrqlYXpU9QKok2m3c7ffuhUowcFu5zwhld184CEDz0pJEW9GYflN8v8WiYEtSanHHnLUNnRmEUzv
/7CoaP2uPBoUO7f18VwwA7mZmuKMUsBTI80Y/TyrUeEb3ff7ga5XEycY5zFvTciprN/L1ZR2XSxg
DYTFNkkTlvC5lLkdh0e6GC/5sLzdj3a9L7nUkXqFI0TJB9Wfy2jBwpvS0qvirOj/DsZpZQjljd2M
/1HD7Ams+kfc0u9HfMeYXy5hQqIfBvgBjCw2Npchw6mLR1HCDEWLcD8Dsjx3pZ0KsfWrQwxpsUvo
tTzUFKspHWoOcAhGnNhelGgqv4ppqX2WESeabWOolt42Sl3p7UpMlYelK+TvZR9Un6xIq3+GoEgG
V8zzEBqkVmk/Whw9PRUA586Abn0wqAGgbt7xKtvrbQiLGlzcWJyFDg5XJdrUw8GpzW+pOTpan+yp
kt76ZLzi6PUxhfxvc9xMUdimPL1KwBT6www32w+L2cvwl40C8WQpKTTPPa/Z6x3HoQkuFCk2PCPY
c5ffbB50vMTnsDjrSIZVllfoP2qzfASW0EbRweIxfX+R3MiqCbiyzuGurODNTVZt5nJsgNDGkl0U
OnoR6AN8ywHoP4ZjFXyG72IOTq6k5qcItLlOjpZRDp2GEnm4SJvAPN//PTfHj5gHGwTqF/SCy/Ev
S2ZR568LrpQ0ddSELmFUDBgqDmlBC9EqP4Qq6l7Y4Vo7kdezbLtbqMnyWsHScc2DLyP3dElEMWWD
mpPqDrrgpOlRicS/fmYzzST6NKKYOu6VyyiBNOEQGMzFeZROqCnYWfJxoNUzlotjiCO8kPRAWWMH
kH+dfa5BUc5A7ggo1LbgJFvpkInzwtkzolOivvA63sk8b00eUoUr/xFmO7XNy2HVRWgFobXaxyMS
UZL7pX622/q/tf+VFa0NwABo4PZJHRmBpJCzFecQD+QUjkUtfJyCTwFIpHD5eH8dXqc2q0ICmkUr
iYIn/CbH7cKpVuZJYcqU7LAMKglu7yjFcpCHdk8xcP3m25UHHgwVLp6P6z7cTF48N120GtKnQvkU
hJ/E6rOo2mqIjwupzc/Z/NFae6put5YE6DQWIRxAbDU2MaEdt6AhMQinkxl4raEtboI4iHd/Fm9U
BykMIobIlkL2gJz9cmjzAL1QkdvyLEUV7ip0jV+jonaC+a04YQbvVqZmp3sZxK3FCK+TLQz5hOt2
c6QNSpcaiwx/WjWeqvwt0x4bca8aceuc+jPG5m6gjlMM0YCBfJvMCNc+LBVkeDTFkY9TIDTurMZb
K//PaOuv+QMNikxuYyhNiK2Zlh36VHYKo7KV6kvSdidN2bNaubU2gNcAFkIlnrths5nFsU8SYeB9
p2mARZKOPA959r0O3I0dBj8O8WCLJAU43WZM2STV3VKk1TnUi+LQLoZSA33v5eM85fGpQJ5qZxJv
DIsx8TqGYAh3ZUvJW6wkq4qsr85YkkReSN/bRu3nL+2i6e/QjwI+vL4bTFAMm401mWaczCZ+Kuok
By9Dj1STWQmGu7OxbqyIlUsPiR9lHCJtwgiA2lOcClZXFaqy41s1Rc+p+KY2Iw/c6jWj89wp88P6
bzS4DgrqJhH2NThQ2GU+eJTy3SBSd8pk70Cyi5OMKiPVHOp9/Cio8Jtvyrtz0FrGfB6MfvqezWmc
OFUC09kdZ7U8dbUSi05PWyBxlTgV3CHR9KOqQKFzpT6vNRsreONnCjbiZzcHOIOEdSfbrMKmdeZk
Vj8gJ9bAUWis6BBgN2Qc1C4aJ6duYDGTfNYdBAlEg38JvayGngCZXHdofI6/k96cJi/Tg7H/WBZ6
N56aqkkVu0a/qLWN0ZLjQ2gMa+WyCFL+GM46eIoK0d2dL7ceeVdzRImNcjeL/sqsS06tarSqSCeL
rZUHPa8eAjGn6t2O4kMBqtExls6Y7TiKWtluGzRIBktcjQXH+NnEVGBHv+U6AeTWXtlIQG4A1lE2
uTxbcG/iLQrq5sxn6uwyUx7KvHMV6yhlCvK14SPi1d4C2StMkw/LGOwkRFeH9Xt4il08L0HEboWO
4yKTzN7I9PPYhl5R6xLvlNiJgjLeyXSvTuw1EFWD1c+TzttWV6Cukz4Zlko/l2YBGAbNmazhBZHb
TQfpvnseg509uhPQ2GxRq7YUYF6lfobpYffoeVpoAreVK2mqbaS/BevLzspac5LNyuJCB4EN5JzL
dtt2ik0j6kaR3QcwfDhwUpVPSqz+Z+nhdUAmwLwxLhf1ra1hLAyFUnrVOOpHYXX+uf9Lbn1TUNt8
VM5C4myWFHbb6oBvFmCyRnJ766hKB4p1O9/zdhCgL3xUktptakGCluuISurnDmBjS4eTnjjn/s52
3YuyeRXkFiWbMCiI0j52FDWN4qhqOwng9UJh6VMIp1FIvYM/Xu5ABF7RdihV5RxAGYULKEunIH1A
28xRsi9SbO6sy/eOzOU6YadBL6GLsu6GbeEjEnHsabREPZNC5Q444AVl6lkTD3n8QU5fZ/W7KH8R
KVGLauF01K2aYfZwsvZDFfpQtndj3hr+Hz9n+yTq9HBSwpafoyjPaoDMp/7cWV862ZuSp7HY6bFc
Z6TAlEg6gBGsdhfM9uVks/bTxNAEAwtwUX+e0sKwwwo4ZEA254E2bc5yHnIXcKV8GLRqdmpcz737
++MqE+E34MGExgldQATtNoUZWYlSkKGGcc64H+l0uWn+7e8j0AHgDgaLhgTYOud/JIzmKmVlLa15
rkRBdVI2uytm1Z47zI0vR4kCeCn1GDSatkdqW7Z9idktR2o/eoLyGwDwsxD76gPGly7P9L8+VqiI
0EEBuAHUTdlq+gwxxq2DkDJtpvioyZTQC/xa1VLfc6S93vR0+Xi48E+Qs2BoL2cPI+ZKkjE1wDF4
eCraLqY/H3+QAmtnJ16lwGD//4yz3fhyS6NCJE46LraJEkoafwGMfKj2/LNvXPJrJCAnNB/403tL
54/1ELPEzWEVIio4FDyzbxVbDMPM7sEiu0EWCA9DtwQnRIlRNgsmwev7QuP4KczD/YV5paPAc1rF
Ro/3haasSfjmVhQRmhSMMMDwdhbsEdu1PP8SyYciV98C6Kb10VjcuppeEq34VE3TG/3BFfCapfXO
L7mq7q3MMC7LNfXgENySIvSwBhHbytaZNwr9ZKloH+rMGE+zUqQHEu8B8mkgeXUXGg/BLEsP9yfi
VniI4Cj/8kUUygyXayzS6yqxCsILo4Wkati6lUEaWCQGXvLWw4LYuF7gXavtDPvq4fCOq+IIpLC5
ItA251/blKKWoFpy7n/WqQ0CJXiaVDvfqTjdHB1z+v+jbK7NmM0fh2sU8YPoDK/95yFx6JP8rvf6
NOtW3NxlwMT+G2g9av9Y2Aj9dGq+EEgpbUqFX7Lf9z/T9XTRHOAZTAEDiC3SPpd/f8LFDN1D68/q
/BLE3zSKkvHy2yweAm3n8XQ9ZSr1OaRtgL4hxrQF3gWzkKIg1kznxUJOV+jxUZkcIfhKibUeVWqf
goN29k56c30CEXRFbuF3hwn8ltQyj0o0aqE8nSXtI3gxsg9U/l8Lfd5J1m5MI2/hNRaeRWg0rv/9
j8/U9iK2WJExnWvYl6j92L1ZQNMHmi99kuJ6J6F6P0QuV4VKbYtCJwVP+tPbdjvyWUFKq2I+Dy6n
6XeztieTM9ypVbtX7VR3/h9pZ9YbNxJs6V9EgPvyStaqpShZUnt5ISzb4r7v/PXz0ReYq2IVivBM
dwM2ILSCmRmZGRlx4hx4aez997eX9mu1F+6SH6Dwm324Cwa7+DP8KZ6Lu8xZe/lduiofhSNBi0Ke
7yKtUvhiW3t9NJ5oUHroQXQUAsJU2RrV+rWpJndJP49KpeTiPTeYUSVQmhxPdU33ev8UBGD3M7uB
e/vfqQPm9/5nY4sbrDVpwEC4ZTwZU4B7OmJebSzRf1SS9CNTf1b1QycUD3lxCIUVj7o2mwQdM4fG
DP9bthGLgqh2XtyMp0A/hoZwzGJbB4H0z7sfLMX/Glns/inL6SEWy/FE9nZvqKGd9ON9++AH20lY
W7crWxH0Nf+RD5v7vhch20Bfo2XE1XRSIkCv4Xellh1RfDeUlaDjSgQMbwZRAJojoLWAiZzvxcpg
32V6O52EivYIY29+Exv62TY5MT704tssWYnbLgEjEGp/tri46+JejuEIwaLRTjtTzb+0TxNkbA75
KLSTh/xhMItDNthyt2L57yNwcRDM7Ppg/aHevXwk0ovThqLcT6dv3x5De/f4fJ/bP9zQdi07tUs7
tB+HDSG+HTil42+P8Tae/2IHu/f30q5tyaZXavv05evDa/7NMe1u+92z3wJ7tGW72vOA3gdb8tp2
uJHt5wPbbWNsXrb2l/3Dw93H831gf/z+uO2Rf/sbb41ocbNWljkYdc+INDu33d39fbeTt+MWALFj
7ZBHuQfm4lpb70HfWD/qB9g2NSd0m2fn0Nt3QN/tg2KvXPbX1/fTLC8u4SiuBl33529yvSzdVsU+
JZW1I7evxz+rZ2B59fRlLcSYf+liIlA2UuemVngELuI3WOf7sZSQiIsicuKhsI2LeOVK/rvnljZg
o6CPGVgebSKLgdFmKsaelosnyc6dd0SF+BddPyexv779DGzRPqlfVtb3yjFAZ+D/mpzPvU83ZRqq
3dRbmFSV77oTH5KN4DR26rx+mx32Bzwcdr1LvylM8cn5ME/KEbyerW9baBvFHfwcem5zt8i77/0a
p+qVCOXs0xaHvTRGcWhIfJqYKFtNKHj2ofoeVk1NnBJu6zE8KTW8Kaq4cgxfnRNgySg9KbR9LNFT
ElV/aVQq8WR07VOXH7L0WJvvsdp+vz35lwP8K+JIL+h8PKIDcD73wC6rsYp86QTrb908WEVnpwWK
35tR7pxMUrZG/fu2xSuHMb3MioIkDGck7VWL7ZxOatJIsS6dYGdTp9SOasmRo48+gcMru9fbu7jr
j9BMP63YnYdy7tlzDzU9OmShZ4rMhWcrWmvybtakU/YgmIdJlUjII78y/oJdnw7YJnsp9WwrGdvb
di+Dk9ks8Q+AMYpzy9JclLSc1a0pnaKal0d8Hws/GjSWQzcUVjIgl7mJc0uLiLMr5EaKBoO1bCK7
/Sn6r7L4X1bGm+DOg5nz9rCuLyNYOKIhUEt0sJ17jtgZDTzmjKset5NrESnAGeNpSI1GEiygHlRY
v32u2dtmr42R+aJATelY5Vl9bjW04F7T1Ew+mQY9ndYuaJ4MpHM9pw1/CuLKhF4bIy5K7X1WBIEj
Z3EyVWIYT5GZy6eUDsy+34S1rdJUWZrblJu0fBS62E6Q0bo9xsu9P/f7z6xFJEYVrvDzMRZNoI9T
lMinUnwEZ9rG9TYbX/22X4knr8wldubhERFRNV4cbqWXKGGpV/JpKGrHzH8GaBJGYQH6jgPf0u6Q
Xbk9sAtJMzIgZxYXq5dkQzdpRs3q5bEdJ0h/5HbWfQNYIyhOOZT7TtiotYU+qGGT6bOFwKJXZJPz
12b4VWvlvWftm9TuS3SbcLM6NPaZr+8T2XA0hSaXYHf7i696AChPjouZWBKvO1+LPErlVm9L+VQI
u8gjexBVm2wHIF0qYTYtbc+gzX+Ny/dK7goWGEJVciQclUCjzq0Go1SAaunwu0D7jU6ZM1jhVlQ2
BW9k8TePVzQEKrs1oKhPrcPtIc+/e3FMciXg7ZTHaHBY9qNKWtVPbdXKBOWmBoVQne8mL4lXJvbK
vYPkGwEqHGjw3ViLe6evyslMAw9PiLIXb5hO5aQ4edhuBD2DGkFkORWy4fXKYXxtZmcGalJyQCBZ
zsV66kHVVwKZ8lPe/YKatMfCKKB1bytExaYdZrbypxbkze05vWp25pv6u81ADMmLBe1KuagrgfoD
PdpjtauFcTPoqW0OR136VsTFmy7s5PABusmVSPXacn62vLhtc1ooYiP2tVM+lBX9/z2RS4MK2e0B
XltOrgGYQlB5Qxt3Ma1KEipZ5AXaKfKowMc07jcfY3kUEEfwu27bP5eRsb9t8trWBO4yswdaxGig
es7nVJw0qsRs2ZNf2+K2GV9keGfLaN/nb2Ji7PoptqWVGOJyMnk8EszN6fiZb3YxmSMsCAJaLtMp
kSNl27ahfqwFozreHtk1K2BRCI1msseLHTgG6qTkQTGd5In4fgyRhoM0/l8FpohHuEZJmVBcoL9j
GflVHvIPcVlOJ12Y0p0ZQtZlDkq4cppc3mXnVhaOn6eWDtiFd1KHXviDgT7aFslXonvZFI6Wp/Yr
c3fFHvcmKSdQIvRKLgGzgzXJiRfH0smLFP1HrlnjTupMwgPNCyobVFG0srXnEOD8uCSO/cts+j8R
7eIgmyVAK55lBF3AZGiy8JqAhkt4HIW8bLqVbTZvo3NjMPabSE7TUs02W5aDgmwAKYp25alKRdsY
ebUPvMujL5r/ZzLvlWhli11O5rm5xa4eSqFPLbDhQBwjR0tGhw3n1Npb9e+AjHND8/Hy6QUoU3lS
G180gK/lv5IieQjCaLJb2ZaNwBaMe0HQZuro1lW97z0ibLf32xx1XMzqXA+ByoKn1pLIxzAL3YqJ
c08p/fO/R/+ofy+SPzGkkbftXO5rMmtz8xft1/RiLX0zqcOgFNByPU2V/57SH8NF56UrN9ylP2KE
Vk+wELzeyUCfT6WEouhg5ql5spI0dAD2MiZqzbQGNf3/y3g+mVpEc3qamXoBERXlYzOzDbXItuEA
F/X/w6x9srJwwt6foi4fGZDppbummZC9XaOJu+YAn+ds4X7Q/NdZ57MwqbHJhCJzUpAArfFq6gm8
TNHb7QFd21WfrC3LgTMdUK57TJukJfXOar1240/Ny2j5D3E1Tiv+cKUwgENQs4angrTgBd2sOtVV
2CmleRrHbCPDj+g19WNtSVsxMjdTd2c17R4N1KMqt454F4+JHbbSXsrbH1bkfSu+xJ3xx4o9W5n2
isTjh1JhEEtuquj26G0MKM/wgv1IM06u2l3cEZJ+uT1hl8sz+7FMOorAghtxcYdMVQjfPGg6OCyH
Cewsd7u8aYaN6h0z1Vw7Y6+k9kyDO5EaJXEpD/aFW6tDUlgaTR8E318j60AHepojzyXYQQU5btiO
jjc0H4rwFKSy3abCPxNC0FU8kwMT1BBqUNA538G1MEPOhUI5dbDNbqiRK7YaiWvYsCvhEx0XJraI
HWb2/EUs45eCQI9eqJ9KpbCzGtHjLW8+4z90aKvX3s2CauWYvfR76mCwyZmwmECn/rf97NMhb+V0
fPleBUSqQxpCMMuvRUrSSYy/C6XVrYS9l1RKwPJ5WsA6QeWdWVwcG2obQ6gV6mAOY3lbZhOVfTnb
A/zifWvJ74AnIyTPTUiWuuSYeuyLpon3GrUwLzwqcqFAlJJUd6rUjXdjpb3fdukrgCS6BhDDIfIC
PUs8eb7IZivRVOcFxsk3pfte0B+qxnuBQcHOrf9knkFosm/0uj14dbKDpzhVHzTlrpbMrdS58hp6
/G/cen4Dzl8zNwqDgJ9RQudf0wtDb3keMBP5v4HAwoQK4bsFebpDq6nWvoe/pN6xnoz2cHsWLjY2
1InAsphvblcoYhbnbqvHcg2XmHWaumw7Bt+QtneE/MmYXqG/vm3q0t3PbS1P3RIYJ+UYbCmQ6/3n
fVTukG/qTSDvS9NeazGanetsPmdjtG1R7gd5AurjfD5polDTLGowpujbOn9BBcMWEF1PqK3k39YS
6Bcba2FtceUrUucXnN7WKdM/mrG26fCEEeH7rAJ8exIvYgsMIXBKS+/ct4/fng9LqvRRSKzAOyX6
aJdcw3Lww2rXWNCuDWfOemGBmcPMuRW99yO0J0LvZMib2NoAxU+De7NYCV6uOgToWFBVfzmwl5D/
iuH1iYGZCbTB83RoKttPnYiSVpc4/su/zxwZPQBWIMRBVSw8XYxaNSqEyONZUkGvs5GydyVdOVPm
2V84HU3qjAeM9dzStXgPy/R/6GLhCydNT+tNr+WCrfRyerw9kr8cBRdmZnCIDFkSOJ7F8jRRosZt
kAgn7616kl5ViaKX0/6ZfHscd3f6F63b0hAMr/2K3fnzF3ZB+JL1+4tmhmBk4RaGVgmZIgonsXqI
qPCPmmbX8Q/kr7sms1VvIxcA8KQVl788onhDmhzUPLBppFiys6NrJ4RaofguXe52N/22mtru2ndD
+oZU2Yqty1OD+gs5Xw4MJhdfOR9hGXVRLGRT4PbZnyGUXs32UYzbDWg86BzVTb+mjfwX+Hk+pdgi
G8b/DRCeDsBzg20V1NWEaJercj6l9c/WiUUXzTWasCBWmR4a7VcPKWXbfqFbClFaukeE5h6usX04
l4m+IbtkFNCYW2yYiirKGkHPlckH9kiCZ47GeO8uXG0aJ92zwj50Te8hLnwSZNpOqP8U3jcES1fO
gwvGWSIuMrz4FZ39bJ9l+1unUWL2kPFws+4lyr57/ds0PowQRnt6ve0lPPp3Kdgh7w8a0rNfWeXK
0HGqX7tCgWpqEm0FEZpm7q/w1xDZlzubaBC/n6l4uTHUhWOIDR1XY6pErhQCl64zMufJ4FkrO+xC
M4EZwMWRuaHSAcR8meueRo9ELyQoriazmZtmk4jxcX5FFpDz+cJTk5fHthA3xldvyG0yKXIAAgWc
bepTuku+0g/tCLwvxmI7RrvmL5h7gE9J26Th2r6cD8yF64Icn6U7YEaAc2oRP4Ha9IxgFGO3DZw6
e1HzalfOeg76eyv3By9F7mnl4LvijOBveYhSeKIeu+xtCDJZSibDjN3KuguqV6l9Cv27pn4AlL9y
Dly+QKj7zP8AVkTElkDifF/CJl5C8uxlbpB3O2DTdhiPdsVIe1mzC79ySSLght4mHv+TvOyxHLp/
HixzC/kBJShQ23SRnH9BG8ZG0XuldhIEywlHwBY1dGZUPeRkb64gVi4nFtreud5FH9X8Llgspa+P
cSWbIfdWpjW7MBUAmwya/ODlEp1caq26arsqEHLdKKybRAAgKS6kqZNgSkMzFk5hISEHoga96WSW
L22nBOS/ONa109DO9N/tS+zyhAcER64VaAXb+WKHSbneSYU8CGSAzGpysiLUdIfnu1lxwue1Z9ej
Z1E9DcVa3IL3StdUeK+4FmSm9DyRRAQFjKDQ+cKSn0pVqZ/4As8PcntIYIAB+Bs8ZJQGnC5jo3ZJ
mm0E6HztLI3hjdWrA6GsvNca2NBuz8dlQGkCwEQ6AbwiZcjlI60PwiwzTDFxA3GQtpkgDw42gQQU
7Vr8cMUUSVPaYwEdkPNe9nxlPRnuKrBitx4UZRPP2NKhotWtHMY1gsBLrh7GBKsVQGv0ADhUZ+f7
9NLNBUCmYRulboF+ZENPmVnWMMhWTnevE6twbsjDG/v4gUOkGzdZZRyaJN0X9c7Qcruqht2Ylu81
XcPyyl67fOnNmjjEFrDeEfpezLikdEkQNGnqip6FGDZXvbTvxnTjFfTB/JCq1jG0nYJyYbNvjPsk
Ff55xWG9M+d2VBSgOF8Wm53TVW3k3EhdT7xTM5U9l2zStdLQxeamwQSyVDhszFnl/G/o/2n+fbVl
DyB+RVyj3gWq7LT1swUtTau5VKB3t3348iGxsLYYkqYKbeuPfu5OZnc0y94WvWMxbN4i+E4hsNFO
srIWKV4G4bNNCKHmBxKLaCxsEo7VnTVUuVvDVmMHUpdvIzl7ps/0Z6WO9Y7LKryPuhCG+TYdN8pY
R3cQQMDILFr5pvAi4WeQCWt162vzThYdFi7476AtWdxbfqeMzdiNuUvlDC8KDZrEm86g5yH6EfRJ
uZ3UdUpMmc10FgkwFTxHIFElYUaQvjBamZFe97Weu1mPQJNWq/LRV+kVL/vUJ5VV+wfT97m9BEHY
6HHq3aNi/z2XjPLYl435seIMc0h68TWkUWbQFpSuy8eraPY9DY9y7movxkG5jwrSSnZnDx8KXO52
eMwbm97LNSDtZX15ngQGr5POozT5Nxv2yeMLEaJ4o1Rzd5jyQynptv9cjcWm7mrbQoox1u9aCzGz
DYJ1twd8dcnn9xF8MSKKW4v7xApHiE0mv3DFtnmr2zHaeiUsGLI2qfsoEw2IUafs/bbNi6OcwcK+
yA4nEWpe9M9qApg5YZpyNyQzTBNWhMRo0QpORQfY9rapi8h7NkWBGRgesR+PkPOTXJ/GmlhLKlzD
+6HIb7r1dvv3XwQEi9+/2MeSEGh6FqmFKxsb77+oQcfCrkonS/Y4ym1T8z5YeCbdcXMDEK9Mym2L
lUpQS4+8xCjc+KM4Fk9xbJubsnXa10D9/7Q0r98nZ+wl9MESSylczXIN85h3myZ2hvrL+CJoG6lZ
OX+veODZuOYd+claKE96n8zjUpMXLdxK2nPw009fVxMQV5ZqbvwjQuJGn/88t1MiJBdr5shSIWsP
527/URIxif4LVKROPJSb28t1xfPOzM3D/jQs0xJGgkDMTSjKRq/tGpThmjuA2gNGA20BQZhy/vst
wTSzkNS/m8iVLdSv+ngXex9eeZRKR0cfuoOL5faILmMP0ho853lhkt6DMn1hEqbGrvFjnJ3W5al4
DJHkgVfpgWTzb+8VKpHcPEYwEKw1/FybSdSTYNwk1Qcf5sKsTNKShkMcxMzuA8HfqojZ3R7ZmoX5
55/Wqg5ECONMLNBRKGzT2IdzbCSJf9vKNQf8HyIgUBtEb4uzgmgJWIuCFbgmpddEPSo1PYKHaNy3
7cqemn15eVZQCtchbCd+IiV1PiA9SkYrDvPS9fVdAOV88iynmT0YKyDna/P22cxiZTpY7/K6ns3g
CE12F8iH21N2zQCtV3SWwKGEjvU8pZ8WZmj0seDBU7qmWTtS+pitx/rzVCymih0EGsPkFQnaaHEs
JIitauSpKtdo75BCoddKP/abmBBfMXZi+CTJh250hu1wsOq3MFC3sh3Fdu9U7UaTdpRV0rWmqyuL
d/ZFy5Mji8q0HgwKHEJzEGNx9kU7Cz468Z/rAeTJoF1g+HBL0Ne58HtfyAn0JKN2h11kviX9Q7FW
M7xyuJ9ZWFwlUdo2yJhgQelHR+w+dPM+JJ6VIh/pmufbzjL/rsVK0pzKs5wSJdyIS8mpQdSTskiL
xm0RWHHINQa8G6LkkERgKP7dFE5JFydkQ5RDF2FFr3dEjkHduFMvOar8KEUkHsb9bSNX/AAqijkS
p+rPJl44P3ZHczKaxk0hx45T2HDi+KeRj3dlX6xEgZdphTljas0yRmSryKMuzqaorzliUaFwEeq6
l+r9aOD86otivBi0HqZqtIuhAfcE9VAL+j5I1ricL8cKvwDZeZoAAXXCcXm+0VWoqRETKWuXDwGP
+yeRXz1hMyBYf3tOL32EdzPI3L+UrLj8wh9R4QgjFJ9rVxKQoshyCLnlvZCvZQAvj3qQeQyI7N+s
tL4k+21QapCzbmrcTI3sXnrNo6M+OaOCPsSY0dJ5vD2qK+bIgNE2Cp6ef5Z12KFRlKaPlYaAWv9P
aHeA9LraEdvXyplKca0Ue7mn4eX7X2sXldgBuG8QSY1bfvjPkPobwe6tS5K1aGNe8vPtfG5m4ZIS
BNRohoyNq2e/xoiuWOO+Kr9LiF16mzAk1PBUu4l+357JK36oILNBLos/2BPz2D9dOH1eD5aQqo2r
7mES+tI+rIGHLsM2RvXJwGJTw9hptXGEAUjDHN2RbH2j7PNNuLs9jit+fmZm/oxP4/DipEorVJHd
EJFctbufc1FesbKZrjjCjMHmpQwhC13gi7FISVoUY+41blJAnwHZTE8C1MtA9z97RrFyul9ZmVlk
Bc1JMCikfxbGmo48rxn2rTtG2e8JvqUIUFw1SRutX3sTXwl0IUP7C6sFQTRnJ85nrxlFvVd9uXWD
o38qjt0v8Q6N6X1zFz80H963bmUer2Sgzu0tTiUx9YQhEqXWbXbNkcjjVT0WW/rVjvDb/rNfnI1s
nuVPfiH1YlQ0iogl9c3yy/fJin8M/r/jUcgegfMiR06Ci1ztwkyr6UlOGNO6ffToRa6m+C+VthWE
O7360Huoe3xKjpZ0iKYUUvn8S+Yfbo/zb2fP4vQgdTtTQHN/ose2+IJJ9ODAbvPWtcwEImC7FxU7
8O/lfOdpT9O0mZLMqQx7DCDBfmrIwRXWwxoudXbJW9+wOExkOffGaehabgFStc1DqyQPZlMf6qqk
O2b6Polr+jJXtj1MDDrJNFA5XASLMzNv5boHrd268ngIxj9ZEdhFvluZ2isH85mRxeOiy+DPN+Oh
dZP+vjNAWErOoEEGI35Rhn3iHyv9a/hy2+a8WhczCegWnwIQdhGk53KU6ik8tLht6CiocyLul331
tLXyylU7kAvDI0k2Eqjv+faYdCtIE11p3TCyfvZIKJqB8J5GX0d1jUHq6hmDaMb/NbU4Y9rJSHpQ
061b7AgLmk1j2kW1y/Nd29tBsqE9qGo2w/c16ZMrkR5bU1fmlh2Aqii6LIbYRdIkFgzRivKHMH5s
2mxbQthBKWcDnmbbT5TD+Qap8yBbG97ErHZvL+Y8sovF/PQFC/8R6qHSQ8RT3aSrniK5edOCtXW8
ug8+mVisYxuZVp8BqXLRWtjWUmBb3YOqr4zjbwB+ayCLJUzbcoQREivKIfxRw3D/+z2Q7HArQzRf
2ilApPvukJA+Jov6jZJ8fSj+5O/Z4Oj0T6BxSQ14cKI/qziUtQleXCeKF4S53+Jao5xtOmlr9Gvz
e917oc2kxQ1AL7oN514kwQ9oIAqHcLtsqzEt5kOwqY6/5GHXdnb0Mz7KX247zdWd+cng/PNPF1eo
wHYU6vOY7pLjsBOdXll5011W/eZL65OJxXHd9qGIJrI1Xxnqa1I+hj6ULw6Cg0VzR+r+qCX6XRY6
Kn1R9EqdYlN78HXf1ob6KBbU9dXOVoXR1hB+NPuVTMuVsPHs2xbRT1ISz/Umwy+3RVOSnnjWn6X4
jf5Je9CfxkpeeVFcPSZA+5JyMQCsSOLCt4M6bmtF8Du3bb6II8AYK3z0whmhJT9Ow5eMxP1EDjAV
632liYchKNZIP66tOPEDsFb6OghaFk9CHe63UZen3hX6ylb8fS33tlL9UteUWa6dFbNUK/IwNBxp
SxxhVkMBFFtST5RCmoXU+vtUjith17VIADFHmF9gSpp5/M69V0FHpZKNaHDLqdxG4oMhb4fmaRi8
TTFs14SUr/kKbcG0nfJIo6S2OF9TqxU8WU8HV4g7pw+ivUZ/Lid62WT3XWTYJSzx4ri5vT+vvQU+
G12cuJVAGT5J44HX2p8g3hkGmKpven7k4Xbb0N86x+LUJahEpGxGEwL9XHhm38Gon+tYMnLfqcLa
yczq0IrNK+3zGy9+V7PvWWOXYe2GtL6iyr3Xpe9F+DMXuh96aO4nSNz0KtsOUuIUircrEdhtX5oS
YR0xXYvsrzgxGHGSASBxDOPiJSFpQYCmD2uRioc23+jfkIj0h601Jk6avDfb9FdID/wfOOsG71dQ
2t1KYmeejOVkfba/OKfhwB5qQGf4QiQfS0N4MYd8LdSenffCBnwjIscnBaplBtWoQinRynJwJy4B
FEp/mMpJ15rHNHeDybRr+r3y9gO4/NaYtLUJnp15aRxS+LlgDVybbNz5zkparVUVrx/dpLV6RzbH
g4iCKp3kivcqhN27qEBe5TfCPizlchuI6GG3RrQZJqlfmYcre1yD1Am4OFl38vyLG6oTePU0acSX
qOL3Mv8jWu0TysROL9D59kO01hokrpxboB2p0lMbIe2zfH1DgKypfdONlB4LR/KHg1psO6N3hiCx
pwBiVP8OaN9Y/EzVr1VpudXP1vfukmiNueyyFYIhA/dG3mCuSl5ojphZbSZ+PY1uk7kRXHBtYMvK
vdHtTWM7NrvOsPYFHFQwkB/nnl4x3Ilw00p/Ms1f8fZrtxbNo+BGqKGjXCUujr7OlA2/FcfRrfP7
tiC2KjZWZ08AL09ytzUeJ/Ob4a8x7lxzQeo2VA+I54EMLPaYJ0wjpJDp5BbIsg4oBwctWjkoPU2U
CgBXmiQYZTv2J7tADN4zrLWE3JUVoAFj5mlDpJUVWObx9TAfKkNTJreMvsJr+lD/ZIruy8gqnbKH
KcorHEF0itGmXaYSDn4LTZT/u8uy30H8fvt4vjxwYB0kfwzrKetAy+z5fjSVEYVzWZzcdgBOq5fT
EWaRtYrg5al6bmQRqUlxpgXIP0xu0tzlMDcVVLi2q2TY16yAVYc4Aq4ZLu3FlRZ0vaZUTSW6WuQ7
uSHbENx8JN3rv08Yrc6sGxhh7uv5WPkU2JoR+qGaUIquPo73vWyEtpKaz7dtXEkw0fbOrcl7k74t
a7kvhAoIJT2Rohu0d95wQGQtFB6b6JR4NZVcZaNYvhOoa23B13wBPT0q1ADp5nz4+dDkIkKox8Mq
MpijDSdlvDUAiq/E7deWCZJYyC7oFpv5Gs+tBLGhJZxMopvz+6vY2wPfe0HQ+2cRhNvb83h1QJ9M
LQY0WVkiNokmupI6bbvxETmDlcGsWZh//tkb0D9WylLFgjgCLSxz21KSldj+8uIgh/IXKE/lCp9b
BNZBFMpGpaXijImJEfMTy8dcmlYGcgXRNFv5nzZmuiGXUUGYd2lbGOyerIOqzuJN1NrKnbzJ7prH
7EexYu5y3khJqaQ04KQC8bPE+RhB3UkMSnZ9dBmaap+gSnx77S9njV9NnEFGE7QFMNTzlbFqQaij
OlFccQKrl1Tbng6/FHzWbTOX3kwkxYNrLnhzgy0LEENFijZvJtUdCxh2xGNDd9Ok3YXxGp72iiHO
AvqNZv4IniWLM9QQUrnrY0l1s6bcRXr4VHjmh1LTS9KkX2+P6cri8IhDEA6KWBpVltVS3m9ZimyK
4XJT2oH4o+AgvW3hircBYAMTTfmQ2i9iAuer04yqlk1NbroGOL30oSnH59qTOLV7y66jNqMJRPip
hT2Ii+HRQj9o5QMuZxN0CicQ7S7zWbSswIW0QQ6TGlpuUD+2rYi6x6NekcILV/C/K3aWtbdh7Pw6
6ALLFYLI8cLI7sD6ytaxS95vz+hlNDsPCO1PZpNy+jK6HEZRrsYuttzCehzlOxIFtgfhbpv9lHzp
SEP6l9v2Lvt9Z/eYH+A0adAjZixWMNe1LIZgR3C1oIHvVj7U0p2Y90+VKdKk3TkQ4cAXRs/4ozU9
T0lg18LvolcIZGCPAUIb/ntYd/5B81J8Ooots5GNRDQFV34uE1v4pjX20Wsc/zW76x6rR2F3ewKu
TDhoLhh4qMIjibGccAV+8bk4HjwZubCZhJ9xqxwqodyGHsIqPRC8VSj3hS9hiI5GQgJCR/RX5zzC
pwGaWu97sl/OYh8v1oiAiuCTcu4M4aNHOf326K7bms80nkY4lHxuq6naKg3MXj+1pjbehXX9Ztao
BVZlZewiTUlWJnM+vM5ehTOlC00CYOWJi3kNnJurCjRxm0qDDb/bFC2SAvq+q7oXVff+07t4zdpF
wmXuFZ57QihNAmcVF0epXxRqU8NSc2qNb7rxtSv9e62yG6OEGp3UlWo6ars2oZcjxCaxFTuU+hrr
eD7CpPJy0jFQXlTdBA9u2TwRW+6rziPxnIyao1k0md1ew8stOo+TTTE3mFFbWp7jfZxJRRs35qms
oIDG5iE39Hqf+6J0ANtxr7Re9BDEQrOP8+x7TsrBgYausLVg0l9yq0QWsn4CjeS5nj4lm7JbpQe7
uKRVSn3cZfO6w2u4hMwYvWCFsO+Yp0ho6AaGksxvU2gK0peVqVAuHAxDsJAT2XJcQSdxPv2pIHWI
oPow8T8y3v+mZg9fdYeibvNGS4wdvigf45GcotqsZTwuLlOGOPOu8cClUxhGhnPLdWWpQdcWkPBH
Sb+TKhoX6fozV2LEywYFzPCUJjzk3cB0LsIdzfILr0pU62SIlf5j9FvuGilQrW+GPNXvZZNySI+9
b32bYKgo7dYLY98WOGuK3TD2MJO0YWAkh2DKu31amf2ajse1aUBABzlvtEJIB84//3x4+bWYtrO0
UzX50wPaV7kdyGO/X1nnK2Z0bkD6EgANU+hYTIOew0NRyx5N5kZT3E8E/5YtVTG4GrRkbX3S831s
jOZWjXvtJClApTO98J2mT9utYEbGtmjlBLHleI378eLMAdg5E2HP2cWZr21xwtXlUMRiFKduKsvJ
sxoG0t73kubZ86XaCUJ6HekMgsPTLEf6smDGuD0xFxvtr3nUTmedSeDHy+kP4Khui4A2JCO1Nlkn
htt48kKSmuU/wyF1ThuTyFGj+CsjDXO+0mMZJlCBmcET4jD97yQlwO9CqTqMdSLSPhO0P28P7fKx
jMF5cue2gfnZuniRx3qmtUnoh096/UsdXns0liHY3IVvhYxgW1DuPMER1DUesosbEsljjiycjG4M
TtiFp/kBQm5lbIZPmaJWB7mU/V01Neo21uvCDsdsTYXiIt5Y2FvcyD2KcgXPdkZp3Jf9F3RJY5pA
NHK0Toqo2u05/fvUP7uQsUZUA+iZ3g7YDZanVtMESU0m+ql3EIc7WNtk020g8N2Ym2QDTygk5oKz
6ymKfpd/pU+t5GiZ06/Bomcri6+YqTFFwlm6chGBP3clQUJ8sqVB+inVSMplyPNGHTQpqvYOl+p7
HPjmShxyZVEJ6Yy5s2duJFxuE7lVVaFsk+RJCR+kCcnu6eltrNcIh6557JmZxWEglbWK0lCaIJzg
7+kKMzL/XvLDfR5vc99zEqrfrWIeCslceXZfnEKEc5/Ht4hCUAZLBiMW4icRcXltuI8Stxxg0nui
BmVDyq9Hxfa2J11bws8WF47UC3GjsjmTp2o8CVa1QUzUfxSKXYXW/G1LV9aOjDZK8qT0DR6vi0k1
BFQg5VBOn9SKhHoX7tPwPyXtT5Ncb25burJ+XDJQi85EQsRYS5IKs4qsZpLj/GnMDbjLNId5DAcH
ia8ojVA4cjK6ibSIprgVw7PDn28IUMzgtKhZ0OzG8XO+IfoqD+XemKDsqZsf5eCMk12Ttrd2crBt
0qOUlHYl7qUwOeirbHqX83tue7GSVtLABiZK2B5eAmgCk+yQtr4zfl0Z4wVciY4fHrCzo2pUDJc8
11mUN2YUl/mTID3VGiS1tb8fvIfIuidjTE4UpoQnTfh12+rfh/jlzP6v1XnnfIpPxjEcjCzP86eO
Ay5+q1609/g5crt79f9w9mVNcurK1r9IEczDK1BjDy7a3Z5eCB97m0mgARDDr7+Lju+7u4viFuET
Zz8dR3SWhJSZylxrZQSV2pAdgKp+ZHvtAdTdT+Mjfy529DBdtBfjZTy0e/u0dVVv/f3VNryfwQ8/
qJpLB23XsIvekohAl8cerLCSJ13DoJVJhpgy+v3+Htw6h2uLi4gms6FItQkbr5o41eDmp6e62Ys8
yvtnzCcE1eJw3+BNUoIsDVgUXKK5YA8ZkOs9byteK2Qs7AJtoFDpJEo941jVG5N61qwgeOB/iGmo
BM5Pgw8b6TfC8wWb+MVMAmRZ5Mcmfue2mjWnmzivGBKJchYgjNcmknSo8VzPxIUkUE9CE0JFPQaq
BqbZmLtW4P9rhlKL2IDRq9Qcqq/g+1Rhk7r8dH9HV+4oOpoQsQDX+/1Rdf1D6jHJkbXY/JJbPd5r
87TTM7gkkIjfEqxY2VVUB9A/hnA2+uTe4tsxjkYtynL8wroxqLXhIoFDK0Acub+geecW1xJvJyCF
EY9R8lhyRHyrKu1JVeLi1VTtRaZBqLqbtmaIr5x8EE7RlIVuHWqCSytNNolS5qO4oG29t5P+DKmK
uHgg+fhdJ97PkU4HkW7cttveJ5KMj0bnH/XhXGZ9OnbMa8RlJOxUFl+ERFVMniuigloOgWt3AIKf
Bh7WhLylMr/c39m1DwiSLY4segrAuC+uhTLcIauULi5Ja++7oQ2V6nYtYRuxctXMXGNBaRxNq2XE
SibUtHxuiUtG0NAVwNmR1tuP3Pl9fzkr7hLI5X/tLKKTl+V2D7yDuNjuyRASZPhXvYZk+yOjn8DL
34B3zX9teSy9WWpuJqeC77b4dmnXVWVmS3kZmrqNLVY4XzpW+iG6hhhHxQy+K/RiS+Ruzc0ANIEH
x8wUvJWPcilKrcKq5MUusqPW4nKLwNZ/obZami9Q58L7qpvqA6Fb2pUrmwu9b7RVAVBC59NebK4O
iILHoYp0mWyGOYreqxIei4a6jG0QWvPWc0OfoBN6/5Pe3v25OWDAKN4hqKHMR+vDBSkBQqgoaZrL
6EogJnSafWkcp4jvW1lJ5uYxqUjobFQnUMpdeLJaVBrJKwuLq8by2GSjc7aFn0cmsVNI8WjNCxP9
8KUgHfjbTkf2Jd6/x40fMcfW6wOFH4H6EAbXYQYAOmPXa3VKry2p7jcXUwojwOxz1Nyk/1OHnPBp
GoFsdNWsH5LYVchox3Y0lT6qscVfEzjnEhKqk3hNozcDyNb172ANpOpRNGkuHSoRO4BH2uNUVGIj
8K992Y9WFpmG8iSaVjmKi5Cg7Xd4s0B0bWza3f1Nvb2k81oQeOeZZxBqWFhJwOZu8gp7qnfiwWyT
AlJOzq/CyA5pmtph5nQbEJ9bXweDEMSASSC2cV+uN88QeWUSHwZtbcRs80z/ZegJA2Vduhte9TbO
40Hs4A1gALg0oxGuLaHC6YLCKNtLI3+r4YuJQZvVm0w2fOrKBl5ZmV8jHy5gjcrvYArWXlC6w4QS
KBQGGUYVQ+UQQry1VYIWUrtbgjXLs4F0BE1htJYQj6Eov6zgjRKMP7+z5QW4mT7kXEgUyDNr4yF8
40uXZhZrM1peT4PwAGj3GmhBQQwJc7H7fxIMETWa2M3+GcfmBKYL+8szsrS7CLtTzweKUrG8+M6X
vji049tQfLl/7mdf8dGXvJuY9xCZKFoNS4eWWugM0yZtLm75w2gwfB5wUsxi34HOAi1vsGssO8Dc
5g1v/T5RemkWngNglVnjACXv69Mipkpynoxw19a++JS/Gd+d1/xJnZPH+o8bpmeGihGm0ofNiabn
YthwKcuzaoCYAbeFDjmKRXNb59r6iGmDSZKgrZLTwP5V99mp8JxI6HbkWP5G6nSDPF8aW3hrTjMj
q1K9vfgURaS9BqUAjPKrR9DOFIZtBRMpx/MwwDsdrXpwnR0x6iYL205CI9R27SQ/JLqvZvY6N+gx
EY3rhbTMwY5zcgzsjrhqtOloOBQ4H5M7DQ3FpKY/98/J0olgFQCA4ksB1YiuyFI1C+/K1GnppC7m
qIoDQfvnUI7ZA0hIxTEZZb0V41Y+0XyxEWpRzAOCYXHlcs56s6K0v4AZaDzlVUvemrFyT07eZ7uE
qAbuhU8oLGqNCs2Sk4hzEzq+TqFCPO+MkE3GseActUZCjFMBY0i9qk3GzbIAgX2ZBRkdsOyRZcGV
Xx+llIzWAOni/lJ0iR84Bnuwfdl8p5MuH6lZmMGAMuFOOCw/gbSjnyUGlGwAI2+v8Iz+mtvrgH8h
yi78e93XJmfM6C95b/VnlH2eCaQUvlmSt7ucDOxTlydvbmo+61xt6bG/tyKvL/LcQoLnRzUdr9ol
+J0aI0Uf3RwuRWqIT5Imw942zBHto2wKkaNo+9IEJbDTiXr0JwzbdSqVHQHz5rsq5f3Pghb1c9ma
Rlj0BPKc1O5RwMDEN3No3KDsMb6RZgJ+lkv3jCF5AqpNqnyG/GEftr6VBHgQQWSWJXboaOOLk0/+
XmkqPRLlfJZMqBCEzx1Bfhj0VYspVHXNNp6dK+EB3VjI90K6ec7xlwC8Oi0lzbR8uGT+fzpmROmI
YazZF4zROnqlcRkSoLGMPRLBz/iF96/lyjW5Mr2IEGgSYx7NiKm6tWE/22XyWTr6t8Evnxt1LglK
7vfN3eS/83FH633mvaMjDm366+PecGjfDRodLnpRYCqZFRUQ9QVCNqSGGTDShmbLToQDtpJa+w3b
t8H+2vbinFu16lzp1sNFuSOmiwkQcyYjUvTQkZ9V4oaGn0RjDf0OqykPfb53NS8EZNqkW9DHtU1/
f91AjRbMkmXq5hfapMQg8b2LLgALVUMeoMDpG5s/QFxsJB9rq0aIwo9FBQBN6cWOu6PfmI2acMEK
gt5jYutHW/ry788RZB7nGo2J9xO4Mtff1TOzyvcKb7g4lR2rDJN3LRAEf1s+pF/eNr7jyvahCWcB
1Al/Bd85//uHTJG5aYsmkjNe8lYc88wOpPdFjCcLxJyxJ4HuT2e78T/VmCGYoe+MtY5+FjD32Li/
agC/a0kP93/SMheH78ZDFUUHNLFQmFvu8TjIxOYiny5pYuF12g0NVHMBP85HBOL7pm4/54yXBJ8C
i0fwXr6OfYzzNOupmi6Y49oHOZL/XcLMOrpvZSXpQCiCO4L2DYDyKAIs9ljZNUlzqV/KVLU7SvP2
xDWLBdyz+kM/EiMe0biHKHSa7lNhuhE48W4EdV0vstWkDjpN3MfSZ/U+zSrx1DKqH1ytd8NMdpge
memdGfsQ8t1IeFfyQhRK4FpslHrBslhqayhOR095hXkZ0ypCxcLaZVHn/7G6wOF7G/JrY1gEmDEI
GYw8gsBi/W2a750M+FYxccXVXf+U+Ut+OKboi7vErvBTnLMT1vssusifmC67F1upzpzKXIdQzPpA
Hg1QxjzzfimPYvp92etmbV4Q/oJqJ856VOx/mefkoQ7Lz/cPxspJhy28+OBKIXW7pDNMHdNSR4et
Fvl9zb9goKr0t+BLt7ni+/CSGVKL4wdw0PXOQSJVZU1RmRdZvkG/b1+MzY72GCiZbW3d7JZutg7p
nI3Z4XNTYGEpN03htQ4zL/S7Q47uThzG4lDLPWpq5DyxsD/aelBtiU2v3GHUQQ0QkoAJm8uh1+sr
+hyHNJ/si7Sd8yhGK7Tt0t/99ZeCH56nf84oHW+peG4afW4NpfQura5k5JYtDUYpH6c23xoqv3Im
cO7eJ9pA8giZ7PVyLENRY0gN71LYJI9sN28jq7OqyGeQtbm/qJWdA+NUA2AfUm+gky2CmWY2bZUV
rnchwnIwysTwMK1z2JqMtrqg2ZdDghIIuqUVlzRmywfiXarGlCeFLDRHFOmKry1GmsT3V3RjC3nv
PJsFeAOUUdDeuN48l6Sc8pz6l8bQWFwmKTP3xMBM9ECCnLcpJXprDmAZ9HRNyBfPh2KRA+Wgv3nc
dQlyfRr4GJfjJz9cs8do30PfVYFZTpdR7C3wtB0pglQmB/xfO0XQlkw30Mo33xLnH/cO8RKMIKCI
F99S7307bxRN45FB9gKDrP6UU7o1ZGDFCFTHIUqMFyD4BsuynCcwVZ34XhZ/2m34jq2/vDj1GvF1
hH38ZWQc4VYYu/GAMwzmw8+e/daH2OG2HavAa8ziMf8KT3KyrU/kWwn97AaacnTam9bJLl959lyn
Y2jIp9TQHgYnlJ6/kTSv/RBQDXBc8DIB+nhxPDW9apoCzjhureKY5RQkGtlyUGPdOijzLZb9ijXU
4fAfHoJoxy9JVSTRCYUyQxELNQW4mAAVqkjLINu+u3/rVg1hVAuycAQQYNSu9xc+l5edTIrY88jD
NPVHv5r+U3hl6KabagjzFl3FGPN92A36CiZQFHjpXtuyK2p5INkWcV5kl4F/r6aDpj539KCG/9hI
FDUnKHSMfQKVY0LNDGhRtAgCianwxT8OoZf7K78RZ4C3QQEG3xJRHM1wf7H0uur0sdFUGY9I/g55
U9Rm4Ps9D3ifnf3Cr1+GAVPGDR9V60Jn4B7bZXbqld0/YCuzMLWbTSL0TRhG2NCBV57pibP27+y1
Ph53n2Mo8mCVcdLTV4z1/FR63W7UVGC8MmmGJjvUaCsje1SelkFrfQro1jPpNl2bVfRQoNLQc0Lr
V19kvBhKQLMWU8Fi5jzgCftclLEoD5l1Yu6pMXAMCXAuWhnc/xwr/hhvQFSowE9GLfO9b/th5VDi
Sj1UVcoY+XOQz5MC+J8u28JFrfgqRGikG+iDIBlYrk1lqSZtQCXjXPeGUNQanp3KI9H9tdxAwHG0
3FmyHNK2mP4M6PP1Z+SFayW219M4MSpM+d5LG+X7rD3V9sEkNcSGxpAqKGawIdDbPJLeg6K/gbaM
JABhFnmqknLjnt/0vd9/EjTvkNvNVUdr8VWdzOZ20gIESzP62U+8k2Lyl93v7dr/JbgKxyQJyHgc
zX8wsLMtx/39LVnbeKSxs5D13JJeMs8I6WtHsayK6wE4YH3AECU7hQbvfSsr3gz6FDM8DFMNUURc
XOmisOper9oqrjDcyhT5aZxep6r4TKr/aj3AnoDEDgAsKnfXX1ihd6kyy8F21gxjrk9tOmwcorUL
gRok5DbQTMNaFmE116feNPK8iiWYA2HTO7+SoYPuOKm3OHtrNx7gS3DcsHmIBMu8taSAH3WC1/F4
0CDk0jv7cjwOTpzkL51xIeOr0P7+tkMODyAWLA9opKVYMcCvU1UBHh+XyrAxbFKRwCfmSTPe7h+I
m4oubjlGZiNkYwyJbiwPBPdZOjKrqGPLfG2hJBxqKCj6by0UC+WLNMTGslYi3JW5RVKZyMKd6FjX
sWYzqHuMpoo63v6TjxDFp8qXZ9NLyd+fedhEEQQ9GMzCtRY2HdXoiT7BZqH/M3V0b1s8tKc4/2so
9JydYzIe7hWSBYyQWjq1JKmIRZs6TvOwLfy9Pu6GN9DNalQRNDyC73+5d22kRbYAc/gPk2vwnvcW
b8Ok9gqMq6lYXNApfTRzK98lbakuRlMPkTZ5zaFPtSFqU3QRJTesvZCGEbrEwaSRtBz2ForXIbMx
Lk0Ss9ljdJUJor3lh0PBnZMYBm2eEpFFRu/YQZEV7EGrGv3oJz0k71LM+6qdtttL+Kt97g/jjvOx
PMmCF4+NyO1AgT3wRvXJDRNsCvCfPZx4mtUvpdDpQVaYM646NBuJaKOUGNkZpW1+NlDe/tRMEgNZ
3K473N+y2YUvd8xE0x2DXzSUC/zZB38IodJAtME/sni0qupgJnq9R84/hLaLEvNQUX2vpCvffNpt
nfvbwj3OhqWhpYUEGfnUMjvOJt9sKgvvtg6yDZYeKt04eNOpz+PBPpSyiIQ2hzu+B935dH/VKz4f
EQXkFshe4il3E2uJN3miLVjcex7oU19UzmN39skb92zNlXy0swight0ZDNPVWZyIvVm+1Z80iwRu
8s2bJcPVf9ot1fA1X/LR3uL8t+C3pwDfsFjmPzz10kOo3j+XFJVHnJ77W7gSalD6AZhyHpowQzav
Dw5zyxRoIr+OhZFbJ+Xl6Lx4mKTc0/af+5ZWNxGKsagxQUr7ZvpcoipG6wqLstQjG+zQQ6PcKTLI
6/1CmfsrUGPNViXUWFsdyvFgQCHng0z64sMRXyHxVAQOMot0fkrzLPDkz9x67Y0usGmxS6ujZ5d7
j4UsyaIeCXcR2Ee8SoOSnNMuRJZt5FHrP44aPTsKs95swEu81/tbc6PFOftXlFmQ/uNboBO4cORt
5vlZ4cPh8Wgm64YAkDIZItFOd9qp+QZ+Cya/ZTIA0ffzfdNrX+WjZeP6+7vd5OWJXbK4br2QT86+
4WU0ofdDvH7PE7HTRPYFNLiNG7V2wkFJm5Vj0cQA3/XarCcqPTMLzmIPtIhGVWFW/8n9Xw59LfyX
+ytcc40fTC3Tz46zWkoDe2tLUyI0QJ9Op/2T5wDoaU6G3EEdAzPCabWlJLuxxmXZZUDPqSYNg08e
6s+T0wWj/sgFj4b8Gy1/31/k6mc04fjnV9s8/Ot6P0uz7iZHSRZnSR5w8YmBAV5+0rxiZ/j5c0+f
NLlVnlkz6eDbAcEHgDNmV16bxEvL4E5X8niCPj6k08Sxtqsq0E1hhTQbxgdf2WmATj05ZMM0HNss
Y3vhYwpGb05QJ3Xy31Pvd1EjrPbo6Yoe64Sro4EQn+hZFd3foLVQAQkmtHEAUkCcNK9/rfK1BAVF
RKlk8BVIeFV18ih4wSkjKaQZ5RbAec3zzM8taPyAgAka7MKeN3E6kYrHw/40hH/LvJ/9xce/vri1
E6WDmSf466bX7PX+c1l9p/YpSSDEA73JQ8d+Ki+NuAemSnx/H98JWctMAwNOMM4OyHuM0l68szpe
+yMuEY/bie+S8gFiTZ9b0w+t3NsJo/vclb8hl+MM50G+CNoF/mWiD6NNQzyVke33D5l2ICWmwfVn
SKJDcvucFkFFtjRvbm49OsqAY81FfyBCbjgI2lQ4LCsIjx13hFy/CIfkyVOPjaYdBSteUVyvNyLp
2jMba0C5HX0UNFOW+gSZNTS+rw3YGZWqQyYHPPopqEkYWzaFhTToOUPcCwZjEMfWtsdnoxirQ252
foR2oLF1RuYTdvOh4AzAmZqr60tQjdUJvSsJ57HF053Qj40IkvRUu+eahNOL6Y6YgPhc/to4HvPn
v7EKWoaBDiQETczFyUSFbGwnr+axlut7AOsZRCrS3zTjgZfa/0g+VKEYvB9lvS/rISBe+tT3fdjz
CdGffEshy2aJ9MjJn8bE+KZN8Zg1pwUyOjAXeO1ClG3x8zgmazna0PG45/0PZKp+SBrIR1he1Z4M
DikUs/QAD1PE2pGONRuVkPd8Y7k7+BLo3UD4a9b+vvYKrdfVxKsFhzLpBMlQMVSoORZe2n338d55
7IWTzGyWCdMpcZ+OSgmIpfnKbE5tURg8GN2UP2hWk37ldYc2Pw6UehwMi/dz9wz64ZVZfr//RVfz
+3cQOpwn6BpLHQWn0FLBLQ3nyBjPzB5OjkiCokba26e76rPpPGRJOEkrhHzVRpawVp3A4wKqXMgA
ITe/lP7SoZrHysHAfn0rH2jg4X8metdbJYn/Y43/2lmEz7YcSrfwYcep/rjJU+bNkzxeKP8+SS8E
fmHnO4HuNc/+VqZ/GyZwS2YZ9lkaB9u78KaCNqJ2K1yXHHBEaO642e9qk8WwZWQRi7yB+qhfI1oY
cTqxQL02yVPae4GSPCqKY0XfzO+u/Vgi3wSQLGJIQslGtjAnA9cHH69DwHyAjwH/5eZDClskVjv2
CIcW3ZuVelXalmjXymHBSxBzD1ADBAYAl/v6ckFIXFODrESsj1lYgvdCmRWASnLKq8cshcCfO4ZC
+8KSjbXd5nnXdud///D21rKyB74Sdh3nYZLnQT9Y/qFwQ3MLOLb2HVEVnEGkJgipS4hcxUyP1Gkt
4sb28XbKuiQktinAh0030dq3fhyLQpiHO0TJB+P0rhclB9JBIleKuMYQ17y1njjGwrszmy9FuBL8
yAvyYCSQr/Xry4bHmXOx5WGBZCdEjqCPOKOYrm2LZBrFAHJY7AMuC2UBJBquljnAHhaBD07mIEYW
NQ6Eeoumobt6yGXojX1zYo2EOjGGeG+E9ptkArEM024dC+0RoGqWJY4E3s4ee03EZm18Bjr2xVE1
9t/9xezxVFv10R22PN8ciJZ7MFf0YBQ6vrg813tgGwpaFT0TsWqKnZthCITDT2Mfo4xuiDHqkVqj
EROWUPStR4wCTaaNNa8dNlDI5jLtzFmzFj/A7MAXQfcJh83pkFlSB5r7DjIHDAbcWuttbg4ZiQ+m
5p/y4QIVbcWmUsdMFMWmH8NQIFX4k/b0T8r18+TKUJr9Y+74oWaNwVBWD42ywjRzkb9oh9E+DnwL
+bW2djSKdPTC0Hm5kWXsSuGL0qUihnRKoFEtQCdW8a2EcW3Z0ISdq7eY0o03yfWyS4tiRARqPbGT
qEPDjaDR/H+4xY9QK9htXKmV64waHSBs8we1QMq9tmUJzcyHzpexl5Cd0HioKS+mrQyGCtW5SZFX
xgiEokX55GT7+8ZXfD+w576G6wOODhBT17bRdWAuhCElsG6vzPk1uhsZyso+osYDIpcBMCBC6Pzv
H44PN7R60KZOxmBQEwOIjunJoE/pFmBp5VBcmVl4xMzqOm7rMCO/mZF16V7v79LqnwcGHkgGlOLQ
n75ehWxGs5u6ScYUJByN7kZIk2PA139hBKknqvnoMEPX8NpIo7k55UDdxpMlQ5FhRBBa8P3fUtpm
EgzgNf9rZXHYRJd6+tjBioysYMMtrX7sf//2squj5arFjAN8haJSe5eSUDP/COOnl/03h+qDnWXO
lGq5oD3sTO3JSyDclMrALw683PKzK1iEebeA8sP4Avj6Zeme1F3RF8zA1aRAP0A8x1ToH1RBTgBB
CnwoNUNXtz4g+8zelPIO90/E+n7+a31x7Ghel73AgNQYc3hC00SJ0YEIsoIyAISo75uaP/sipIFi
gbgOyhBKRsvHTz1YecIa2uDwOdreFIQeiKGgyg24Ce11Di1IQ5vn1ldPDgBtu/vW1+6XCS0mIFAQ
TjGU6/roA+/FdAZSUDzKF3Bt9lQVwTSyDSsrRYCZZglI1/tYJSACr80QvW46w+FNLHId9Eeh9sw0
9pjb9WAb3d5PySOvjpBIOvlOFxWTubdtcry/0veX/c1GQ+sTEx5BlEb/7Po3GC7krHRPNjH0w79z
78kGrl8j2m70aYDxkh0KLrwmkd0bgeE2dSB08Ugm85jJdK/sVz3bKsas7j0eOEhZIRQG4M31D8oS
x2MDNLVjUMUmOw8UCNTZtFHwmFd1s+oPRhY7n7IRXFBdNTEh02F0ROCNz6b86aUvugadlo0PvbWk
OYf9EHS8rDAIBWYvJi0HPbMrg9GJK4NtXZq1+zm/Df//1i3TMKqRArl4E7dJYNWvvjcFrfGt3nRD
c/S63T1QWzEaCyqxy3xfadzKOlCvY7ySMN3I2KXZCZJPQaNbu9He2Lz1Rf1rbHFA84rZlZ3CWO38
8f3vqfeGrrWJ4vH9i7DmcOZmNfQ5gJV1lsduEAxJwzC2scD7SKt/KfubAlSwHw5a+WqkDyX7dt/g
7e2fAZZ4ZwJrg0Kzt3zO56aaDBtDY5G1izDv66ixRSBAvADA3teO5WPRiYNd5oENpM3fkqGhHDwD
Uma2H9BjxpKi7I1pmpcMtS3qvyGhK2QbNMr42z1FXRXC9aDZIZ2E0OXi06XtaGuT46Bg0b0Mp/TU
OXs3OejkwaQqyraQqze3bGFtkUnQknTlqNkcOL1YT7qwt/JAGFuA6tv222wGL5CZM4Gv5y/8k1v7
SZH4Ho8FQR3G7R0RUlech1QjAd5g1qU3C5Ao8NA8Vl7NDgYxyM6jnbmXY/uAaCkClHj6KJu77feP
1OoOAE02v/qBx1tmbD4EQctMJTzOQqv8LadXZ0t57ubmz4v/YGGxxyMtMOWtgIUmx3uS13sT/pLa
AebMPpnpxnJuK23X1pb5WyfsVHYNrFEOCirku62iDTGMLCyZ96QxFUhUF9siC+AdhKsf7+/mzVNk
YX3xoUnbT7SdXB7bJIEcpjMlYe7yLbjAfAeufCmsALqF5g9cjw1hrUVsQJLjqQRr9KrDxI+FfVQE
zMlThdafu3EfVzcUYR4DoBykHTckcJOPRecPpYhtyGiAeP7blZ9Fr+94ifmfkXT1XTP27dxz20G8
Ir6/n7c1t3mpGDOEqAHlW8AwrpdajxAWqyQ2NLMw04T9AechYlb7mtksHgrypFzrDN2dF2fakve8
iSHvlmeeEzjDKCwu8rmJsUq3y1TErdAOLWSzyE/Z+AcI0p3ur3HtBgJUo2PCFka5QfL1eolFJqFG
JFEI0SgmmqfCM8PMk4BJoJu4cTtujyfuFsgwULqbh5UsuxOqG5XlMV3EdKJTOLjCQVbRbs1C3rKy
SF1YTWzV5o6IByNKSCBEdH/DVo4kypPvEoR4AqJPuTj/hFIH8c0VcfbadEXABi/o6QHS72Nmhk6y
H8Teq54p+XLf7s20QfScMP4SOfesCgatjoUnG1rLLfQmx1tGGsDKZEh77QEJU65xcoDYi4FutFOA
9l/2UQ/5EnBtMQ0JxAhkB4q+AbgLScZU8hfTyoadrLXXCfLUxxFTUsNe66t9RcReJBqyIkt7YVaa
PZWja0JkifZQirHUPpcepDpdIjcOxvzLrz3KvDJccDRcoam25DFNk1CeSTOUUEy5K2S2A7llzyBF
fkH9r8Nk68Do1O7+dt56sY82nSXJEiOjMINrSmVMvlZv5Q//SxdUeDNs+K+1w4iGvO9A0BWN0+Vb
xQbJofQqjrIH5iWGSoMaQTtpYuNtcKOuOh8NqLiDYQS8Cd5F88/4kK6TWjIIGzEZG/ZDmtGvw9iE
QGPP0vgoHh1aXkQO8SGn1kca5kGn6fScTSBJYjSVl/8ynQpnBSQ4FnJUe0v6ifdQIkAjm4tv93f9
1q3NPxT0VkycQC6+jI+lWXG09isZV+XnaXhI3xLw8vQNsv1tyIcRZCSz0izENJcEdMAVhsn3UJEz
kotop8ciV2GXWWdUnCM/21BWuPWfMDarAEI6R3cwuON66+vEh+5LKVGecwFsKsVRKxKkVlvzJVbN
oE0I+vXc/Fk2R7IWF9RoNBm3kDmKJublaPiY2hHaClvSzqvbh3cseuvAWqJgd70iaUIoarB0GTfG
Ofc1yHIdMzDJaPo1bTc2b+3io+MD1RCQ19GIWbjSPBciLaDGFXc5+V3Ncxzwcu4DTQLaoaNSrvGv
mtgCk64aRfMHJCQgp8EYu14fm1gKigNqQm53SBJo1qo8gLgbC03kMJV7KLvf9w/9LWMZ1xOR9f9Z
dJbvJm3SmEFqBwfyoJ8oib6aobUf92WkgiRi4RBiWMBOHszPXphsuLm1j/nR9OJ4Jr3T8moi+Jgk
IZ9tX/zM9DbiUlSBW/U1BDZMb6PBtWoSYyxQJYIrQqp4vb/SFWldzPUZUZ6sHYULb3VwMg5ptUl1
vKn7Y2OhMQpJZ0jfzIf12hTmrehoG6IoMg4/ciTbYWHtjdKJdPuUefZeaC++3Jqbc6OMPztbzF2Y
tU3hX5DSXBvlaYOKZ541sa1H7Id4Y2/jW/EpOZHQ3UFB95tBIndLHXMtjgA8idcvEm/MZFnY9DKj
NXUmmhioC4Bt2kj/W7HW91XBZUKhBqVzEKSuV1XJlNWWPjRIdV+K+sfQHCm4EX62AxN8l6V1aGVb
Raa1EAwJR6CYYBWZzXyQPkQtj5SFNUoTdbPUPrvfCtYd9BcKTWcI0XzBk3Ejy9gyN//7B3NNSjs3
Sawm1poxSDA5RglILZX1T2k+6cYDRx3j/r1fNYjWKtp/IGncIKZoylzScb1BV8qe9qlXYsI3Bqcf
yrqujn4/tDvWoi+WYDLghl9dixbIEOdCDXqreFxfL9WTZgFlQwc723RzQpo1+9QtqoilLY3uL3Lt
ZM6kq1l2BK3cpRquysQwyiRvYzoysWt7ow7cFFHjvpW1vOGjlflXfPh2pj7ppeYXbezQJMgLe2dl
L2n6Zgm58c1WDSHIztguyNAuu21Oq2y/Tbo2lpoIDZJFpnrL9a+tv2VoZd8wwtafCWPAwkNh7HpF
Ofdl2bqZio2qmHZa2dXPbpKWG+CNlYOAJAuvdQwKndHICwepaNJnqcJYCPj5N2CA4inD9E07O9z/
PCtmUJSbSXAQ/wGffvHmqmjtS5O7bazyOkBbPcCumfqWkNRKYAEGGNRWDGHDYVhSSJVmJaOfV12c
ORgYT7q6CHnf/FGAV+4rkBAfee80G05jdWUonCF7m8tTS+5+WVSGLkgGm/l/2uyTWT2TfONht3Lk
EETQ24WsJNRMvIUbhHRtM3gAvMWNhkYY7W0jIhz40Q6DDaMGkLSNI75y8kyAPPDcRzcWEreLMwH4
kD8amd3FdeOL/dg6E1SSIMN6/0isfSzcIcgfo1+KvvXiSNjJ5CZO2XeoEkHkK5GPbLJD80UXfO/R
+uW+sbU3OUhicGm4SCgNL0NJw5WWpbndx36lD89ZW9mRT6QRg41pHwnes2EmfCiDCmLsqZYbZ2U4
ai9LKHHd/yVry0ZPCgxnJD+z9tP1tRZWgT63W/Sx3jr1wSLAxUt9iJy2fjWc8tOI471xQleq8oDY
oRYHqjc4ZRDVvTbpN7xpfIuo2JlyxE4gVCOp5/ne52WLXidnz11baxFyC/KMeMMfqtRHyUIDaURz
ydY09ZXs+urXLEIPQTFpUL2j4qHVeGSypN0pxychxKPqaCjN/NxxEzy+runOukq3kEUrMReoIiQT
wCrPgp8L875oc1ZVVR/XCLSu9H64zVNbOeHU/pnEdMwSbWtM/eqCP1hcOHIQMX0M2YZFmmEUlvou
3spEHmcmFYT93Mcx+3r/hK24C5Rdwb5GVRCd3mXAZWAc1InDhniCnG8d9/4QJCNqP1sD3Vc8n4Ua
HWjNIO3fcu5MV9k25lIMcQF59A4T8NCVO9f6t/urWbGCVq4F7pIN2hG0Pq8PrwfcnaRGP8bSdh9N
Aq5xatEdaZstrZwVr4doi/G6wFCCELwsqGp9m05Qh5viQjnkjDkb/0PamzXHjTPBor+IEdyXV3Dr
XWpJlGS9MCTZ5r7v/PUnqXvPN91oRiNmzvhhHHZYRQAFoFCVldlYVSlWjMDr1soCdDDgfbh18X9q
L1bqMFUgm+3PXFQAoFkTmQUnu50wWACeFo9XtKYgl3E9YVUYcEHgw92aqbKNCp0Rmhab0A9mHSvL
y/A6KbcYQgwEWAFiO54ylCAs7YWxHc78dOSk8FAVIGac46el0CeScv6Vh3/84bsbWDTdtw6OKtXy
DtGhO4YLkXrryFEqyn7ajOfxOzLsHqinzhIkxiW4No1LN5GK1DcWTKF2rRT0oYC22vFcTxUUuls0
MRdmq/+9790r7gAgPookkHQCfzMtXdX0HPTIIY1+5oOHsoxJN3/dN3B73MEV0KmCnw6JGjwzrr1B
6Pu4VvOAP9daMdhlzMvIoajjI9B9Vp4t4ocQArPHQckYN+6aYR1ZTbzegLrDxXNtWGsUIU3miAfU
Xyf15KgjxNA4c+TNqAc2IWVxb6+sF+q/WCn0wyLTSXeARbqfDHIfzudq7Ag/bNSkJ+Pk3p/NZXdS
Lo9uJuQMcVAsvWbU7k2QosKZkM3nYtpkzVcoyWYCXW68oJSCYWrFyRf9KYR94F4HITmVl5nKfBwk
o57RqaE7Y9o/zYNqDRAL1Lh5e39UK04oQwgT6WdMILiwqZAE+eBaj/ieP/dZaphax4dWXVcsAeaV
BUJ9Dm3S2LN41NM5fF9LIcxijPw5yAYzT89zUJkai7VrcWdqgYCAB+MvfB4kZLRydRLVXOtzEn+u
MnuaH7hENyEFBeVyV5LA4pr5tsh/3p+9lYUC0SD460FKBr4ieqGABfeTROH4czcqkGNqMvAJx8NM
ErXatonBMxZrxQVRUgWfG7jJoIdCE1b4QiXLlVoJ5+xUQwGt0jTHF/Y68ExjzmL6WLMFMh5RwRGI
XAENiik60SgbXxXOyMRH0Wg1Y2RGSfhQivvh+f4s3vLGgPADZAcQI5ANFHNpPjxpErq4ThvxXHKy
64/HkAvA91cTFUSdJf81NQQc+iCIERw5L45p79t8mNvzUG67UDiVQe/wvvF2/6NWzrDLb6IpPTsF
zbPFWIrnpIzsObJG3+HUXSu7me51csu6UG+TlUt6Ddk1JA2xunSP5hjqM8q6CX/m1E0aZMSXXqI6
tcDFpmWnhPNQ5EWnpnN/jCubH9cDRMUW5dZbXeyoqOWh1XLh3GZTSAatH9Ey60uM02zFk66sLJvo
Ij2jZXKvzU0snJdxFQo6t4QWojOzGYgTkWIGq9yaNSTUMY8iXj7oFb22liHlFSZVL5wbAWT0pSn6
R7QFj62VNQwPWdn8y7tKWp5VC6nLcuhdjEtUkpL3A1k4R7VmK3GfQK8g7sGyDghrnrLS2Sv+iNSJ
iNPGWMDedCmpUoZ8UCZfOBtDY/lqcAJfR6y8CP2HwEHjbjjfd42VhyPiR/QUgZYQNVdEXNejG2ot
SfMUqAkRCbWqf5mLv1LemrkwbRXFHgvO0X2QVScHIzEOvc9i2F8piyzxKxK5uGwRMdNXRqy1qaoH
FfZf9nuKg7cJVI8QT9lyrborNYlMgCElteQicnJigf9sxskM1H5bFWfQG3qREx7KJ3Sc35+WW15c
HLuYk4VNC1pCWP/raelSyENVGpIHRVtbUgqb8mOtn4XBSfVfcRzaSP3rKFQlfzqDBGidqAHTTr0e
jNYN/wcE64cYPWa+wfqwFTTK8mEA+QJaaICgiVqvFMiGAJAxzBceLxPUneJgsuKoJJrW2UGnk0kG
wUs6uQ1TWW3lGNEQqiDPiyI9QClUuCJUQyq3+iCeuw4CuD3XV0Cmc6wqx9p2Q0MWSKFA9rI0kV7P
/DAoQg74kniWq9dxiC2lmZHKkBw/Z7GlrRwhy88HMBzYsNuzuIkjKdSlTDzns2QlWWAB7QKqn4BE
IN8pdfu+S61bQ5SsiwiZ8di9HlcWjBL4TrBwWaxrTqXgWROgFdYZQUBKRqQs/nJDmP/7SAJqsiDy
QqHqB3l/bTRS1STUtEkEqOJVyTUL8Gi7445D27lqzsr6rGAMcbvgSYrweXnv0FQkch12LRTsxbPA
zXYBGckOHDJqINkzP1kgUjB9tdyo0SmIPo0y3nXD71LYDBIoSKaBsYHXvAiJEVAT4P2N5lNqtkd1
EKpZnMWzPm2N5m3oX2LteWKpT6xakZGy0NCEjxuHOiWEfjK0sQVJNh+nj0I/HqU6K1xFb798Q2WB
VW4x7ziTls4mUO6hLnHTsjWpcVYkOLHOWYPMd+0aiQNEuKM0yW7km+cgesr779Kw204ms8HbYtpa
aabh95qlVaxOzZWxY4eCjRqNy0gN0PJ2cz6MeZyn8rnIXGMcQBKUEWV8AY/V/X1z2zwCnNilIWqS
A1+R8nRMYEjecwMQKkFiTR2k3Y3xIOXJ86Q/gdekFra5CDGrOX3NGo6hzLbyrkGLNgIN3Mt43dAP
z1jr5xJ0CvJ5zv3Ajtqi3/hxzZuFjHaC+8NdOWQvTdHgGMiKR3wVj/I5K/gDN6YvCVgU75tYW7ml
NwV4P8A38e6kDgUQ6JdZJMtnPm+Vp0ZEiTcbCm47QrPdkdlVgDV7WEJkkvAqRH8pZS+H3poyYPec
+ym3a6W1VM0rFdkKWkaha23uLg0tH3IRqQkdn8Q4DzB3FRhi8ogM+vn+1K05ArY6sJI44dBEsHzB
hQW9q9N+FBvljGJQBTFyDbBpBnBpbZujAPCPDWq6IBFVanxWKzAw2lNphs3W4JK94DfOxG9LEVji
uTwZqdWNj4bS77r6oey8gXdqNL3cH+7ayl1+CjWh/EJfngE9gRsytQuxMZdJjSDJYrBu/dWJxSWF
QB7qCsDJXU/spDQT3oyY2DQFF1gOIihPjBl52bVYF4lsRHWoVC/cFJQRQ60qEABoytnP2jQlidAg
ziwVpDa1urcKXwoOotA/9XKmpUC7R1vJR0tK0WnlQZdDVpvB6uTiYkZnLBiKbwh6FSOXirz3lfPY
uXm375uD4jEdlmWEugfBXOdPFegOz4UImax574ePqR+b/239LgZDpQKjDhg7vjeUc52UJIs/ZDAm
9hwjmll1kgsjVBILmbQsSiDBAQoLVxwhCfIEhZ/7Hr92hKAE+79FoTZ40QV5ENYYB+aqkb8H/V93
ROM2w4pDzcwA0YhAXyW+AYgNb9TqOTS+a2EGHPTXLHV4tf69P5CVhUch5ed4B3HmDaWJD7KsPpJz
2AlBXdVAzciG/mNtF0lUHdE6xhrXWnJnyZaiFoVWTyD5KA/QyqatYz5SzwP/S2wgrqOdtGGfN/kp
DQNTBRluMqmPkerGKskUbaO3296TE/Al2TmL5Hl18MgvLdEJ1HfpFGEnF3Ocg/Pt7OP1lhVPXO1b
Wn0yJlavx4q7QL33H0PU9urqTi8B8IC7qAFB5RV03v8+9ICjIGkDDBEy7XQJPUEBn5/9ZR3FkZQx
0urAnPlP/8FZLoxQXq8seNIwqNRzLR4m7aBle1CnDP+6uxxkwsDUIGOLqjgQKZQVMCS3ul926rJ9
UaYn2L/gLmdcWSsoAFhZXiE8Ki6AdC/vsIsrui/bUJmQ6zhXaTwdBsX3OPCXWX0FsJeW5jw49A3Q
DOK1VG6FXtfdZE5ANg5MVuLcn9WV4wrvShFwFVw1C9D0+kskoHWnok+1s2B4mgLhbtWpmIWyVSOL
/B1oZwDYo4OrKRrGodJaDSn3LfieJHHvN4/3x7G2m9Bw8D8T9Di6oEyEAiYMCRm2UPjsyvcuRe+L
wICwswxRSxcK4Yhmmko7S/WvJNStufeC7tx3rDIwyw4dB3C+yutdBzvNdh6U5yyYTmUU/el5RkDK
Whzq6aLketrXfqHB49HaOpIm1CFu8/f+8jCM0C+GaBhSXyhK7RzzKDWj/biPdplv3TeyTMl10QW5
TxSA8QBCCQfufO3LWtf6ajoZSEtCX9XGuSeaajJJdl3MhhmhayOMgnAT6i0rH/pT6b20jFgQFQM8
MFGPQ5KQrlyl0L8txtafPeVh7ojv2zoEe0j6nB76zfzOVW7zqm+B9t1nuqkem2Msu+NoaQqY4EAo
sGtBsVbar6GTgQb53G3+3bT8fByQBAvEWUOmkPKkoBh5LY163vMrtTaHHhW1QkhUUpYhR8TRL0ky
dzyJRq6y71u+4VlbTAOvi2obOoGQP6XuWwPq8mCDH3gvjIl4nvWnESQKn9OXtqsT1xCcCCRCf0ck
skwJIqGn6CWMGLES7Xg/XwCEDRKCYCRB1861T8hQRE+SSOO9VEkHbNZsImIlaGbp9yEj8rvBWy+2
cJAi8QgUI45U6u7glaoLx6bgPasgHxX5eO/sj+a9JLvSvT+vNx1WtCXK05sOjcESn/FeRnpLIQkp
yPK7zgYqZaO6BkEnlVkRyXKinuxy8qi4XUS6l8li7OvVFb4cMzW/UaqBo1vBl7wXPx9xFMjWfSSz
2ViHXWzmTDWa5Tiit9qlQer8LduganPp/zPYWhqx+p5YlbmMr7cD0zTRU8a6rtec6NImtYPiJhCl
AGpj3v7ofH0ZJ3cXWCZPnjeMo/gmjUSvK3UWR4PWdUu7vLfvHWvel468NTOrP1qMFMGqq6KkCAji
0tuk0OT/SpyVeo9aq1cQUMl/hLVdv81PSUFUn5gTCTvrd/znvtPSp/MytoWvFMcAatRIR17vxDT2
Qa7SjLznKJwpPHGzuTuLLBYXlhFqpVSxxy5MYSTdGmQ8gJ6tB+MAMRg3zc1Dgh4MtVApZLlGPMN5
r5Kd4i39JW/1V4CWwwfQDGh2ui8KokUmiK1b3Q41Iv8XR1GhfAdSsKV/hb7qhgIw5mwaBM/KCJ7/
iUwqmUypo7+fPDNhBcXLwUXvOXAFaihjAoyLwsD10iEloevoq5w8rhBA7rYXMt657xw3DOHLhF6a
oE60SoNW58xJkzc/+wl5TT4/HIE423rfk/kJoCdiHMHCk5OTvdkApER+M+wvN9G9IVLnWJFw6KBF
l4cHDozazoj18RLZhatbkZsMOxWWcbhsOJwtvq38ZrG/syaY2hu8MA5ZqiuTV6bjSVeLTcc1LDWH
ZQT3RkhtDRCbqSIqqZMnBk7YtDbPb/Wychq/erk/l6uGfvoZAYICNoTaG0odKvIsxbMnhB40o432
bzE7Mqt7+ofBlh4PKg1gv1gaGqGAfu2UUAsfs0L3J+9VIrgHhPfJfK/frfcHgbyMJDOFgDwNvyLT
tktihmTaP3vNo8k6steuhsuvoFYO9HRZXMfc5C2998qRU/cDi3pibT4vTVALl0ZCVmU5Fg7iDiQB
eaY0TKTuDrPIkjy7eZcuu3Bh5YXih6wufIfXc9pGkliMeTR78VZ5zzbCHtwl8Ve2zUqSQhLq676j
rIbNF+ZoRjqlGvQwSTB5fUc6c38cQ2u0nNzaFqarmQd7sGzvl//w9o2AzbY/n8/g4WI4602tmhoy
zQ4/ZFGQyXM4e+J0rLQeQuxnXgcd+UyGTiBK84ncD5dELIzNyqKCrgHXL45TY+mWu55pUPwGSSLo
s5ed1Fcg0ASn22n1vnDieQtJ2lNMOKjrHRIIwgaMcOaGOhxDhsIZFHlAjgUiQBq3qqUgBoirjvf6
4HMUn4v0DcSi2KdEnj+zqHXn4TFEvS5M5Oc26rcx57sVcozae6eQJmvRib2pfCtrP6uwsJTgrzLP
hP+47xs/TwNqeyNMQMEK+celj5ByxXlWUzFBf7QnH4/vAgLqPe6F8Xt08F5JEasUtZWfAlMk5nNg
nV/vW1/zikvrP39/kaCZAnCxNPk0e2Oz654GjWTaG885o4RGNQu7j2OsyU3af1kTXK4odPHLK5LO
w+SF3ve9oM6eP4JdGloxgWH7kQ/6wRPIb3o5hFCCuuNfMtEWJRZB001R/Me6gAo8IkIoQtGkbLHK
R13YcrPX7Rr7fXSsYnJTzgbFs/ls9QNh0bOtrq50YZA6NucJveg6qKe8sVJICThDO5hFX4AYwhq/
OrBq6alZ5+BH67+DALiaEyc8cAudvRWo7iC7dWQbHbIVBghIGVtzMU07HhLfkFIAZTt62KlIRAUv
R8tlLT5NIB86mNo+m4SRL101AezusuYaMq+Uibr1Y6PusQEzArKDeWN442vq3XfhtTeiisv3f0ao
+zEBjqNVRRiBJrklmoWJjIuLg1U1LWd2ykO+VQ7OoAL5ZsGhWhdHQPUc7vh9fowcVg5i3b/RDof0
O0CF6Fi8Pu8koezFQCt5L9Dk77iLbLHZ1kNic+lf2X9RByfm/nSQuRcGkivW/alYe1Yh1QoWeUQl
ANLQ/XhakY+xNFe8N4wcGbv3iPAdb0LrMkl33Qh1z3QgYS44BWRmuPI1jRnJybXnApogFtJDAHSB
T6LcvUtn8FWFWAs/fu7U97I8q273qgdmGDryi/wsjeC+b3hQnLsNSMqg/tc9oMeEccgsRybt2eh1
XxTKcKzeUDPgECjVKFV5D7I2Ev9YvdaGFW2b0JJrq54YedKVwAgwZOSbwDeOvl66s1fTm1ke0kDw
BB31E+wjSSZdw3gHrd2il0aoS2KqKnGMexgxGndUX+OagBk7698Z/kMDYpfj8cIMfWEmfdWIMsfB
fybN1Ixfbf+axfswPOvKMR3tfiiIsL1vc3X6AEYALT1CaIkmCi5GDfKzcyh4kmgbpz5g/Pgbabef
If3z8+khtYCljh1fiJ4UBGAabXg5OgMRXIpOwKtpDoXlGQoxAM/Mn8JQZ2DbRv6TBD1oz60YT8WR
yEaPm0kOoshwhqlM7Vjxx5QMBt7fdt4BiTlKRYMbDFxAoI9oO7xoIFEDrUFer6DzWvotVCaygUt+
Qxit+whR8QRCp55xIyClBMZnNKvpn+00zRrogKYEevXNIOSuoPRDawKcgRTrzOEhbOZlpjzwPWIT
O5NS+bUQcl22JgDXG5TxAIVxy2kGJl6dlRTq0hX3Xg/1ODr3l2w1aFgAJP//mknUGdf0RWZkQIF7
Vgs4BNE2mZshKzWbADTn7n1jaw9mJBn/MSZeH6j8IE0V18eCVx8Ey2nM3kq3sxNt9D+OaLYP85NI
2tN00B3eCvfdS0xSBlLhBn5KuxBV6e5AA64q1eKi/KPO2RzouZsHRTpUqV3OjwFvj+VGh1JmWjt8
9Y4eQatXc0v2z1PoJG1v5/qjkbJ4OpfH0M0ZdzEty0v7InALoTZYFSpOhLSxcfDws5n6byKpNven
f+0Gv5x96gafGqjuTCXMBBOJpYMW2r3hSsg0ZQ1jp65G6+gzA1c4wmFQElHTbEBPCvI1WGiFKL0Z
Iau7j177bedmOFBjUh34g7wB6dsm3cXn4as002rJODOToIv33s7sP99BzWxShnnB+5ngZb3VPrbQ
z9rrh3wmtqnXb/dndzUeXYAHS9+3AM5yyhYfpmM3Fbng8ZOtukG6EaAjKVjGOXjf+d/NQzmb2TNj
SVdDlEuj1Jr6c5VNk1oIXrhFVAZCKnWZYqCXG0t/6L26dKA4fn+gq/cXEOVos1gaaQwqRhODEBrF
bSkg6yXuClCRNrb4b8k9frbphQ0q9giCsslKATY4yeTPam7zuVdYBUDYEyOsXb2zgNXDbYX3GpqD
rvce1ixXGrTze3rq+umXou75ghFVLBf6jROCNoxHTxpaIukJawso8o54LnpFYaPTF2WlODiUKuEf
IYgTKYy9x7JGTd0UBl0qFbBW++6oEfHBX9IgSWs+s5rSVs+Ti3Etx9rFscXPbRKIPSzpqdUiBA4f
q9ju+y9gKe573Nr5iIa0hTgHRKtoML42JNZTELYIm7zobxIQR20jIsS/Ch4q2Op/uQ8vbVGDKpAZ
G/KuFr35gUcwYUSEE74lKKcbkHl8qHclK6uy5oCXBpf1vJhFtYsUbTJgMJF7SCNtJOU9/XN//tZc
4sIEnbLSZ6EvwDsmep0pZ/Z8+Oj3+asuWCEj/7F6Gl0aooKJchj7CRytoqdU85YLdEhgvvoiMMSf
M9asCk6j/Nw9V2FHxkhl+P1qJHNpnAou9LEAF0uRi15o7GYfyiYAZ8FBSH7Ozahk7GnmUKkbzjfG
BgTJGGoDOvjWLNJtUD5yza48RMXTzI9m2jpRt2lYvRWr1wyqKFClXtqm0HV67S9yI1eZiF4/L4P2
xpLdsXQNbf2bunwYXyDjnG/HNrD10gLJierMLPz/WhUO3dDAGUlgcoYiK7VBxKbgfOxRJOJas26f
89KcLGgF21KxE2KXVw+NvB1ly3g0IsbDaS17fmWa2iqcONVtiwerp3w7yUZx5i22Z33gyGyljsOZ
Plo6wUJs+lvtLG+KkKQ7cS/yRMQvzuVc+TCDqhBpg/vba+1C/GdGgBa6XpFYabIByWneQ92AIP16
1hi5gLX9uwDVoLOOTgXAAq4NBFxVjv5QCx5aOie3hNZsCbiQGbwg6coIkFfTDpBNQj8EsjBoIKOW
dyqUNg3kEbGoJXz51qk1d6ggnX2TpSy2NihcHqjOgVoFenrUBgKvVZoEgyB4QJ4MCXD/RmEBAW4P
fbJ0UJOofUxLJp3LMlX0XQx0OYiAgKSESjgVvJS+xvdTqePxvckgmAHkot08Kq8+yR7t5Hlf7Fmx
/Vp5ApploHtExGSg4kNZ7NE7PU+JIXgJ2deH4+CmGqkcM7Dkp/tuuHoyoBypQC0Hg0Pn4bWbQJol
CcPKF7xo+hi4P5y2HYLfarPN7dKtY1MEIw1v17UZ/YqHfSUwLunV9bywTo2Tk5vJ8IvFurrvClf+
rIK3RN/WwYOCrDBLdW/thaEtDYQI3fCIB7/y9WDHqMFfTZHoTcAZmiLg/Aap5ncpt8H1TpoEeSK7
PubJJvtuKvsZtCcFEmZFuVG2Atq9g795AKDH/Ov+Gqy4FyA7CxAZxRDwQFEXYDNDfK3QhcmDrjmZ
K9AEQcX0vom1HXplg7rnuinrVRFtpB6Yl5yByxyZkw9q4w3dZqyPcXAcOSuE9GBZDE5RPQj1//MX
UFs3ryexmxPUvYvJjprercF2mzayPSI6A5t/6wf7vpII2IlIM4yObGTbqmFgpFZnWhCRiQagAG8R
yt3QlN2M3chP3iT1HyPYmrk4ZizmDfEvXiE6MrD/s0HFnboG8F81Y6Ynd3LjQ7gNt4398RAQ/HJb
Mj4hubSVH1Tya/cMSXDr/kKv1RtgHjpiAC/87OtrF487RRjTEQX29+PHV0AKkzMzt90kpovCvod7
lwyk2YTumSWwvcwddUheGqbrfFMLnAa0hiavm91GPWnd55C/pyrj5cWyQu0VHVSxQ1/DiyAWB4m6
qntsMn0zx0i58R3n/KfJNJDRBoseDmJq15Th/53Mzmyt4/EhdxoXvATkiWA2f+mk21bO8/k3q614
zU3x8AMqycD1faNVHo+8MkH/D7gCdZcET6LKag/4OejoxbqwQAf3gjSiYU6GhYwMk6kfVRcdN+Th
Bc6ZkvjVOBrH0WzJd2aO8NuI5JZoj9vQfEFZ5c8b4Xatq5iCiey6yUlkYOXvf5K+976PWmYubZUg
j/B9ANshv4isX+rETuEWR//R32ama5+82E6c2s0cKJeR3BwI5+Qmgo77LrB2E+P1+L+1oNk/Mn0w
AHuYZw94Q9kE5PoDeqXH+TTF/8XZLi1RB6Sq1UJTGagDZxhys0w6hqxvQ1ASA5TzK0CN8hlRIro4
3NS8P8qfYPDefC8eefGeTHCaZIb6Y/vjBfz1pALMMtyCkRi/w6KP5PG7c0q7J+3mz+ENylnkGale
E6p3VrNnooRWrysUcIBuRuEevTnU98hyI0l+OE+Yi/qlSDbFWbeG+iRLz5kgWJGTo7U+mUxte38e
1p6DYD37xy4VDeWq0ultCruiC2H59+aPbxAzczaMU5ppZznmLua7jwZpCKDIjPiudfidhX4E0xvI
b8Zw1k5LkDiACg91SLy7qOH0vhSJIEDjYUb5fnh4qdwt5CVja34tctwDG//EeG2tbpdLi9TA5gA1
A2GAxap8zJUWYD1zSJFO3CpWfwiPhnJCvxtjlCtFK1BVIEmNoufS1ErduBwvq1CtBhTy2FtI/X1E
iRtA7Yx0icmiDVhduEtb1EsnQl5YF5MJz7aOHN8HHVzh2ny0bIXVX/5TQ6G35EJ8BcoLhISIVq5d
RA8n36gGARhrXjc7t9IOoBV8FHbZ1iVPaG8iTuOYf/OjHpDUPe+ll1f59GpYRYOjkLWqy3a7/Rbk
ISERAFIS+m6Pm3nOBRmjPsbvwVkzhZ3ZuuCuIX+x+RlO+0Ppdc8YdfYPGhhyg3pZzv3sfH04H507
uPrOges+PRlmT9L948sf+83+rMy32h291NyktmEFz+z35g0hyhLNIQHLowkWrdIKjZEYRj1JDQ61
gLaX8/2UZFZtpFBsAmrHboCs30FkL7SMeSweeC7AZeVP2j7J1eI1UnN+q6A058b8rJ36Ikrxz8rB
lWZZe2jwH5rtAoNxgq3Gf4vYJt7GUG7GZ1+7DTdHYTlDpxZ5Bct3NZ7Ig+nzVryxcDca23Px9Zez
Nntl2xHdZKFdlp1GLx0Y0cGftsS/N2DrKi/1cCiQgW9mexa+JOFl4pyQoKmXsedZhhaHvTg/9Rjk
wj6S/V6veR9yV4Li7lxiQkuBYWg1nL8cEjWfsSoVGBLSKFpOrPc94pEOpV+7/oXmIcVGTkVBV8Kj
vofaN0d+b14ZZ9vazls6R5eaCVS46eXM6t4I0gzmyzqARNhRkf7IcUK6KDJl7q8P3ReeM+W+QsWR
NOVOCOxEnl/uf8SqTyE/gOY5VK0BnqUO9TYv/VRPWsHLAzfZz8T4fGsctw3Io2vbwa/TbnfWfuHU
gaLmfcvCygVmLHsPBWzQTMOnqHXOOEmba4AHu11Cjki7DPY8Yb5rJJjO0mNHGOHe2nIbSLog7bJM
+g0795joqQwxFMHbSyF0hMhb/TdHj0dJTgSlkNw0rGqfm9L2dbO5P9RlJNTWWRi08dAAvA1sENRx
X404f6Ra5L18cIz8owq+2+EAIegO+HoptnqRVR9ZHPeeQWoLKWKu6CMSbV78LRRHTagtVWeB/Va2
KR7aaIqFkpys4kC6Xr5M5Dm1qGAj649Tb89mNFt5y6JoYFmh3FNWi6YMI1iZGzPYPUTnZMPbEhG+
RQP8dZa6wZ24yYZXvrQZ7rKW114yCUjRgbsIrbTUXRWpIQQvepy2OqgYAv3ZEA5FZmeJDWBJNXZW
DaG+8Y8GVS3OTBuv+LrvNCtwKxwOwg9l0hK10tSzUSkLWT+3IrCj4ln7XqAYie0K2ol/B//aBiiE
xvbt+fG+2RVAxLVZal1nOeRyvYBZKPqoU2CJOUB1R8PRh03dEx1dj6XmGBY+IQs/lSceeQ7Fkg/9
q5FYVc2ITm7PCHyMuFBIgMoQKQ9q5/TB0CR4y4oI/7YRCfesos3y7683yvXPpzYKUujSkHYzBguW
G1XbylFoIrVoKvM+r59lSNTzzdGIrWraFvOx7Vk+drtRr+1Tk40kBMh8lvGBuK94Gx8b5cVPLD97
SvzP+TNRH7TB1H4XZCLAr95f6JVw99o2tbVKbeqlSsHY09REzapvSsIVj+Nb1Wxq4KRtuWGVEpYA
+ma2QYcDYn80mEJZ5frI6MR2SpQKuXYpaVOgNfkenElal6KBUhtU+TnxRf65a6LegpAX+OuHPFQk
ktaJqhKIzgNa2GeKNEFhQ4/2c5aUJZnCYfxK5mH6LPhs/l1oAbhK70/U7RGEebr4aupZME9gSDZU
IIRqqBLyjbqRgNtOwr0yNtCaZKm0rHgEmhYW3O6C9byRuxGEttQLNEt5kfImV1s9fsk65/6Abq8j
NOUv2mXAcoKKgMaldKk+SPnULxiYDGjG1JyqZsuFiaWVr1JqDWlmFgUrBXIb7CDdBfAqeDiUH9nm
67XXjM7oOjCTe3NSx26YpZ9jH7K0MldiCliBtN3C0Qw5EZpSOB/kLPCjUPTUBvD+dNfUJJKPHRhl
ktR3+h7cXE09W3rnRNk7uFC77JzlFVHibxa2aqX4gk+RwAeCKwS6IzRXdNAkHViTM9Hzj+VLZVaW
Ym+jXblvLFsns53LRGLEcislaJiE5+A+hnIvyg7Xc8yF+tTxCkp107kgDXLDmSlbwmk0T4ml/If4
DVloNGSjAomGdSzstTU8mjQtGlKACFLcRIAxlr/5T9HMzMjUBeKHpHtX8YdPwxuLl3jl5YZqJGYW
iCMRfYP03EaTCnktBB9eWBDUsSYSbfxtu9dOLZK3+9be/am2gN17eDoy3mArR9il5Z/b8+JxgrbM
LA3EUvKEHszEpcsPYPQCdNOeU8sPGScPa5wiFYJw4gy2MA7j5P+WVnWSrG2wy0x0g/oPtS2jPcxH
ArF1k5BUrHra6la6mOOfh8PFSFt9ljM/ge3ycWwJiJOsYC+h587kQ9uEAm23x/ya2dt/SPlcLS4d
LbeI4KHFAsNaaSWfspk+KONBMfkXBBhpzAgw1m5B5JXAXIjUIJrFaGGgvEVyTTdGIFTG/dibvUF+
B4pTGhaw0UP4OTcsSMzaAX9hkGbMEWfBmMO+x7ULAP9ERpGIiGMPaHFXdsPh03/bpXiDsF7vLKuU
JyHRPbbVCKtjduBzs+ncTv1PIwNtBCg9cMjfENxyg9i1SSwBbyO+tpy8hYyU1QoxUUSvkojObTNe
/xDyv43vpKIjxhvO3wwsBaGVy00BdzCgprhFwSG4/P2F26ZhUpR8lEveYI7b9KvbBg7mkxU7ifgp
VCRzaYVexLIYU/Qfwop8zIj8MVrQUvuo3ostyvisBP7KuxX3PR6uS5s7WDbpJ/rU4ppJ1Z8hWdlG
bhGSm+OT/vI9fOvfnkgMgah78Tg/oOE3dKSSyE8567W3cu5dfQMVuo3NrCSFgm9I0H4DHpLoUdpB
9Hr4ClmyxSvvruvhUvdKlPKx1i3DfZiJ+tsNXPJGpN3fwjY2DasYtbIt0EEC0NQytUs69tpbuHry
43GxdVTs30wvWf/peMNBFBVAxR/IwoUvdqIaFIZUSF7tQI/IdLLNU+Q2Fu/YxS+4iXU/rBNWHjMY
zD/mls+5MFcn/4e7b2lSHFnS/SvY2cyM2ZAHPYGxmTYrCfHIhEwySbIeG0yAShLoAXoA4to1m838
iFnP6ixmd5d31//k/pL7hUhVEUKNqlIxXWmHtm6rbLI8Ijw8PDz88XkTne9aZI+UoBt+3feQWI3r
sPEQDydxf1cGWVhkbkBpknxu5M8AYo0ckrPxpBa33ay9WJjO3JWyv90JGt8areb2IyBcFHG8C54a
x2Ho+WXrLJTFNrzVUDRIrRBzshiv4Ezbr/f8tPOJvz3iqbJS7y3lMN1P4Dh6LMvXKUgyIz4q3AIA
5QHwk0gs27NlRq11nFjRBoklrrZpdNZtdRbbHafhoIZxrZlOq+PNHPBguNkAB3ODTvDCI9eEAWbt
tV0y5Zw763jr+Lwa+v0ISSCb4ZrvNK3JnlPFQJW/CBael53GbukgjuL0SoSiiFkESQgI1nBiABKf
nr21Qdb0Xor56UvnyCu7/mCt7voNKEe88LaoPn3i7zphE/5iAOpcH7qgdg+MOxs6d5BX+60ErGfc
OckjkHRRvxd1Zo+7TluRbEX42Ag07TN8b6poK58/9+53o75XWtheKKN4CABMifR2x9OAXv7BRFFX
m8f1LigreHF8dcYpkYp60MdSfPei034+VI7T8sxGnvARQ710Op/E262prOsKN2rAQOv3xZJslxT0
N38DAZkAbdgAPYiyk9xo8L41zWCNq1X6FOqNl+bdobN7Fu7X2nNT7Q05QMgAae0xmE4mwnQaKIr2
0esPFfhzJ49mt+REFnhpAHz9fS65jW4eEsET6i2kY6PQFJBMXUnEdotlHosiUUYndlT2I3eucdHp
didtm+ukdRSmkfS0aiuu1zO1A0xDT7PX0+uyW2R5S+dj5S6GpH7gZ4nfgOruoDimPRHV49ye1rWk
O/T0lnJ729+oX9WSUYt8b9SoOY26Q7QjXO15YUpCAInCDWe38u3uWZE7Y204DBS+qx+PqtWX1HB5
fcFFwgs8G3gFZECxIJuXPif2LPKO8VrGS6Ol7namsp+s9p+vD1EkJUJausoj9UVKH8xnejQ42pzN
h1ickyApFx0+hXi4cm+tEou+oKaMPFsApkH6cMDLlJNGPjJbTbeOpexRTpa8mB9ROjwOAciw6yuK
O1xAQPEkXuwUo67NhVCxkh5Xwk25iJ3nc8hZoaEkWiZnt4SpL/l1lDWtQ0fqecKx/bG9tbbTaO0n
zyZ6bhgy4Mvjjh/PUC0u1q3m6GAeUQvY3u4iF+1dE49Dhcg2ERRpDRNDkTfrxpx3RSTm+DsElZTt
th6i0aNZt3DcVzMPdbfcyoGfypS8hSOLrtOVZ25TC+rx/IiSk/vEijc7ZR8c48/Ix48HR+4QoyVX
uy5Nm3woP/sbzxnzfoCWA9uI32xVLwGWkyp4smBqITKaTPzZSj6v/GYAXym32fTrogvDLGq2kXBu
rVqjtSQ4/Y3TRP+/jWwueQkxXzUWJV91vMjjlKO7i25bHl8fOBuvaSsOt2nu1A3vxOin4DmNveYF
KMNUACWA1GnPCvQGetc0FHm/j2cqCnXXcxesChXSdLOs62nhjfF96y66h+/tHQo7AfU/XT1v0SBc
lSbtBHBrvlIfWHczrW12TavEIVdo8p6Pmdc2LTlMPIRcp9ZQVq3Jw6pjPnI9DrgQjub0pJKDWBDz
wwlBBBkF1DjtFxUDrT0ayK68GaRTs4adXXc0Wve3SEzylU/SAxDQdH+jituO7Khq3e91Sm6L4tXK
8G0ipkLgO3KHQxLtWSIfXHEq7jq7+uPRf1y/iCgUCpTGADLVFABYFI7iw31SlhtHKOcvTTSGy0bO
1wubPu9ujpItTtuf+I26VoSgx/tDf9cLd+PH69quUAPAtgB2OXQqmnnQChU1oejxffBEPLg/tZNR
vEPSQEn0oljTnY0h0mO4m4S3pQbGCLqjO4CLADPI6jwZs6453KmKdtuffO03By+t0vdv4eKQMily
yKnG24l8f6bK68KxnnDmUZze2RjmOuOI4XKxR2e0cxZbLKPGUCC0k6l2O7WQAHidfvEBPxsgZzk1
pcNKbm8wQGvVn/UsJBZ+8ncI6YkI5zU3ylF49GNZafvDfVRitKXW5rW15a6mbdOFAG4xtK+NRl8e
usjWUvZb5PsAbXA43A7u7295pTNprhSzU3YtFllPJM0127PcqTuYq83KtBoiKTsYJV+/4D2iiBoK
hAZPzl1v8/XjZ/f5/naKDJLHPnwIbzr034fPZ6XWuU1D2K+w9N0nbvhAHgCzzlNTTR4mEbIfe6sS
KSpUMniwwe7H8xRJ9jlWH45+yHE2VOoa2Y6jREWL4khLnm+Bs7OcleE5FvH2fLAcb9GUY2UeEwlu
BFFb3zZV56nPfS4RW3IH5GUHeweNQsCpgXZInzlvtzbRKd0R4arobu4aXbX/uOzHZW+2Ih8CnvTw
V6B1HGDe8xYozkVLakJD2oE6+9qdbxUPuPzKvH33MPi806ynVtC5V4W1Mt1N153J9TUWWYiktT1a
EqFFKGZAL9Fpxq6w3fHidCXPt4me+M9uXU/KWmUXJMTiDXE2TG6NdQFdTuRQgPb6RLSmpe7GK2RM
bZX5s6lYOA+iogzrj8DlHqoRwHcBXml3E6XeaXeA3RUj4nB92YXSg9wQZKdypINOTno2Fr9t8ElT
nDa+1B+cfU+OB2iUjQoKuSS2XzwQ6S/cxrMR20vzt8lvubbfsqRp1GnJXWHemPU9T9ut+5v21+tL
EgrlCHEvQLKTPo75rEI0za1vXBdD+VqoNZX65Ng9Cqoz+DLqomHIBEW7hkmcU+j+8Oh81Txl/Qwo
TXeMqmS7A2i/6fX5FEUzEG8GDhLpM4ZMHDLfsxtr5tbbnGlBtDqjvTpCe3QFYX01+OjcuUPp1pLV
WC07sXzRTXY+Zu56bkkzqx6huy5UkADvB+C3CKDuYdKFmCm9hTLUoq2q9QkE62PnpWTBRRuAoiOk
ryDbCemzOXURRiJBOoC+rU82TrsrOJ9a1pMAmKCDpwH3bHXYqK1tD+ZXHdJd5oQvvGPPR8/dsaK9
O/piKyFLH3WCcftjEy3hgYe1Ur8C/a5fstbLJGGoC7gDSZ4w/ON5D92xNTtwdVsWpy7KYaLBtmcG
qmc1O+vVDnXhrc5h1YmsxfVBC+/y80FzNlBsJ164gXkLm/3l02yEVC5l9BAqA2M/Ho8/+sOhoN6r
/b76UqYuCsQKmAHID4D9Dpw1OXeK19vVbCWHrjTlvwKkZA83bwdYNYd67/oCC2w8apjcifFF01lH
hw2UhXTc9I6rFnhat1dqMkME4vpQRd4WpHbDkgWMIMB18092U15vpONuK03hi1QIYupTb9xTA8VS
JshnLTka5NhRFykuN4yGc0FA1uGhpFXB+thAez3J3E+BGW92rBgLi/dWrJWs6ULZkmHQpAMt6Mh1
mq9H28MTLwVmazc9PKzvuY7Qd0dwixuA6+rZqjT6GGliJ+y0d48ly0tR6C/WdzZw7uxJtrTygGiz
n5ry/Sy4q0+igeAObKuLrNZdpDf5pZuolioPUXTjd9dWd97WHVFz8Txvo59IqKCz59O2Y4+20yQe
rO2PwKdweNUZWr1gpoQ7VGeEnRBms2Y++w++o+6G7Sm3+thyVavjmkrgPBw2PWmrhjbgwPqbibwd
B2hQitahSV1Z9T19CwyUsN01ebxzxf4GZb63NpJAV0OX6+z5jquuEaNUPGT4SS1tLyAdhY+U9f2B
VO+PtpKroDAIwfao/hFoJvALiJo1EuersLS0nRyla6wke3x2a7RnNoLRreZuKqGg/yXcqkIEOOQh
BzA/TKb5KNW10NJaT9dFp1hyEJPiEAhHq878vbG2kl2TbCDXtR6a8FXNTKUMyq5sjJz22vkI7gcb
jHEn9lD9trnjy870hVJO5f/7KnIX0OGwSVpbE8cMYPUd7yFCqsLLGiKibO9m+nWGXeba5MbKifw+
2XrSjiNjKSgWlPy+4GjS4/1M2Sicuu3u7zh10nZLyhULWYgUGLyBYbwBM58WDjeRt2HUWGPQKIy7
8Qx9rhJufdD8/SBwkXF0iA4vntUoQ6y6zAsli0Uwg7SiJ91Xcox1/ZXb9HbYutXqS+OIejUe1TD3
ns2RfOKwoQhAnDz05KXNDzdG4yFoddBWQBHjEmOSWKUXZ+NsGjmeI28y8Rreak+i/V63jjB4gCXP
NBvxnO2D2xS61zc5jZZeGzB3GFeSfxQPEfgtbruRpUhtdAywV4NA7EQLX0LLLTQQ8AH5psrjlq25
g3Wz7y84Y7fvWHhia40lhyxC/+P1WZXuRs54Dy079pu2Q0TPd/rr+EniVGtubp7bqusr4iD+tLeH
a7DEU0K5s67f2UmJuriMs5HrBegMMPXQuAPBVVoQPd4NY3cj7aehfGfL8BGPvXFbUCMfKvezNPOU
Q1/yFGewldBbASUjK6X9xNkfD0I3aUGzawcUv0jw5e7RO7on7EeyOJBK82yKVCm5BwmAJYzwvPc/
QXRM5D0Zk0QX8tvVARsoP3riQI565qHn2Ldr6UvYHkvCpGSDiq57QCAQpAyh2cDLh+aOgFdlWJej
A7p3DDn7KTwe1CM6Gwtbe7wSvhzkBiB9bgO+y81WWh19peT2lyAuyXzNPwVQ5Ij+BC3U6nF4fOF5
m5PddX3WDKUYRVafxN4nSEhrpbQ+42HZ83vo0BSryFRL+mgyiqLL2RMyqzryyEMqiZT+c50hRD2c
HaOLqeT4UUdKGbL5j41pA2ntwnqvrBv3SOaeuSVrzr8B8gNxOf0oAIJht65joAAIhza3PMzGre0G
/cp5TQqkbuSq7p0QRwDL+ZLEXom2yGmni8FzRp5pH3eiHzYa08h/9vWZOzk2bu1d3+Y6XNSV6yXO
tdxVcDEaEf4zO4Fr1FtRPcH2rhHMkZ/RKAhtc9BqLnhw12W1HaV8zR33mdNuHHwJZZjeoKGZYXfb
6HuxegDgzgpl3YLXRzPxUniNdLfyYoN8CwArcDKwUtIH//kS7SBpos0voG+Ri97qoT1LdwU4bXSL
QPYlNy9DuClcJYE0gqpA4x2kedIsjVcNgKIiFX+6EjXJUaWovxq0hf42GcOItJyvYbsX4MblZovr
xyPfCybdS1yvDbgNgUaD/F164ON621zNEpSfCbE1e5HjZN878Iio+Z7JK4JrJV8Se+e+1FvCasA1
mknfrScow3P8z+4x+Lrm3H0vbIr+o4NcuIejzyNvqSHpm2Tl96/PtOggIxCOSiaBl0U0X6YnenAb
lu/MMFE77JI24RbX8ztCq7QtVE6BpgwhlgYySGSSK5UzR3e7WbhHOAOAoEEHcSJ1NQZK59h9lLXV
ct+LAHNf1yRt2OzaA6m377iDRneLUBnATR/XnfYATQtgr9vdepmBSY5wXiLP55WXEJ/jZ4KAeTV5
Q3ad/q4bhbZ2gFvHNL8093jGCJ4qnUb96+LwL6bhj0/0w9/+FT8v/E0SoJdWlPvxtw8xGizqjq17
NSUODD2u+V9rk0iP7DCyF+G/EmLf/jJN6reegYIl/Kbu1Dp6pNe0pR3l/wL19zH46+TI71M/aF5k
R8ljbATJkxHGTnT929MysEpCaOzbXvTsX5D4oV9K1/SHhGpGOq/nZGP8218WfuxFZH6m7Xt/ef1q
sPy3v6D4+Uzcv00pXc01Cg6YF8VLkJaEmzZ6HAOJG70HyAdaGXBu5uvXdf4GMPSoNWjASZJ+TgOe
cfOPmHB9fRmvTyLzbeYUM6+t4MQewgPysvvrxWA/wQJRvpGhptCCAYf/bO38DenkDYQwlB6cPulA
72jpgFypvnbEj7H5sCnTDwiesaB1Q4DESAOQVw6AQ+D1u2LBaUo5OfqJ7efEm1YbxcMQ7LOVgx03
pG29kBrZ72vNCMdV3Haev0F/c+S5og4+O9Vni2+2b/AAgt8NyPDp5x1uOy6ySqdeat8g5a8NkHEk
UpEPrfggFQjcAdigmYn+e5N80jmgEgdk4YZHFiB8qwA+Ix/6BPDSDcqfEEBE9k76OXH8HZ19+Iwq
sgBCQFr8won9ygKs8ewccI0bIFC2Yci+t82XK4s/2V0ZWKOQ8vRDb37rBjEE4GqREN87U34kBlBJ
7iUecg+TBm6eopMvwRpAOSc8QSfGkBbW74sFpIKtGgcaN7DoUEKamTY4R2diL97IeDRC970eivfI
gaonX2zcpEYPSkqLhKAuwO5FERbpUnn6vDvtl0ZoK4mB0L6RcMWTzpGnNdLGX73dvkHFFCwBEkEh
n5Ol/Z5uAOJ4qMQDERvNA9S1cSpMQa4TdRQ4/gYQw/hkR+HdiQEzYxCvgO+mzpk2eDUGScfWk5TA
RfC+9OGrXL79CSBxNzB0SB4CPNvkQ+tDmAHI5YczK1OI704ISE+fSsdAkKHv4P1Kg6UpC+hj0BBu
mpKAHmLv7jJMs5CqrR0vgRaP0htS1nUm+PXmTRtf4I7MfCOnS+cd6T8c2aobD0uvBd8pQLupxQvS
DZq1gz73/W54X6eeJKtW2nexeYPnXaPZILWPZ/uOpx9aYrbhEX59/b674y5XvfVgAqOhDmnySPJ3
8KE3n0g+oOrTnJvT9++OBSTUUWn363jfNgFIhfhEZgLSUiCIN4g3InSCFjPk8/5YQMJLlXggizj8
Impyc57POte64YBoi9V/582Pnv4fUI/f/OOqZTvL1H1uG+GZD770FzJ/7yWBM+84tg6RNgFYdajs
hIsPuUB/of4i8a6fhvrubf+Ncranrs6zLzPXZzru619/XfDlVL45Si+/ot3fP//92Sp5BML5P3ld
J1OLmnbG2L5tBHqwsJJ0W5PXid7rLoINiuHYR4MOYGQ/FUY6vkn3NaqqHyIG9GQv9IwWCQsQpLfv
G3cRQ/khyppTm+jOTl/6QUaMkCYQ11VJ92I9MlzdoeZM0iqqEu773jIO9DCjRCYMfMHsx7ez+R4M
DnQzpmacmg1VpzzWPd2lyRJv/HWyRafuzzlwyBtrVz5vOEHf10frnFPs8+zbn1Q6bzycH7wI5xax
V2onpHLR+XU7IQIR7M9W6W/krqKjwtamgrckC+77Lr9NQ6nJJoipsy4x0CE9wCIiFh/Ym2yGJy1S
eihPzLmmrAeBTjOBFJlU5cIgDHTDyeikc2XBXMx1SxEljteqc731g2WOBaQqoirZu3iv21FGJ2WB
wIDs0JjrHp1zAAyQbJi3XyYPbo4HMoPr+hEpGdRFjTd99alO9Hhp1z4E+tymNCMayDAgjuQYmiqp
M68qDFPPjoxlOuea5toBTA1KR6CUqfogH40wqim6t85IEaGDKzX78e3C8dlwDUpJ8CTcVZUp934N
QvcPYc3RvWVGjswZYfDsx7fPueeDbG0Sz5fIXwrsBXUUkb/PQi0/x968NgjJ/KnthHlHMNoY8OjD
PK6N4pCSyFfqDHj0v560ifb0onX+d40IjxGAYXn5Rzy+gRxjEn9CFA495cRSbfPr7A9AKRO8MxTL
IccS4VLSPyR7B6WPIyJP/6MPzDdaI0igC0xa8bTgU6p6xJ7iMKSp8iR2WJXs8+//N1jbCf1wJJ7P
64R/nVxAiCUANPNInUCOgoA4659tpRat/cy/QgmpRjINaf/LH3//yvPUwGg0AAcGkCPqt9+ryH8I
4jmt18rkp9yYxZPJxoO4BoWMmzCYx0tqBAYq84NnxrZDewlI1cd1yS+fOZkt3Br0NcJAAzxbBjhh
4TlPkWZh1Kh6gvu76P4j/vuqDFFz0kGQIarS7Piu7eXe06SuiBVdr/ZkbOK5Yy8ymuRYEhyZqiP0
AsPTaWFmYV7A6bU0HD/eUKqcdG6vOuE+Hj92RuaknBgw+hZynNs/ID5kw7zdWBzpQQTJ2MYUHzgJ
/vyqjBj5XhQaAUz+jFbKDRZm+Rg58pFPHK3+Oe0U3qTqtCfwjUS1OzuKwlSb3hs7m9YgDQaH/DTK
MF7kjBSSRVJ1Bc8BdnSpL9PpP/tz3aS5RGpvKo8RB+sTf1TIpR8WKUOeIJ9UHejEqBfbW4BSuqII
iv2kFWwv95gkzayrDqgEOL+hVXuxYZcWKnm8C6oPM51cHYHBhY0KJt0OqHMNwNTqM1fh01/otEg1
Gai4iU5bRXyTgX6bkMOsocAHZSa0d5JvMjgGJ+mECRNZv//NMdwkYy9RdUAZzn58u4JOFzDSMQLt
iCDFEMz00OkWqP1jFy7RhfFP2azJItBG7D373REbRg/uqmY/rNTvauN9hEAceDvpu4GBbfLBQ/ww
oF4GDDRmWj9Hz5VkxHzn6NsCCgjRmnbsZoSIMLLweit+CMamN0nfCI6G6e9sj2IJi/sRk9dz4RAW
tyEaFpp6zk9b7n4of4R1DM/VA8p/ysLROQjABtrFSRKGqkqGFkZ+7nAQ/MGqZNWjsbBoOWZxR3Rt
L88EUi1SdbZdPfCNIrOLND2oTDy9CDI65OiR2saqVHv2HHW2ucgIwTuqTBjvAS80qNu3PG5ffix6
RoCHPk2WBR8Cw1hQhhkp66nKBDXwSSFyRohsGkeAKarS7ccedA7FBEB6Vac7WFwoB5Q4MKAb6Q49
WxaPqlsjyAkYstSrT/YWfqSRntC2XYqOUHXbhnq0y0mDyIC7Qzuy4rxpgqbX1Vkxcfydvs5PmQGP
hzb0OsxnxHlyaQ8kWb0yn+OD4c79ODAzWunJY+EJHPnOEjyh6BKQz6pThmdGpz0nnMRAUYyIbs9m
lzKBhYvx3sCDP7iMNJLiu6qMuPeDvU7rChZXM2AnclYPx8JnOfaDKDZ1OruElEFUZcOTj1uOPngo
xaxOl5xoI0+YpEtXnfAk1Zpwc9FeCBavjskmlxsFyBoGE97peNAFy4wSOR08aRdSmRN7Y0lfHmgY
xYKsHR1Ppy4jdpoyA2mbrkn6GWX+IGqdDfN2T8lrqsmd7ZlLn342EmySqpx+gXG1gNypwGjJqKU8
IYhCVYkTX7nhGWZACzSLV83ECPLpQk0G3Ebyh0Fwcka57ClAO7FRzJEF2gtjmX/poVSEhT1354f+
juI2yszRRpeBYfv7fxD1X/Q0Q30rqlgB8IBmNsj1AU5j6XBF4fM/J7mYZPP/XWYXwxucwj1lxzY1
VRhoCFgTX31n/brx59RR4MQjP6GNNr6cSKq5WqV3yi/cd4JY/3foUf1qWrByEAmgEvoYKO8PuCnn
ur2iCTN4WnwIkH1I22WlclPu1ECipOkg+h1a5yLK4jE7SnTiRqTIspiwFec3jYETRgliz7DP50oQ
96pe5KqOt+CS3jMWz+5JYNeGyHCl3lcszBokB9LebxZvYlT+mLU78p/Jh6eMqamabTDYuQGiGIj8
0kxGY8psoLebkKCcp8pAP9zqG1o1cCySkO6SwEyOeXXGEdjqqkKMiwzW150PLMSMWLp5AgMWT/y4
mDYDwbhDscjaumQJg3M91HMZaqSBZ1U+w77V/YsjQtrkVKaMs+cD0TKjlG4fizpE+HiW9o5Ou+BY
5HmBsJ7kzzSLCPe9scm5TJoMtm6MAkT4r4uMfI5F/vIYntALQWYRKhmjztlG5+J86gwpKq8qdchV
MPUN1EZGiogdWnJkP75dMT9bup33qfGkVLzqlJ/1lX3JaXRWZkHa3tN6n2dhYTwj84qYhXnp4Flo
pOlxbhSwg4Uz+8U2IhTXZnxNRYOFqnvAa87f1QZRHMSb2l9rWuQHfhQXvMIIwBwDkXkd8C729NCy
AwyZ/dEuGhTNnBnYEJMN8iidpEjfCBwpPa18Ekb2cgmXjqaHUUaM7NGpsPWPqYdnwA/Xqi1fuTax
7LUPax5c+/bHUx3R+aAoa0axQqlvpPytk94qOjYosJ3/9+//Ga71REfyYIKMYsygr8/h+c52DSs5
aROybPg+ZIG04qisYGzXD+pDUmSUEUvpA/BPYFGRMjHwKFhn4h7+tWPrfoL3kl17jL0lnaZHcIWA
I5vN4+3quOOvlz4Y+Kyv8Yy06Yp5tEcSUXRSfZQ7PbYDm0pKQbuJBpDLGdiKY73u2PUF8j3qYRhn
kyVb8zoGg71HmMIsoMxABw31TWTlzJoTa0ovrl/nWJKJXKChCf4F3CPyCoFyVdXPdL4aIs8ocTv/
X9p5QdGVrxiCoKC/AcoIqq4Lqu275nkfGYmBSWZEOwtYXDzoo2PnMhVYhBCUQD/aVKxUYODjVWE+
U4qcxR2h+o7v5oI0LEwjbYEqFxowRmag1rooyVlYtV6MjgnUC5NFSL6rO+s/DJ8wuFR6MZyU1Kyh
7zMl/fYbcQILA9YtJRoci0w88tBEYV+STTG9oVpS9uPbZzw2AvraK49JlNtb0yDOTxbA3tUn+4Lg
6DFGvlhGirABzUGzH/+IDUV3wZ9zDeCaY1Bq+/6uARWnhy7HY2Gno57HuMiSZZHaMjIOuSIx9Aot
k5pyOT/VfYwBMBYYaSr5iJTQAbkxI53KZ3nhRPlIr1kNExSw0F63FHT5u43wthx7FQQQC619cA0g
RdCnKwVz++P3z48+/FTkq8/nBu0JAX7vqWC7jP6vO8BoOUHaMgKUH1Yr6UOMwsWqVt35at6JtYrG
wz9WNk9sP0jLBQwhraL8BXa65HcoWMNfBTH2NS/vwODPDm92m7wu+Qc9HMWoZSlEW07Kf5JuzivO
px3l6ZP/cxS1OPDpwudTGVWlaZ6CRkWKJL0JK9H+1qEr26FUvab5KZXonoJRBXM+PeIq0X4gJ4GO
wJBGeyJgnEXg+TfRYRZYoNmC3iZyY8BMmfkEqaJndm4l8fceXj+qxiEzek4QizBnqg+kIIvYXqT9
1+gLr0ghVx9uZIT+Bh5Jl96qItwUBoPpphUY82zTiRQXIcNWH+jbpVv7g/Tploj7V8C1JiC/FW3T
21ezGE9Ccn57adA4BKnlzzGmiW6uevfS99S7uIMcE1YXZXQxcGwCpwXp5+ciVvpKKrdCFT8KEcyi
yHIs6CKQRdvMpf7LH5gsIkFI5DhnAYvYmGrpy3OaLHKWM9QUkklLcA1UErenBmHhrTdcf4HwEbRq
+XgMJBA5UEbg02+h8qd6+b6qPkIpdBoGCySGb2+g1CQsRrJhAVqi6huj9mIES8pJRDo90Lbc2eX8
g5ZnZ2WjAIlGnZEvrNmfp6uZySbKpkcuKxb5GNoWeNM+9J5DPIgenWIkM9ApGgA8cplLLBLetciy
/Q2trlnE0ghOVQ9ZgzTlFgMnRQ/hTUq5svDw9ZBES10D5Sns5Sf7UhDgIMgELzONf15+1d//T2TU
lv8w2Pk5IBSOxeV1Z3gJxYqCh9nPT3poz/NWAXf5NH0DXRi6kUVdLqh3qM5kzDfHBRYoPCM4GU09
BM57NkOifzgW1wjKbf2IjsZzV63fH9TCJNdgT1kdaFiZzf7tQgyyOaIMbowRLtJFvgSUge4d6TGB
T4rxYDDICyFJd01mcJZPlPMvao7FNTfyj0T/5jHQWCBV3Nsw8SlesLgyUqr0fcGxQKo4qeG6Yoeh
TseGWADjPf3+t9jLdQ1Hp7OMO28/IU94mdAhCXS1r052YiQLy3Ac2guBTrwMSKdJ0B8ufJBocsuA
OCkkpHNDeBa4ChMS7dBrQwPJ99ksyfHmSQ/o02l/+x5OkIiVy1fmWeDxTwCEStlAcHVUn+2zT7/S
eBapBZPf/8uvPfvu739LI0rj4Pf/9hY27aflBQa8Bni3nXPloRSRAVd075hX0OjnXp3w1Lw44Cxq
ahRk0iJoX+vqIWUWoSVv9TmjzZCds+l5Fgn4GvwwBLEzm2F6AllcsF8u3iA8i8TVL7Y71+d7WmOw
aLFw8t1fnm8WSSgK0nqfYcxR6UPw12dMf7ue+zBP6KKzJnLNUbTTFtHcEVDzQOwpPTC/zg9bFMD4
O/TLnoLhaAmguz79wGNgyCrAlMqjczMgOyE5ZH4hXimLkjDVJyCv/3hnoG+aZ/5TUR46i2dfGkQk
3RiASEmyy4rGYYGAo/p+VqdNPVVYwOB07RWlnVmUG3WB8kF6pyxf42Ip8oK9CC7rIAGCX9kYe03w
A4xNclFnSZqzVjX2XumnGpxsNkFL+BY9J2WuS2pTWGS7Ae+bKj25jLz+vEelbwDR5VVCT0lAiw6Q
lZzs/1GLQIS9OuPukA8/x/WfUUpf1yxMQtUKUFAEqPzX5dADMJj5vbGvqbpTAOfBAuPk3s7hl7Nw
+L7oHjzVMcUKFpDE9/CR0FRZnFnC4C8GXFA03CbgRrIFvN1oGdvRAlDShZcLes0wGEDfoHcFWUKB
J5hNtYeT92gwEGpcUiGqMIqrQFl00DylGfYNBz0Q/rn2IQQGeggPSqpsgPJOSgBrqGRSY8+i7BS0
AKq+Kc/+Ggm3lKSiRzMLuqgSzcikzxcWdeXPMSC2cpNlIJkfsb32Cei+G0co+aMmzsK/e2Fk8ixq
p1RS5EuaJGSH9nzepJN6s4n8DwmYRw1U5bAAvaMSVWsjYLMFtYcYNYuwFwvNuCapE2ugxVYLyDjI
iCqP/f26h09RukzVh8/5aohuvpZL8wNpNufktNfsnLM+S6/UFw6Mlt/+PwAAAP//</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Y356" totalsRowShown="0" headerRowDxfId="146" dataDxfId="144" headerRowBorderDxfId="145" tableBorderDxfId="143" totalsRowBorderDxfId="142">
  <autoFilter ref="A1:AY356" xr:uid="{22AD77F7-8BBD-4A9C-9893-DE43C012A740}"/>
  <tableColumns count="51">
    <tableColumn id="1" xr3:uid="{BD117039-029A-496E-82FC-D7EBDD4D32B3}" name="study_id" dataDxfId="141"/>
    <tableColumn id="2" xr3:uid="{ECBE9838-2685-4847-BAE5-41796115195B}" name="authors" dataDxfId="140"/>
    <tableColumn id="3" xr3:uid="{CD3A4D7C-DB43-4828-992D-71EBFA3BBDAF}" name="model_name" dataDxfId="139"/>
    <tableColumn id="47" xr3:uid="{D6D4F1A2-9611-4552-9FAB-6AE32ED5EFD1}" name="full_title" dataDxfId="138"/>
    <tableColumn id="5" xr3:uid="{3AA9466C-A943-4511-8E63-718946A9EEF5}" name="year" dataDxfId="137"/>
    <tableColumn id="4" xr3:uid="{500A2920-A4F4-46EB-A973-55E0E867757D}" name="extraction_level" dataDxfId="136"/>
    <tableColumn id="10" xr3:uid="{A4A293AB-8507-4CF0-8D8E-3BA6D2CAB36A}" name="study_category" dataDxfId="135"/>
    <tableColumn id="6" xr3:uid="{962F5DDB-000C-4B4A-BD57-8A54C269FE36}" name="scale" dataDxfId="134"/>
    <tableColumn id="7" xr3:uid="{B57D13FE-8040-4024-B278-F513BC5D03D8}" name="countries" dataDxfId="133">
      <calculatedColumnFormula array="1">_xlfn.TEXTJOIN(",", TRUE, IF(Table4[study_id]=Table3[[#This Row],[study_id]], Table4[iso_code], ""))</calculatedColumnFormula>
    </tableColumn>
    <tableColumn id="8" xr3:uid="{EA3D5CDB-A908-4E0D-BFFA-D82614E7CCC4}" name="nb_countries_covered " dataDxfId="132">
      <calculatedColumnFormula>COUNTIF(study_countries!A:A,A2)</calculatedColumnFormula>
    </tableColumn>
    <tableColumn id="9" xr3:uid="{A523CC11-36C3-43EE-8912-5A54ABD76056}" name="power_pool" dataDxfId="131"/>
    <tableColumn id="11" xr3:uid="{43BD783E-BAEB-4652-AA65-4908FFCE735F}" name="study_objective" dataDxfId="130"/>
    <tableColumn id="12" xr3:uid="{133ACADA-0368-4E4D-96A6-C973541829D8}" name="key result" dataDxfId="129"/>
    <tableColumn id="13" xr3:uid="{6BD94CBC-8DF0-4F24-A12E-E92C1FEDAD68}" name="time_horizon_start" dataDxfId="128"/>
    <tableColumn id="14" xr3:uid="{F75D8363-B3B2-4528-B90C-44018B9A9930}" name="time_horizon_end" dataDxfId="127"/>
    <tableColumn id="15" xr3:uid="{E1D224F3-C25B-4374-9D89-C22E324299CA}" name="approach" dataDxfId="126"/>
    <tableColumn id="16" xr3:uid="{0FCA6617-C0A8-42FC-B76B-2896B0107537}" name="method" dataDxfId="125"/>
    <tableColumn id="53" xr3:uid="{778BFBEF-7F81-44E3-A485-CED5B24B2060}" name="mathematical approach" dataDxfId="124"/>
    <tableColumn id="17" xr3:uid="{33D73BBB-0603-4492-95FA-0D417798EE30}" name="hydro" dataDxfId="123"/>
    <tableColumn id="18" xr3:uid="{F54743F0-0A0C-4496-BEB0-A85657235336}" name="solar" dataDxfId="122"/>
    <tableColumn id="19" xr3:uid="{F9E1CB73-A3D2-4CB3-9477-55162ED383A3}" name="wind" dataDxfId="121"/>
    <tableColumn id="20" xr3:uid="{B4D309E7-F59E-45DD-A420-BC1243D3C8B6}" name="biomass" dataDxfId="120"/>
    <tableColumn id="21" xr3:uid="{51CC7674-6C2F-4534-B826-3AAFD834431D}" name="nuclear" dataDxfId="119"/>
    <tableColumn id="22" xr3:uid="{0ACE7FE5-2A5D-4F87-B088-3E12F060344B}" name="geothermal" dataDxfId="118"/>
    <tableColumn id="23" xr3:uid="{08A677DC-CE4E-4AF6-8EDD-6BF12418633C}" name="fossil" dataDxfId="117"/>
    <tableColumn id="24" xr3:uid="{93BE8ABF-99B5-48F7-B43D-9A73FC251402}" name="h2" dataDxfId="116"/>
    <tableColumn id="25" xr3:uid="{A3012903-144C-4372-B691-FD9C94E51BA3}" name="coal" dataDxfId="115"/>
    <tableColumn id="26" xr3:uid="{375CACFC-AA71-4B49-9825-0F209F9A72DA}" name="sector" dataDxfId="114"/>
    <tableColumn id="27" xr3:uid="{DA6F01F1-53A3-454D-AE21-EA3DAB4DAE4B}" name="open_source" dataDxfId="113"/>
    <tableColumn id="29" xr3:uid="{974E7A81-16AA-495A-ACA4-031F11FF32B8}" name="sdg_7" dataDxfId="112"/>
    <tableColumn id="30" xr3:uid="{B798AD98-87FF-4B56-A23B-434C2137D733}" name="sdg_13" dataDxfId="111"/>
    <tableColumn id="31" xr3:uid="{02161268-6122-48AC-B515-2DE7977C5991}" name="ndc_mention" dataDxfId="110"/>
    <tableColumn id="32" xr3:uid="{A059324E-82CF-4CCC-AD18-6D6975AF0EE6}" name="agenda_2063" dataDxfId="109"/>
    <tableColumn id="33" xr3:uid="{639A1599-FA78-46F8-A52F-1626A2AB3FF1}" name="aisesa_theme" dataDxfId="108"/>
    <tableColumn id="34" xr3:uid="{2CE3DE45-BDB7-4F43-BB74-D7A6185F2B3F}" name="informal_economy" dataDxfId="107"/>
    <tableColumn id="35" xr3:uid="{BEA5F4A9-B272-4509-A82D-2BE07B82D929}" name="biomass_charcoal" dataDxfId="106"/>
    <tableColumn id="36" xr3:uid="{23CE0AF1-0AD9-4C76-BA9F-989111BAE15D}" name="clean_cooking" dataDxfId="105"/>
    <tableColumn id="37" xr3:uid="{4737EB4C-F695-4767-B10D-02384319CC4F}" name="power_reliability" dataDxfId="104"/>
    <tableColumn id="38" xr3:uid="{3F2BF93C-05E6-483B-B5CB-0735ACE167F7}" name="urbanization" dataDxfId="103"/>
    <tableColumn id="39" xr3:uid="{6BD6F315-DD4A-4603-88DE-EC90E40D0F43}" name="strenghts" dataDxfId="102"/>
    <tableColumn id="40" xr3:uid="{565B9798-AE47-4CF9-9929-33D766940375}" name="weaknesses" dataDxfId="101"/>
    <tableColumn id="50" xr3:uid="{FC0BB147-31DC-4287-B89F-31793A1F8BDF}" name="Authors affiliation" dataDxfId="100"/>
    <tableColumn id="41" xr3:uid="{9C3E4492-4221-48A3-89A8-0033B99CA8DE}" name="author_origin" dataDxfId="99"/>
    <tableColumn id="42" xr3:uid="{940601D1-11F4-43DE-804F-CD388D065C05}" name="local_ownership" dataDxfId="98"/>
    <tableColumn id="44" xr3:uid="{733DFF94-6C59-4D9F-A0AE-F20C117A50E9}" name="institutional_users" dataDxfId="97"/>
    <tableColumn id="43" xr3:uid="{86B82592-CC7D-4337-B13F-36C8A49A3760}" name="grey_litterature" dataDxfId="96"/>
    <tableColumn id="45" xr3:uid="{4CD11CCA-939B-423F-8D71-713C3D826401}" name="cost_of_capital" dataDxfId="95"/>
    <tableColumn id="46" xr3:uid="{AFB40E2E-E68C-431C-9A1F-B10FDE94E847}" name="financing_modelling" dataDxfId="94"/>
    <tableColumn id="56" xr3:uid="{A50EA0B0-6E95-4746-AA4A-DD8DD01CC04C}" name="financing mechanism" dataDxfId="93"/>
    <tableColumn id="48" xr3:uid="{9F9C88E1-A692-4292-BD6C-D7AA1123F046}" name="link_doi" dataDxfId="92"/>
    <tableColumn id="49" xr3:uid="{87ABC96E-1641-4235-83AD-1D2794B2BF18}" name="contact" dataDxfId="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00" totalsRowShown="0">
  <autoFilter ref="A1:C90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50" totalsRowShown="0" headerRowDxfId="90" dataDxfId="89">
  <autoFilter ref="A1:D1150" xr:uid="{21D302EC-970B-4F65-BCAE-52A4575CD8C8}"/>
  <tableColumns count="4">
    <tableColumn id="1" xr3:uid="{64EBB1A8-7B54-4C99-83E4-5ED232881037}" name="study_id" dataDxfId="88"/>
    <tableColumn id="2" xr3:uid="{54AE155E-A1DA-4F68-88C6-840966EA5441}" name="iso_code" dataDxfId="87"/>
    <tableColumn id="4" xr3:uid="{9D9E968C-AA98-4831-B62D-C6C7F3F69605}" name="iso3" dataDxfId="86">
      <calculatedColumnFormula>VLOOKUP(Table4[[#This Row],[iso_code]],iso_code!B:C,2,FALSE)</calculatedColumnFormula>
    </tableColumn>
    <tableColumn id="5" xr3:uid="{BFB2AD38-25EB-4419-8C33-9015C60C48CC}" name="country" dataDxfId="85">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418" totalsRowShown="0">
  <autoFilter ref="A1:B418"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X78" totalsRowShown="0" headerRowDxfId="84" dataDxfId="83" tableBorderDxfId="82">
  <autoFilter ref="A1:X78" xr:uid="{137957FD-FACD-4102-872F-2001A556158F}"/>
  <tableColumns count="24">
    <tableColumn id="1" xr3:uid="{94FE3382-309C-4296-80DB-03238C44B68A}" name="tool_name" dataDxfId="81"/>
    <tableColumn id="2" xr3:uid="{016D5CDE-C5D2-4F76-A135-43564062E3D0}" name="full_name" dataDxfId="80"/>
    <tableColumn id="3" xr3:uid="{BA81C174-DCD9-4B8F-818D-715829BE70D6}" name="type" dataDxfId="79"/>
    <tableColumn id="4" xr3:uid="{BAF5F7C9-0826-491D-80BD-6FE6CF034954}" name="origin_country" dataDxfId="78"/>
    <tableColumn id="5" xr3:uid="{FDF33C08-07BB-48AB-99E0-FDBE5DD99442}" name="origin_institution" dataDxfId="77"/>
    <tableColumn id="6" xr3:uid="{343843DE-CFD5-41A5-8698-C068B7C5831B}" name="license" dataDxfId="76"/>
    <tableColumn id="7" xr3:uid="{B0F04C03-EE48-4F7B-BACD-B08BDBC3BFBC}" name="cost_usd" dataDxfId="75"/>
    <tableColumn id="8" xr3:uid="{340EBCB2-32CE-44D0-A35D-9054194F4FD3}" name="free_for_developing" dataDxfId="74"/>
    <tableColumn id="9" xr3:uid="{DB3B4510-E638-44BC-863B-90F8BBAC5975}" name="learning_curve" dataDxfId="73"/>
    <tableColumn id="10" xr3:uid="{9A6665A1-C46E-4BE8-AA1C-182A5387D013}" name="doc_quality" dataDxfId="72"/>
    <tableColumn id="11" xr3:uid="{E4EC48C6-6DD5-4092-8F69-01A4E551AFE7}" name="training_available" dataDxfId="71"/>
    <tableColumn id="12" xr3:uid="{DD7937B2-C634-4EDC-A2BF-F81C131C053B}" name="community" dataDxfId="70"/>
    <tableColumn id="13" xr3:uid="{8DB9490D-FF49-4B12-9BEA-F7F2C80A42BF}" name="programming_required" dataDxfId="69"/>
    <tableColumn id="14" xr3:uid="{82A401A1-F77E-4626-B8D9-3718F045330F}" name="helpdesk" dataDxfId="68"/>
    <tableColumn id="15" xr3:uid="{C3DD3614-F178-4D60-85B5-646025A03A52}" name="os" dataDxfId="67"/>
    <tableColumn id="16" xr3:uid="{088F3938-30AB-44F6-AD5A-A6F049546531}" name="nb_studies_in_inventory" dataDxfId="66">
      <calculatedColumnFormula>COUNTIF(study_tools!B:B,A2)</calculatedColumnFormula>
    </tableColumn>
    <tableColumn id="17" xr3:uid="{F5AB6FB1-1853-4078-BA2A-A04FFCBC189C}" name="best_for" dataDxfId="65"/>
    <tableColumn id="18" xr3:uid="{F48511EF-C7E6-47D8-99AB-CBBFAE8340B8}" name="clean_cooking_capable" dataDxfId="64"/>
    <tableColumn id="19" xr3:uid="{8789515A-C546-47D9-9AEB-29C41CB917BD}" name="financing_modelling" dataDxfId="63"/>
    <tableColumn id="20" xr3:uid="{D25052F3-D718-4BE3-A945-823C296FC0BB}" name="strengths" dataDxfId="62"/>
    <tableColumn id="21" xr3:uid="{EAFD5BA4-917F-40D5-BDC0-1D5F5F9F0F36}" name="weaknesses" dataDxfId="61"/>
    <tableColumn id="22" xr3:uid="{24D3463C-A2C0-41EA-9BC4-F92E88B074BF}" name="typical_results" dataDxfId="60"/>
    <tableColumn id="23" xr3:uid="{54AFBDB7-4046-49B6-9392-C6E3B3FB8FF8}" name="often_linked" dataDxfId="59"/>
    <tableColumn id="24" xr3:uid="{76D327D0-9184-9647-A2D1-E07E5337A87B}" name="proprietary_dependency"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dx.doi.org/10.1016/j.jclepro.2015.06.101"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mailto:mo.achbab@gmail.com" TargetMode="External"/><Relationship Id="rId84" Type="http://schemas.openxmlformats.org/officeDocument/2006/relationships/hyperlink" Target="https://doi.org/10.65085/2619-8789.1076" TargetMode="External"/><Relationship Id="rId138" Type="http://schemas.openxmlformats.org/officeDocument/2006/relationships/hyperlink" Target="https://doi.org/10.1016/j.rser.2016.01.076" TargetMode="External"/><Relationship Id="rId159" Type="http://schemas.openxmlformats.org/officeDocument/2006/relationships/hyperlink" Target="mailto:bdursun@fsm.edu.tr" TargetMode="External"/><Relationship Id="rId170" Type="http://schemas.openxmlformats.org/officeDocument/2006/relationships/hyperlink" Target="https://doi.org/10.1515/eng-2019-0009" TargetMode="External"/><Relationship Id="rId191" Type="http://schemas.openxmlformats.org/officeDocument/2006/relationships/hyperlink" Target="mailto:achimpha@sun.ac.za" TargetMode="External"/><Relationship Id="rId205" Type="http://schemas.openxmlformats.org/officeDocument/2006/relationships/hyperlink" Target="https://izlik.org/JA36FG69AS" TargetMode="External"/><Relationship Id="rId226" Type="http://schemas.openxmlformats.org/officeDocument/2006/relationships/hyperlink" Target="https://doi.org/10.1016/j.egypro.2014.12.019" TargetMode="External"/><Relationship Id="rId107" Type="http://schemas.openxmlformats.org/officeDocument/2006/relationships/hyperlink" Target="https://doi.org/10.1016/j.enconman.2021.113962"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https://kth.diva-portal.org/smash/record.jsf?pid=diva2%3A1119242&amp;dswid=7301" TargetMode="External"/><Relationship Id="rId128" Type="http://schemas.openxmlformats.org/officeDocument/2006/relationships/hyperlink" Target="https://doi.org/10.1016/j.segy.2025.100199" TargetMode="External"/><Relationship Id="rId149" Type="http://schemas.openxmlformats.org/officeDocument/2006/relationships/hyperlink" Target="mailto:jindan.gong@sei.org"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07/s10098-020-01971-3" TargetMode="External"/><Relationship Id="rId160" Type="http://schemas.openxmlformats.org/officeDocument/2006/relationships/hyperlink" Target="https://doi.org/10.1016/j.esd.2022.12.014" TargetMode="External"/><Relationship Id="rId181" Type="http://schemas.openxmlformats.org/officeDocument/2006/relationships/hyperlink" Target="mailto:gardumi@kth.se" TargetMode="External"/><Relationship Id="rId216" Type="http://schemas.openxmlformats.org/officeDocument/2006/relationships/hyperlink" Target="https://doi.org/10.3390/en17236160"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https://www.diva-portal.org/smash/get/diva2:1373039/FULLTEXT01.pdf" TargetMode="External"/><Relationship Id="rId118" Type="http://schemas.openxmlformats.org/officeDocument/2006/relationships/hyperlink" Target="mailto:nasser_tar@yahoo.fr" TargetMode="External"/><Relationship Id="rId139" Type="http://schemas.openxmlformats.org/officeDocument/2006/relationships/hyperlink" Target="mailto:maatallahtaher@yahoo.fr" TargetMode="External"/><Relationship Id="rId85" Type="http://schemas.openxmlformats.org/officeDocument/2006/relationships/hyperlink" Target="mailto:kihwele2002@yahoo.com" TargetMode="External"/><Relationship Id="rId150" Type="http://schemas.openxmlformats.org/officeDocument/2006/relationships/hyperlink" Target="https://doi.org/10.57647/ijeee.2024.1501.08" TargetMode="External"/><Relationship Id="rId171" Type="http://schemas.openxmlformats.org/officeDocument/2006/relationships/hyperlink" Target="mailto:sunday.oyedepo@covenantuniversity.edu.ng" TargetMode="External"/><Relationship Id="rId192" Type="http://schemas.openxmlformats.org/officeDocument/2006/relationships/hyperlink" Target="http://dx.doi.org/10.1016/j.seta.2017.07.005" TargetMode="External"/><Relationship Id="rId206" Type="http://schemas.openxmlformats.org/officeDocument/2006/relationships/hyperlink" Target="https://doi.org/10.1016/j.esr.2025.101965" TargetMode="External"/><Relationship Id="rId227" Type="http://schemas.openxmlformats.org/officeDocument/2006/relationships/hyperlink" Target="https://doi.org/10.3390/ijgi10110780"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mailto:kotb.mohamed@f-eng.tanta.edu.eg" TargetMode="External"/><Relationship Id="rId129" Type="http://schemas.openxmlformats.org/officeDocument/2006/relationships/hyperlink" Target="mailto:nawazedoo@gmail.com" TargetMode="External"/><Relationship Id="rId54" Type="http://schemas.openxmlformats.org/officeDocument/2006/relationships/hyperlink" Target="https://doi.org/10.14710/ijred.2023.50104" TargetMode="External"/><Relationship Id="rId75" Type="http://schemas.openxmlformats.org/officeDocument/2006/relationships/hyperlink" Target="https://www.diva-portal.org/smash/record.jsf?pid=diva2%3A1252234&amp;dswid=-9012" TargetMode="External"/><Relationship Id="rId96" Type="http://schemas.openxmlformats.org/officeDocument/2006/relationships/hyperlink" Target="mailto:belkhir.settou@gmail.com" TargetMode="External"/><Relationship Id="rId140" Type="http://schemas.openxmlformats.org/officeDocument/2006/relationships/hyperlink" Target="https://doi.org/10.3390/en15010005" TargetMode="External"/><Relationship Id="rId161" Type="http://schemas.openxmlformats.org/officeDocument/2006/relationships/hyperlink" Target="mailto:yvanayuketah@gmail.com" TargetMode="External"/><Relationship Id="rId182" Type="http://schemas.openxmlformats.org/officeDocument/2006/relationships/hyperlink" Target="https://doi.org/10.1016/j.rset.2021.100004" TargetMode="External"/><Relationship Id="rId217" Type="http://schemas.openxmlformats.org/officeDocument/2006/relationships/hyperlink" Target="mailto:ckchang@kings.ac.kr"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https://doi.org/10.1007/s40095-022-00484-7" TargetMode="External"/><Relationship Id="rId44" Type="http://schemas.openxmlformats.org/officeDocument/2006/relationships/hyperlink" Target="https://doi.org/10.1016/j.enconman.2024.119296" TargetMode="External"/><Relationship Id="rId65" Type="http://schemas.openxmlformats.org/officeDocument/2006/relationships/hyperlink" Target="mailto:rbud@kth.se" TargetMode="External"/><Relationship Id="rId86"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30" Type="http://schemas.openxmlformats.org/officeDocument/2006/relationships/hyperlink" Target="https://doi.org/10.3390/su14010358" TargetMode="External"/><Relationship Id="rId151" Type="http://schemas.openxmlformats.org/officeDocument/2006/relationships/hyperlink" Target="mailto:getachewbereta@gmail.com" TargetMode="External"/><Relationship Id="rId172" Type="http://schemas.openxmlformats.org/officeDocument/2006/relationships/hyperlink" Target="https://doi.org/10.1016/j.egypro.2013.11.009" TargetMode="External"/><Relationship Id="rId193" Type="http://schemas.openxmlformats.org/officeDocument/2006/relationships/hyperlink" Target="mailto:mohammed.boussetta@usmba.ac.ma" TargetMode="External"/><Relationship Id="rId207" Type="http://schemas.openxmlformats.org/officeDocument/2006/relationships/hyperlink" Target="mailto:sbakarr@cemmatssl.com" TargetMode="External"/><Relationship Id="rId228" Type="http://schemas.openxmlformats.org/officeDocument/2006/relationships/printerSettings" Target="../printerSettings/printerSettings1.bin"/><Relationship Id="rId13" Type="http://schemas.openxmlformats.org/officeDocument/2006/relationships/hyperlink" Target="https://doi.org/10.1016/j.energy.2018.09.089" TargetMode="External"/><Relationship Id="rId109" Type="http://schemas.openxmlformats.org/officeDocument/2006/relationships/hyperlink" Target="https://doi.org/10.1016/j.heliyon.2023.e18210"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5923/j.ep.20120204.03" TargetMode="External"/><Relationship Id="rId97" Type="http://schemas.openxmlformats.org/officeDocument/2006/relationships/hyperlink" Target="https://doi.org/10.1016/j.ref.2023.08.004" TargetMode="External"/><Relationship Id="rId120" Type="http://schemas.openxmlformats.org/officeDocument/2006/relationships/hyperlink" Target="mailto:melktesh@gmail.com" TargetMode="External"/><Relationship Id="rId141" Type="http://schemas.openxmlformats.org/officeDocument/2006/relationships/hyperlink" Target="mailto:zafarakhan@ieee.org" TargetMode="External"/><Relationship Id="rId7" Type="http://schemas.openxmlformats.org/officeDocument/2006/relationships/hyperlink" Target="https://doi.org/10.1016/j.energy.2020.117471" TargetMode="External"/><Relationship Id="rId162" Type="http://schemas.openxmlformats.org/officeDocument/2006/relationships/hyperlink" Target="mailto:teddymec2@gmail.com" TargetMode="External"/><Relationship Id="rId183" Type="http://schemas.openxmlformats.org/officeDocument/2006/relationships/hyperlink" Target="mailto:anderson.kehbila@sei.org" TargetMode="External"/><Relationship Id="rId218" Type="http://schemas.openxmlformats.org/officeDocument/2006/relationships/hyperlink" Target="http://dx.doi.org/10.1016/j.enpol.2015.11.026"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santiago.sinclair-lecaros@wri.org" TargetMode="External"/><Relationship Id="rId87" Type="http://schemas.openxmlformats.org/officeDocument/2006/relationships/hyperlink" Target="https://kth.diva-portal.org/smash/record.jsf?pid=diva2%3A1119648&amp;dswid=8009" TargetMode="External"/><Relationship Id="rId110" Type="http://schemas.openxmlformats.org/officeDocument/2006/relationships/hyperlink" Target="mailto:bruce.mutume@metu.edu.tr" TargetMode="External"/><Relationship Id="rId131" Type="http://schemas.openxmlformats.org/officeDocument/2006/relationships/hyperlink" Target="mailto:bahaa.elboshi@f-eng.tanta.edu.eg" TargetMode="External"/><Relationship Id="rId152" Type="http://schemas.openxmlformats.org/officeDocument/2006/relationships/hyperlink" Target="https://doi.org/10.1016/j.aej.2019.09.013" TargetMode="External"/><Relationship Id="rId173" Type="http://schemas.openxmlformats.org/officeDocument/2006/relationships/hyperlink" Target="https://doi.org/10.48550/arXiv.2512.22859" TargetMode="External"/><Relationship Id="rId194" Type="http://schemas.openxmlformats.org/officeDocument/2006/relationships/hyperlink" Target="https://doi.org/10.3390/en18123125" TargetMode="External"/><Relationship Id="rId208" Type="http://schemas.openxmlformats.org/officeDocument/2006/relationships/hyperlink" Target="https://doi.org/10.1016/j.ijhydene.2025.150193" TargetMode="External"/><Relationship Id="rId229" Type="http://schemas.openxmlformats.org/officeDocument/2006/relationships/table" Target="../tables/table1.xm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dkoussa@cder.dz" TargetMode="External"/><Relationship Id="rId100" Type="http://schemas.openxmlformats.org/officeDocument/2006/relationships/hyperlink" Target="http://dx.doi.org/10.4314/njt.v41i4.6" TargetMode="External"/><Relationship Id="rId8" Type="http://schemas.openxmlformats.org/officeDocument/2006/relationships/hyperlink" Target="https://doi.org/10.3390/cli12060088" TargetMode="External"/><Relationship Id="rId98" Type="http://schemas.openxmlformats.org/officeDocument/2006/relationships/hyperlink" Target="mailto:meryem.taoufik@gmail.com" TargetMode="External"/><Relationship Id="rId121" Type="http://schemas.openxmlformats.org/officeDocument/2006/relationships/hyperlink" Target="https://doi.org/10.1177/0309524X221133810" TargetMode="External"/><Relationship Id="rId142" Type="http://schemas.openxmlformats.org/officeDocument/2006/relationships/hyperlink" Target="https://doi.org/10.14710/ijred.2023.54056" TargetMode="External"/><Relationship Id="rId163" Type="http://schemas.openxmlformats.org/officeDocument/2006/relationships/hyperlink" Target="https://doi.org/10.3390/app12041954" TargetMode="External"/><Relationship Id="rId184" Type="http://schemas.openxmlformats.org/officeDocument/2006/relationships/hyperlink" Target="https://doi.org/10.1016/j.seta.2025.104244" TargetMode="External"/><Relationship Id="rId219" Type="http://schemas.openxmlformats.org/officeDocument/2006/relationships/hyperlink" Target="mailto:lhenneman@gmail.com"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https://doi.org/10.46830/writn.21.00093" TargetMode="External"/><Relationship Id="rId116" Type="http://schemas.openxmlformats.org/officeDocument/2006/relationships/hyperlink" Target="mailto:amandine.caillard22@imperial.ac.uk" TargetMode="External"/><Relationship Id="rId137" Type="http://schemas.openxmlformats.org/officeDocument/2006/relationships/hyperlink" Target="mailto:ffn@kth.se" TargetMode="External"/><Relationship Id="rId158" Type="http://schemas.openxmlformats.org/officeDocument/2006/relationships/hyperlink" Target="https://doi.org/10.30501/jree.2021.245232.1140"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2912/27197050/188282" TargetMode="External"/><Relationship Id="rId83" Type="http://schemas.openxmlformats.org/officeDocument/2006/relationships/hyperlink" Target="mailto:d.sadak@tudelft.nl" TargetMode="External"/><Relationship Id="rId88" Type="http://schemas.openxmlformats.org/officeDocument/2006/relationships/hyperlink" Target="https://doi.org/10.1016/j.ref.2024.100677" TargetMode="External"/><Relationship Id="rId111" Type="http://schemas.openxmlformats.org/officeDocument/2006/relationships/hyperlink" Target="https://doi.org/10.1016/j.energy.2023.128899" TargetMode="External"/><Relationship Id="rId132" Type="http://schemas.openxmlformats.org/officeDocument/2006/relationships/hyperlink" Target="https://doi.org/10.1038/s41598-025-94506-z" TargetMode="External"/><Relationship Id="rId153" Type="http://schemas.openxmlformats.org/officeDocument/2006/relationships/hyperlink" Target="mailto:ssani4@live.utm" TargetMode="External"/><Relationship Id="rId174" Type="http://schemas.openxmlformats.org/officeDocument/2006/relationships/hyperlink" Target="mailto:argaw2009@gmail.com" TargetMode="External"/><Relationship Id="rId179" Type="http://schemas.openxmlformats.org/officeDocument/2006/relationships/hyperlink" Target="https://www.diva-portal.org/smash/record.jsf?pid=diva2%3A2005453&amp;dswid=6243" TargetMode="External"/><Relationship Id="rId195" Type="http://schemas.openxmlformats.org/officeDocument/2006/relationships/hyperlink" Target="mailto:ncsn@fct.unl.pt" TargetMode="External"/><Relationship Id="rId209" Type="http://schemas.openxmlformats.org/officeDocument/2006/relationships/hyperlink" Target="mailto:y.ayed@campus.fct.unl.pt" TargetMode="External"/><Relationship Id="rId190" Type="http://schemas.openxmlformats.org/officeDocument/2006/relationships/hyperlink" Target="https://doi.org/10.1016/j.rser.2021.111071" TargetMode="External"/><Relationship Id="rId204" Type="http://schemas.openxmlformats.org/officeDocument/2006/relationships/hyperlink" Target="mailto:asmaa_melegy@hotmail.com" TargetMode="External"/><Relationship Id="rId220" Type="http://schemas.openxmlformats.org/officeDocument/2006/relationships/hyperlink" Target="https://doi.org/10.1016/j.ref.2021.02.001" TargetMode="External"/><Relationship Id="rId225"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mailto:omar.naitmensour@edu.uiz.ac.ma" TargetMode="External"/><Relationship Id="rId127" Type="http://schemas.openxmlformats.org/officeDocument/2006/relationships/hyperlink" Target="mailto:wunmigrace@yahoo.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mailto:khelfa.imededdine@univ-guelma.dz" TargetMode="External"/><Relationship Id="rId78" Type="http://schemas.openxmlformats.org/officeDocument/2006/relationships/hyperlink" Target="https://doi.org/10.1109/ICASET.2018.8376780" TargetMode="External"/><Relationship Id="rId94" Type="http://schemas.openxmlformats.org/officeDocument/2006/relationships/hyperlink" Target="mailto:masud_a@jic.edu.sa" TargetMode="External"/><Relationship Id="rId99" Type="http://schemas.openxmlformats.org/officeDocument/2006/relationships/hyperlink" Target="mailto:a.nilsson@newclimate.org" TargetMode="External"/><Relationship Id="rId101" Type="http://schemas.openxmlformats.org/officeDocument/2006/relationships/hyperlink" Target="https://doi.org/10.1016/j.egyr.2023.12.018" TargetMode="External"/><Relationship Id="rId122" Type="http://schemas.openxmlformats.org/officeDocument/2006/relationships/hyperlink" Target="mailto:adel.industry1@gmail.com" TargetMode="External"/><Relationship Id="rId143" Type="http://schemas.openxmlformats.org/officeDocument/2006/relationships/hyperlink" Target="mailto:khaled.bouchareb@univ-msila.dz" TargetMode="External"/><Relationship Id="rId148" Type="http://schemas.openxmlformats.org/officeDocument/2006/relationships/hyperlink" Target="https://kth.diva-portal.org/smash/record.jsf?pid=diva2%3A1119247&amp;dswid=-6147" TargetMode="External"/><Relationship Id="rId164" Type="http://schemas.openxmlformats.org/officeDocument/2006/relationships/hyperlink" Target="https://doi.org/10.36909/jer.16481" TargetMode="External"/><Relationship Id="rId169" Type="http://schemas.openxmlformats.org/officeDocument/2006/relationships/hyperlink" Target="mailto:muyiwa.adaramola@nmbu.no" TargetMode="External"/><Relationship Id="rId185" Type="http://schemas.openxmlformats.org/officeDocument/2006/relationships/hyperlink" Target="mailto:mantuikong@gmail.com"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mailto:gardumi@kth.se" TargetMode="External"/><Relationship Id="rId210" Type="http://schemas.openxmlformats.org/officeDocument/2006/relationships/hyperlink" Target="https://doi.org/10.1007/s11356-021-15517-7" TargetMode="External"/><Relationship Id="rId215" Type="http://schemas.openxmlformats.org/officeDocument/2006/relationships/hyperlink" Target="mailto:Betelhemabadi16@gmail.com" TargetMode="External"/><Relationship Id="rId26" Type="http://schemas.openxmlformats.org/officeDocument/2006/relationships/hyperlink" Target="https://doi.org/10.1016/j.esr.2020.100614"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1109/SAUPEC65723.2025.10944332" TargetMode="External"/><Relationship Id="rId89" Type="http://schemas.openxmlformats.org/officeDocument/2006/relationships/hyperlink" Target="mailto:stanley.eshiemogie@eng.uniben.edu,andrew.amenaghawon@uniben.edu,handoko.darmokoesoemo@gmail.com,heriseptyakusuma@gmail.com" TargetMode="External"/><Relationship Id="rId112" Type="http://schemas.openxmlformats.org/officeDocument/2006/relationships/hyperlink" Target="mailto:amanuelkchk24@gmail.com" TargetMode="External"/><Relationship Id="rId133" Type="http://schemas.openxmlformats.org/officeDocument/2006/relationships/hyperlink" Target="mailto:mohamed01177@techedu.bsu.edu.eg" TargetMode="External"/><Relationship Id="rId154" Type="http://schemas.openxmlformats.org/officeDocument/2006/relationships/hyperlink" Target="https://doi.org/10.9734/jenrr/2020/v5i430151" TargetMode="External"/><Relationship Id="rId175" Type="http://schemas.openxmlformats.org/officeDocument/2006/relationships/hyperlink" Target="https://doi.org/10.1186/s13705-020-00260-7" TargetMode="External"/><Relationship Id="rId196" Type="http://schemas.openxmlformats.org/officeDocument/2006/relationships/hyperlink" Target="https://doi.org/10.1016/j.solcom.2024.100071" TargetMode="External"/><Relationship Id="rId200" Type="http://schemas.openxmlformats.org/officeDocument/2006/relationships/hyperlink" Target="https://doi.org/10.1016/j.sftr.2026.101714" TargetMode="External"/><Relationship Id="rId16" Type="http://schemas.openxmlformats.org/officeDocument/2006/relationships/hyperlink" Target="http://dx.doi.org/10.1016/j.rser.2016.10.041" TargetMode="External"/><Relationship Id="rId221" Type="http://schemas.openxmlformats.org/officeDocument/2006/relationships/hyperlink" Target="mailto:mosettc@unisa.ac.za"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mailto:b.shari@wascal-ne.org" TargetMode="External"/><Relationship Id="rId102" Type="http://schemas.openxmlformats.org/officeDocument/2006/relationships/hyperlink" Target="mailto:Souheil.elalimi@enim.u-monastir.tn" TargetMode="External"/><Relationship Id="rId123" Type="http://schemas.openxmlformats.org/officeDocument/2006/relationships/hyperlink" Target="mailto:louliabd@gmail.com" TargetMode="External"/><Relationship Id="rId144" Type="http://schemas.openxmlformats.org/officeDocument/2006/relationships/hyperlink" Target="https://doi.org/10.1016/j.esr.2024.101595" TargetMode="External"/><Relationship Id="rId90" Type="http://schemas.openxmlformats.org/officeDocument/2006/relationships/hyperlink" Target="https://doi.org/10.1016/j.esd.2024.101638" TargetMode="External"/><Relationship Id="rId165" Type="http://schemas.openxmlformats.org/officeDocument/2006/relationships/hyperlink" Target="mailto:huseyincoban@ardahan.edu.tr" TargetMode="External"/><Relationship Id="rId186" Type="http://schemas.openxmlformats.org/officeDocument/2006/relationships/hyperlink" Target="https://doi.org/10.3389/fenrg.2023.1205646" TargetMode="External"/><Relationship Id="rId211" Type="http://schemas.openxmlformats.org/officeDocument/2006/relationships/hyperlink" Target="mailto:m.mohsin3801@yahoo.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mailto:ktykei001@myuct.ac.za" TargetMode="External"/><Relationship Id="rId113" Type="http://schemas.openxmlformats.org/officeDocument/2006/relationships/hyperlink" Target="https://doi.org/10.1080/14693062.2020.1791030" TargetMode="External"/><Relationship Id="rId134" Type="http://schemas.openxmlformats.org/officeDocument/2006/relationships/hyperlink" Target="https://doi.org/10.1016/j.solcom.2023.100062" TargetMode="External"/><Relationship Id="rId80" Type="http://schemas.openxmlformats.org/officeDocument/2006/relationships/hyperlink" Target="https://doi.org/10.51983/ajes-2019.8.3.2064" TargetMode="External"/><Relationship Id="rId155" Type="http://schemas.openxmlformats.org/officeDocument/2006/relationships/hyperlink" Target="mailto:schisale@must.ac.mw" TargetMode="External"/><Relationship Id="rId176" Type="http://schemas.openxmlformats.org/officeDocument/2006/relationships/hyperlink" Target="mailto:shehius61@yahoo.com" TargetMode="External"/><Relationship Id="rId197" Type="http://schemas.openxmlformats.org/officeDocument/2006/relationships/hyperlink" Target="mailto:asarebediakofrancisca81@gmail.com" TargetMode="External"/><Relationship Id="rId201" Type="http://schemas.openxmlformats.org/officeDocument/2006/relationships/hyperlink" Target="mailto:geoffreymwango23@gmail.com" TargetMode="External"/><Relationship Id="rId222" Type="http://schemas.openxmlformats.org/officeDocument/2006/relationships/hyperlink" Target="https://doi.org/10.1016/j.esr.2023.101291"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https://doi.org/10.17576/geo-2024-2003-03" TargetMode="External"/><Relationship Id="rId124" Type="http://schemas.openxmlformats.org/officeDocument/2006/relationships/hyperlink" Target="https://doi.org/10.9734/cjast/2024/v43i54373" TargetMode="External"/><Relationship Id="rId70"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1" Type="http://schemas.openxmlformats.org/officeDocument/2006/relationships/hyperlink" Target="https://doi.org/10.3390/su15108162" TargetMode="External"/><Relationship Id="rId145" Type="http://schemas.openxmlformats.org/officeDocument/2006/relationships/hyperlink" Target="mailto:alison.hughes@uct.ac.za" TargetMode="External"/><Relationship Id="rId166" Type="http://schemas.openxmlformats.org/officeDocument/2006/relationships/hyperlink" Target="https://doi.org/10.62277/mjrd2025v6i40013" TargetMode="External"/><Relationship Id="rId187" Type="http://schemas.openxmlformats.org/officeDocument/2006/relationships/hyperlink" Target="mailto:dongjunsuh@knu.ac.kr" TargetMode="External"/><Relationship Id="rId1" Type="http://schemas.openxmlformats.org/officeDocument/2006/relationships/hyperlink" Target="https://doi.org/10.1016/j.rser.2020.110399" TargetMode="External"/><Relationship Id="rId212" Type="http://schemas.openxmlformats.org/officeDocument/2006/relationships/hyperlink" Target="https://doi.org/10.1016/j.esr.2026.102155"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larissa.nogueira@tno.nl" TargetMode="External"/><Relationship Id="rId60" Type="http://schemas.openxmlformats.org/officeDocument/2006/relationships/hyperlink" Target="https://doi.org/10.21203/rs.3.rs-2368899/v1" TargetMode="External"/><Relationship Id="rId81" Type="http://schemas.openxmlformats.org/officeDocument/2006/relationships/hyperlink" Target="mailto:ahunim@gmail.com" TargetMode="External"/><Relationship Id="rId135" Type="http://schemas.openxmlformats.org/officeDocument/2006/relationships/hyperlink" Target="mailto:fendzi.wulfran@yahoo.fr" TargetMode="External"/><Relationship Id="rId156" Type="http://schemas.openxmlformats.org/officeDocument/2006/relationships/hyperlink" Target="https://doi.org/10.1002/ep.13571" TargetMode="External"/><Relationship Id="rId177" Type="http://schemas.openxmlformats.org/officeDocument/2006/relationships/hyperlink" Target="https://doi.org/10.1515/ehs-2022-0035" TargetMode="External"/><Relationship Id="rId198" Type="http://schemas.openxmlformats.org/officeDocument/2006/relationships/hyperlink" Target="https://doi.org/10.20900/jsr20200008" TargetMode="External"/><Relationship Id="rId202" Type="http://schemas.openxmlformats.org/officeDocument/2006/relationships/hyperlink" Target="https://doi.org/10.3390/su13105376" TargetMode="External"/><Relationship Id="rId223" Type="http://schemas.openxmlformats.org/officeDocument/2006/relationships/hyperlink" Target="mailto:egimanm@gmail.com"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shuaibudabo10@gmail.com" TargetMode="External"/><Relationship Id="rId125" Type="http://schemas.openxmlformats.org/officeDocument/2006/relationships/hyperlink" Target="mailto:makintag@gmail.com" TargetMode="External"/><Relationship Id="rId146" Type="http://schemas.openxmlformats.org/officeDocument/2006/relationships/hyperlink" Target="https://doi.org/10.1186/s40807-024-00104-4" TargetMode="External"/><Relationship Id="rId167" Type="http://schemas.openxmlformats.org/officeDocument/2006/relationships/hyperlink" Target="mailto:jsimfo@gmail.com" TargetMode="External"/><Relationship Id="rId188" Type="http://schemas.openxmlformats.org/officeDocument/2006/relationships/hyperlink" Target="https://doi.org/10.1007/s11356-021-15151-3" TargetMode="External"/><Relationship Id="rId71" Type="http://schemas.openxmlformats.org/officeDocument/2006/relationships/hyperlink" Target="mailto:mark.howells@energy.kth.se" TargetMode="External"/><Relationship Id="rId92" Type="http://schemas.openxmlformats.org/officeDocument/2006/relationships/hyperlink" Target="mailto:hh.zhu@163.com" TargetMode="External"/><Relationship Id="rId213" Type="http://schemas.openxmlformats.org/officeDocument/2006/relationships/hyperlink" Target="mailto:egimanm@gmail.com"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https://doi.org/10.3390/cli12050061" TargetMode="External"/><Relationship Id="rId136" Type="http://schemas.openxmlformats.org/officeDocument/2006/relationships/hyperlink" Target="https://doi.org/10.1007/s43937-025-00117-0" TargetMode="External"/><Relationship Id="rId157" Type="http://schemas.openxmlformats.org/officeDocument/2006/relationships/hyperlink" Target="mailto:mohammedchentouf2@gmail.com" TargetMode="External"/><Relationship Id="rId178" Type="http://schemas.openxmlformats.org/officeDocument/2006/relationships/hyperlink" Target="mailto:c.elmokhi@uca.ma" TargetMode="External"/><Relationship Id="rId61" Type="http://schemas.openxmlformats.org/officeDocument/2006/relationships/hyperlink" Target="https://doi.org/10.1186/s42269-024-01192-4" TargetMode="External"/><Relationship Id="rId82" Type="http://schemas.openxmlformats.org/officeDocument/2006/relationships/hyperlink" Target="https://doi.org/10.5194/egusphere-egu26-12682" TargetMode="External"/><Relationship Id="rId199" Type="http://schemas.openxmlformats.org/officeDocument/2006/relationships/hyperlink" Target="mailto:aran.eales@strath.ac.uk" TargetMode="External"/><Relationship Id="rId203" Type="http://schemas.openxmlformats.org/officeDocument/2006/relationships/hyperlink" Target="mailto:e.i.come.zebra@rug.nl"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scielo.org.za/scielo.php?script=sci_arttext&amp;pid=S1021-447X2010000100002"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s://doi.org/10.1016/j.energy.2019.06.063" TargetMode="External"/><Relationship Id="rId126" Type="http://schemas.openxmlformats.org/officeDocument/2006/relationships/hyperlink" Target="https://doi.org/10.5923/j.ijee.20170702.03" TargetMode="External"/><Relationship Id="rId147" Type="http://schemas.openxmlformats.org/officeDocument/2006/relationships/hyperlink" Target="mailto:K.umoh-2020@hull.ac.uk" TargetMode="External"/><Relationship Id="rId168" Type="http://schemas.openxmlformats.org/officeDocument/2006/relationships/hyperlink" Target="http://dx.doi.org/10.1016/j.esd.2013.12.007" TargetMode="External"/><Relationship Id="rId51" Type="http://schemas.openxmlformats.org/officeDocument/2006/relationships/hyperlink" Target="https://doi.org/10.1016/j.esr.2024.101594" TargetMode="External"/><Relationship Id="rId72" Type="http://schemas.openxmlformats.org/officeDocument/2006/relationships/hyperlink" Target="http://dx.doi.org/10.11594/ijssr.05.01.12" TargetMode="External"/><Relationship Id="rId93" Type="http://schemas.openxmlformats.org/officeDocument/2006/relationships/hyperlink" Target="https://doi.org/10.1002/est2.483" TargetMode="External"/><Relationship Id="rId189" Type="http://schemas.openxmlformats.org/officeDocument/2006/relationships/hyperlink" Target="mailto:olubayobabatunde@gmai.com" TargetMode="External"/><Relationship Id="rId3" Type="http://schemas.openxmlformats.org/officeDocument/2006/relationships/hyperlink" Target="http://dx.doi.org/10.1016/j.enpol.2017.03.021" TargetMode="External"/><Relationship Id="rId214" Type="http://schemas.openxmlformats.org/officeDocument/2006/relationships/hyperlink" Target="https://doi.org/10.5281/zenodo.18490915"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AZ356"/>
  <sheetViews>
    <sheetView zoomScale="115" zoomScaleNormal="85" workbookViewId="0">
      <pane xSplit="2" ySplit="1" topLeftCell="Z7" activePane="bottomRight" state="frozen"/>
      <selection pane="topRight" activeCell="C1" sqref="C1"/>
      <selection pane="bottomLeft" activeCell="A2" sqref="A2"/>
      <selection pane="bottomRight" activeCell="AB8" sqref="AB8"/>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27.33203125" style="35" customWidth="1"/>
    <col min="46" max="46" width="22.33203125" customWidth="1"/>
    <col min="47" max="47" width="23.33203125" style="36" customWidth="1"/>
    <col min="48" max="48" width="19.33203125" style="35" customWidth="1"/>
    <col min="49" max="49" width="35.1640625" style="36" customWidth="1"/>
    <col min="50" max="50" width="41.1640625" style="36" customWidth="1"/>
    <col min="51" max="51" width="31" customWidth="1"/>
    <col min="52" max="52" width="27.6640625" style="36" customWidth="1"/>
    <col min="53" max="53" width="59.6640625" style="35" customWidth="1"/>
    <col min="54" max="16384" width="9" style="35"/>
  </cols>
  <sheetData>
    <row r="1" spans="1:51"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47</v>
      </c>
      <c r="AW1" s="56" t="s">
        <v>48</v>
      </c>
      <c r="AX1" s="56" t="s">
        <v>49</v>
      </c>
      <c r="AY1" s="57" t="s">
        <v>50</v>
      </c>
    </row>
    <row r="2" spans="1:51"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61</v>
      </c>
      <c r="R2" s="71" t="s">
        <v>62</v>
      </c>
      <c r="S2" s="71" t="s">
        <v>63</v>
      </c>
      <c r="T2" s="71" t="s">
        <v>63</v>
      </c>
      <c r="U2" s="71" t="s">
        <v>63</v>
      </c>
      <c r="V2" s="71" t="s">
        <v>64</v>
      </c>
      <c r="W2" s="71" t="s">
        <v>64</v>
      </c>
      <c r="X2" s="71" t="s">
        <v>64</v>
      </c>
      <c r="Y2" s="71" t="s">
        <v>63</v>
      </c>
      <c r="Z2" s="71" t="s">
        <v>64</v>
      </c>
      <c r="AA2" s="71" t="s">
        <v>64</v>
      </c>
      <c r="AB2" s="71" t="s">
        <v>65</v>
      </c>
      <c r="AC2" s="71" t="s">
        <v>85</v>
      </c>
      <c r="AD2" s="71" t="s">
        <v>63</v>
      </c>
      <c r="AE2" s="71" t="s">
        <v>63</v>
      </c>
      <c r="AF2" s="71" t="s">
        <v>64</v>
      </c>
      <c r="AG2" s="71" t="s">
        <v>64</v>
      </c>
      <c r="AH2" s="71" t="s">
        <v>67</v>
      </c>
      <c r="AI2" s="71" t="s">
        <v>64</v>
      </c>
      <c r="AJ2" s="71" t="s">
        <v>64</v>
      </c>
      <c r="AK2" s="71" t="s">
        <v>64</v>
      </c>
      <c r="AL2" s="71" t="s">
        <v>64</v>
      </c>
      <c r="AM2" s="71" t="s">
        <v>64</v>
      </c>
      <c r="AN2" s="71" t="s">
        <v>68</v>
      </c>
      <c r="AO2" s="71" t="s">
        <v>69</v>
      </c>
      <c r="AP2" s="71" t="s">
        <v>70</v>
      </c>
      <c r="AQ2" s="71" t="s">
        <v>71</v>
      </c>
      <c r="AR2" s="71" t="s">
        <v>64</v>
      </c>
      <c r="AS2" s="71" t="s">
        <v>72</v>
      </c>
      <c r="AT2" s="71" t="s">
        <v>64</v>
      </c>
      <c r="AU2" s="71" t="s">
        <v>73</v>
      </c>
      <c r="AV2" s="71" t="s">
        <v>64</v>
      </c>
      <c r="AW2" s="71"/>
      <c r="AX2" s="22" t="s">
        <v>74</v>
      </c>
      <c r="AY2" s="73" t="s">
        <v>75</v>
      </c>
    </row>
    <row r="3" spans="1:51" s="38" customFormat="1" ht="145.5" customHeight="1">
      <c r="A3" s="70">
        <v>2</v>
      </c>
      <c r="B3" s="71" t="s">
        <v>76</v>
      </c>
      <c r="C3" s="71" t="s">
        <v>77</v>
      </c>
      <c r="D3" s="71" t="s">
        <v>78</v>
      </c>
      <c r="E3" s="71">
        <v>2018</v>
      </c>
      <c r="F3" s="71" t="s">
        <v>54</v>
      </c>
      <c r="G3" s="71" t="s">
        <v>79</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80</v>
      </c>
      <c r="M3" s="71" t="s">
        <v>81</v>
      </c>
      <c r="N3" s="71">
        <v>2016</v>
      </c>
      <c r="O3" s="71">
        <v>2030</v>
      </c>
      <c r="P3" s="71" t="s">
        <v>60</v>
      </c>
      <c r="Q3" s="71" t="s">
        <v>82</v>
      </c>
      <c r="R3" s="71" t="s">
        <v>83</v>
      </c>
      <c r="S3" s="71" t="s">
        <v>63</v>
      </c>
      <c r="T3" s="71" t="s">
        <v>63</v>
      </c>
      <c r="U3" s="71" t="s">
        <v>63</v>
      </c>
      <c r="V3" s="71" t="s">
        <v>63</v>
      </c>
      <c r="W3" s="71" t="s">
        <v>63</v>
      </c>
      <c r="X3" s="71" t="s">
        <v>63</v>
      </c>
      <c r="Y3" s="71" t="s">
        <v>63</v>
      </c>
      <c r="Z3" s="71" t="s">
        <v>64</v>
      </c>
      <c r="AA3" s="71" t="s">
        <v>63</v>
      </c>
      <c r="AB3" s="71" t="s">
        <v>84</v>
      </c>
      <c r="AC3" s="71" t="s">
        <v>85</v>
      </c>
      <c r="AD3" s="71" t="s">
        <v>63</v>
      </c>
      <c r="AE3" s="71" t="s">
        <v>63</v>
      </c>
      <c r="AF3" s="71" t="s">
        <v>64</v>
      </c>
      <c r="AG3" s="71" t="s">
        <v>64</v>
      </c>
      <c r="AH3" s="71" t="s">
        <v>86</v>
      </c>
      <c r="AI3" s="71" t="s">
        <v>64</v>
      </c>
      <c r="AJ3" s="71" t="s">
        <v>64</v>
      </c>
      <c r="AK3" s="71" t="s">
        <v>64</v>
      </c>
      <c r="AL3" s="71" t="s">
        <v>63</v>
      </c>
      <c r="AM3" s="71" t="s">
        <v>64</v>
      </c>
      <c r="AN3" s="71" t="s">
        <v>87</v>
      </c>
      <c r="AO3" s="71" t="s">
        <v>88</v>
      </c>
      <c r="AP3" s="71" t="s">
        <v>89</v>
      </c>
      <c r="AQ3" s="71" t="s">
        <v>90</v>
      </c>
      <c r="AR3" s="71" t="s">
        <v>64</v>
      </c>
      <c r="AS3" s="71" t="s">
        <v>91</v>
      </c>
      <c r="AT3" s="71" t="s">
        <v>63</v>
      </c>
      <c r="AU3" s="71" t="s">
        <v>73</v>
      </c>
      <c r="AV3" s="71" t="s">
        <v>63</v>
      </c>
      <c r="AW3" s="71" t="s">
        <v>92</v>
      </c>
      <c r="AX3" s="72" t="s">
        <v>93</v>
      </c>
      <c r="AY3" s="73" t="s">
        <v>73</v>
      </c>
    </row>
    <row r="4" spans="1:51" s="38" customFormat="1" ht="138" customHeight="1">
      <c r="A4" s="70">
        <v>3</v>
      </c>
      <c r="B4" s="71" t="s">
        <v>94</v>
      </c>
      <c r="C4" s="71" t="s">
        <v>95</v>
      </c>
      <c r="D4" s="71" t="s">
        <v>96</v>
      </c>
      <c r="E4" s="71">
        <v>2025</v>
      </c>
      <c r="F4" s="71" t="s">
        <v>54</v>
      </c>
      <c r="G4" s="71" t="s">
        <v>97</v>
      </c>
      <c r="H4" s="71" t="s">
        <v>98</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99</v>
      </c>
      <c r="M4" s="71" t="s">
        <v>100</v>
      </c>
      <c r="N4" s="71">
        <v>2019</v>
      </c>
      <c r="O4" s="71">
        <v>2030</v>
      </c>
      <c r="P4" s="71" t="s">
        <v>60</v>
      </c>
      <c r="Q4" s="71" t="s">
        <v>82</v>
      </c>
      <c r="R4" s="71" t="s">
        <v>83</v>
      </c>
      <c r="S4" s="71" t="s">
        <v>63</v>
      </c>
      <c r="T4" s="71" t="s">
        <v>63</v>
      </c>
      <c r="U4" s="71" t="s">
        <v>63</v>
      </c>
      <c r="V4" s="71" t="s">
        <v>64</v>
      </c>
      <c r="W4" s="71" t="s">
        <v>63</v>
      </c>
      <c r="X4" s="71" t="s">
        <v>63</v>
      </c>
      <c r="Y4" s="71" t="s">
        <v>63</v>
      </c>
      <c r="Z4" s="71" t="s">
        <v>64</v>
      </c>
      <c r="AA4" s="71" t="s">
        <v>64</v>
      </c>
      <c r="AB4" s="71" t="s">
        <v>65</v>
      </c>
      <c r="AC4" s="71" t="s">
        <v>101</v>
      </c>
      <c r="AD4" s="71" t="s">
        <v>63</v>
      </c>
      <c r="AE4" s="71" t="s">
        <v>63</v>
      </c>
      <c r="AF4" s="71" t="s">
        <v>64</v>
      </c>
      <c r="AG4" s="71" t="s">
        <v>64</v>
      </c>
      <c r="AH4" s="71" t="s">
        <v>102</v>
      </c>
      <c r="AI4" s="71" t="s">
        <v>64</v>
      </c>
      <c r="AJ4" s="71" t="s">
        <v>64</v>
      </c>
      <c r="AK4" s="71" t="s">
        <v>64</v>
      </c>
      <c r="AL4" s="71" t="s">
        <v>63</v>
      </c>
      <c r="AM4" s="71" t="s">
        <v>64</v>
      </c>
      <c r="AN4" s="71" t="s">
        <v>103</v>
      </c>
      <c r="AO4" s="71" t="s">
        <v>104</v>
      </c>
      <c r="AP4" s="71" t="s">
        <v>105</v>
      </c>
      <c r="AQ4" s="71" t="s">
        <v>106</v>
      </c>
      <c r="AR4" s="71" t="s">
        <v>64</v>
      </c>
      <c r="AS4" s="71" t="s">
        <v>107</v>
      </c>
      <c r="AT4" s="71" t="s">
        <v>64</v>
      </c>
      <c r="AU4" s="71" t="s">
        <v>73</v>
      </c>
      <c r="AV4" s="71" t="s">
        <v>64</v>
      </c>
      <c r="AW4" s="71"/>
      <c r="AX4" s="72" t="s">
        <v>108</v>
      </c>
      <c r="AY4" s="73" t="s">
        <v>109</v>
      </c>
    </row>
    <row r="5" spans="1:51" s="39" customFormat="1" ht="236.25" customHeight="1">
      <c r="A5" s="70">
        <v>4</v>
      </c>
      <c r="B5" s="71" t="s">
        <v>110</v>
      </c>
      <c r="C5" s="71" t="s">
        <v>111</v>
      </c>
      <c r="D5" s="71" t="s">
        <v>112</v>
      </c>
      <c r="E5" s="71">
        <v>2021</v>
      </c>
      <c r="F5" s="71" t="s">
        <v>54</v>
      </c>
      <c r="G5" s="71" t="s">
        <v>113</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114</v>
      </c>
      <c r="M5" s="71" t="s">
        <v>115</v>
      </c>
      <c r="N5" s="71">
        <v>2021</v>
      </c>
      <c r="O5" s="71">
        <v>2050</v>
      </c>
      <c r="P5" s="71" t="s">
        <v>60</v>
      </c>
      <c r="Q5" s="71" t="s">
        <v>82</v>
      </c>
      <c r="R5" s="71" t="s">
        <v>73</v>
      </c>
      <c r="S5" s="71" t="s">
        <v>63</v>
      </c>
      <c r="T5" s="71" t="s">
        <v>63</v>
      </c>
      <c r="U5" s="71" t="s">
        <v>63</v>
      </c>
      <c r="V5" s="71" t="s">
        <v>64</v>
      </c>
      <c r="W5" s="71" t="s">
        <v>64</v>
      </c>
      <c r="X5" s="71" t="s">
        <v>64</v>
      </c>
      <c r="Y5" s="71" t="s">
        <v>63</v>
      </c>
      <c r="Z5" s="71" t="s">
        <v>63</v>
      </c>
      <c r="AA5" s="71" t="s">
        <v>64</v>
      </c>
      <c r="AB5" s="71" t="s">
        <v>65</v>
      </c>
      <c r="AC5" s="71" t="s">
        <v>101</v>
      </c>
      <c r="AD5" s="71" t="s">
        <v>63</v>
      </c>
      <c r="AE5" s="71" t="s">
        <v>64</v>
      </c>
      <c r="AF5" s="71" t="s">
        <v>64</v>
      </c>
      <c r="AG5" s="71" t="s">
        <v>63</v>
      </c>
      <c r="AH5" s="71" t="s">
        <v>116</v>
      </c>
      <c r="AI5" s="71" t="s">
        <v>64</v>
      </c>
      <c r="AJ5" s="71" t="s">
        <v>64</v>
      </c>
      <c r="AK5" s="71" t="s">
        <v>64</v>
      </c>
      <c r="AL5" s="71" t="s">
        <v>64</v>
      </c>
      <c r="AM5" s="71" t="s">
        <v>63</v>
      </c>
      <c r="AN5" s="71" t="s">
        <v>117</v>
      </c>
      <c r="AO5" s="71" t="s">
        <v>118</v>
      </c>
      <c r="AP5" s="71" t="s">
        <v>119</v>
      </c>
      <c r="AQ5" s="71" t="s">
        <v>120</v>
      </c>
      <c r="AR5" s="71" t="s">
        <v>64</v>
      </c>
      <c r="AS5" s="71" t="s">
        <v>107</v>
      </c>
      <c r="AT5" s="71" t="s">
        <v>64</v>
      </c>
      <c r="AU5" s="71" t="s">
        <v>73</v>
      </c>
      <c r="AV5" s="71" t="s">
        <v>64</v>
      </c>
      <c r="AW5" s="71"/>
      <c r="AX5" s="72" t="s">
        <v>121</v>
      </c>
      <c r="AY5" s="73" t="s">
        <v>122</v>
      </c>
    </row>
    <row r="6" spans="1:51" s="39" customFormat="1" ht="213" customHeight="1">
      <c r="A6" s="70">
        <v>5</v>
      </c>
      <c r="B6" s="71" t="s">
        <v>123</v>
      </c>
      <c r="C6" s="71" t="s">
        <v>124</v>
      </c>
      <c r="D6" s="71" t="s">
        <v>125</v>
      </c>
      <c r="E6" s="71">
        <v>2016</v>
      </c>
      <c r="F6" s="71" t="s">
        <v>54</v>
      </c>
      <c r="G6" s="71" t="s">
        <v>126</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127</v>
      </c>
      <c r="M6" s="71" t="s">
        <v>128</v>
      </c>
      <c r="N6" s="71">
        <v>2010</v>
      </c>
      <c r="O6" s="71">
        <v>2040</v>
      </c>
      <c r="P6" s="71" t="s">
        <v>60</v>
      </c>
      <c r="Q6" s="71" t="s">
        <v>82</v>
      </c>
      <c r="R6" s="71" t="s">
        <v>62</v>
      </c>
      <c r="S6" s="71" t="s">
        <v>63</v>
      </c>
      <c r="T6" s="71" t="s">
        <v>63</v>
      </c>
      <c r="U6" s="71" t="s">
        <v>63</v>
      </c>
      <c r="V6" s="71" t="s">
        <v>63</v>
      </c>
      <c r="W6" s="71" t="s">
        <v>63</v>
      </c>
      <c r="X6" s="71" t="s">
        <v>64</v>
      </c>
      <c r="Y6" s="71" t="s">
        <v>63</v>
      </c>
      <c r="Z6" s="71" t="s">
        <v>64</v>
      </c>
      <c r="AA6" s="71" t="s">
        <v>63</v>
      </c>
      <c r="AB6" s="71" t="s">
        <v>65</v>
      </c>
      <c r="AC6" s="71" t="s">
        <v>101</v>
      </c>
      <c r="AD6" s="71" t="s">
        <v>63</v>
      </c>
      <c r="AE6" s="71" t="s">
        <v>63</v>
      </c>
      <c r="AF6" s="71" t="s">
        <v>64</v>
      </c>
      <c r="AG6" s="71" t="s">
        <v>64</v>
      </c>
      <c r="AH6" s="71" t="s">
        <v>86</v>
      </c>
      <c r="AI6" s="71" t="s">
        <v>64</v>
      </c>
      <c r="AJ6" s="71" t="s">
        <v>64</v>
      </c>
      <c r="AK6" s="71" t="s">
        <v>64</v>
      </c>
      <c r="AL6" s="71" t="s">
        <v>63</v>
      </c>
      <c r="AM6" s="71" t="s">
        <v>63</v>
      </c>
      <c r="AN6" s="71" t="s">
        <v>129</v>
      </c>
      <c r="AO6" s="71" t="s">
        <v>130</v>
      </c>
      <c r="AP6" s="71" t="s">
        <v>131</v>
      </c>
      <c r="AQ6" s="71" t="s">
        <v>132</v>
      </c>
      <c r="AR6" s="71" t="s">
        <v>133</v>
      </c>
      <c r="AS6" s="71" t="s">
        <v>134</v>
      </c>
      <c r="AT6" s="71" t="s">
        <v>64</v>
      </c>
      <c r="AU6" s="74">
        <v>0.05</v>
      </c>
      <c r="AV6" s="71" t="s">
        <v>64</v>
      </c>
      <c r="AW6" s="71"/>
      <c r="AX6" s="72" t="s">
        <v>135</v>
      </c>
      <c r="AY6" s="73" t="s">
        <v>136</v>
      </c>
    </row>
    <row r="7" spans="1:51" s="39" customFormat="1" ht="214.5" customHeight="1">
      <c r="A7" s="70">
        <v>6</v>
      </c>
      <c r="B7" s="71" t="s">
        <v>137</v>
      </c>
      <c r="C7" s="71" t="s">
        <v>138</v>
      </c>
      <c r="D7" s="71" t="s">
        <v>139</v>
      </c>
      <c r="E7" s="71">
        <v>2022</v>
      </c>
      <c r="F7" s="71" t="s">
        <v>54</v>
      </c>
      <c r="G7" s="71" t="s">
        <v>140</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141</v>
      </c>
      <c r="M7" s="71" t="s">
        <v>142</v>
      </c>
      <c r="N7" s="71">
        <v>2015</v>
      </c>
      <c r="O7" s="71">
        <v>2065</v>
      </c>
      <c r="P7" s="71" t="s">
        <v>60</v>
      </c>
      <c r="Q7" s="71" t="s">
        <v>82</v>
      </c>
      <c r="R7" s="71" t="s">
        <v>62</v>
      </c>
      <c r="S7" s="71" t="s">
        <v>63</v>
      </c>
      <c r="T7" s="71" t="s">
        <v>63</v>
      </c>
      <c r="U7" s="71" t="s">
        <v>63</v>
      </c>
      <c r="V7" s="71" t="s">
        <v>63</v>
      </c>
      <c r="W7" s="71" t="s">
        <v>63</v>
      </c>
      <c r="X7" s="71" t="s">
        <v>63</v>
      </c>
      <c r="Y7" s="71" t="s">
        <v>63</v>
      </c>
      <c r="Z7" s="71" t="s">
        <v>64</v>
      </c>
      <c r="AA7" s="71" t="s">
        <v>63</v>
      </c>
      <c r="AB7" s="71" t="s">
        <v>143</v>
      </c>
      <c r="AC7" s="71" t="s">
        <v>101</v>
      </c>
      <c r="AD7" s="71" t="s">
        <v>63</v>
      </c>
      <c r="AE7" s="71" t="s">
        <v>63</v>
      </c>
      <c r="AF7" s="71" t="s">
        <v>63</v>
      </c>
      <c r="AG7" s="71" t="s">
        <v>64</v>
      </c>
      <c r="AH7" s="71" t="s">
        <v>86</v>
      </c>
      <c r="AI7" s="71" t="s">
        <v>64</v>
      </c>
      <c r="AJ7" s="71" t="s">
        <v>63</v>
      </c>
      <c r="AK7" s="71" t="s">
        <v>64</v>
      </c>
      <c r="AL7" s="71" t="s">
        <v>63</v>
      </c>
      <c r="AM7" s="71" t="s">
        <v>63</v>
      </c>
      <c r="AN7" s="71" t="s">
        <v>144</v>
      </c>
      <c r="AO7" s="71" t="s">
        <v>145</v>
      </c>
      <c r="AP7" s="71" t="s">
        <v>146</v>
      </c>
      <c r="AQ7" s="71" t="s">
        <v>147</v>
      </c>
      <c r="AR7" s="71" t="s">
        <v>64</v>
      </c>
      <c r="AS7" s="71" t="s">
        <v>148</v>
      </c>
      <c r="AT7" s="71" t="s">
        <v>64</v>
      </c>
      <c r="AU7" s="71" t="s">
        <v>73</v>
      </c>
      <c r="AV7" s="71" t="s">
        <v>64</v>
      </c>
      <c r="AW7" s="71"/>
      <c r="AX7" s="72" t="s">
        <v>149</v>
      </c>
      <c r="AY7" s="73" t="s">
        <v>150</v>
      </c>
    </row>
    <row r="8" spans="1:51" s="39" customFormat="1" ht="261" customHeight="1">
      <c r="A8" s="70">
        <v>7</v>
      </c>
      <c r="B8" s="71" t="s">
        <v>151</v>
      </c>
      <c r="C8" s="71" t="s">
        <v>152</v>
      </c>
      <c r="D8" s="71" t="s">
        <v>153</v>
      </c>
      <c r="E8" s="71">
        <v>2024</v>
      </c>
      <c r="F8" s="71" t="s">
        <v>54</v>
      </c>
      <c r="G8" s="71" t="s">
        <v>126</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154</v>
      </c>
      <c r="M8" s="71" t="s">
        <v>155</v>
      </c>
      <c r="N8" s="71">
        <v>2020</v>
      </c>
      <c r="O8" s="71">
        <v>2040</v>
      </c>
      <c r="P8" s="71" t="s">
        <v>156</v>
      </c>
      <c r="Q8" s="71" t="s">
        <v>82</v>
      </c>
      <c r="R8" s="71" t="s">
        <v>83</v>
      </c>
      <c r="S8" s="71" t="s">
        <v>63</v>
      </c>
      <c r="T8" s="71" t="s">
        <v>63</v>
      </c>
      <c r="U8" s="71" t="s">
        <v>63</v>
      </c>
      <c r="V8" s="71" t="s">
        <v>63</v>
      </c>
      <c r="W8" s="71" t="s">
        <v>63</v>
      </c>
      <c r="X8" s="71" t="s">
        <v>63</v>
      </c>
      <c r="Y8" s="71" t="s">
        <v>63</v>
      </c>
      <c r="Z8" s="71" t="s">
        <v>63</v>
      </c>
      <c r="AA8" s="71" t="s">
        <v>63</v>
      </c>
      <c r="AB8" s="71" t="s">
        <v>65</v>
      </c>
      <c r="AC8" s="71" t="s">
        <v>85</v>
      </c>
      <c r="AD8" s="71" t="s">
        <v>63</v>
      </c>
      <c r="AE8" s="71" t="s">
        <v>63</v>
      </c>
      <c r="AF8" s="71" t="s">
        <v>64</v>
      </c>
      <c r="AG8" s="71" t="s">
        <v>63</v>
      </c>
      <c r="AH8" s="71" t="s">
        <v>86</v>
      </c>
      <c r="AI8" s="71" t="s">
        <v>64</v>
      </c>
      <c r="AJ8" s="71" t="s">
        <v>64</v>
      </c>
      <c r="AK8" s="71" t="s">
        <v>64</v>
      </c>
      <c r="AL8" s="71" t="s">
        <v>63</v>
      </c>
      <c r="AM8" s="71" t="s">
        <v>63</v>
      </c>
      <c r="AN8" s="71" t="s">
        <v>157</v>
      </c>
      <c r="AO8" s="71" t="s">
        <v>158</v>
      </c>
      <c r="AP8" s="71" t="s">
        <v>159</v>
      </c>
      <c r="AQ8" s="71" t="s">
        <v>160</v>
      </c>
      <c r="AR8" s="71" t="s">
        <v>64</v>
      </c>
      <c r="AS8" s="71" t="s">
        <v>161</v>
      </c>
      <c r="AT8" s="71" t="s">
        <v>63</v>
      </c>
      <c r="AU8" s="74">
        <v>0.1</v>
      </c>
      <c r="AV8" s="71" t="s">
        <v>63</v>
      </c>
      <c r="AW8" s="71" t="s">
        <v>162</v>
      </c>
      <c r="AX8" s="72" t="s">
        <v>163</v>
      </c>
      <c r="AY8" s="73" t="s">
        <v>151</v>
      </c>
    </row>
    <row r="9" spans="1:51" s="39" customFormat="1" ht="261" customHeight="1">
      <c r="A9" s="70">
        <v>8</v>
      </c>
      <c r="B9" s="71" t="s">
        <v>151</v>
      </c>
      <c r="C9" s="71" t="s">
        <v>164</v>
      </c>
      <c r="D9" s="71" t="s">
        <v>165</v>
      </c>
      <c r="E9" s="71">
        <v>2018</v>
      </c>
      <c r="F9" s="71" t="s">
        <v>54</v>
      </c>
      <c r="G9" s="71" t="s">
        <v>126</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166</v>
      </c>
      <c r="M9" s="71" t="s">
        <v>167</v>
      </c>
      <c r="N9" s="71">
        <v>2010</v>
      </c>
      <c r="O9" s="71">
        <v>2030</v>
      </c>
      <c r="P9" s="71" t="s">
        <v>60</v>
      </c>
      <c r="Q9" s="71" t="s">
        <v>82</v>
      </c>
      <c r="R9" s="71" t="s">
        <v>83</v>
      </c>
      <c r="S9" s="71" t="s">
        <v>63</v>
      </c>
      <c r="T9" s="71" t="s">
        <v>63</v>
      </c>
      <c r="U9" s="71" t="s">
        <v>63</v>
      </c>
      <c r="V9" s="71" t="s">
        <v>63</v>
      </c>
      <c r="W9" s="71" t="s">
        <v>64</v>
      </c>
      <c r="X9" s="71" t="s">
        <v>63</v>
      </c>
      <c r="Y9" s="71" t="s">
        <v>63</v>
      </c>
      <c r="Z9" s="71" t="s">
        <v>64</v>
      </c>
      <c r="AA9" s="71" t="s">
        <v>63</v>
      </c>
      <c r="AB9" s="71" t="s">
        <v>65</v>
      </c>
      <c r="AC9" s="71" t="s">
        <v>85</v>
      </c>
      <c r="AD9" s="71" t="s">
        <v>63</v>
      </c>
      <c r="AE9" s="71" t="s">
        <v>63</v>
      </c>
      <c r="AF9" s="71" t="s">
        <v>64</v>
      </c>
      <c r="AG9" s="71" t="s">
        <v>64</v>
      </c>
      <c r="AH9" s="71" t="s">
        <v>86</v>
      </c>
      <c r="AI9" s="71" t="s">
        <v>64</v>
      </c>
      <c r="AJ9" s="71" t="s">
        <v>64</v>
      </c>
      <c r="AK9" s="71" t="s">
        <v>64</v>
      </c>
      <c r="AL9" s="71" t="s">
        <v>63</v>
      </c>
      <c r="AM9" s="71" t="s">
        <v>64</v>
      </c>
      <c r="AN9" s="71" t="s">
        <v>169</v>
      </c>
      <c r="AO9" s="71" t="s">
        <v>170</v>
      </c>
      <c r="AP9" s="71" t="s">
        <v>171</v>
      </c>
      <c r="AQ9" s="71" t="s">
        <v>160</v>
      </c>
      <c r="AR9" s="71" t="s">
        <v>64</v>
      </c>
      <c r="AS9" s="71" t="s">
        <v>172</v>
      </c>
      <c r="AT9" s="71" t="s">
        <v>63</v>
      </c>
      <c r="AU9" s="74">
        <v>0.1</v>
      </c>
      <c r="AV9" s="71" t="s">
        <v>64</v>
      </c>
      <c r="AW9" s="71"/>
      <c r="AX9" s="72" t="s">
        <v>173</v>
      </c>
      <c r="AY9" s="75" t="s">
        <v>151</v>
      </c>
    </row>
    <row r="10" spans="1:51" s="39" customFormat="1" ht="261" customHeight="1">
      <c r="A10" s="70">
        <v>9</v>
      </c>
      <c r="B10" s="71" t="s">
        <v>151</v>
      </c>
      <c r="C10" s="71" t="s">
        <v>174</v>
      </c>
      <c r="D10" s="71" t="s">
        <v>175</v>
      </c>
      <c r="E10" s="71">
        <v>2021</v>
      </c>
      <c r="F10" s="71" t="s">
        <v>54</v>
      </c>
      <c r="G10" s="71" t="s">
        <v>126</v>
      </c>
      <c r="H10" s="71" t="s">
        <v>98</v>
      </c>
      <c r="I10" s="71" t="str">
        <f t="array" ref="I10">_xlfn.TEXTJOIN(",", TRUE, IF(Table4[study_id]=Table3[[#This Row],[study_id]], Table4[iso_code], ""))</f>
        <v>AO,BW,BI,DJ,EG,SZ,ET,KE,LS,MW,MZ,NA,RW,ZA,SS,SD,TZ,UG,ZM,ZW,CD</v>
      </c>
      <c r="J10" s="71">
        <f>COUNTIF(study_countries!A:A,A10)</f>
        <v>21</v>
      </c>
      <c r="K10" s="71" t="s">
        <v>176</v>
      </c>
      <c r="L10" s="71" t="s">
        <v>177</v>
      </c>
      <c r="M10" s="71" t="s">
        <v>178</v>
      </c>
      <c r="N10" s="71">
        <v>2018</v>
      </c>
      <c r="O10" s="71">
        <v>2040</v>
      </c>
      <c r="P10" s="71" t="s">
        <v>60</v>
      </c>
      <c r="Q10" s="71" t="s">
        <v>82</v>
      </c>
      <c r="R10" s="71" t="s">
        <v>83</v>
      </c>
      <c r="S10" s="71" t="s">
        <v>63</v>
      </c>
      <c r="T10" s="71" t="s">
        <v>63</v>
      </c>
      <c r="U10" s="71" t="s">
        <v>63</v>
      </c>
      <c r="V10" s="71" t="s">
        <v>63</v>
      </c>
      <c r="W10" s="71" t="s">
        <v>63</v>
      </c>
      <c r="X10" s="71" t="s">
        <v>63</v>
      </c>
      <c r="Y10" s="71" t="s">
        <v>63</v>
      </c>
      <c r="Z10" s="71" t="s">
        <v>64</v>
      </c>
      <c r="AA10" s="71" t="s">
        <v>63</v>
      </c>
      <c r="AB10" s="71" t="s">
        <v>65</v>
      </c>
      <c r="AC10" s="71" t="s">
        <v>85</v>
      </c>
      <c r="AD10" s="71" t="s">
        <v>63</v>
      </c>
      <c r="AE10" s="71" t="s">
        <v>63</v>
      </c>
      <c r="AF10" s="71" t="s">
        <v>63</v>
      </c>
      <c r="AG10" s="71" t="s">
        <v>63</v>
      </c>
      <c r="AH10" s="71" t="s">
        <v>86</v>
      </c>
      <c r="AI10" s="71" t="s">
        <v>64</v>
      </c>
      <c r="AJ10" s="71" t="s">
        <v>64</v>
      </c>
      <c r="AK10" s="71" t="s">
        <v>64</v>
      </c>
      <c r="AL10" s="71" t="s">
        <v>63</v>
      </c>
      <c r="AM10" s="71" t="s">
        <v>64</v>
      </c>
      <c r="AN10" s="71" t="s">
        <v>179</v>
      </c>
      <c r="AO10" s="71" t="s">
        <v>180</v>
      </c>
      <c r="AP10" s="71" t="s">
        <v>151</v>
      </c>
      <c r="AQ10" s="71" t="s">
        <v>160</v>
      </c>
      <c r="AR10" s="71" t="s">
        <v>64</v>
      </c>
      <c r="AS10" s="71" t="s">
        <v>181</v>
      </c>
      <c r="AT10" s="71" t="s">
        <v>63</v>
      </c>
      <c r="AU10" s="74">
        <v>0.1</v>
      </c>
      <c r="AV10" s="71" t="s">
        <v>64</v>
      </c>
      <c r="AW10" s="71"/>
      <c r="AX10" s="76" t="s">
        <v>182</v>
      </c>
      <c r="AY10" s="77" t="s">
        <v>151</v>
      </c>
    </row>
    <row r="11" spans="1:51" s="38" customFormat="1" ht="208.25" customHeight="1">
      <c r="A11" s="70">
        <v>10</v>
      </c>
      <c r="B11" s="71" t="s">
        <v>183</v>
      </c>
      <c r="C11" s="71" t="s">
        <v>184</v>
      </c>
      <c r="D11" s="71" t="s">
        <v>185</v>
      </c>
      <c r="E11" s="71">
        <v>2017</v>
      </c>
      <c r="F11" s="71" t="s">
        <v>54</v>
      </c>
      <c r="G11" s="71" t="s">
        <v>126</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186</v>
      </c>
      <c r="L11" s="71" t="s">
        <v>187</v>
      </c>
      <c r="M11" s="71" t="s">
        <v>188</v>
      </c>
      <c r="N11" s="71">
        <v>2010</v>
      </c>
      <c r="O11" s="71">
        <v>2040</v>
      </c>
      <c r="P11" s="71" t="s">
        <v>156</v>
      </c>
      <c r="Q11" s="71" t="s">
        <v>189</v>
      </c>
      <c r="R11" s="71" t="s">
        <v>190</v>
      </c>
      <c r="S11" s="71" t="s">
        <v>63</v>
      </c>
      <c r="T11" s="71" t="s">
        <v>63</v>
      </c>
      <c r="U11" s="71" t="s">
        <v>63</v>
      </c>
      <c r="V11" s="71" t="s">
        <v>63</v>
      </c>
      <c r="W11" s="71" t="s">
        <v>64</v>
      </c>
      <c r="X11" s="71" t="s">
        <v>64</v>
      </c>
      <c r="Y11" s="71" t="s">
        <v>63</v>
      </c>
      <c r="Z11" s="71" t="s">
        <v>64</v>
      </c>
      <c r="AA11" s="71" t="s">
        <v>63</v>
      </c>
      <c r="AB11" s="71" t="s">
        <v>143</v>
      </c>
      <c r="AC11" s="71" t="s">
        <v>66</v>
      </c>
      <c r="AD11" s="71" t="s">
        <v>63</v>
      </c>
      <c r="AE11" s="71" t="s">
        <v>63</v>
      </c>
      <c r="AF11" s="71" t="s">
        <v>64</v>
      </c>
      <c r="AG11" s="71" t="s">
        <v>64</v>
      </c>
      <c r="AH11" s="71" t="s">
        <v>191</v>
      </c>
      <c r="AI11" s="71" t="s">
        <v>63</v>
      </c>
      <c r="AJ11" s="71" t="s">
        <v>63</v>
      </c>
      <c r="AK11" s="71" t="s">
        <v>63</v>
      </c>
      <c r="AL11" s="71" t="s">
        <v>63</v>
      </c>
      <c r="AM11" s="71" t="s">
        <v>63</v>
      </c>
      <c r="AN11" s="71" t="s">
        <v>192</v>
      </c>
      <c r="AO11" s="71" t="s">
        <v>193</v>
      </c>
      <c r="AP11" s="71" t="s">
        <v>194</v>
      </c>
      <c r="AQ11" s="71" t="s">
        <v>195</v>
      </c>
      <c r="AR11" s="71" t="s">
        <v>63</v>
      </c>
      <c r="AS11" s="71" t="s">
        <v>196</v>
      </c>
      <c r="AT11" s="71" t="s">
        <v>64</v>
      </c>
      <c r="AU11" s="71" t="s">
        <v>73</v>
      </c>
      <c r="AV11" s="71" t="s">
        <v>64</v>
      </c>
      <c r="AW11" s="71"/>
      <c r="AX11" s="72" t="s">
        <v>197</v>
      </c>
      <c r="AY11" s="78" t="s">
        <v>198</v>
      </c>
    </row>
    <row r="12" spans="1:51" s="39" customFormat="1" ht="215.25" customHeight="1">
      <c r="A12" s="70">
        <v>11</v>
      </c>
      <c r="B12" s="71" t="s">
        <v>199</v>
      </c>
      <c r="C12" s="71" t="s">
        <v>200</v>
      </c>
      <c r="D12" s="71" t="s">
        <v>201</v>
      </c>
      <c r="E12" s="71">
        <v>2021</v>
      </c>
      <c r="F12" s="71" t="s">
        <v>54</v>
      </c>
      <c r="G12" s="71" t="s">
        <v>202</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203</v>
      </c>
      <c r="L12" s="71" t="s">
        <v>204</v>
      </c>
      <c r="M12" s="71" t="s">
        <v>205</v>
      </c>
      <c r="N12" s="71">
        <v>2018</v>
      </c>
      <c r="O12" s="71">
        <v>2025</v>
      </c>
      <c r="P12" s="71" t="s">
        <v>60</v>
      </c>
      <c r="Q12" s="71" t="s">
        <v>206</v>
      </c>
      <c r="R12" s="71" t="s">
        <v>207</v>
      </c>
      <c r="S12" s="71" t="s">
        <v>63</v>
      </c>
      <c r="T12" s="71" t="s">
        <v>63</v>
      </c>
      <c r="U12" s="71" t="s">
        <v>63</v>
      </c>
      <c r="V12" s="71" t="s">
        <v>63</v>
      </c>
      <c r="W12" s="71" t="s">
        <v>63</v>
      </c>
      <c r="X12" s="71" t="s">
        <v>63</v>
      </c>
      <c r="Y12" s="71" t="s">
        <v>63</v>
      </c>
      <c r="Z12" s="71" t="s">
        <v>64</v>
      </c>
      <c r="AA12" s="71" t="s">
        <v>63</v>
      </c>
      <c r="AB12" s="71" t="s">
        <v>65</v>
      </c>
      <c r="AC12" s="71" t="s">
        <v>101</v>
      </c>
      <c r="AD12" s="71" t="s">
        <v>63</v>
      </c>
      <c r="AE12" s="71" t="s">
        <v>63</v>
      </c>
      <c r="AF12" s="71" t="s">
        <v>64</v>
      </c>
      <c r="AG12" s="71" t="s">
        <v>64</v>
      </c>
      <c r="AH12" s="71" t="s">
        <v>67</v>
      </c>
      <c r="AI12" s="71" t="s">
        <v>64</v>
      </c>
      <c r="AJ12" s="71" t="s">
        <v>64</v>
      </c>
      <c r="AK12" s="71" t="s">
        <v>64</v>
      </c>
      <c r="AL12" s="71" t="s">
        <v>63</v>
      </c>
      <c r="AM12" s="71" t="s">
        <v>64</v>
      </c>
      <c r="AN12" s="71" t="s">
        <v>208</v>
      </c>
      <c r="AO12" s="71" t="s">
        <v>209</v>
      </c>
      <c r="AP12" s="71" t="s">
        <v>210</v>
      </c>
      <c r="AQ12" s="71" t="s">
        <v>211</v>
      </c>
      <c r="AR12" s="71" t="s">
        <v>64</v>
      </c>
      <c r="AS12" s="71" t="s">
        <v>212</v>
      </c>
      <c r="AT12" s="71" t="s">
        <v>64</v>
      </c>
      <c r="AU12" s="71" t="s">
        <v>73</v>
      </c>
      <c r="AV12" s="71" t="s">
        <v>64</v>
      </c>
      <c r="AW12" s="71"/>
      <c r="AX12" s="72" t="s">
        <v>213</v>
      </c>
      <c r="AY12" s="73" t="s">
        <v>214</v>
      </c>
    </row>
    <row r="13" spans="1:51" s="39" customFormat="1" ht="215.25" customHeight="1">
      <c r="A13" s="70">
        <v>12</v>
      </c>
      <c r="B13" s="71" t="s">
        <v>215</v>
      </c>
      <c r="C13" s="71" t="s">
        <v>216</v>
      </c>
      <c r="D13" s="71" t="s">
        <v>217</v>
      </c>
      <c r="E13" s="71">
        <v>2024</v>
      </c>
      <c r="F13" s="71" t="s">
        <v>54</v>
      </c>
      <c r="G13" s="71" t="s">
        <v>126</v>
      </c>
      <c r="H13" s="71" t="s">
        <v>218</v>
      </c>
      <c r="I13" s="71" t="str">
        <f t="array" ref="I13">_xlfn.TEXTJOIN(",", TRUE, IF(Table4[study_id]=Table3[[#This Row],[study_id]], Table4[iso_code], ""))</f>
        <v>DZ</v>
      </c>
      <c r="J13" s="71">
        <f>COUNTIF(study_countries!A:A,A13)</f>
        <v>1</v>
      </c>
      <c r="K13" s="71" t="s">
        <v>219</v>
      </c>
      <c r="L13" s="71" t="s">
        <v>220</v>
      </c>
      <c r="M13" s="71" t="s">
        <v>221</v>
      </c>
      <c r="N13" s="71">
        <v>2016</v>
      </c>
      <c r="O13" s="71">
        <v>2070</v>
      </c>
      <c r="P13" s="71" t="s">
        <v>60</v>
      </c>
      <c r="Q13" s="71" t="s">
        <v>82</v>
      </c>
      <c r="R13" s="71" t="s">
        <v>62</v>
      </c>
      <c r="S13" s="71" t="s">
        <v>63</v>
      </c>
      <c r="T13" s="71" t="s">
        <v>63</v>
      </c>
      <c r="U13" s="71" t="s">
        <v>63</v>
      </c>
      <c r="V13" s="71" t="s">
        <v>63</v>
      </c>
      <c r="W13" s="71" t="s">
        <v>63</v>
      </c>
      <c r="X13" s="71" t="s">
        <v>64</v>
      </c>
      <c r="Y13" s="71" t="s">
        <v>63</v>
      </c>
      <c r="Z13" s="71" t="s">
        <v>63</v>
      </c>
      <c r="AA13" s="71" t="s">
        <v>64</v>
      </c>
      <c r="AB13" s="71" t="s">
        <v>65</v>
      </c>
      <c r="AC13" s="71" t="s">
        <v>85</v>
      </c>
      <c r="AD13" s="71" t="s">
        <v>63</v>
      </c>
      <c r="AE13" s="71" t="s">
        <v>63</v>
      </c>
      <c r="AF13" s="71" t="s">
        <v>63</v>
      </c>
      <c r="AG13" s="71" t="s">
        <v>64</v>
      </c>
      <c r="AH13" s="71" t="s">
        <v>86</v>
      </c>
      <c r="AI13" s="71" t="s">
        <v>64</v>
      </c>
      <c r="AJ13" s="71" t="s">
        <v>64</v>
      </c>
      <c r="AK13" s="71" t="s">
        <v>64</v>
      </c>
      <c r="AL13" s="71" t="s">
        <v>63</v>
      </c>
      <c r="AM13" s="71" t="s">
        <v>64</v>
      </c>
      <c r="AN13" s="71" t="s">
        <v>222</v>
      </c>
      <c r="AO13" s="71" t="s">
        <v>223</v>
      </c>
      <c r="AP13" s="71" t="s">
        <v>224</v>
      </c>
      <c r="AQ13" s="71" t="s">
        <v>225</v>
      </c>
      <c r="AR13" s="71" t="s">
        <v>64</v>
      </c>
      <c r="AS13" s="71" t="s">
        <v>226</v>
      </c>
      <c r="AT13" s="71" t="s">
        <v>64</v>
      </c>
      <c r="AU13" s="74">
        <v>0.08</v>
      </c>
      <c r="AV13" s="71" t="s">
        <v>64</v>
      </c>
      <c r="AW13" s="71"/>
      <c r="AX13" s="72" t="s">
        <v>227</v>
      </c>
      <c r="AY13" s="73" t="s">
        <v>228</v>
      </c>
    </row>
    <row r="14" spans="1:51" s="39" customFormat="1" ht="215.25" customHeight="1">
      <c r="A14" s="70">
        <v>13</v>
      </c>
      <c r="B14" s="71" t="s">
        <v>229</v>
      </c>
      <c r="C14" s="71" t="s">
        <v>230</v>
      </c>
      <c r="D14" s="71" t="s">
        <v>231</v>
      </c>
      <c r="E14" s="71">
        <v>2024</v>
      </c>
      <c r="F14" s="71" t="s">
        <v>232</v>
      </c>
      <c r="G14" s="71" t="s">
        <v>233</v>
      </c>
      <c r="H14" s="71" t="s">
        <v>234</v>
      </c>
      <c r="I14" s="71" t="str">
        <f t="array" ref="I14">_xlfn.TEXTJOIN(",", TRUE, IF(Table4[study_id]=Table3[[#This Row],[study_id]], Table4[iso_code], ""))</f>
        <v>DZ</v>
      </c>
      <c r="J14" s="71">
        <f>COUNTIF(study_countries!A:A,A14)</f>
        <v>1</v>
      </c>
      <c r="K14" s="71" t="s">
        <v>219</v>
      </c>
      <c r="L14" s="71" t="s">
        <v>235</v>
      </c>
      <c r="M14" s="71" t="s">
        <v>236</v>
      </c>
      <c r="N14" s="71"/>
      <c r="O14" s="71"/>
      <c r="P14" s="71"/>
      <c r="Q14" s="71"/>
      <c r="R14" s="71"/>
      <c r="S14" s="71"/>
      <c r="T14" s="71"/>
      <c r="U14" s="71"/>
      <c r="V14" s="71"/>
      <c r="W14" s="71"/>
      <c r="X14" s="71"/>
      <c r="Y14" s="71"/>
      <c r="Z14" s="71"/>
      <c r="AA14" s="71"/>
      <c r="AB14" s="71" t="s">
        <v>143</v>
      </c>
      <c r="AC14" s="71" t="s">
        <v>66</v>
      </c>
      <c r="AD14" s="71" t="s">
        <v>64</v>
      </c>
      <c r="AE14" s="71" t="s">
        <v>63</v>
      </c>
      <c r="AF14" s="71" t="s">
        <v>64</v>
      </c>
      <c r="AG14" s="71"/>
      <c r="AH14" s="71" t="s">
        <v>86</v>
      </c>
      <c r="AI14" s="71" t="s">
        <v>64</v>
      </c>
      <c r="AJ14" s="71" t="s">
        <v>64</v>
      </c>
      <c r="AK14" s="71" t="s">
        <v>64</v>
      </c>
      <c r="AL14" s="71" t="s">
        <v>64</v>
      </c>
      <c r="AM14" s="71" t="s">
        <v>63</v>
      </c>
      <c r="AN14" s="71"/>
      <c r="AO14" s="71"/>
      <c r="AP14" s="71" t="s">
        <v>237</v>
      </c>
      <c r="AQ14" s="71" t="s">
        <v>238</v>
      </c>
      <c r="AR14" s="71" t="s">
        <v>63</v>
      </c>
      <c r="AS14" s="71"/>
      <c r="AT14" s="71" t="s">
        <v>64</v>
      </c>
      <c r="AU14" s="71"/>
      <c r="AV14" s="71"/>
      <c r="AW14" s="71"/>
      <c r="AX14" s="72" t="s">
        <v>239</v>
      </c>
      <c r="AY14" s="73" t="s">
        <v>240</v>
      </c>
    </row>
    <row r="15" spans="1:51" s="39" customFormat="1" ht="147" customHeight="1">
      <c r="A15" s="70">
        <v>14</v>
      </c>
      <c r="B15" s="71" t="s">
        <v>241</v>
      </c>
      <c r="C15" s="71" t="s">
        <v>242</v>
      </c>
      <c r="D15" s="71" t="s">
        <v>243</v>
      </c>
      <c r="E15" s="71">
        <v>2024</v>
      </c>
      <c r="F15" s="71" t="s">
        <v>54</v>
      </c>
      <c r="G15" s="71" t="s">
        <v>126</v>
      </c>
      <c r="H15" s="71" t="s">
        <v>234</v>
      </c>
      <c r="I15" s="71" t="str">
        <f t="array" ref="I15">_xlfn.TEXTJOIN(",", TRUE, IF(Table4[study_id]=Table3[[#This Row],[study_id]], Table4[iso_code], ""))</f>
        <v>BJ</v>
      </c>
      <c r="J15" s="71">
        <f>COUNTIF(study_countries!A:A,A15)</f>
        <v>1</v>
      </c>
      <c r="K15" s="71" t="s">
        <v>244</v>
      </c>
      <c r="L15" s="71" t="s">
        <v>245</v>
      </c>
      <c r="M15" s="71" t="s">
        <v>246</v>
      </c>
      <c r="N15" s="71">
        <v>2017</v>
      </c>
      <c r="O15" s="71">
        <v>2050</v>
      </c>
      <c r="P15" s="71" t="s">
        <v>60</v>
      </c>
      <c r="Q15" s="71" t="s">
        <v>247</v>
      </c>
      <c r="R15" s="71" t="s">
        <v>190</v>
      </c>
      <c r="S15" s="71" t="s">
        <v>63</v>
      </c>
      <c r="T15" s="71" t="s">
        <v>63</v>
      </c>
      <c r="U15" s="71" t="s">
        <v>63</v>
      </c>
      <c r="V15" s="71" t="s">
        <v>63</v>
      </c>
      <c r="W15" s="71" t="s">
        <v>64</v>
      </c>
      <c r="X15" s="71" t="s">
        <v>64</v>
      </c>
      <c r="Y15" s="71" t="s">
        <v>63</v>
      </c>
      <c r="Z15" s="71" t="s">
        <v>64</v>
      </c>
      <c r="AA15" s="71" t="s">
        <v>63</v>
      </c>
      <c r="AB15" s="71" t="s">
        <v>143</v>
      </c>
      <c r="AC15" s="71" t="s">
        <v>66</v>
      </c>
      <c r="AD15" s="71" t="s">
        <v>63</v>
      </c>
      <c r="AE15" s="71" t="s">
        <v>63</v>
      </c>
      <c r="AF15" s="71" t="s">
        <v>63</v>
      </c>
      <c r="AG15" s="71" t="s">
        <v>64</v>
      </c>
      <c r="AH15" s="71" t="s">
        <v>86</v>
      </c>
      <c r="AI15" s="71" t="s">
        <v>64</v>
      </c>
      <c r="AJ15" s="71" t="s">
        <v>63</v>
      </c>
      <c r="AK15" s="71" t="s">
        <v>63</v>
      </c>
      <c r="AL15" s="71" t="s">
        <v>63</v>
      </c>
      <c r="AM15" s="71" t="s">
        <v>63</v>
      </c>
      <c r="AN15" s="71" t="s">
        <v>248</v>
      </c>
      <c r="AO15" s="71" t="s">
        <v>249</v>
      </c>
      <c r="AP15" s="71" t="s">
        <v>250</v>
      </c>
      <c r="AQ15" s="71" t="s">
        <v>251</v>
      </c>
      <c r="AR15" s="71" t="s">
        <v>63</v>
      </c>
      <c r="AS15" s="71" t="s">
        <v>226</v>
      </c>
      <c r="AT15" s="71" t="s">
        <v>64</v>
      </c>
      <c r="AU15" s="71" t="s">
        <v>73</v>
      </c>
      <c r="AV15" s="71" t="s">
        <v>64</v>
      </c>
      <c r="AW15" s="71"/>
      <c r="AX15" s="72" t="s">
        <v>252</v>
      </c>
      <c r="AY15" s="73" t="s">
        <v>253</v>
      </c>
    </row>
    <row r="16" spans="1:51" s="39" customFormat="1" ht="229.25" customHeight="1">
      <c r="A16" s="70">
        <v>15</v>
      </c>
      <c r="B16" s="71" t="s">
        <v>254</v>
      </c>
      <c r="C16" s="71" t="s">
        <v>255</v>
      </c>
      <c r="D16" s="71" t="s">
        <v>256</v>
      </c>
      <c r="E16" s="71">
        <v>2020</v>
      </c>
      <c r="F16" s="71" t="s">
        <v>232</v>
      </c>
      <c r="G16" s="71" t="s">
        <v>257</v>
      </c>
      <c r="H16" s="71" t="s">
        <v>234</v>
      </c>
      <c r="I16" s="71" t="str">
        <f t="array" ref="I16">_xlfn.TEXTJOIN(",", TRUE, IF(Table4[study_id]=Table3[[#This Row],[study_id]], Table4[iso_code], ""))</f>
        <v>BF,CI</v>
      </c>
      <c r="J16" s="71">
        <f>COUNTIF(study_countries!A:A,A16)</f>
        <v>2</v>
      </c>
      <c r="K16" s="71" t="s">
        <v>244</v>
      </c>
      <c r="L16" s="71" t="s">
        <v>258</v>
      </c>
      <c r="M16" s="71" t="s">
        <v>259</v>
      </c>
      <c r="N16" s="71">
        <v>2015</v>
      </c>
      <c r="O16" s="71">
        <v>2030</v>
      </c>
      <c r="P16" s="71"/>
      <c r="Q16" s="71"/>
      <c r="R16" s="71"/>
      <c r="S16" s="71"/>
      <c r="T16" s="71"/>
      <c r="U16" s="71"/>
      <c r="V16" s="71"/>
      <c r="W16" s="71"/>
      <c r="X16" s="71"/>
      <c r="Y16" s="71"/>
      <c r="Z16" s="71"/>
      <c r="AA16" s="71"/>
      <c r="AB16" s="71" t="s">
        <v>65</v>
      </c>
      <c r="AC16" s="71" t="s">
        <v>101</v>
      </c>
      <c r="AD16" s="71" t="s">
        <v>63</v>
      </c>
      <c r="AE16" s="71" t="s">
        <v>64</v>
      </c>
      <c r="AF16" s="71" t="s">
        <v>64</v>
      </c>
      <c r="AG16" s="71"/>
      <c r="AH16" s="71" t="s">
        <v>67</v>
      </c>
      <c r="AI16" s="71" t="s">
        <v>63</v>
      </c>
      <c r="AJ16" s="71" t="s">
        <v>64</v>
      </c>
      <c r="AK16" s="71" t="s">
        <v>64</v>
      </c>
      <c r="AL16" s="71" t="s">
        <v>133</v>
      </c>
      <c r="AM16" s="71" t="s">
        <v>63</v>
      </c>
      <c r="AN16" s="71"/>
      <c r="AO16" s="71"/>
      <c r="AP16" s="71" t="s">
        <v>260</v>
      </c>
      <c r="AQ16" s="71" t="s">
        <v>261</v>
      </c>
      <c r="AR16" s="71" t="s">
        <v>64</v>
      </c>
      <c r="AS16" s="71"/>
      <c r="AT16" s="71" t="s">
        <v>64</v>
      </c>
      <c r="AU16" s="71"/>
      <c r="AV16" s="71"/>
      <c r="AW16" s="71"/>
      <c r="AX16" s="72" t="s">
        <v>262</v>
      </c>
      <c r="AY16" s="73" t="s">
        <v>263</v>
      </c>
    </row>
    <row r="17" spans="1:51" s="39" customFormat="1" ht="161.25" customHeight="1">
      <c r="A17" s="70">
        <v>16</v>
      </c>
      <c r="B17" s="71" t="s">
        <v>264</v>
      </c>
      <c r="C17" s="71" t="s">
        <v>265</v>
      </c>
      <c r="D17" s="71" t="s">
        <v>266</v>
      </c>
      <c r="E17" s="71">
        <v>2023</v>
      </c>
      <c r="F17" s="71" t="s">
        <v>54</v>
      </c>
      <c r="G17" s="71" t="s">
        <v>126</v>
      </c>
      <c r="H17" s="71" t="s">
        <v>234</v>
      </c>
      <c r="I17" s="71" t="str">
        <f t="array" ref="I17">_xlfn.TEXTJOIN(",", TRUE, IF(Table4[study_id]=Table3[[#This Row],[study_id]], Table4[iso_code], ""))</f>
        <v>BW</v>
      </c>
      <c r="J17" s="71">
        <f>COUNTIF(study_countries!A:A,A17)</f>
        <v>1</v>
      </c>
      <c r="K17" s="71" t="s">
        <v>267</v>
      </c>
      <c r="L17" s="71" t="s">
        <v>268</v>
      </c>
      <c r="M17" s="71" t="s">
        <v>269</v>
      </c>
      <c r="N17" s="71">
        <v>2015</v>
      </c>
      <c r="O17" s="71">
        <v>2050</v>
      </c>
      <c r="P17" s="71" t="s">
        <v>60</v>
      </c>
      <c r="Q17" s="71" t="s">
        <v>82</v>
      </c>
      <c r="R17" s="71" t="s">
        <v>62</v>
      </c>
      <c r="S17" s="71" t="s">
        <v>63</v>
      </c>
      <c r="T17" s="71" t="s">
        <v>63</v>
      </c>
      <c r="U17" s="71" t="s">
        <v>63</v>
      </c>
      <c r="V17" s="71" t="s">
        <v>63</v>
      </c>
      <c r="W17" s="71" t="s">
        <v>63</v>
      </c>
      <c r="X17" s="71" t="s">
        <v>63</v>
      </c>
      <c r="Y17" s="71" t="s">
        <v>63</v>
      </c>
      <c r="Z17" s="71" t="s">
        <v>64</v>
      </c>
      <c r="AA17" s="71" t="s">
        <v>63</v>
      </c>
      <c r="AB17" s="71" t="s">
        <v>143</v>
      </c>
      <c r="AC17" s="71" t="s">
        <v>101</v>
      </c>
      <c r="AD17" s="71" t="s">
        <v>63</v>
      </c>
      <c r="AE17" s="71" t="s">
        <v>63</v>
      </c>
      <c r="AF17" s="71" t="s">
        <v>63</v>
      </c>
      <c r="AG17" s="71" t="s">
        <v>64</v>
      </c>
      <c r="AH17" s="71" t="s">
        <v>86</v>
      </c>
      <c r="AI17" s="71" t="s">
        <v>64</v>
      </c>
      <c r="AJ17" s="71" t="s">
        <v>133</v>
      </c>
      <c r="AK17" s="71" t="s">
        <v>63</v>
      </c>
      <c r="AL17" s="71" t="s">
        <v>63</v>
      </c>
      <c r="AM17" s="71" t="s">
        <v>64</v>
      </c>
      <c r="AN17" s="71" t="s">
        <v>270</v>
      </c>
      <c r="AO17" s="71" t="s">
        <v>271</v>
      </c>
      <c r="AP17" s="71" t="s">
        <v>272</v>
      </c>
      <c r="AQ17" s="71" t="s">
        <v>273</v>
      </c>
      <c r="AR17" s="71" t="s">
        <v>64</v>
      </c>
      <c r="AS17" s="71" t="s">
        <v>274</v>
      </c>
      <c r="AT17" s="71" t="s">
        <v>64</v>
      </c>
      <c r="AU17" s="79">
        <v>0.1</v>
      </c>
      <c r="AV17" s="71" t="s">
        <v>64</v>
      </c>
      <c r="AW17" s="71"/>
      <c r="AX17" s="72" t="s">
        <v>275</v>
      </c>
      <c r="AY17" s="73" t="s">
        <v>276</v>
      </c>
    </row>
    <row r="18" spans="1:51" s="38" customFormat="1" ht="197.25" customHeight="1">
      <c r="A18" s="70">
        <v>17</v>
      </c>
      <c r="B18" s="71" t="s">
        <v>277</v>
      </c>
      <c r="C18" s="71" t="s">
        <v>278</v>
      </c>
      <c r="D18" s="71" t="s">
        <v>279</v>
      </c>
      <c r="E18" s="71">
        <v>2016</v>
      </c>
      <c r="F18" s="71" t="s">
        <v>54</v>
      </c>
      <c r="G18" s="71" t="s">
        <v>126</v>
      </c>
      <c r="H18" s="71" t="s">
        <v>234</v>
      </c>
      <c r="I18" s="71" t="str">
        <f t="array" ref="I18">_xlfn.TEXTJOIN(",", TRUE, IF(Table4[study_id]=Table3[[#This Row],[study_id]], Table4[iso_code], ""))</f>
        <v>CM</v>
      </c>
      <c r="J18" s="71">
        <f>COUNTIF(study_countries!A:A,A18)</f>
        <v>1</v>
      </c>
      <c r="K18" s="71" t="s">
        <v>280</v>
      </c>
      <c r="L18" s="71" t="s">
        <v>281</v>
      </c>
      <c r="M18" s="71" t="s">
        <v>282</v>
      </c>
      <c r="N18" s="71">
        <v>2012</v>
      </c>
      <c r="O18" s="71">
        <v>2035</v>
      </c>
      <c r="P18" s="71" t="s">
        <v>60</v>
      </c>
      <c r="Q18" s="71" t="s">
        <v>206</v>
      </c>
      <c r="R18" s="71" t="s">
        <v>62</v>
      </c>
      <c r="S18" s="71" t="s">
        <v>63</v>
      </c>
      <c r="T18" s="71" t="s">
        <v>63</v>
      </c>
      <c r="U18" s="71" t="s">
        <v>63</v>
      </c>
      <c r="V18" s="71" t="s">
        <v>63</v>
      </c>
      <c r="W18" s="71" t="s">
        <v>64</v>
      </c>
      <c r="X18" s="71" t="s">
        <v>64</v>
      </c>
      <c r="Y18" s="71" t="s">
        <v>63</v>
      </c>
      <c r="Z18" s="71" t="s">
        <v>64</v>
      </c>
      <c r="AA18" s="71" t="s">
        <v>64</v>
      </c>
      <c r="AB18" s="71" t="s">
        <v>65</v>
      </c>
      <c r="AC18" s="71" t="s">
        <v>85</v>
      </c>
      <c r="AD18" s="71" t="s">
        <v>63</v>
      </c>
      <c r="AE18" s="71" t="s">
        <v>63</v>
      </c>
      <c r="AF18" s="71" t="s">
        <v>64</v>
      </c>
      <c r="AG18" s="71" t="s">
        <v>64</v>
      </c>
      <c r="AH18" s="71" t="s">
        <v>86</v>
      </c>
      <c r="AI18" s="71" t="s">
        <v>64</v>
      </c>
      <c r="AJ18" s="71" t="s">
        <v>133</v>
      </c>
      <c r="AK18" s="71" t="s">
        <v>64</v>
      </c>
      <c r="AL18" s="71" t="s">
        <v>133</v>
      </c>
      <c r="AM18" s="71" t="s">
        <v>63</v>
      </c>
      <c r="AN18" s="71" t="s">
        <v>283</v>
      </c>
      <c r="AO18" s="71" t="s">
        <v>284</v>
      </c>
      <c r="AP18" s="71" t="s">
        <v>285</v>
      </c>
      <c r="AQ18" s="71" t="s">
        <v>286</v>
      </c>
      <c r="AR18" s="71" t="s">
        <v>63</v>
      </c>
      <c r="AS18" s="71" t="s">
        <v>226</v>
      </c>
      <c r="AT18" s="71" t="s">
        <v>64</v>
      </c>
      <c r="AU18" s="79">
        <v>0.12</v>
      </c>
      <c r="AV18" s="71" t="s">
        <v>64</v>
      </c>
      <c r="AW18" s="71"/>
      <c r="AX18" s="72" t="s">
        <v>287</v>
      </c>
      <c r="AY18" s="73" t="s">
        <v>288</v>
      </c>
    </row>
    <row r="19" spans="1:51" s="38" customFormat="1" ht="141.75" customHeight="1">
      <c r="A19" s="70">
        <v>18</v>
      </c>
      <c r="B19" s="71" t="s">
        <v>289</v>
      </c>
      <c r="C19" s="71" t="s">
        <v>290</v>
      </c>
      <c r="D19" s="71" t="s">
        <v>291</v>
      </c>
      <c r="E19" s="71">
        <v>2023</v>
      </c>
      <c r="F19" s="71" t="s">
        <v>232</v>
      </c>
      <c r="G19" s="71" t="s">
        <v>292</v>
      </c>
      <c r="H19" s="71" t="s">
        <v>234</v>
      </c>
      <c r="I19" s="71" t="str">
        <f t="array" ref="I19">_xlfn.TEXTJOIN(",", TRUE, IF(Table4[study_id]=Table3[[#This Row],[study_id]], Table4[iso_code], ""))</f>
        <v>CM</v>
      </c>
      <c r="J19" s="71">
        <f>COUNTIF(study_countries!A:A,A19)</f>
        <v>1</v>
      </c>
      <c r="K19" s="71" t="s">
        <v>280</v>
      </c>
      <c r="L19" s="71" t="s">
        <v>293</v>
      </c>
      <c r="M19" s="71" t="s">
        <v>294</v>
      </c>
      <c r="N19" s="71"/>
      <c r="O19" s="71"/>
      <c r="P19" s="71"/>
      <c r="Q19" s="71"/>
      <c r="R19" s="71"/>
      <c r="S19" s="71"/>
      <c r="T19" s="71"/>
      <c r="U19" s="71"/>
      <c r="V19" s="71"/>
      <c r="W19" s="71"/>
      <c r="X19" s="71"/>
      <c r="Y19" s="71"/>
      <c r="Z19" s="71"/>
      <c r="AA19" s="71"/>
      <c r="AB19" s="71" t="s">
        <v>65</v>
      </c>
      <c r="AC19" s="71" t="s">
        <v>101</v>
      </c>
      <c r="AD19" s="71" t="s">
        <v>63</v>
      </c>
      <c r="AE19" s="71" t="s">
        <v>64</v>
      </c>
      <c r="AF19" s="71" t="s">
        <v>64</v>
      </c>
      <c r="AG19" s="71"/>
      <c r="AH19" s="71" t="s">
        <v>295</v>
      </c>
      <c r="AI19" s="71" t="s">
        <v>64</v>
      </c>
      <c r="AJ19" s="71" t="s">
        <v>64</v>
      </c>
      <c r="AK19" s="71" t="s">
        <v>64</v>
      </c>
      <c r="AL19" s="71" t="s">
        <v>63</v>
      </c>
      <c r="AM19" s="71" t="s">
        <v>63</v>
      </c>
      <c r="AN19" s="71"/>
      <c r="AO19" s="71"/>
      <c r="AP19" s="71" t="s">
        <v>296</v>
      </c>
      <c r="AQ19" s="71" t="s">
        <v>195</v>
      </c>
      <c r="AR19" s="71" t="s">
        <v>64</v>
      </c>
      <c r="AS19" s="71"/>
      <c r="AT19" s="71" t="s">
        <v>64</v>
      </c>
      <c r="AU19" s="79"/>
      <c r="AV19" s="71"/>
      <c r="AW19" s="71"/>
      <c r="AX19" s="72" t="s">
        <v>297</v>
      </c>
      <c r="AY19" s="73" t="s">
        <v>298</v>
      </c>
    </row>
    <row r="20" spans="1:51" s="40" customFormat="1" ht="127.5" customHeight="1">
      <c r="A20" s="70">
        <v>19</v>
      </c>
      <c r="B20" s="71" t="s">
        <v>299</v>
      </c>
      <c r="C20" s="71" t="s">
        <v>300</v>
      </c>
      <c r="D20" s="71" t="s">
        <v>301</v>
      </c>
      <c r="E20" s="71">
        <v>2022</v>
      </c>
      <c r="F20" s="71" t="s">
        <v>54</v>
      </c>
      <c r="G20" s="71" t="s">
        <v>302</v>
      </c>
      <c r="H20" s="71" t="s">
        <v>234</v>
      </c>
      <c r="I20" s="71" t="str">
        <f t="array" ref="I20">_xlfn.TEXTJOIN(",", TRUE, IF(Table4[study_id]=Table3[[#This Row],[study_id]], Table4[iso_code], ""))</f>
        <v>CI</v>
      </c>
      <c r="J20" s="71">
        <f>COUNTIF(study_countries!A:A,A20)</f>
        <v>1</v>
      </c>
      <c r="K20" s="71" t="s">
        <v>244</v>
      </c>
      <c r="L20" s="71" t="s">
        <v>303</v>
      </c>
      <c r="M20" s="71" t="s">
        <v>304</v>
      </c>
      <c r="N20" s="71">
        <v>2016</v>
      </c>
      <c r="O20" s="71">
        <v>2050</v>
      </c>
      <c r="P20" s="71" t="s">
        <v>60</v>
      </c>
      <c r="Q20" s="71" t="s">
        <v>82</v>
      </c>
      <c r="R20" s="71" t="s">
        <v>62</v>
      </c>
      <c r="S20" s="71" t="s">
        <v>63</v>
      </c>
      <c r="T20" s="71" t="s">
        <v>63</v>
      </c>
      <c r="U20" s="71" t="s">
        <v>63</v>
      </c>
      <c r="V20" s="71" t="s">
        <v>63</v>
      </c>
      <c r="W20" s="71" t="s">
        <v>64</v>
      </c>
      <c r="X20" s="71" t="s">
        <v>64</v>
      </c>
      <c r="Y20" s="71" t="s">
        <v>63</v>
      </c>
      <c r="Z20" s="71" t="s">
        <v>64</v>
      </c>
      <c r="AA20" s="71" t="s">
        <v>63</v>
      </c>
      <c r="AB20" s="71" t="s">
        <v>65</v>
      </c>
      <c r="AC20" s="71" t="s">
        <v>85</v>
      </c>
      <c r="AD20" s="71" t="s">
        <v>63</v>
      </c>
      <c r="AE20" s="71" t="s">
        <v>63</v>
      </c>
      <c r="AF20" s="71" t="s">
        <v>63</v>
      </c>
      <c r="AG20" s="71" t="s">
        <v>63</v>
      </c>
      <c r="AH20" s="71" t="s">
        <v>305</v>
      </c>
      <c r="AI20" s="71" t="s">
        <v>63</v>
      </c>
      <c r="AJ20" s="71" t="s">
        <v>133</v>
      </c>
      <c r="AK20" s="71" t="s">
        <v>64</v>
      </c>
      <c r="AL20" s="71" t="s">
        <v>63</v>
      </c>
      <c r="AM20" s="71" t="s">
        <v>64</v>
      </c>
      <c r="AN20" s="71" t="s">
        <v>306</v>
      </c>
      <c r="AO20" s="71" t="s">
        <v>307</v>
      </c>
      <c r="AP20" s="71" t="s">
        <v>308</v>
      </c>
      <c r="AQ20" s="71" t="s">
        <v>225</v>
      </c>
      <c r="AR20" s="71" t="s">
        <v>64</v>
      </c>
      <c r="AS20" s="71" t="s">
        <v>309</v>
      </c>
      <c r="AT20" s="71" t="s">
        <v>64</v>
      </c>
      <c r="AU20" s="79">
        <v>0.1</v>
      </c>
      <c r="AV20" s="71" t="s">
        <v>63</v>
      </c>
      <c r="AW20" s="71" t="s">
        <v>310</v>
      </c>
      <c r="AX20" s="72" t="s">
        <v>311</v>
      </c>
      <c r="AY20" s="73" t="s">
        <v>312</v>
      </c>
    </row>
    <row r="21" spans="1:51" s="38" customFormat="1" ht="183" customHeight="1">
      <c r="A21" s="70">
        <v>20</v>
      </c>
      <c r="B21" s="71" t="s">
        <v>313</v>
      </c>
      <c r="C21" s="71" t="s">
        <v>265</v>
      </c>
      <c r="D21" s="71" t="s">
        <v>314</v>
      </c>
      <c r="E21" s="71">
        <v>2022</v>
      </c>
      <c r="F21" s="71" t="s">
        <v>54</v>
      </c>
      <c r="G21" s="71" t="s">
        <v>315</v>
      </c>
      <c r="H21" s="71" t="s">
        <v>234</v>
      </c>
      <c r="I21" s="71" t="str">
        <f t="array" ref="I21">_xlfn.TEXTJOIN(",", TRUE, IF(Table4[study_id]=Table3[[#This Row],[study_id]], Table4[iso_code], ""))</f>
        <v>EG</v>
      </c>
      <c r="J21" s="71">
        <f>COUNTIF(study_countries!A:A,A21)</f>
        <v>1</v>
      </c>
      <c r="K21" s="71" t="s">
        <v>316</v>
      </c>
      <c r="L21" s="71" t="s">
        <v>317</v>
      </c>
      <c r="M21" s="71" t="s">
        <v>318</v>
      </c>
      <c r="N21" s="71">
        <v>2017</v>
      </c>
      <c r="O21" s="71">
        <v>2042</v>
      </c>
      <c r="P21" s="71" t="s">
        <v>60</v>
      </c>
      <c r="Q21" s="71" t="s">
        <v>82</v>
      </c>
      <c r="R21" s="71" t="s">
        <v>62</v>
      </c>
      <c r="S21" s="71" t="s">
        <v>63</v>
      </c>
      <c r="T21" s="71" t="s">
        <v>63</v>
      </c>
      <c r="U21" s="71" t="s">
        <v>63</v>
      </c>
      <c r="V21" s="71" t="s">
        <v>64</v>
      </c>
      <c r="W21" s="71" t="s">
        <v>63</v>
      </c>
      <c r="X21" s="71" t="s">
        <v>64</v>
      </c>
      <c r="Y21" s="71" t="s">
        <v>63</v>
      </c>
      <c r="Z21" s="71" t="s">
        <v>64</v>
      </c>
      <c r="AA21" s="71" t="s">
        <v>63</v>
      </c>
      <c r="AB21" s="71" t="s">
        <v>65</v>
      </c>
      <c r="AC21" s="71" t="s">
        <v>101</v>
      </c>
      <c r="AD21" s="71" t="s">
        <v>64</v>
      </c>
      <c r="AE21" s="71" t="s">
        <v>64</v>
      </c>
      <c r="AF21" s="71" t="s">
        <v>64</v>
      </c>
      <c r="AG21" s="71" t="s">
        <v>64</v>
      </c>
      <c r="AH21" s="71" t="s">
        <v>86</v>
      </c>
      <c r="AI21" s="71" t="s">
        <v>64</v>
      </c>
      <c r="AJ21" s="71" t="s">
        <v>64</v>
      </c>
      <c r="AK21" s="71" t="s">
        <v>64</v>
      </c>
      <c r="AL21" s="71" t="s">
        <v>133</v>
      </c>
      <c r="AM21" s="71" t="s">
        <v>133</v>
      </c>
      <c r="AN21" s="71" t="s">
        <v>319</v>
      </c>
      <c r="AO21" s="71" t="s">
        <v>320</v>
      </c>
      <c r="AP21" s="71" t="s">
        <v>321</v>
      </c>
      <c r="AQ21" s="71" t="s">
        <v>322</v>
      </c>
      <c r="AR21" s="71" t="s">
        <v>64</v>
      </c>
      <c r="AS21" s="71" t="s">
        <v>226</v>
      </c>
      <c r="AT21" s="71" t="s">
        <v>64</v>
      </c>
      <c r="AU21" s="79">
        <v>0.1</v>
      </c>
      <c r="AV21" s="71" t="s">
        <v>64</v>
      </c>
      <c r="AW21" s="71"/>
      <c r="AX21" s="72" t="s">
        <v>323</v>
      </c>
      <c r="AY21" s="73" t="s">
        <v>324</v>
      </c>
    </row>
    <row r="22" spans="1:51" s="38" customFormat="1" ht="173.25" customHeight="1">
      <c r="A22" s="70">
        <v>21</v>
      </c>
      <c r="B22" s="71" t="s">
        <v>325</v>
      </c>
      <c r="C22" s="71" t="s">
        <v>326</v>
      </c>
      <c r="D22" s="71" t="s">
        <v>327</v>
      </c>
      <c r="E22" s="71">
        <v>2018</v>
      </c>
      <c r="F22" s="71" t="s">
        <v>54</v>
      </c>
      <c r="G22" s="71" t="s">
        <v>126</v>
      </c>
      <c r="H22" s="71" t="s">
        <v>234</v>
      </c>
      <c r="I22" s="71" t="str">
        <f t="array" ref="I22">_xlfn.TEXTJOIN(",", TRUE, IF(Table4[study_id]=Table3[[#This Row],[study_id]], Table4[iso_code], ""))</f>
        <v>EG</v>
      </c>
      <c r="J22" s="71">
        <f>COUNTIF(study_countries!A:A,A22)</f>
        <v>1</v>
      </c>
      <c r="K22" s="71" t="s">
        <v>316</v>
      </c>
      <c r="L22" s="71" t="s">
        <v>328</v>
      </c>
      <c r="M22" s="71" t="s">
        <v>329</v>
      </c>
      <c r="N22" s="71">
        <v>2018</v>
      </c>
      <c r="O22" s="71">
        <v>2040</v>
      </c>
      <c r="P22" s="71" t="s">
        <v>60</v>
      </c>
      <c r="Q22" s="71" t="s">
        <v>82</v>
      </c>
      <c r="R22" s="71" t="s">
        <v>62</v>
      </c>
      <c r="S22" s="71" t="s">
        <v>63</v>
      </c>
      <c r="T22" s="71" t="s">
        <v>63</v>
      </c>
      <c r="U22" s="71" t="s">
        <v>63</v>
      </c>
      <c r="V22" s="71" t="s">
        <v>64</v>
      </c>
      <c r="W22" s="71" t="s">
        <v>63</v>
      </c>
      <c r="X22" s="71" t="s">
        <v>64</v>
      </c>
      <c r="Y22" s="71" t="s">
        <v>63</v>
      </c>
      <c r="Z22" s="71" t="s">
        <v>64</v>
      </c>
      <c r="AA22" s="71" t="s">
        <v>63</v>
      </c>
      <c r="AB22" s="71" t="s">
        <v>65</v>
      </c>
      <c r="AC22" s="71" t="s">
        <v>101</v>
      </c>
      <c r="AD22" s="71" t="s">
        <v>63</v>
      </c>
      <c r="AE22" s="71" t="s">
        <v>63</v>
      </c>
      <c r="AF22" s="71" t="s">
        <v>63</v>
      </c>
      <c r="AG22" s="71" t="s">
        <v>64</v>
      </c>
      <c r="AH22" s="71" t="s">
        <v>102</v>
      </c>
      <c r="AI22" s="71" t="s">
        <v>64</v>
      </c>
      <c r="AJ22" s="71" t="s">
        <v>64</v>
      </c>
      <c r="AK22" s="71" t="s">
        <v>64</v>
      </c>
      <c r="AL22" s="71" t="s">
        <v>64</v>
      </c>
      <c r="AM22" s="71" t="s">
        <v>64</v>
      </c>
      <c r="AN22" s="71" t="s">
        <v>330</v>
      </c>
      <c r="AO22" s="71" t="s">
        <v>331</v>
      </c>
      <c r="AP22" s="71" t="s">
        <v>332</v>
      </c>
      <c r="AQ22" s="71" t="s">
        <v>333</v>
      </c>
      <c r="AR22" s="71" t="s">
        <v>133</v>
      </c>
      <c r="AS22" s="71" t="s">
        <v>226</v>
      </c>
      <c r="AT22" s="71" t="s">
        <v>64</v>
      </c>
      <c r="AU22" s="79">
        <v>0.22</v>
      </c>
      <c r="AV22" s="71" t="s">
        <v>64</v>
      </c>
      <c r="AW22" s="71"/>
      <c r="AX22" s="72" t="s">
        <v>334</v>
      </c>
      <c r="AY22" s="73" t="s">
        <v>335</v>
      </c>
    </row>
    <row r="23" spans="1:51" s="38" customFormat="1" ht="173.25" customHeight="1">
      <c r="A23" s="70">
        <v>22</v>
      </c>
      <c r="B23" s="71" t="s">
        <v>336</v>
      </c>
      <c r="C23" s="71" t="s">
        <v>337</v>
      </c>
      <c r="D23" s="71" t="s">
        <v>338</v>
      </c>
      <c r="E23" s="71">
        <v>2019</v>
      </c>
      <c r="F23" s="71" t="s">
        <v>54</v>
      </c>
      <c r="G23" s="71" t="s">
        <v>126</v>
      </c>
      <c r="H23" s="71" t="s">
        <v>234</v>
      </c>
      <c r="I23" s="71" t="str">
        <f t="array" ref="I23">_xlfn.TEXTJOIN(",", TRUE, IF(Table4[study_id]=Table3[[#This Row],[study_id]], Table4[iso_code], ""))</f>
        <v>EG</v>
      </c>
      <c r="J23" s="71">
        <f>COUNTIF(study_countries!A:A,A23)</f>
        <v>1</v>
      </c>
      <c r="K23" s="71" t="s">
        <v>316</v>
      </c>
      <c r="L23" s="71" t="s">
        <v>339</v>
      </c>
      <c r="M23" s="71" t="s">
        <v>340</v>
      </c>
      <c r="N23" s="71">
        <v>2014</v>
      </c>
      <c r="O23" s="71">
        <v>2050</v>
      </c>
      <c r="P23" s="71" t="s">
        <v>156</v>
      </c>
      <c r="Q23" s="71" t="s">
        <v>82</v>
      </c>
      <c r="R23" s="71" t="s">
        <v>341</v>
      </c>
      <c r="S23" s="71" t="s">
        <v>63</v>
      </c>
      <c r="T23" s="71" t="s">
        <v>63</v>
      </c>
      <c r="U23" s="71" t="s">
        <v>63</v>
      </c>
      <c r="V23" s="71" t="s">
        <v>63</v>
      </c>
      <c r="W23" s="71" t="s">
        <v>63</v>
      </c>
      <c r="X23" s="71" t="s">
        <v>63</v>
      </c>
      <c r="Y23" s="71" t="s">
        <v>63</v>
      </c>
      <c r="Z23" s="71" t="s">
        <v>64</v>
      </c>
      <c r="AA23" s="71" t="s">
        <v>64</v>
      </c>
      <c r="AB23" s="71" t="s">
        <v>65</v>
      </c>
      <c r="AC23" s="71" t="s">
        <v>85</v>
      </c>
      <c r="AD23" s="71" t="s">
        <v>63</v>
      </c>
      <c r="AE23" s="71" t="s">
        <v>63</v>
      </c>
      <c r="AF23" s="71" t="s">
        <v>63</v>
      </c>
      <c r="AG23" s="71" t="s">
        <v>64</v>
      </c>
      <c r="AH23" s="71" t="s">
        <v>102</v>
      </c>
      <c r="AI23" s="71" t="s">
        <v>64</v>
      </c>
      <c r="AJ23" s="71" t="s">
        <v>64</v>
      </c>
      <c r="AK23" s="71" t="s">
        <v>64</v>
      </c>
      <c r="AL23" s="71" t="s">
        <v>64</v>
      </c>
      <c r="AM23" s="71" t="s">
        <v>64</v>
      </c>
      <c r="AN23" s="71" t="s">
        <v>342</v>
      </c>
      <c r="AO23" s="71" t="s">
        <v>343</v>
      </c>
      <c r="AP23" s="71" t="s">
        <v>344</v>
      </c>
      <c r="AQ23" s="71" t="s">
        <v>345</v>
      </c>
      <c r="AR23" s="71" t="s">
        <v>64</v>
      </c>
      <c r="AS23" s="71" t="s">
        <v>226</v>
      </c>
      <c r="AT23" s="71" t="s">
        <v>64</v>
      </c>
      <c r="AU23" s="79">
        <v>0.1</v>
      </c>
      <c r="AV23" s="71" t="s">
        <v>64</v>
      </c>
      <c r="AW23" s="71"/>
      <c r="AX23" s="72" t="s">
        <v>346</v>
      </c>
      <c r="AY23" s="73" t="s">
        <v>347</v>
      </c>
    </row>
    <row r="24" spans="1:51" s="38" customFormat="1" ht="127.5" customHeight="1">
      <c r="A24" s="70">
        <v>23</v>
      </c>
      <c r="B24" s="71" t="s">
        <v>348</v>
      </c>
      <c r="C24" s="71" t="s">
        <v>349</v>
      </c>
      <c r="D24" s="71" t="s">
        <v>350</v>
      </c>
      <c r="E24" s="71">
        <v>2023</v>
      </c>
      <c r="F24" s="71" t="s">
        <v>54</v>
      </c>
      <c r="G24" s="71" t="s">
        <v>126</v>
      </c>
      <c r="H24" s="71" t="s">
        <v>234</v>
      </c>
      <c r="I24" s="71" t="str">
        <f t="array" ref="I24">_xlfn.TEXTJOIN(",", TRUE, IF(Table4[study_id]=Table3[[#This Row],[study_id]], Table4[iso_code], ""))</f>
        <v>ET</v>
      </c>
      <c r="J24" s="71">
        <f>COUNTIF(study_countries!A:A,A24)</f>
        <v>1</v>
      </c>
      <c r="K24" s="71" t="s">
        <v>316</v>
      </c>
      <c r="L24" s="71" t="s">
        <v>351</v>
      </c>
      <c r="M24" s="71" t="s">
        <v>352</v>
      </c>
      <c r="N24" s="71">
        <v>2018</v>
      </c>
      <c r="O24" s="71">
        <v>2050</v>
      </c>
      <c r="P24" s="71" t="s">
        <v>156</v>
      </c>
      <c r="Q24" s="71" t="s">
        <v>82</v>
      </c>
      <c r="R24" s="71" t="s">
        <v>62</v>
      </c>
      <c r="S24" s="71" t="s">
        <v>63</v>
      </c>
      <c r="T24" s="71" t="s">
        <v>63</v>
      </c>
      <c r="U24" s="71" t="s">
        <v>63</v>
      </c>
      <c r="V24" s="71" t="s">
        <v>63</v>
      </c>
      <c r="W24" s="71" t="s">
        <v>63</v>
      </c>
      <c r="X24" s="71" t="s">
        <v>63</v>
      </c>
      <c r="Y24" s="71" t="s">
        <v>63</v>
      </c>
      <c r="Z24" s="71" t="s">
        <v>64</v>
      </c>
      <c r="AA24" s="71" t="s">
        <v>64</v>
      </c>
      <c r="AB24" s="71" t="s">
        <v>143</v>
      </c>
      <c r="AC24" s="71" t="s">
        <v>85</v>
      </c>
      <c r="AD24" s="71" t="s">
        <v>63</v>
      </c>
      <c r="AE24" s="71" t="s">
        <v>63</v>
      </c>
      <c r="AF24" s="71" t="s">
        <v>63</v>
      </c>
      <c r="AG24" s="71" t="s">
        <v>64</v>
      </c>
      <c r="AH24" s="71" t="s">
        <v>102</v>
      </c>
      <c r="AI24" s="71" t="s">
        <v>63</v>
      </c>
      <c r="AJ24" s="71" t="s">
        <v>63</v>
      </c>
      <c r="AK24" s="71" t="s">
        <v>63</v>
      </c>
      <c r="AL24" s="71" t="s">
        <v>63</v>
      </c>
      <c r="AM24" s="71" t="s">
        <v>63</v>
      </c>
      <c r="AN24" s="71" t="s">
        <v>353</v>
      </c>
      <c r="AO24" s="71" t="s">
        <v>354</v>
      </c>
      <c r="AP24" s="71" t="s">
        <v>355</v>
      </c>
      <c r="AQ24" s="71" t="s">
        <v>132</v>
      </c>
      <c r="AR24" s="71" t="s">
        <v>133</v>
      </c>
      <c r="AS24" s="71" t="s">
        <v>226</v>
      </c>
      <c r="AT24" s="71" t="s">
        <v>64</v>
      </c>
      <c r="AU24" s="79">
        <v>0.1</v>
      </c>
      <c r="AV24" s="71" t="s">
        <v>64</v>
      </c>
      <c r="AW24" s="71"/>
      <c r="AX24" s="72" t="s">
        <v>356</v>
      </c>
      <c r="AY24" s="73" t="s">
        <v>357</v>
      </c>
    </row>
    <row r="25" spans="1:51" s="38" customFormat="1" ht="177" customHeight="1">
      <c r="A25" s="70">
        <v>24</v>
      </c>
      <c r="B25" s="71" t="s">
        <v>336</v>
      </c>
      <c r="C25" s="71" t="s">
        <v>358</v>
      </c>
      <c r="D25" s="71" t="s">
        <v>359</v>
      </c>
      <c r="E25" s="71">
        <v>2017</v>
      </c>
      <c r="F25" s="71" t="s">
        <v>54</v>
      </c>
      <c r="G25" s="71" t="s">
        <v>360</v>
      </c>
      <c r="H25" s="71" t="s">
        <v>234</v>
      </c>
      <c r="I25" s="71" t="str">
        <f t="array" ref="I25">_xlfn.TEXTJOIN(",", TRUE, IF(Table4[study_id]=Table3[[#This Row],[study_id]], Table4[iso_code], ""))</f>
        <v>ET</v>
      </c>
      <c r="J25" s="71">
        <f>COUNTIF(study_countries!A:A,A25)</f>
        <v>1</v>
      </c>
      <c r="K25" s="71" t="s">
        <v>316</v>
      </c>
      <c r="L25" s="71" t="s">
        <v>361</v>
      </c>
      <c r="M25" s="71" t="s">
        <v>362</v>
      </c>
      <c r="N25" s="71">
        <v>2015</v>
      </c>
      <c r="O25" s="71">
        <v>2045</v>
      </c>
      <c r="P25" s="71" t="s">
        <v>60</v>
      </c>
      <c r="Q25" s="71" t="s">
        <v>363</v>
      </c>
      <c r="R25" s="71" t="s">
        <v>62</v>
      </c>
      <c r="S25" s="71" t="s">
        <v>63</v>
      </c>
      <c r="T25" s="71" t="s">
        <v>63</v>
      </c>
      <c r="U25" s="71" t="s">
        <v>63</v>
      </c>
      <c r="V25" s="71" t="s">
        <v>64</v>
      </c>
      <c r="W25" s="71" t="s">
        <v>64</v>
      </c>
      <c r="X25" s="71" t="s">
        <v>63</v>
      </c>
      <c r="Y25" s="71" t="s">
        <v>63</v>
      </c>
      <c r="Z25" s="71" t="s">
        <v>64</v>
      </c>
      <c r="AA25" s="71" t="s">
        <v>63</v>
      </c>
      <c r="AB25" s="71" t="s">
        <v>65</v>
      </c>
      <c r="AC25" s="71" t="s">
        <v>85</v>
      </c>
      <c r="AD25" s="71" t="s">
        <v>63</v>
      </c>
      <c r="AE25" s="71" t="s">
        <v>63</v>
      </c>
      <c r="AF25" s="71" t="s">
        <v>64</v>
      </c>
      <c r="AG25" s="71" t="s">
        <v>64</v>
      </c>
      <c r="AH25" s="71" t="s">
        <v>86</v>
      </c>
      <c r="AI25" s="71" t="s">
        <v>64</v>
      </c>
      <c r="AJ25" s="71" t="s">
        <v>64</v>
      </c>
      <c r="AK25" s="71" t="s">
        <v>64</v>
      </c>
      <c r="AL25" s="71" t="s">
        <v>63</v>
      </c>
      <c r="AM25" s="71" t="s">
        <v>63</v>
      </c>
      <c r="AN25" s="71" t="s">
        <v>364</v>
      </c>
      <c r="AO25" s="71" t="s">
        <v>365</v>
      </c>
      <c r="AP25" s="71" t="s">
        <v>366</v>
      </c>
      <c r="AQ25" s="71" t="s">
        <v>367</v>
      </c>
      <c r="AR25" s="71" t="s">
        <v>64</v>
      </c>
      <c r="AS25" s="71" t="s">
        <v>226</v>
      </c>
      <c r="AT25" s="71" t="s">
        <v>64</v>
      </c>
      <c r="AU25" s="79">
        <v>0.1</v>
      </c>
      <c r="AV25" s="71" t="s">
        <v>64</v>
      </c>
      <c r="AW25" s="71"/>
      <c r="AX25" s="72" t="s">
        <v>368</v>
      </c>
      <c r="AY25" s="73" t="s">
        <v>347</v>
      </c>
    </row>
    <row r="26" spans="1:51" s="38" customFormat="1" ht="127.5" customHeight="1">
      <c r="A26" s="70">
        <v>25</v>
      </c>
      <c r="B26" s="71" t="s">
        <v>369</v>
      </c>
      <c r="C26" s="71" t="s">
        <v>370</v>
      </c>
      <c r="D26" s="71" t="s">
        <v>371</v>
      </c>
      <c r="E26" s="71">
        <v>2018</v>
      </c>
      <c r="F26" s="71" t="s">
        <v>54</v>
      </c>
      <c r="G26" s="71" t="s">
        <v>126</v>
      </c>
      <c r="H26" s="71" t="s">
        <v>234</v>
      </c>
      <c r="I26" s="71" t="str">
        <f t="array" ref="I26">_xlfn.TEXTJOIN(",", TRUE, IF(Table4[study_id]=Table3[[#This Row],[study_id]], Table4[iso_code], ""))</f>
        <v>GM</v>
      </c>
      <c r="J26" s="71">
        <f>COUNTIF(study_countries!A:A,A26)</f>
        <v>1</v>
      </c>
      <c r="K26" s="71" t="s">
        <v>244</v>
      </c>
      <c r="L26" s="71" t="s">
        <v>372</v>
      </c>
      <c r="M26" s="71" t="s">
        <v>373</v>
      </c>
      <c r="N26" s="71">
        <v>2015</v>
      </c>
      <c r="O26" s="71">
        <v>2030</v>
      </c>
      <c r="P26" s="71" t="s">
        <v>60</v>
      </c>
      <c r="Q26" s="71" t="s">
        <v>82</v>
      </c>
      <c r="R26" s="71" t="s">
        <v>374</v>
      </c>
      <c r="S26" s="71" t="s">
        <v>63</v>
      </c>
      <c r="T26" s="71" t="s">
        <v>63</v>
      </c>
      <c r="U26" s="71" t="s">
        <v>63</v>
      </c>
      <c r="V26" s="71" t="s">
        <v>63</v>
      </c>
      <c r="W26" s="71" t="s">
        <v>64</v>
      </c>
      <c r="X26" s="71" t="s">
        <v>64</v>
      </c>
      <c r="Y26" s="71" t="s">
        <v>63</v>
      </c>
      <c r="Z26" s="71" t="s">
        <v>64</v>
      </c>
      <c r="AA26" s="71" t="s">
        <v>63</v>
      </c>
      <c r="AB26" s="71" t="s">
        <v>65</v>
      </c>
      <c r="AC26" s="71" t="s">
        <v>85</v>
      </c>
      <c r="AD26" s="71" t="s">
        <v>63</v>
      </c>
      <c r="AE26" s="71" t="s">
        <v>63</v>
      </c>
      <c r="AF26" s="71" t="s">
        <v>63</v>
      </c>
      <c r="AG26" s="71" t="s">
        <v>64</v>
      </c>
      <c r="AH26" s="71" t="s">
        <v>86</v>
      </c>
      <c r="AI26" s="71" t="s">
        <v>133</v>
      </c>
      <c r="AJ26" s="71" t="s">
        <v>133</v>
      </c>
      <c r="AK26" s="71" t="s">
        <v>64</v>
      </c>
      <c r="AL26" s="71" t="s">
        <v>64</v>
      </c>
      <c r="AM26" s="71" t="s">
        <v>63</v>
      </c>
      <c r="AN26" s="71" t="s">
        <v>375</v>
      </c>
      <c r="AO26" s="71" t="s">
        <v>376</v>
      </c>
      <c r="AP26" s="71" t="s">
        <v>377</v>
      </c>
      <c r="AQ26" s="71" t="s">
        <v>378</v>
      </c>
      <c r="AR26" s="71" t="s">
        <v>64</v>
      </c>
      <c r="AS26" s="71" t="s">
        <v>226</v>
      </c>
      <c r="AT26" s="71" t="s">
        <v>64</v>
      </c>
      <c r="AU26" s="79">
        <v>0.1</v>
      </c>
      <c r="AV26" s="71" t="s">
        <v>64</v>
      </c>
      <c r="AW26" s="71"/>
      <c r="AX26" s="72" t="s">
        <v>379</v>
      </c>
      <c r="AY26" s="73" t="s">
        <v>380</v>
      </c>
    </row>
    <row r="27" spans="1:51" s="38" customFormat="1" ht="220.25" customHeight="1">
      <c r="A27" s="70">
        <v>26</v>
      </c>
      <c r="B27" s="71" t="s">
        <v>381</v>
      </c>
      <c r="C27" s="71" t="s">
        <v>382</v>
      </c>
      <c r="D27" s="71" t="s">
        <v>383</v>
      </c>
      <c r="E27" s="71">
        <v>2022</v>
      </c>
      <c r="F27" s="71" t="s">
        <v>54</v>
      </c>
      <c r="G27" s="71" t="s">
        <v>126</v>
      </c>
      <c r="H27" s="71" t="s">
        <v>234</v>
      </c>
      <c r="I27" s="71" t="str">
        <f t="array" ref="I27">_xlfn.TEXTJOIN(",", TRUE, IF(Table4[study_id]=Table3[[#This Row],[study_id]], Table4[iso_code], ""))</f>
        <v>GH</v>
      </c>
      <c r="J27" s="71">
        <f>COUNTIF(study_countries!A:A,A27)</f>
        <v>1</v>
      </c>
      <c r="K27" s="71" t="s">
        <v>244</v>
      </c>
      <c r="L27" s="71" t="s">
        <v>384</v>
      </c>
      <c r="M27" s="71" t="s">
        <v>385</v>
      </c>
      <c r="N27" s="71">
        <v>2013</v>
      </c>
      <c r="O27" s="71">
        <v>2030</v>
      </c>
      <c r="P27" s="71" t="s">
        <v>60</v>
      </c>
      <c r="Q27" s="71" t="s">
        <v>189</v>
      </c>
      <c r="R27" s="71" t="s">
        <v>190</v>
      </c>
      <c r="S27" s="71" t="s">
        <v>63</v>
      </c>
      <c r="T27" s="71" t="s">
        <v>63</v>
      </c>
      <c r="U27" s="71" t="s">
        <v>64</v>
      </c>
      <c r="V27" s="71" t="s">
        <v>63</v>
      </c>
      <c r="W27" s="71" t="s">
        <v>64</v>
      </c>
      <c r="X27" s="71" t="s">
        <v>64</v>
      </c>
      <c r="Y27" s="71" t="s">
        <v>63</v>
      </c>
      <c r="Z27" s="71" t="s">
        <v>64</v>
      </c>
      <c r="AA27" s="71" t="s">
        <v>64</v>
      </c>
      <c r="AB27" s="71" t="s">
        <v>65</v>
      </c>
      <c r="AC27" s="71" t="s">
        <v>66</v>
      </c>
      <c r="AD27" s="71" t="s">
        <v>63</v>
      </c>
      <c r="AE27" s="71" t="s">
        <v>63</v>
      </c>
      <c r="AF27" s="71" t="s">
        <v>63</v>
      </c>
      <c r="AG27" s="71" t="s">
        <v>64</v>
      </c>
      <c r="AH27" s="71" t="s">
        <v>86</v>
      </c>
      <c r="AI27" s="71" t="s">
        <v>64</v>
      </c>
      <c r="AJ27" s="71" t="s">
        <v>133</v>
      </c>
      <c r="AK27" s="71" t="s">
        <v>64</v>
      </c>
      <c r="AL27" s="71" t="s">
        <v>63</v>
      </c>
      <c r="AM27" s="71" t="s">
        <v>64</v>
      </c>
      <c r="AN27" s="71" t="s">
        <v>73</v>
      </c>
      <c r="AO27" s="71" t="s">
        <v>73</v>
      </c>
      <c r="AP27" s="71" t="s">
        <v>386</v>
      </c>
      <c r="AQ27" s="71" t="s">
        <v>387</v>
      </c>
      <c r="AR27" s="71" t="s">
        <v>133</v>
      </c>
      <c r="AS27" s="71" t="s">
        <v>226</v>
      </c>
      <c r="AT27" s="71" t="s">
        <v>64</v>
      </c>
      <c r="AU27" s="74" t="s">
        <v>73</v>
      </c>
      <c r="AV27" s="71" t="s">
        <v>64</v>
      </c>
      <c r="AW27" s="71"/>
      <c r="AX27" s="72" t="s">
        <v>388</v>
      </c>
      <c r="AY27" s="73" t="s">
        <v>389</v>
      </c>
    </row>
    <row r="28" spans="1:51" s="38" customFormat="1" ht="127.5" customHeight="1">
      <c r="A28" s="70">
        <v>27</v>
      </c>
      <c r="B28" s="71" t="s">
        <v>390</v>
      </c>
      <c r="C28" s="71" t="s">
        <v>370</v>
      </c>
      <c r="D28" s="71" t="s">
        <v>391</v>
      </c>
      <c r="E28" s="71">
        <v>2023</v>
      </c>
      <c r="F28" s="71" t="s">
        <v>54</v>
      </c>
      <c r="G28" s="71" t="s">
        <v>126</v>
      </c>
      <c r="H28" s="71" t="s">
        <v>234</v>
      </c>
      <c r="I28" s="71" t="str">
        <f t="array" ref="I28">_xlfn.TEXTJOIN(",", TRUE, IF(Table4[study_id]=Table3[[#This Row],[study_id]], Table4[iso_code], ""))</f>
        <v>GH</v>
      </c>
      <c r="J28" s="71">
        <f>COUNTIF(study_countries!A:A,A28)</f>
        <v>1</v>
      </c>
      <c r="K28" s="71" t="s">
        <v>244</v>
      </c>
      <c r="L28" s="71" t="s">
        <v>392</v>
      </c>
      <c r="M28" s="71" t="s">
        <v>393</v>
      </c>
      <c r="N28" s="71">
        <v>2020</v>
      </c>
      <c r="O28" s="71">
        <v>2048</v>
      </c>
      <c r="P28" s="71" t="s">
        <v>60</v>
      </c>
      <c r="Q28" s="71" t="s">
        <v>82</v>
      </c>
      <c r="R28" s="71" t="s">
        <v>83</v>
      </c>
      <c r="S28" s="71" t="s">
        <v>63</v>
      </c>
      <c r="T28" s="71" t="s">
        <v>63</v>
      </c>
      <c r="U28" s="71" t="s">
        <v>63</v>
      </c>
      <c r="V28" s="71" t="s">
        <v>63</v>
      </c>
      <c r="W28" s="71" t="s">
        <v>63</v>
      </c>
      <c r="X28" s="71" t="s">
        <v>64</v>
      </c>
      <c r="Y28" s="71" t="s">
        <v>63</v>
      </c>
      <c r="Z28" s="71" t="s">
        <v>64</v>
      </c>
      <c r="AA28" s="71" t="s">
        <v>63</v>
      </c>
      <c r="AB28" s="71" t="s">
        <v>65</v>
      </c>
      <c r="AC28" s="71" t="s">
        <v>85</v>
      </c>
      <c r="AD28" s="71" t="s">
        <v>63</v>
      </c>
      <c r="AE28" s="71" t="s">
        <v>63</v>
      </c>
      <c r="AF28" s="71" t="s">
        <v>63</v>
      </c>
      <c r="AG28" s="71" t="s">
        <v>64</v>
      </c>
      <c r="AH28" s="71" t="s">
        <v>102</v>
      </c>
      <c r="AI28" s="71" t="s">
        <v>64</v>
      </c>
      <c r="AJ28" s="71" t="s">
        <v>133</v>
      </c>
      <c r="AK28" s="71" t="s">
        <v>64</v>
      </c>
      <c r="AL28" s="71" t="s">
        <v>63</v>
      </c>
      <c r="AM28" s="71" t="s">
        <v>64</v>
      </c>
      <c r="AN28" s="71" t="s">
        <v>73</v>
      </c>
      <c r="AO28" s="71" t="s">
        <v>73</v>
      </c>
      <c r="AP28" s="71" t="s">
        <v>394</v>
      </c>
      <c r="AQ28" s="71" t="s">
        <v>251</v>
      </c>
      <c r="AR28" s="71" t="s">
        <v>63</v>
      </c>
      <c r="AS28" s="71" t="s">
        <v>226</v>
      </c>
      <c r="AT28" s="71" t="s">
        <v>64</v>
      </c>
      <c r="AU28" s="79">
        <v>0.12</v>
      </c>
      <c r="AV28" s="71" t="s">
        <v>64</v>
      </c>
      <c r="AW28" s="71"/>
      <c r="AX28" s="72" t="s">
        <v>395</v>
      </c>
      <c r="AY28" s="73" t="s">
        <v>396</v>
      </c>
    </row>
    <row r="29" spans="1:51" s="38" customFormat="1" ht="127.5" customHeight="1">
      <c r="A29" s="70">
        <v>28</v>
      </c>
      <c r="B29" s="71" t="s">
        <v>397</v>
      </c>
      <c r="C29" s="71" t="s">
        <v>398</v>
      </c>
      <c r="D29" s="71" t="s">
        <v>399</v>
      </c>
      <c r="E29" s="71">
        <v>2017</v>
      </c>
      <c r="F29" s="71" t="s">
        <v>54</v>
      </c>
      <c r="G29" s="71" t="s">
        <v>126</v>
      </c>
      <c r="H29" s="71" t="s">
        <v>234</v>
      </c>
      <c r="I29" s="71" t="str">
        <f t="array" ref="I29">_xlfn.TEXTJOIN(",", TRUE, IF(Table4[study_id]=Table3[[#This Row],[study_id]], Table4[iso_code], ""))</f>
        <v>GH</v>
      </c>
      <c r="J29" s="71">
        <f>COUNTIF(study_countries!A:A,A29)</f>
        <v>1</v>
      </c>
      <c r="K29" s="71" t="s">
        <v>244</v>
      </c>
      <c r="L29" s="71" t="s">
        <v>400</v>
      </c>
      <c r="M29" s="71" t="s">
        <v>401</v>
      </c>
      <c r="N29" s="71">
        <v>2010</v>
      </c>
      <c r="O29" s="71">
        <v>2040</v>
      </c>
      <c r="P29" s="71" t="s">
        <v>60</v>
      </c>
      <c r="Q29" s="71" t="s">
        <v>82</v>
      </c>
      <c r="R29" s="71" t="s">
        <v>62</v>
      </c>
      <c r="S29" s="71" t="s">
        <v>63</v>
      </c>
      <c r="T29" s="71" t="s">
        <v>63</v>
      </c>
      <c r="U29" s="71" t="s">
        <v>63</v>
      </c>
      <c r="V29" s="71" t="s">
        <v>63</v>
      </c>
      <c r="W29" s="71" t="s">
        <v>64</v>
      </c>
      <c r="X29" s="71" t="s">
        <v>64</v>
      </c>
      <c r="Y29" s="71" t="s">
        <v>63</v>
      </c>
      <c r="Z29" s="71" t="s">
        <v>64</v>
      </c>
      <c r="AA29" s="71" t="s">
        <v>64</v>
      </c>
      <c r="AB29" s="71" t="s">
        <v>65</v>
      </c>
      <c r="AC29" s="71" t="s">
        <v>85</v>
      </c>
      <c r="AD29" s="71" t="s">
        <v>64</v>
      </c>
      <c r="AE29" s="71" t="s">
        <v>63</v>
      </c>
      <c r="AF29" s="71" t="s">
        <v>63</v>
      </c>
      <c r="AG29" s="71" t="s">
        <v>64</v>
      </c>
      <c r="AH29" s="71" t="s">
        <v>86</v>
      </c>
      <c r="AI29" s="71" t="s">
        <v>133</v>
      </c>
      <c r="AJ29" s="71" t="s">
        <v>64</v>
      </c>
      <c r="AK29" s="71" t="s">
        <v>64</v>
      </c>
      <c r="AL29" s="71" t="s">
        <v>63</v>
      </c>
      <c r="AM29" s="71" t="s">
        <v>64</v>
      </c>
      <c r="AN29" s="71" t="s">
        <v>402</v>
      </c>
      <c r="AO29" s="71" t="s">
        <v>403</v>
      </c>
      <c r="AP29" s="71" t="s">
        <v>404</v>
      </c>
      <c r="AQ29" s="71" t="s">
        <v>405</v>
      </c>
      <c r="AR29" s="71" t="s">
        <v>133</v>
      </c>
      <c r="AS29" s="71" t="s">
        <v>406</v>
      </c>
      <c r="AT29" s="71" t="s">
        <v>64</v>
      </c>
      <c r="AU29" s="79">
        <v>0.1</v>
      </c>
      <c r="AV29" s="71" t="s">
        <v>63</v>
      </c>
      <c r="AW29" s="71" t="s">
        <v>407</v>
      </c>
      <c r="AX29" s="72" t="s">
        <v>408</v>
      </c>
      <c r="AY29" s="73" t="s">
        <v>409</v>
      </c>
    </row>
    <row r="30" spans="1:51" s="38" customFormat="1" ht="110.25" customHeight="1">
      <c r="A30" s="70">
        <v>29</v>
      </c>
      <c r="B30" s="71" t="s">
        <v>410</v>
      </c>
      <c r="C30" s="71" t="s">
        <v>411</v>
      </c>
      <c r="D30" s="71" t="s">
        <v>412</v>
      </c>
      <c r="E30" s="71">
        <v>2021</v>
      </c>
      <c r="F30" s="71" t="s">
        <v>54</v>
      </c>
      <c r="G30" s="71" t="s">
        <v>126</v>
      </c>
      <c r="H30" s="71" t="s">
        <v>234</v>
      </c>
      <c r="I30" s="71" t="str">
        <f t="array" ref="I30">_xlfn.TEXTJOIN(",", TRUE, IF(Table4[study_id]=Table3[[#This Row],[study_id]], Table4[iso_code], ""))</f>
        <v>KE</v>
      </c>
      <c r="J30" s="71">
        <f>COUNTIF(study_countries!A:A,A30)</f>
        <v>1</v>
      </c>
      <c r="K30" s="71" t="s">
        <v>316</v>
      </c>
      <c r="L30" s="71" t="s">
        <v>413</v>
      </c>
      <c r="M30" s="71" t="s">
        <v>414</v>
      </c>
      <c r="N30" s="71">
        <v>2020</v>
      </c>
      <c r="O30" s="71">
        <v>2045</v>
      </c>
      <c r="P30" s="71" t="s">
        <v>60</v>
      </c>
      <c r="Q30" s="71" t="s">
        <v>82</v>
      </c>
      <c r="R30" s="71" t="s">
        <v>415</v>
      </c>
      <c r="S30" s="71" t="s">
        <v>63</v>
      </c>
      <c r="T30" s="71" t="s">
        <v>63</v>
      </c>
      <c r="U30" s="71" t="s">
        <v>63</v>
      </c>
      <c r="V30" s="71" t="s">
        <v>64</v>
      </c>
      <c r="W30" s="71" t="s">
        <v>63</v>
      </c>
      <c r="X30" s="71" t="s">
        <v>63</v>
      </c>
      <c r="Y30" s="71" t="s">
        <v>63</v>
      </c>
      <c r="Z30" s="71" t="s">
        <v>64</v>
      </c>
      <c r="AA30" s="71" t="s">
        <v>63</v>
      </c>
      <c r="AB30" s="71" t="s">
        <v>65</v>
      </c>
      <c r="AC30" s="71" t="s">
        <v>85</v>
      </c>
      <c r="AD30" s="71" t="s">
        <v>63</v>
      </c>
      <c r="AE30" s="71" t="s">
        <v>63</v>
      </c>
      <c r="AF30" s="71" t="s">
        <v>63</v>
      </c>
      <c r="AG30" s="71" t="s">
        <v>64</v>
      </c>
      <c r="AH30" s="71" t="s">
        <v>86</v>
      </c>
      <c r="AI30" s="71" t="s">
        <v>133</v>
      </c>
      <c r="AJ30" s="71" t="s">
        <v>133</v>
      </c>
      <c r="AK30" s="71" t="s">
        <v>133</v>
      </c>
      <c r="AL30" s="71" t="s">
        <v>133</v>
      </c>
      <c r="AM30" s="71" t="s">
        <v>133</v>
      </c>
      <c r="AN30" s="71" t="s">
        <v>416</v>
      </c>
      <c r="AO30" s="71" t="s">
        <v>417</v>
      </c>
      <c r="AP30" s="71" t="s">
        <v>418</v>
      </c>
      <c r="AQ30" s="71" t="s">
        <v>419</v>
      </c>
      <c r="AR30" s="71" t="s">
        <v>133</v>
      </c>
      <c r="AS30" s="71" t="s">
        <v>226</v>
      </c>
      <c r="AT30" s="71" t="s">
        <v>64</v>
      </c>
      <c r="AU30" s="79">
        <v>7.0000000000000007E-2</v>
      </c>
      <c r="AV30" s="71" t="s">
        <v>64</v>
      </c>
      <c r="AW30" s="71"/>
      <c r="AX30" s="72" t="s">
        <v>420</v>
      </c>
      <c r="AY30" s="73" t="s">
        <v>421</v>
      </c>
    </row>
    <row r="31" spans="1:51" s="38" customFormat="1" ht="135.75" customHeight="1">
      <c r="A31" s="70">
        <v>30</v>
      </c>
      <c r="B31" s="71" t="s">
        <v>422</v>
      </c>
      <c r="C31" s="71" t="s">
        <v>423</v>
      </c>
      <c r="D31" s="71" t="s">
        <v>424</v>
      </c>
      <c r="E31" s="71">
        <v>2022</v>
      </c>
      <c r="F31" s="71" t="s">
        <v>54</v>
      </c>
      <c r="G31" s="71" t="s">
        <v>126</v>
      </c>
      <c r="H31" s="71" t="s">
        <v>234</v>
      </c>
      <c r="I31" s="71" t="str">
        <f t="array" ref="I31">_xlfn.TEXTJOIN(",", TRUE, IF(Table4[study_id]=Table3[[#This Row],[study_id]], Table4[iso_code], ""))</f>
        <v>KE</v>
      </c>
      <c r="J31" s="71">
        <f>COUNTIF(study_countries!A:A,A31)</f>
        <v>1</v>
      </c>
      <c r="K31" s="71" t="s">
        <v>316</v>
      </c>
      <c r="L31" s="71" t="s">
        <v>425</v>
      </c>
      <c r="M31" s="71" t="s">
        <v>426</v>
      </c>
      <c r="N31" s="71">
        <v>2019</v>
      </c>
      <c r="O31" s="71">
        <v>2037</v>
      </c>
      <c r="P31" s="71" t="s">
        <v>60</v>
      </c>
      <c r="Q31" s="71" t="s">
        <v>82</v>
      </c>
      <c r="R31" s="71" t="s">
        <v>62</v>
      </c>
      <c r="S31" s="71" t="s">
        <v>63</v>
      </c>
      <c r="T31" s="71" t="s">
        <v>63</v>
      </c>
      <c r="U31" s="71" t="s">
        <v>63</v>
      </c>
      <c r="V31" s="71" t="s">
        <v>64</v>
      </c>
      <c r="W31" s="71" t="s">
        <v>63</v>
      </c>
      <c r="X31" s="71" t="s">
        <v>63</v>
      </c>
      <c r="Y31" s="71" t="s">
        <v>63</v>
      </c>
      <c r="Z31" s="71" t="s">
        <v>64</v>
      </c>
      <c r="AA31" s="71" t="s">
        <v>63</v>
      </c>
      <c r="AB31" s="71" t="s">
        <v>65</v>
      </c>
      <c r="AC31" s="71" t="s">
        <v>85</v>
      </c>
      <c r="AD31" s="71" t="s">
        <v>63</v>
      </c>
      <c r="AE31" s="71" t="s">
        <v>63</v>
      </c>
      <c r="AF31" s="71" t="s">
        <v>63</v>
      </c>
      <c r="AG31" s="71" t="s">
        <v>64</v>
      </c>
      <c r="AH31" s="71" t="s">
        <v>86</v>
      </c>
      <c r="AI31" s="71" t="s">
        <v>64</v>
      </c>
      <c r="AJ31" s="71" t="s">
        <v>64</v>
      </c>
      <c r="AK31" s="71" t="s">
        <v>64</v>
      </c>
      <c r="AL31" s="71" t="s">
        <v>63</v>
      </c>
      <c r="AM31" s="71" t="s">
        <v>63</v>
      </c>
      <c r="AN31" s="71" t="s">
        <v>427</v>
      </c>
      <c r="AO31" s="71"/>
      <c r="AP31" s="71" t="s">
        <v>428</v>
      </c>
      <c r="AQ31" s="71" t="s">
        <v>429</v>
      </c>
      <c r="AR31" s="71" t="s">
        <v>63</v>
      </c>
      <c r="AS31" s="71"/>
      <c r="AT31" s="71" t="s">
        <v>64</v>
      </c>
      <c r="AU31" s="74" t="s">
        <v>73</v>
      </c>
      <c r="AV31" s="71" t="s">
        <v>64</v>
      </c>
      <c r="AW31" s="71"/>
      <c r="AX31" s="72" t="s">
        <v>430</v>
      </c>
      <c r="AY31" s="73" t="s">
        <v>431</v>
      </c>
    </row>
    <row r="32" spans="1:51" s="38" customFormat="1" ht="135.75" customHeight="1">
      <c r="A32" s="70">
        <v>31</v>
      </c>
      <c r="B32" s="71" t="s">
        <v>432</v>
      </c>
      <c r="C32" s="71" t="s">
        <v>382</v>
      </c>
      <c r="D32" s="71" t="s">
        <v>433</v>
      </c>
      <c r="E32" s="71">
        <v>2012</v>
      </c>
      <c r="F32" s="71" t="s">
        <v>54</v>
      </c>
      <c r="G32" s="71" t="s">
        <v>126</v>
      </c>
      <c r="H32" s="71" t="s">
        <v>234</v>
      </c>
      <c r="I32" s="71" t="str">
        <f t="array" ref="I32">_xlfn.TEXTJOIN(",", TRUE, IF(Table4[study_id]=Table3[[#This Row],[study_id]], Table4[iso_code], ""))</f>
        <v>KE</v>
      </c>
      <c r="J32" s="71">
        <f>COUNTIF(study_countries!A:A,A32)</f>
        <v>1</v>
      </c>
      <c r="K32" s="71" t="s">
        <v>316</v>
      </c>
      <c r="L32" s="71" t="s">
        <v>434</v>
      </c>
      <c r="M32" s="71" t="s">
        <v>435</v>
      </c>
      <c r="N32" s="71">
        <v>2012</v>
      </c>
      <c r="O32" s="71">
        <v>2030</v>
      </c>
      <c r="P32" s="71" t="s">
        <v>60</v>
      </c>
      <c r="Q32" s="71" t="s">
        <v>436</v>
      </c>
      <c r="R32" s="71" t="s">
        <v>190</v>
      </c>
      <c r="S32" s="71" t="s">
        <v>63</v>
      </c>
      <c r="T32" s="71" t="s">
        <v>63</v>
      </c>
      <c r="U32" s="71" t="s">
        <v>63</v>
      </c>
      <c r="V32" s="71" t="s">
        <v>63</v>
      </c>
      <c r="W32" s="71" t="s">
        <v>63</v>
      </c>
      <c r="X32" s="71" t="s">
        <v>63</v>
      </c>
      <c r="Y32" s="71" t="s">
        <v>63</v>
      </c>
      <c r="Z32" s="71" t="s">
        <v>64</v>
      </c>
      <c r="AA32" s="71" t="s">
        <v>63</v>
      </c>
      <c r="AB32" s="71" t="s">
        <v>65</v>
      </c>
      <c r="AC32" s="71" t="s">
        <v>66</v>
      </c>
      <c r="AD32" s="71" t="s">
        <v>63</v>
      </c>
      <c r="AE32" s="71" t="s">
        <v>63</v>
      </c>
      <c r="AF32" s="71" t="s">
        <v>64</v>
      </c>
      <c r="AG32" s="71" t="s">
        <v>64</v>
      </c>
      <c r="AH32" s="71" t="s">
        <v>86</v>
      </c>
      <c r="AI32" s="71" t="s">
        <v>64</v>
      </c>
      <c r="AJ32" s="71" t="s">
        <v>64</v>
      </c>
      <c r="AK32" s="71" t="s">
        <v>64</v>
      </c>
      <c r="AL32" s="71" t="s">
        <v>133</v>
      </c>
      <c r="AM32" s="71" t="s">
        <v>63</v>
      </c>
      <c r="AN32" s="71"/>
      <c r="AO32" s="71"/>
      <c r="AP32" s="80" t="s">
        <v>437</v>
      </c>
      <c r="AQ32" s="71" t="s">
        <v>429</v>
      </c>
      <c r="AR32" s="71" t="s">
        <v>63</v>
      </c>
      <c r="AS32" s="71"/>
      <c r="AT32" s="71" t="s">
        <v>64</v>
      </c>
      <c r="AU32" s="79">
        <v>0.08</v>
      </c>
      <c r="AV32" s="71" t="s">
        <v>64</v>
      </c>
      <c r="AW32" s="71"/>
      <c r="AX32" s="72" t="s">
        <v>438</v>
      </c>
      <c r="AY32" s="73" t="s">
        <v>439</v>
      </c>
    </row>
    <row r="33" spans="1:51" s="38" customFormat="1" ht="147.75" customHeight="1">
      <c r="A33" s="70">
        <v>32</v>
      </c>
      <c r="B33" s="71" t="s">
        <v>440</v>
      </c>
      <c r="C33" s="71" t="s">
        <v>441</v>
      </c>
      <c r="D33" s="71" t="s">
        <v>442</v>
      </c>
      <c r="E33" s="71">
        <v>2017</v>
      </c>
      <c r="F33" s="71" t="s">
        <v>54</v>
      </c>
      <c r="G33" s="71" t="s">
        <v>126</v>
      </c>
      <c r="H33" s="71" t="s">
        <v>234</v>
      </c>
      <c r="I33" s="71" t="str">
        <f t="array" ref="I33">_xlfn.TEXTJOIN(",", TRUE, IF(Table4[study_id]=Table3[[#This Row],[study_id]], Table4[iso_code], ""))</f>
        <v>KE</v>
      </c>
      <c r="J33" s="71">
        <f>COUNTIF(study_countries!A:A,A33)</f>
        <v>1</v>
      </c>
      <c r="K33" s="71" t="s">
        <v>316</v>
      </c>
      <c r="L33" s="71" t="s">
        <v>443</v>
      </c>
      <c r="M33" s="71" t="s">
        <v>444</v>
      </c>
      <c r="N33" s="71">
        <v>2020</v>
      </c>
      <c r="O33" s="71">
        <v>2035</v>
      </c>
      <c r="P33" s="71" t="s">
        <v>60</v>
      </c>
      <c r="Q33" s="71" t="s">
        <v>82</v>
      </c>
      <c r="R33" s="71" t="s">
        <v>374</v>
      </c>
      <c r="S33" s="71" t="s">
        <v>63</v>
      </c>
      <c r="T33" s="71" t="s">
        <v>63</v>
      </c>
      <c r="U33" s="71" t="s">
        <v>63</v>
      </c>
      <c r="V33" s="71" t="s">
        <v>64</v>
      </c>
      <c r="W33" s="71" t="s">
        <v>64</v>
      </c>
      <c r="X33" s="71" t="s">
        <v>63</v>
      </c>
      <c r="Y33" s="71" t="s">
        <v>63</v>
      </c>
      <c r="Z33" s="71" t="s">
        <v>64</v>
      </c>
      <c r="AA33" s="71" t="s">
        <v>63</v>
      </c>
      <c r="AB33" s="71" t="s">
        <v>65</v>
      </c>
      <c r="AC33" s="71" t="s">
        <v>101</v>
      </c>
      <c r="AD33" s="71" t="s">
        <v>63</v>
      </c>
      <c r="AE33" s="71" t="s">
        <v>63</v>
      </c>
      <c r="AF33" s="71" t="s">
        <v>64</v>
      </c>
      <c r="AG33" s="71" t="s">
        <v>64</v>
      </c>
      <c r="AH33" s="71" t="s">
        <v>86</v>
      </c>
      <c r="AI33" s="71" t="s">
        <v>64</v>
      </c>
      <c r="AJ33" s="71" t="s">
        <v>64</v>
      </c>
      <c r="AK33" s="71" t="s">
        <v>64</v>
      </c>
      <c r="AL33" s="71" t="s">
        <v>133</v>
      </c>
      <c r="AM33" s="71" t="s">
        <v>63</v>
      </c>
      <c r="AN33" s="71" t="s">
        <v>445</v>
      </c>
      <c r="AO33" s="71" t="s">
        <v>446</v>
      </c>
      <c r="AP33" s="71" t="s">
        <v>447</v>
      </c>
      <c r="AQ33" s="71" t="s">
        <v>367</v>
      </c>
      <c r="AR33" s="71" t="s">
        <v>64</v>
      </c>
      <c r="AS33" s="71"/>
      <c r="AT33" s="71" t="s">
        <v>64</v>
      </c>
      <c r="AU33" s="79">
        <v>7.0000000000000007E-2</v>
      </c>
      <c r="AV33" s="71" t="s">
        <v>64</v>
      </c>
      <c r="AW33" s="71"/>
      <c r="AX33" s="72" t="s">
        <v>448</v>
      </c>
      <c r="AY33" s="73" t="s">
        <v>449</v>
      </c>
    </row>
    <row r="34" spans="1:51" s="38" customFormat="1" ht="202.5" customHeight="1">
      <c r="A34" s="70">
        <v>33</v>
      </c>
      <c r="B34" s="71" t="s">
        <v>450</v>
      </c>
      <c r="C34" s="71" t="s">
        <v>451</v>
      </c>
      <c r="D34" s="71" t="s">
        <v>452</v>
      </c>
      <c r="E34" s="71">
        <v>2024</v>
      </c>
      <c r="F34" s="71" t="s">
        <v>54</v>
      </c>
      <c r="G34" s="71" t="s">
        <v>126</v>
      </c>
      <c r="H34" s="71" t="s">
        <v>234</v>
      </c>
      <c r="I34" s="71" t="str">
        <f t="array" ref="I34">_xlfn.TEXTJOIN(",", TRUE, IF(Table4[study_id]=Table3[[#This Row],[study_id]], Table4[iso_code], ""))</f>
        <v>KE</v>
      </c>
      <c r="J34" s="71">
        <f>COUNTIF(study_countries!A:A,A34)</f>
        <v>1</v>
      </c>
      <c r="K34" s="71" t="s">
        <v>316</v>
      </c>
      <c r="L34" s="71" t="s">
        <v>453</v>
      </c>
      <c r="M34" s="71" t="s">
        <v>454</v>
      </c>
      <c r="N34" s="71">
        <v>2019</v>
      </c>
      <c r="O34" s="71">
        <v>2050</v>
      </c>
      <c r="P34" s="71" t="s">
        <v>60</v>
      </c>
      <c r="Q34" s="71" t="s">
        <v>82</v>
      </c>
      <c r="R34" s="71" t="s">
        <v>62</v>
      </c>
      <c r="S34" s="71" t="s">
        <v>63</v>
      </c>
      <c r="T34" s="71" t="s">
        <v>63</v>
      </c>
      <c r="U34" s="71" t="s">
        <v>63</v>
      </c>
      <c r="V34" s="71" t="s">
        <v>63</v>
      </c>
      <c r="W34" s="71" t="s">
        <v>63</v>
      </c>
      <c r="X34" s="71" t="s">
        <v>63</v>
      </c>
      <c r="Y34" s="71" t="s">
        <v>63</v>
      </c>
      <c r="Z34" s="71" t="s">
        <v>64</v>
      </c>
      <c r="AA34" s="71" t="s">
        <v>63</v>
      </c>
      <c r="AB34" s="71" t="s">
        <v>65</v>
      </c>
      <c r="AC34" s="71" t="s">
        <v>101</v>
      </c>
      <c r="AD34" s="71" t="s">
        <v>63</v>
      </c>
      <c r="AE34" s="71" t="s">
        <v>63</v>
      </c>
      <c r="AF34" s="71" t="s">
        <v>63</v>
      </c>
      <c r="AG34" s="71" t="s">
        <v>64</v>
      </c>
      <c r="AH34" s="71" t="s">
        <v>86</v>
      </c>
      <c r="AI34" s="71" t="s">
        <v>64</v>
      </c>
      <c r="AJ34" s="71" t="s">
        <v>64</v>
      </c>
      <c r="AK34" s="71" t="s">
        <v>64</v>
      </c>
      <c r="AL34" s="71" t="s">
        <v>63</v>
      </c>
      <c r="AM34" s="71" t="s">
        <v>63</v>
      </c>
      <c r="AN34" s="71" t="s">
        <v>455</v>
      </c>
      <c r="AO34" s="71" t="s">
        <v>456</v>
      </c>
      <c r="AP34" s="71" t="s">
        <v>457</v>
      </c>
      <c r="AQ34" s="71" t="s">
        <v>458</v>
      </c>
      <c r="AR34" s="71" t="s">
        <v>133</v>
      </c>
      <c r="AS34" s="71"/>
      <c r="AT34" s="71" t="s">
        <v>64</v>
      </c>
      <c r="AU34" s="79">
        <v>8.8999999999999996E-2</v>
      </c>
      <c r="AV34" s="71" t="s">
        <v>64</v>
      </c>
      <c r="AW34" s="71"/>
      <c r="AX34" s="72" t="s">
        <v>459</v>
      </c>
      <c r="AY34" s="73" t="s">
        <v>460</v>
      </c>
    </row>
    <row r="35" spans="1:51" s="38" customFormat="1" ht="160.5" customHeight="1">
      <c r="A35" s="70">
        <v>34</v>
      </c>
      <c r="B35" s="71" t="s">
        <v>461</v>
      </c>
      <c r="C35" s="71" t="s">
        <v>462</v>
      </c>
      <c r="D35" s="71" t="s">
        <v>463</v>
      </c>
      <c r="E35" s="71">
        <v>2017</v>
      </c>
      <c r="F35" s="71" t="s">
        <v>54</v>
      </c>
      <c r="G35" s="71" t="s">
        <v>464</v>
      </c>
      <c r="H35" s="71" t="s">
        <v>234</v>
      </c>
      <c r="I35" s="71" t="str">
        <f t="array" ref="I35">_xlfn.TEXTJOIN(",", TRUE, IF(Table4[study_id]=Table3[[#This Row],[study_id]], Table4[iso_code], ""))</f>
        <v>KE</v>
      </c>
      <c r="J35" s="71">
        <f>COUNTIF(study_countries!A:A,A35)</f>
        <v>1</v>
      </c>
      <c r="K35" s="71" t="s">
        <v>316</v>
      </c>
      <c r="L35" s="71" t="s">
        <v>465</v>
      </c>
      <c r="M35" s="71" t="s">
        <v>466</v>
      </c>
      <c r="N35" s="71">
        <v>2012</v>
      </c>
      <c r="O35" s="71">
        <v>2040</v>
      </c>
      <c r="P35" s="71" t="s">
        <v>60</v>
      </c>
      <c r="Q35" s="71" t="s">
        <v>82</v>
      </c>
      <c r="R35" s="71" t="s">
        <v>62</v>
      </c>
      <c r="S35" s="71" t="s">
        <v>63</v>
      </c>
      <c r="T35" s="71" t="s">
        <v>63</v>
      </c>
      <c r="U35" s="71" t="s">
        <v>63</v>
      </c>
      <c r="V35" s="71" t="s">
        <v>63</v>
      </c>
      <c r="W35" s="71" t="s">
        <v>63</v>
      </c>
      <c r="X35" s="71" t="s">
        <v>63</v>
      </c>
      <c r="Y35" s="71" t="s">
        <v>63</v>
      </c>
      <c r="Z35" s="71" t="s">
        <v>64</v>
      </c>
      <c r="AA35" s="71" t="s">
        <v>63</v>
      </c>
      <c r="AB35" s="71" t="s">
        <v>65</v>
      </c>
      <c r="AC35" s="71" t="s">
        <v>101</v>
      </c>
      <c r="AD35" s="71" t="s">
        <v>63</v>
      </c>
      <c r="AE35" s="71" t="s">
        <v>64</v>
      </c>
      <c r="AF35" s="71" t="s">
        <v>64</v>
      </c>
      <c r="AG35" s="71" t="s">
        <v>64</v>
      </c>
      <c r="AH35" s="71" t="s">
        <v>67</v>
      </c>
      <c r="AI35" s="71" t="s">
        <v>64</v>
      </c>
      <c r="AJ35" s="71" t="s">
        <v>63</v>
      </c>
      <c r="AK35" s="71" t="s">
        <v>133</v>
      </c>
      <c r="AL35" s="71" t="s">
        <v>63</v>
      </c>
      <c r="AM35" s="71" t="s">
        <v>63</v>
      </c>
      <c r="AN35" s="71" t="s">
        <v>467</v>
      </c>
      <c r="AO35" s="71" t="s">
        <v>468</v>
      </c>
      <c r="AP35" s="71" t="s">
        <v>469</v>
      </c>
      <c r="AQ35" s="71" t="s">
        <v>470</v>
      </c>
      <c r="AR35" s="71" t="s">
        <v>64</v>
      </c>
      <c r="AS35" s="71"/>
      <c r="AT35" s="71" t="s">
        <v>64</v>
      </c>
      <c r="AU35" s="79">
        <v>9.8000000000000004E-2</v>
      </c>
      <c r="AV35" s="71" t="s">
        <v>64</v>
      </c>
      <c r="AW35" s="71"/>
      <c r="AX35" s="72" t="s">
        <v>471</v>
      </c>
      <c r="AY35" s="73" t="s">
        <v>472</v>
      </c>
    </row>
    <row r="36" spans="1:51" s="38" customFormat="1" ht="160.5" customHeight="1">
      <c r="A36" s="70">
        <v>35</v>
      </c>
      <c r="B36" s="71" t="s">
        <v>473</v>
      </c>
      <c r="C36" s="71" t="s">
        <v>474</v>
      </c>
      <c r="D36" s="71" t="s">
        <v>475</v>
      </c>
      <c r="E36" s="71">
        <v>2010</v>
      </c>
      <c r="F36" s="71" t="s">
        <v>54</v>
      </c>
      <c r="G36" s="71" t="s">
        <v>126</v>
      </c>
      <c r="H36" s="71" t="s">
        <v>98</v>
      </c>
      <c r="I36" s="71" t="str">
        <f t="array" ref="I36">_xlfn.TEXTJOIN(",", TRUE, IF(Table4[study_id]=Table3[[#This Row],[study_id]], Table4[iso_code], ""))</f>
        <v>MA,DZ,TN</v>
      </c>
      <c r="J36" s="71">
        <f>COUNTIF(study_countries!A:A,A36)</f>
        <v>3</v>
      </c>
      <c r="K36" s="71" t="s">
        <v>219</v>
      </c>
      <c r="L36" s="71" t="s">
        <v>476</v>
      </c>
      <c r="M36" s="71" t="s">
        <v>477</v>
      </c>
      <c r="N36" s="71">
        <v>2010</v>
      </c>
      <c r="O36" s="71">
        <v>2025</v>
      </c>
      <c r="P36" s="71" t="s">
        <v>60</v>
      </c>
      <c r="Q36" s="71" t="s">
        <v>82</v>
      </c>
      <c r="R36" s="71" t="s">
        <v>62</v>
      </c>
      <c r="S36" s="71" t="s">
        <v>63</v>
      </c>
      <c r="T36" s="71" t="s">
        <v>63</v>
      </c>
      <c r="U36" s="71" t="s">
        <v>63</v>
      </c>
      <c r="V36" s="71" t="s">
        <v>64</v>
      </c>
      <c r="W36" s="71" t="s">
        <v>64</v>
      </c>
      <c r="X36" s="71" t="s">
        <v>64</v>
      </c>
      <c r="Y36" s="71" t="s">
        <v>63</v>
      </c>
      <c r="Z36" s="71" t="s">
        <v>64</v>
      </c>
      <c r="AA36" s="71" t="s">
        <v>63</v>
      </c>
      <c r="AB36" s="71" t="s">
        <v>65</v>
      </c>
      <c r="AC36" s="71" t="s">
        <v>66</v>
      </c>
      <c r="AD36" s="71" t="s">
        <v>64</v>
      </c>
      <c r="AE36" s="71" t="s">
        <v>64</v>
      </c>
      <c r="AF36" s="71" t="s">
        <v>64</v>
      </c>
      <c r="AG36" s="71" t="s">
        <v>64</v>
      </c>
      <c r="AH36" s="71" t="s">
        <v>86</v>
      </c>
      <c r="AI36" s="71" t="s">
        <v>64</v>
      </c>
      <c r="AJ36" s="71" t="s">
        <v>64</v>
      </c>
      <c r="AK36" s="71" t="s">
        <v>64</v>
      </c>
      <c r="AL36" s="71" t="s">
        <v>63</v>
      </c>
      <c r="AM36" s="71" t="s">
        <v>64</v>
      </c>
      <c r="AN36" s="71" t="s">
        <v>478</v>
      </c>
      <c r="AO36" s="71" t="s">
        <v>479</v>
      </c>
      <c r="AP36" s="71" t="s">
        <v>480</v>
      </c>
      <c r="AQ36" s="71" t="s">
        <v>322</v>
      </c>
      <c r="AR36" s="71" t="s">
        <v>64</v>
      </c>
      <c r="AS36" s="71"/>
      <c r="AT36" s="71" t="s">
        <v>64</v>
      </c>
      <c r="AU36" s="74">
        <v>0.05</v>
      </c>
      <c r="AV36" s="71" t="s">
        <v>64</v>
      </c>
      <c r="AW36" s="71"/>
      <c r="AX36" s="72" t="s">
        <v>481</v>
      </c>
      <c r="AY36" s="73" t="s">
        <v>482</v>
      </c>
    </row>
    <row r="37" spans="1:51" s="38" customFormat="1" ht="160.5" customHeight="1">
      <c r="A37" s="70">
        <v>36</v>
      </c>
      <c r="B37" s="71" t="s">
        <v>483</v>
      </c>
      <c r="C37" s="71" t="s">
        <v>484</v>
      </c>
      <c r="D37" s="71" t="s">
        <v>485</v>
      </c>
      <c r="E37" s="71">
        <v>2021</v>
      </c>
      <c r="F37" s="71" t="s">
        <v>54</v>
      </c>
      <c r="G37" s="71" t="s">
        <v>464</v>
      </c>
      <c r="H37" s="71" t="s">
        <v>234</v>
      </c>
      <c r="I37" s="71" t="str">
        <f t="array" ref="I37">_xlfn.TEXTJOIN(",", TRUE, IF(Table4[study_id]=Table3[[#This Row],[study_id]], Table4[iso_code], ""))</f>
        <v>ML</v>
      </c>
      <c r="J37" s="71">
        <f>COUNTIF(study_countries!A:A,A37)</f>
        <v>1</v>
      </c>
      <c r="K37" s="71" t="s">
        <v>244</v>
      </c>
      <c r="L37" s="71" t="s">
        <v>486</v>
      </c>
      <c r="M37" s="71" t="s">
        <v>487</v>
      </c>
      <c r="N37" s="71">
        <v>2016</v>
      </c>
      <c r="O37" s="71">
        <v>2050</v>
      </c>
      <c r="P37" s="71" t="s">
        <v>60</v>
      </c>
      <c r="Q37" s="71" t="s">
        <v>436</v>
      </c>
      <c r="R37" s="71" t="s">
        <v>190</v>
      </c>
      <c r="S37" s="71" t="s">
        <v>63</v>
      </c>
      <c r="T37" s="71" t="s">
        <v>63</v>
      </c>
      <c r="U37" s="71" t="s">
        <v>63</v>
      </c>
      <c r="V37" s="71" t="s">
        <v>63</v>
      </c>
      <c r="W37" s="71" t="s">
        <v>64</v>
      </c>
      <c r="X37" s="71" t="s">
        <v>64</v>
      </c>
      <c r="Y37" s="71" t="s">
        <v>63</v>
      </c>
      <c r="Z37" s="71" t="s">
        <v>64</v>
      </c>
      <c r="AA37" s="71" t="s">
        <v>64</v>
      </c>
      <c r="AB37" s="71" t="s">
        <v>143</v>
      </c>
      <c r="AC37" s="71" t="s">
        <v>85</v>
      </c>
      <c r="AD37" s="71" t="s">
        <v>63</v>
      </c>
      <c r="AE37" s="71" t="s">
        <v>63</v>
      </c>
      <c r="AF37" s="71" t="s">
        <v>64</v>
      </c>
      <c r="AG37" s="71" t="s">
        <v>64</v>
      </c>
      <c r="AH37" s="71" t="s">
        <v>67</v>
      </c>
      <c r="AI37" s="71" t="s">
        <v>64</v>
      </c>
      <c r="AJ37" s="71" t="s">
        <v>63</v>
      </c>
      <c r="AK37" s="71" t="s">
        <v>63</v>
      </c>
      <c r="AL37" s="71" t="s">
        <v>63</v>
      </c>
      <c r="AM37" s="71" t="s">
        <v>63</v>
      </c>
      <c r="AN37" s="71" t="s">
        <v>488</v>
      </c>
      <c r="AO37" s="71" t="s">
        <v>489</v>
      </c>
      <c r="AP37" s="71" t="s">
        <v>490</v>
      </c>
      <c r="AQ37" s="71" t="s">
        <v>491</v>
      </c>
      <c r="AR37" s="71" t="s">
        <v>133</v>
      </c>
      <c r="AS37" s="71"/>
      <c r="AT37" s="71" t="s">
        <v>64</v>
      </c>
      <c r="AU37" s="74">
        <v>0.08</v>
      </c>
      <c r="AV37" s="71" t="s">
        <v>63</v>
      </c>
      <c r="AW37" s="71" t="s">
        <v>492</v>
      </c>
      <c r="AX37" s="72" t="s">
        <v>493</v>
      </c>
      <c r="AY37" s="73" t="s">
        <v>494</v>
      </c>
    </row>
    <row r="38" spans="1:51" s="38" customFormat="1" ht="160.5" customHeight="1">
      <c r="A38" s="70">
        <v>37</v>
      </c>
      <c r="B38" s="71" t="s">
        <v>495</v>
      </c>
      <c r="C38" s="71" t="s">
        <v>382</v>
      </c>
      <c r="D38" s="71" t="s">
        <v>496</v>
      </c>
      <c r="E38" s="71">
        <v>2014</v>
      </c>
      <c r="F38" s="71" t="s">
        <v>54</v>
      </c>
      <c r="G38" s="71" t="s">
        <v>126</v>
      </c>
      <c r="H38" s="71" t="s">
        <v>234</v>
      </c>
      <c r="I38" s="71" t="str">
        <f t="array" ref="I38">_xlfn.TEXTJOIN(",", TRUE, IF(Table4[study_id]=Table3[[#This Row],[study_id]], Table4[iso_code], ""))</f>
        <v>MU</v>
      </c>
      <c r="J38" s="71">
        <f>COUNTIF(study_countries!A:A,A38)</f>
        <v>1</v>
      </c>
      <c r="K38" s="71" t="s">
        <v>316</v>
      </c>
      <c r="L38" s="71" t="s">
        <v>497</v>
      </c>
      <c r="M38" s="71" t="s">
        <v>498</v>
      </c>
      <c r="N38" s="71">
        <v>2010</v>
      </c>
      <c r="O38" s="71">
        <v>2030</v>
      </c>
      <c r="P38" s="71" t="s">
        <v>60</v>
      </c>
      <c r="Q38" s="71" t="s">
        <v>436</v>
      </c>
      <c r="R38" s="71" t="s">
        <v>190</v>
      </c>
      <c r="S38" s="71" t="s">
        <v>63</v>
      </c>
      <c r="T38" s="71" t="s">
        <v>64</v>
      </c>
      <c r="U38" s="71" t="s">
        <v>63</v>
      </c>
      <c r="V38" s="71" t="s">
        <v>63</v>
      </c>
      <c r="W38" s="71" t="s">
        <v>64</v>
      </c>
      <c r="X38" s="71" t="s">
        <v>64</v>
      </c>
      <c r="Y38" s="71" t="s">
        <v>63</v>
      </c>
      <c r="Z38" s="71" t="s">
        <v>64</v>
      </c>
      <c r="AA38" s="71" t="s">
        <v>63</v>
      </c>
      <c r="AB38" s="71" t="s">
        <v>143</v>
      </c>
      <c r="AC38" s="71" t="s">
        <v>66</v>
      </c>
      <c r="AD38" s="71" t="s">
        <v>64</v>
      </c>
      <c r="AE38" s="71" t="s">
        <v>63</v>
      </c>
      <c r="AF38" s="71" t="s">
        <v>64</v>
      </c>
      <c r="AG38" s="71" t="s">
        <v>64</v>
      </c>
      <c r="AH38" s="71" t="s">
        <v>86</v>
      </c>
      <c r="AI38" s="71" t="s">
        <v>64</v>
      </c>
      <c r="AJ38" s="71" t="s">
        <v>64</v>
      </c>
      <c r="AK38" s="71" t="s">
        <v>64</v>
      </c>
      <c r="AL38" s="71" t="s">
        <v>63</v>
      </c>
      <c r="AM38" s="71" t="s">
        <v>63</v>
      </c>
      <c r="AN38" s="71" t="s">
        <v>499</v>
      </c>
      <c r="AO38" s="71" t="s">
        <v>500</v>
      </c>
      <c r="AP38" s="71" t="s">
        <v>501</v>
      </c>
      <c r="AQ38" s="71" t="s">
        <v>502</v>
      </c>
      <c r="AR38" s="71" t="s">
        <v>133</v>
      </c>
      <c r="AS38" s="71" t="s">
        <v>503</v>
      </c>
      <c r="AT38" s="71" t="s">
        <v>64</v>
      </c>
      <c r="AU38" s="74" t="s">
        <v>73</v>
      </c>
      <c r="AV38" s="71" t="s">
        <v>64</v>
      </c>
      <c r="AW38" s="71"/>
      <c r="AX38" s="72" t="s">
        <v>504</v>
      </c>
      <c r="AY38" s="73" t="s">
        <v>505</v>
      </c>
    </row>
    <row r="39" spans="1:51" s="38" customFormat="1" ht="124.5" customHeight="1">
      <c r="A39" s="70">
        <v>38</v>
      </c>
      <c r="B39" s="71" t="s">
        <v>506</v>
      </c>
      <c r="C39" s="71" t="s">
        <v>507</v>
      </c>
      <c r="D39" s="71" t="s">
        <v>508</v>
      </c>
      <c r="E39" s="71">
        <v>2024</v>
      </c>
      <c r="F39" s="71" t="s">
        <v>54</v>
      </c>
      <c r="G39" s="71" t="s">
        <v>126</v>
      </c>
      <c r="H39" s="71" t="s">
        <v>234</v>
      </c>
      <c r="I39" s="71" t="str">
        <f t="array" ref="I39">_xlfn.TEXTJOIN(",", TRUE, IF(Table4[study_id]=Table3[[#This Row],[study_id]], Table4[iso_code], ""))</f>
        <v>MA</v>
      </c>
      <c r="J39" s="71">
        <f>COUNTIF(study_countries!A:A,A39)</f>
        <v>1</v>
      </c>
      <c r="K39" s="71" t="s">
        <v>219</v>
      </c>
      <c r="L39" s="71" t="s">
        <v>509</v>
      </c>
      <c r="M39" s="71" t="s">
        <v>510</v>
      </c>
      <c r="N39" s="71">
        <v>2020</v>
      </c>
      <c r="O39" s="71">
        <v>2050</v>
      </c>
      <c r="P39" s="71" t="s">
        <v>60</v>
      </c>
      <c r="Q39" s="71" t="s">
        <v>82</v>
      </c>
      <c r="R39" s="71" t="s">
        <v>62</v>
      </c>
      <c r="S39" s="71" t="s">
        <v>63</v>
      </c>
      <c r="T39" s="71" t="s">
        <v>63</v>
      </c>
      <c r="U39" s="71" t="s">
        <v>63</v>
      </c>
      <c r="V39" s="71" t="s">
        <v>64</v>
      </c>
      <c r="W39" s="71" t="s">
        <v>64</v>
      </c>
      <c r="X39" s="71" t="s">
        <v>64</v>
      </c>
      <c r="Y39" s="71" t="s">
        <v>63</v>
      </c>
      <c r="Z39" s="71" t="s">
        <v>64</v>
      </c>
      <c r="AA39" s="71" t="s">
        <v>63</v>
      </c>
      <c r="AB39" s="71" t="s">
        <v>65</v>
      </c>
      <c r="AC39" s="71" t="s">
        <v>101</v>
      </c>
      <c r="AD39" s="71" t="s">
        <v>63</v>
      </c>
      <c r="AE39" s="71" t="s">
        <v>63</v>
      </c>
      <c r="AF39" s="71" t="s">
        <v>64</v>
      </c>
      <c r="AG39" s="71" t="s">
        <v>64</v>
      </c>
      <c r="AH39" s="71" t="s">
        <v>86</v>
      </c>
      <c r="AI39" s="71" t="s">
        <v>64</v>
      </c>
      <c r="AJ39" s="71" t="s">
        <v>64</v>
      </c>
      <c r="AK39" s="71" t="s">
        <v>64</v>
      </c>
      <c r="AL39" s="71" t="s">
        <v>63</v>
      </c>
      <c r="AM39" s="71" t="s">
        <v>63</v>
      </c>
      <c r="AN39" s="71" t="s">
        <v>511</v>
      </c>
      <c r="AO39" s="71" t="s">
        <v>512</v>
      </c>
      <c r="AP39" s="71" t="s">
        <v>513</v>
      </c>
      <c r="AQ39" s="71" t="s">
        <v>514</v>
      </c>
      <c r="AR39" s="71" t="s">
        <v>63</v>
      </c>
      <c r="AS39" s="71"/>
      <c r="AT39" s="71" t="s">
        <v>64</v>
      </c>
      <c r="AU39" s="74">
        <v>0.05</v>
      </c>
      <c r="AV39" s="71" t="s">
        <v>64</v>
      </c>
      <c r="AW39" s="71"/>
      <c r="AX39" s="72" t="s">
        <v>515</v>
      </c>
      <c r="AY39" s="73" t="s">
        <v>516</v>
      </c>
    </row>
    <row r="40" spans="1:51" s="38" customFormat="1" ht="124.5" customHeight="1">
      <c r="A40" s="70">
        <v>39</v>
      </c>
      <c r="B40" s="71" t="s">
        <v>517</v>
      </c>
      <c r="C40" s="71" t="s">
        <v>518</v>
      </c>
      <c r="D40" s="71" t="s">
        <v>519</v>
      </c>
      <c r="E40" s="71">
        <v>2025</v>
      </c>
      <c r="F40" s="71" t="s">
        <v>232</v>
      </c>
      <c r="G40" s="71" t="s">
        <v>233</v>
      </c>
      <c r="H40" s="71" t="s">
        <v>234</v>
      </c>
      <c r="I40" s="71" t="str">
        <f t="array" ref="I40">_xlfn.TEXTJOIN(",", TRUE, IF(Table4[study_id]=Table3[[#This Row],[study_id]], Table4[iso_code], ""))</f>
        <v>MA</v>
      </c>
      <c r="J40" s="71">
        <f>COUNTIF(study_countries!A:A,A40)</f>
        <v>1</v>
      </c>
      <c r="K40" s="71" t="s">
        <v>219</v>
      </c>
      <c r="L40" s="71" t="s">
        <v>520</v>
      </c>
      <c r="M40" s="71" t="s">
        <v>521</v>
      </c>
      <c r="N40" s="71"/>
      <c r="O40" s="71">
        <v>2050</v>
      </c>
      <c r="P40" s="71"/>
      <c r="Q40" s="71"/>
      <c r="R40" s="71"/>
      <c r="S40" s="71"/>
      <c r="T40" s="71"/>
      <c r="U40" s="71"/>
      <c r="V40" s="71"/>
      <c r="W40" s="71"/>
      <c r="X40" s="71"/>
      <c r="Y40" s="71"/>
      <c r="Z40" s="71"/>
      <c r="AA40" s="71"/>
      <c r="AB40" s="71" t="s">
        <v>522</v>
      </c>
      <c r="AC40" s="71" t="s">
        <v>85</v>
      </c>
      <c r="AD40" s="71" t="s">
        <v>63</v>
      </c>
      <c r="AE40" s="71" t="s">
        <v>63</v>
      </c>
      <c r="AF40" s="71" t="s">
        <v>63</v>
      </c>
      <c r="AG40" s="71"/>
      <c r="AH40" s="71" t="s">
        <v>86</v>
      </c>
      <c r="AI40" s="71" t="s">
        <v>64</v>
      </c>
      <c r="AJ40" s="71" t="s">
        <v>64</v>
      </c>
      <c r="AK40" s="71" t="s">
        <v>64</v>
      </c>
      <c r="AL40" s="71" t="s">
        <v>64</v>
      </c>
      <c r="AM40" s="71" t="s">
        <v>64</v>
      </c>
      <c r="AN40" s="71"/>
      <c r="AO40" s="71"/>
      <c r="AP40" s="71" t="s">
        <v>523</v>
      </c>
      <c r="AQ40" s="71" t="s">
        <v>514</v>
      </c>
      <c r="AR40" s="71" t="s">
        <v>63</v>
      </c>
      <c r="AS40" s="71"/>
      <c r="AT40" s="71" t="s">
        <v>64</v>
      </c>
      <c r="AU40" s="74"/>
      <c r="AV40" s="71"/>
      <c r="AW40" s="71"/>
      <c r="AX40" s="72" t="s">
        <v>524</v>
      </c>
      <c r="AY40" s="73" t="s">
        <v>525</v>
      </c>
    </row>
    <row r="41" spans="1:51" s="38" customFormat="1" ht="124.5" customHeight="1">
      <c r="A41" s="70">
        <v>40</v>
      </c>
      <c r="B41" s="71" t="s">
        <v>526</v>
      </c>
      <c r="C41" s="71" t="s">
        <v>527</v>
      </c>
      <c r="D41" s="71" t="s">
        <v>528</v>
      </c>
      <c r="E41" s="71">
        <v>2022</v>
      </c>
      <c r="F41" s="71" t="s">
        <v>54</v>
      </c>
      <c r="G41" s="71" t="s">
        <v>126</v>
      </c>
      <c r="H41" s="71" t="s">
        <v>234</v>
      </c>
      <c r="I41" s="71" t="str">
        <f t="array" ref="I41">_xlfn.TEXTJOIN(",", TRUE, IF(Table4[study_id]=Table3[[#This Row],[study_id]], Table4[iso_code], ""))</f>
        <v>MZ</v>
      </c>
      <c r="J41" s="71">
        <f>COUNTIF(study_countries!A:A,A41)</f>
        <v>1</v>
      </c>
      <c r="K41" s="71" t="s">
        <v>267</v>
      </c>
      <c r="L41" s="71" t="s">
        <v>529</v>
      </c>
      <c r="M41" s="71" t="s">
        <v>530</v>
      </c>
      <c r="N41" s="71">
        <v>2022</v>
      </c>
      <c r="O41" s="71">
        <v>2032</v>
      </c>
      <c r="P41" s="71" t="s">
        <v>60</v>
      </c>
      <c r="Q41" s="71" t="s">
        <v>82</v>
      </c>
      <c r="R41" s="71" t="s">
        <v>62</v>
      </c>
      <c r="S41" s="71" t="s">
        <v>63</v>
      </c>
      <c r="T41" s="71" t="s">
        <v>63</v>
      </c>
      <c r="U41" s="71" t="s">
        <v>63</v>
      </c>
      <c r="V41" s="71" t="s">
        <v>64</v>
      </c>
      <c r="W41" s="71" t="s">
        <v>64</v>
      </c>
      <c r="X41" s="71" t="s">
        <v>64</v>
      </c>
      <c r="Y41" s="71" t="s">
        <v>63</v>
      </c>
      <c r="Z41" s="71" t="s">
        <v>63</v>
      </c>
      <c r="AA41" s="71" t="s">
        <v>64</v>
      </c>
      <c r="AB41" s="71" t="s">
        <v>65</v>
      </c>
      <c r="AC41" s="71" t="s">
        <v>66</v>
      </c>
      <c r="AD41" s="71" t="s">
        <v>63</v>
      </c>
      <c r="AE41" s="71" t="s">
        <v>63</v>
      </c>
      <c r="AF41" s="71" t="s">
        <v>64</v>
      </c>
      <c r="AG41" s="71" t="s">
        <v>64</v>
      </c>
      <c r="AH41" s="71" t="s">
        <v>86</v>
      </c>
      <c r="AI41" s="71" t="s">
        <v>64</v>
      </c>
      <c r="AJ41" s="71" t="s">
        <v>64</v>
      </c>
      <c r="AK41" s="71" t="s">
        <v>64</v>
      </c>
      <c r="AL41" s="71" t="s">
        <v>63</v>
      </c>
      <c r="AM41" s="71" t="s">
        <v>133</v>
      </c>
      <c r="AN41" s="71" t="s">
        <v>531</v>
      </c>
      <c r="AO41" s="71" t="s">
        <v>532</v>
      </c>
      <c r="AP41" s="71" t="s">
        <v>526</v>
      </c>
      <c r="AQ41" s="71" t="s">
        <v>533</v>
      </c>
      <c r="AR41" s="71" t="s">
        <v>64</v>
      </c>
      <c r="AS41" s="71" t="s">
        <v>534</v>
      </c>
      <c r="AT41" s="71" t="s">
        <v>63</v>
      </c>
      <c r="AU41" s="74" t="s">
        <v>73</v>
      </c>
      <c r="AV41" s="71" t="s">
        <v>64</v>
      </c>
      <c r="AW41" s="71"/>
      <c r="AX41" s="72" t="s">
        <v>535</v>
      </c>
      <c r="AY41" s="73" t="s">
        <v>536</v>
      </c>
    </row>
    <row r="42" spans="1:51" s="38" customFormat="1" ht="105" customHeight="1">
      <c r="A42" s="70">
        <v>41</v>
      </c>
      <c r="B42" s="71" t="s">
        <v>537</v>
      </c>
      <c r="C42" s="71" t="s">
        <v>382</v>
      </c>
      <c r="D42" s="71" t="s">
        <v>538</v>
      </c>
      <c r="E42" s="71">
        <v>2022</v>
      </c>
      <c r="F42" s="71" t="s">
        <v>54</v>
      </c>
      <c r="G42" s="71" t="s">
        <v>126</v>
      </c>
      <c r="H42" s="71" t="s">
        <v>234</v>
      </c>
      <c r="I42" s="71" t="str">
        <f t="array" ref="I42">_xlfn.TEXTJOIN(",", TRUE, IF(Table4[study_id]=Table3[[#This Row],[study_id]], Table4[iso_code], ""))</f>
        <v>NG</v>
      </c>
      <c r="J42" s="71">
        <f>COUNTIF(study_countries!A:A,A42)</f>
        <v>1</v>
      </c>
      <c r="K42" s="71" t="s">
        <v>244</v>
      </c>
      <c r="L42" s="71" t="s">
        <v>539</v>
      </c>
      <c r="M42" s="71" t="s">
        <v>540</v>
      </c>
      <c r="N42" s="71">
        <v>2017</v>
      </c>
      <c r="O42" s="71">
        <v>2040</v>
      </c>
      <c r="P42" s="71" t="s">
        <v>60</v>
      </c>
      <c r="Q42" s="71" t="s">
        <v>436</v>
      </c>
      <c r="R42" s="71" t="s">
        <v>190</v>
      </c>
      <c r="S42" s="71" t="s">
        <v>63</v>
      </c>
      <c r="T42" s="71" t="s">
        <v>63</v>
      </c>
      <c r="U42" s="71" t="s">
        <v>63</v>
      </c>
      <c r="V42" s="71" t="s">
        <v>63</v>
      </c>
      <c r="W42" s="71" t="s">
        <v>64</v>
      </c>
      <c r="X42" s="71" t="s">
        <v>64</v>
      </c>
      <c r="Y42" s="71" t="s">
        <v>63</v>
      </c>
      <c r="Z42" s="71" t="s">
        <v>64</v>
      </c>
      <c r="AA42" s="71" t="s">
        <v>63</v>
      </c>
      <c r="AB42" s="71" t="s">
        <v>65</v>
      </c>
      <c r="AC42" s="71" t="s">
        <v>66</v>
      </c>
      <c r="AD42" s="71" t="s">
        <v>63</v>
      </c>
      <c r="AE42" s="71" t="s">
        <v>63</v>
      </c>
      <c r="AF42" s="71" t="s">
        <v>64</v>
      </c>
      <c r="AG42" s="71" t="s">
        <v>64</v>
      </c>
      <c r="AH42" s="71" t="s">
        <v>86</v>
      </c>
      <c r="AI42" s="71" t="s">
        <v>64</v>
      </c>
      <c r="AJ42" s="71" t="s">
        <v>64</v>
      </c>
      <c r="AK42" s="71" t="s">
        <v>63</v>
      </c>
      <c r="AL42" s="71" t="s">
        <v>63</v>
      </c>
      <c r="AM42" s="71" t="s">
        <v>63</v>
      </c>
      <c r="AN42" s="71"/>
      <c r="AO42" s="71"/>
      <c r="AP42" s="71" t="s">
        <v>541</v>
      </c>
      <c r="AQ42" s="71" t="s">
        <v>542</v>
      </c>
      <c r="AR42" s="71" t="s">
        <v>133</v>
      </c>
      <c r="AS42" s="71"/>
      <c r="AT42" s="71" t="s">
        <v>64</v>
      </c>
      <c r="AU42" s="74" t="s">
        <v>73</v>
      </c>
      <c r="AV42" s="71" t="s">
        <v>64</v>
      </c>
      <c r="AW42" s="71"/>
      <c r="AX42" s="72" t="s">
        <v>543</v>
      </c>
      <c r="AY42" s="73" t="s">
        <v>544</v>
      </c>
    </row>
    <row r="43" spans="1:51" s="38" customFormat="1" ht="171.75" customHeight="1">
      <c r="A43" s="70">
        <v>42</v>
      </c>
      <c r="B43" s="71" t="s">
        <v>545</v>
      </c>
      <c r="C43" s="71" t="s">
        <v>382</v>
      </c>
      <c r="D43" s="71" t="s">
        <v>546</v>
      </c>
      <c r="E43" s="71">
        <v>2017</v>
      </c>
      <c r="F43" s="71" t="s">
        <v>54</v>
      </c>
      <c r="G43" s="71" t="s">
        <v>126</v>
      </c>
      <c r="H43" s="71" t="s">
        <v>234</v>
      </c>
      <c r="I43" s="71" t="str">
        <f t="array" ref="I43">_xlfn.TEXTJOIN(",", TRUE, IF(Table4[study_id]=Table3[[#This Row],[study_id]], Table4[iso_code], ""))</f>
        <v>NG</v>
      </c>
      <c r="J43" s="71">
        <f>COUNTIF(study_countries!A:A,A43)</f>
        <v>1</v>
      </c>
      <c r="K43" s="71" t="s">
        <v>244</v>
      </c>
      <c r="L43" s="71" t="s">
        <v>547</v>
      </c>
      <c r="M43" s="71" t="s">
        <v>548</v>
      </c>
      <c r="N43" s="71">
        <v>2010</v>
      </c>
      <c r="O43" s="71">
        <v>2040</v>
      </c>
      <c r="P43" s="71" t="s">
        <v>60</v>
      </c>
      <c r="Q43" s="71" t="s">
        <v>436</v>
      </c>
      <c r="R43" s="71" t="s">
        <v>190</v>
      </c>
      <c r="S43" s="71" t="s">
        <v>63</v>
      </c>
      <c r="T43" s="71" t="s">
        <v>63</v>
      </c>
      <c r="U43" s="71" t="s">
        <v>63</v>
      </c>
      <c r="V43" s="71" t="s">
        <v>63</v>
      </c>
      <c r="W43" s="71" t="s">
        <v>63</v>
      </c>
      <c r="X43" s="71" t="s">
        <v>63</v>
      </c>
      <c r="Y43" s="71" t="s">
        <v>63</v>
      </c>
      <c r="Z43" s="71" t="s">
        <v>64</v>
      </c>
      <c r="AA43" s="71" t="s">
        <v>63</v>
      </c>
      <c r="AB43" s="71" t="s">
        <v>143</v>
      </c>
      <c r="AC43" s="71" t="s">
        <v>66</v>
      </c>
      <c r="AD43" s="71" t="s">
        <v>63</v>
      </c>
      <c r="AE43" s="71" t="s">
        <v>63</v>
      </c>
      <c r="AF43" s="71" t="s">
        <v>64</v>
      </c>
      <c r="AG43" s="71" t="s">
        <v>64</v>
      </c>
      <c r="AH43" s="71" t="s">
        <v>86</v>
      </c>
      <c r="AI43" s="71" t="s">
        <v>64</v>
      </c>
      <c r="AJ43" s="71" t="s">
        <v>63</v>
      </c>
      <c r="AK43" s="71" t="s">
        <v>63</v>
      </c>
      <c r="AL43" s="71" t="s">
        <v>64</v>
      </c>
      <c r="AM43" s="71" t="s">
        <v>63</v>
      </c>
      <c r="AN43" s="71" t="s">
        <v>549</v>
      </c>
      <c r="AO43" s="71" t="s">
        <v>550</v>
      </c>
      <c r="AP43" s="71" t="s">
        <v>551</v>
      </c>
      <c r="AQ43" s="71" t="s">
        <v>552</v>
      </c>
      <c r="AR43" s="71" t="s">
        <v>133</v>
      </c>
      <c r="AS43" s="71"/>
      <c r="AT43" s="71" t="s">
        <v>64</v>
      </c>
      <c r="AU43" s="74">
        <v>0.05</v>
      </c>
      <c r="AV43" s="71" t="s">
        <v>64</v>
      </c>
      <c r="AW43" s="71"/>
      <c r="AX43" s="72" t="s">
        <v>553</v>
      </c>
      <c r="AY43" s="73" t="s">
        <v>554</v>
      </c>
    </row>
    <row r="44" spans="1:51" s="38" customFormat="1" ht="171.75" customHeight="1">
      <c r="A44" s="70">
        <v>43</v>
      </c>
      <c r="B44" s="71" t="s">
        <v>555</v>
      </c>
      <c r="C44" s="71" t="s">
        <v>556</v>
      </c>
      <c r="D44" s="71" t="s">
        <v>557</v>
      </c>
      <c r="E44" s="71">
        <v>2021</v>
      </c>
      <c r="F44" s="71" t="s">
        <v>54</v>
      </c>
      <c r="G44" s="71" t="s">
        <v>126</v>
      </c>
      <c r="H44" s="71" t="s">
        <v>234</v>
      </c>
      <c r="I44" s="71" t="str">
        <f t="array" ref="I44">_xlfn.TEXTJOIN(",", TRUE, IF(Table4[study_id]=Table3[[#This Row],[study_id]], Table4[iso_code], ""))</f>
        <v>NG</v>
      </c>
      <c r="J44" s="71">
        <f>COUNTIF(study_countries!A:A,A44)</f>
        <v>1</v>
      </c>
      <c r="K44" s="71" t="s">
        <v>244</v>
      </c>
      <c r="L44" s="71" t="s">
        <v>558</v>
      </c>
      <c r="M44" s="71" t="s">
        <v>559</v>
      </c>
      <c r="N44" s="71">
        <v>2015</v>
      </c>
      <c r="O44" s="71">
        <v>2060</v>
      </c>
      <c r="P44" s="71" t="s">
        <v>60</v>
      </c>
      <c r="Q44" s="71" t="s">
        <v>156</v>
      </c>
      <c r="R44" s="71" t="s">
        <v>83</v>
      </c>
      <c r="S44" s="71" t="s">
        <v>63</v>
      </c>
      <c r="T44" s="71" t="s">
        <v>63</v>
      </c>
      <c r="U44" s="71" t="s">
        <v>63</v>
      </c>
      <c r="V44" s="71" t="s">
        <v>64</v>
      </c>
      <c r="W44" s="71" t="s">
        <v>63</v>
      </c>
      <c r="X44" s="71" t="s">
        <v>64</v>
      </c>
      <c r="Y44" s="71" t="s">
        <v>63</v>
      </c>
      <c r="Z44" s="71" t="s">
        <v>64</v>
      </c>
      <c r="AA44" s="71" t="s">
        <v>64</v>
      </c>
      <c r="AB44" s="71" t="s">
        <v>65</v>
      </c>
      <c r="AC44" s="71" t="s">
        <v>66</v>
      </c>
      <c r="AD44" s="71" t="s">
        <v>64</v>
      </c>
      <c r="AE44" s="71" t="s">
        <v>63</v>
      </c>
      <c r="AF44" s="71" t="s">
        <v>63</v>
      </c>
      <c r="AG44" s="71" t="s">
        <v>64</v>
      </c>
      <c r="AH44" s="71" t="s">
        <v>86</v>
      </c>
      <c r="AI44" s="71" t="s">
        <v>64</v>
      </c>
      <c r="AJ44" s="71" t="s">
        <v>64</v>
      </c>
      <c r="AK44" s="71" t="s">
        <v>64</v>
      </c>
      <c r="AL44" s="71" t="s">
        <v>63</v>
      </c>
      <c r="AM44" s="71" t="s">
        <v>64</v>
      </c>
      <c r="AN44" s="71" t="s">
        <v>560</v>
      </c>
      <c r="AO44" s="71" t="s">
        <v>561</v>
      </c>
      <c r="AP44" s="71" t="s">
        <v>562</v>
      </c>
      <c r="AQ44" s="71" t="s">
        <v>563</v>
      </c>
      <c r="AR44" s="71" t="s">
        <v>64</v>
      </c>
      <c r="AS44" s="71"/>
      <c r="AT44" s="71" t="s">
        <v>64</v>
      </c>
      <c r="AU44" s="74">
        <v>0.15</v>
      </c>
      <c r="AV44" s="71" t="s">
        <v>64</v>
      </c>
      <c r="AW44" s="71"/>
      <c r="AX44" s="72" t="s">
        <v>564</v>
      </c>
      <c r="AY44" s="73" t="s">
        <v>565</v>
      </c>
    </row>
    <row r="45" spans="1:51" s="38" customFormat="1" ht="171.75" customHeight="1">
      <c r="A45" s="70">
        <v>44</v>
      </c>
      <c r="B45" s="71" t="s">
        <v>566</v>
      </c>
      <c r="C45" s="71" t="s">
        <v>567</v>
      </c>
      <c r="D45" s="71" t="s">
        <v>568</v>
      </c>
      <c r="E45" s="71">
        <v>2019</v>
      </c>
      <c r="F45" s="71" t="s">
        <v>232</v>
      </c>
      <c r="G45" s="71" t="s">
        <v>126</v>
      </c>
      <c r="H45" s="71" t="s">
        <v>234</v>
      </c>
      <c r="I45" s="71" t="str">
        <f t="array" ref="I45">_xlfn.TEXTJOIN(",", TRUE, IF(Table4[study_id]=Table3[[#This Row],[study_id]], Table4[iso_code], ""))</f>
        <v>NG</v>
      </c>
      <c r="J45" s="71">
        <f>COUNTIF(study_countries!A:A,A45)</f>
        <v>1</v>
      </c>
      <c r="K45" s="71" t="s">
        <v>244</v>
      </c>
      <c r="L45" s="71" t="s">
        <v>569</v>
      </c>
      <c r="M45" s="71" t="s">
        <v>570</v>
      </c>
      <c r="N45" s="71">
        <v>2010</v>
      </c>
      <c r="O45" s="71">
        <v>2050</v>
      </c>
      <c r="P45" s="71"/>
      <c r="Q45" s="71"/>
      <c r="R45" s="71"/>
      <c r="S45" s="71"/>
      <c r="T45" s="71"/>
      <c r="U45" s="71"/>
      <c r="V45" s="71"/>
      <c r="W45" s="71"/>
      <c r="X45" s="71"/>
      <c r="Y45" s="71"/>
      <c r="Z45" s="71"/>
      <c r="AA45" s="71"/>
      <c r="AB45" s="71" t="s">
        <v>143</v>
      </c>
      <c r="AC45" s="71" t="s">
        <v>101</v>
      </c>
      <c r="AD45" s="71" t="s">
        <v>63</v>
      </c>
      <c r="AE45" s="71" t="s">
        <v>63</v>
      </c>
      <c r="AF45" s="71" t="s">
        <v>63</v>
      </c>
      <c r="AG45" s="71"/>
      <c r="AH45" s="71" t="s">
        <v>86</v>
      </c>
      <c r="AI45" s="71" t="s">
        <v>64</v>
      </c>
      <c r="AJ45" s="71" t="s">
        <v>63</v>
      </c>
      <c r="AK45" s="71" t="s">
        <v>63</v>
      </c>
      <c r="AL45" s="71" t="s">
        <v>64</v>
      </c>
      <c r="AM45" s="71" t="s">
        <v>63</v>
      </c>
      <c r="AN45" s="71"/>
      <c r="AO45" s="71"/>
      <c r="AP45" s="71" t="s">
        <v>571</v>
      </c>
      <c r="AQ45" s="71" t="s">
        <v>572</v>
      </c>
      <c r="AR45" s="71" t="s">
        <v>133</v>
      </c>
      <c r="AS45" s="71"/>
      <c r="AT45" s="71" t="s">
        <v>64</v>
      </c>
      <c r="AU45" s="74"/>
      <c r="AV45" s="71"/>
      <c r="AW45" s="71"/>
      <c r="AX45" s="72" t="s">
        <v>573</v>
      </c>
      <c r="AY45" s="73" t="s">
        <v>574</v>
      </c>
    </row>
    <row r="46" spans="1:51" s="38" customFormat="1" ht="105" customHeight="1">
      <c r="A46" s="70">
        <v>45</v>
      </c>
      <c r="B46" s="71" t="s">
        <v>575</v>
      </c>
      <c r="C46" s="71" t="s">
        <v>576</v>
      </c>
      <c r="D46" s="71" t="s">
        <v>577</v>
      </c>
      <c r="E46" s="71">
        <v>2021</v>
      </c>
      <c r="F46" s="71" t="s">
        <v>54</v>
      </c>
      <c r="G46" s="71" t="s">
        <v>126</v>
      </c>
      <c r="H46" s="71" t="s">
        <v>218</v>
      </c>
      <c r="I46" s="71" t="str">
        <f t="array" ref="I46">_xlfn.TEXTJOIN(",", TRUE, IF(Table4[study_id]=Table3[[#This Row],[study_id]], Table4[iso_code], ""))</f>
        <v>NG</v>
      </c>
      <c r="J46" s="71">
        <f>COUNTIF(study_countries!A:A,A46)</f>
        <v>1</v>
      </c>
      <c r="K46" s="71" t="s">
        <v>244</v>
      </c>
      <c r="L46" s="71" t="s">
        <v>578</v>
      </c>
      <c r="M46" s="71" t="s">
        <v>579</v>
      </c>
      <c r="N46" s="71">
        <v>2015</v>
      </c>
      <c r="O46" s="71">
        <v>2040</v>
      </c>
      <c r="P46" s="71" t="s">
        <v>156</v>
      </c>
      <c r="Q46" s="71" t="s">
        <v>156</v>
      </c>
      <c r="R46" s="71" t="s">
        <v>62</v>
      </c>
      <c r="S46" s="71" t="s">
        <v>64</v>
      </c>
      <c r="T46" s="71" t="s">
        <v>63</v>
      </c>
      <c r="U46" s="71" t="s">
        <v>64</v>
      </c>
      <c r="V46" s="71" t="s">
        <v>63</v>
      </c>
      <c r="W46" s="71" t="s">
        <v>64</v>
      </c>
      <c r="X46" s="71" t="s">
        <v>64</v>
      </c>
      <c r="Y46" s="71" t="s">
        <v>63</v>
      </c>
      <c r="Z46" s="71" t="s">
        <v>64</v>
      </c>
      <c r="AA46" s="71" t="s">
        <v>64</v>
      </c>
      <c r="AB46" s="71" t="s">
        <v>65</v>
      </c>
      <c r="AC46" s="71" t="s">
        <v>66</v>
      </c>
      <c r="AD46" s="71" t="s">
        <v>63</v>
      </c>
      <c r="AE46" s="71" t="s">
        <v>64</v>
      </c>
      <c r="AF46" s="71" t="s">
        <v>63</v>
      </c>
      <c r="AG46" s="71" t="s">
        <v>64</v>
      </c>
      <c r="AH46" s="71" t="s">
        <v>67</v>
      </c>
      <c r="AI46" s="71" t="s">
        <v>64</v>
      </c>
      <c r="AJ46" s="71" t="s">
        <v>64</v>
      </c>
      <c r="AK46" s="71" t="s">
        <v>64</v>
      </c>
      <c r="AL46" s="71" t="s">
        <v>63</v>
      </c>
      <c r="AM46" s="71" t="s">
        <v>64</v>
      </c>
      <c r="AN46" s="71" t="s">
        <v>580</v>
      </c>
      <c r="AO46" s="71" t="s">
        <v>581</v>
      </c>
      <c r="AP46" s="71" t="s">
        <v>582</v>
      </c>
      <c r="AQ46" s="71" t="s">
        <v>583</v>
      </c>
      <c r="AR46" s="71" t="s">
        <v>64</v>
      </c>
      <c r="AS46" s="71"/>
      <c r="AT46" s="71" t="s">
        <v>64</v>
      </c>
      <c r="AU46" s="74">
        <v>0.05</v>
      </c>
      <c r="AV46" s="71" t="s">
        <v>64</v>
      </c>
      <c r="AW46" s="71"/>
      <c r="AX46" s="72" t="s">
        <v>584</v>
      </c>
      <c r="AY46" s="73" t="s">
        <v>585</v>
      </c>
    </row>
    <row r="47" spans="1:51" s="38" customFormat="1" ht="105" customHeight="1">
      <c r="A47" s="70">
        <v>46</v>
      </c>
      <c r="B47" s="71" t="s">
        <v>586</v>
      </c>
      <c r="C47" s="71" t="s">
        <v>587</v>
      </c>
      <c r="D47" s="71" t="s">
        <v>588</v>
      </c>
      <c r="E47" s="71">
        <v>2023</v>
      </c>
      <c r="F47" s="71" t="s">
        <v>232</v>
      </c>
      <c r="G47" s="71" t="s">
        <v>589</v>
      </c>
      <c r="H47" s="71" t="s">
        <v>218</v>
      </c>
      <c r="I47" s="71" t="str">
        <f t="array" ref="I47">_xlfn.TEXTJOIN(",", TRUE, IF(Table4[study_id]=Table3[[#This Row],[study_id]], Table4[iso_code], ""))</f>
        <v>NG</v>
      </c>
      <c r="J47" s="71">
        <f>COUNTIF(study_countries!A:A,A47)</f>
        <v>1</v>
      </c>
      <c r="K47" s="71" t="s">
        <v>244</v>
      </c>
      <c r="L47" s="71" t="s">
        <v>590</v>
      </c>
      <c r="M47" s="71" t="s">
        <v>591</v>
      </c>
      <c r="N47" s="71">
        <v>2018</v>
      </c>
      <c r="O47" s="71">
        <v>2030</v>
      </c>
      <c r="P47" s="71"/>
      <c r="Q47" s="71"/>
      <c r="R47" s="71"/>
      <c r="S47" s="71"/>
      <c r="T47" s="71"/>
      <c r="U47" s="71"/>
      <c r="V47" s="71"/>
      <c r="W47" s="71"/>
      <c r="X47" s="71"/>
      <c r="Y47" s="71"/>
      <c r="Z47" s="71"/>
      <c r="AA47" s="71"/>
      <c r="AB47" s="71" t="s">
        <v>65</v>
      </c>
      <c r="AC47" s="71" t="s">
        <v>101</v>
      </c>
      <c r="AD47" s="71" t="s">
        <v>63</v>
      </c>
      <c r="AE47" s="71" t="s">
        <v>63</v>
      </c>
      <c r="AF47" s="71" t="s">
        <v>64</v>
      </c>
      <c r="AG47" s="71"/>
      <c r="AH47" s="71" t="s">
        <v>67</v>
      </c>
      <c r="AI47" s="71" t="s">
        <v>64</v>
      </c>
      <c r="AJ47" s="71" t="s">
        <v>64</v>
      </c>
      <c r="AK47" s="71" t="s">
        <v>64</v>
      </c>
      <c r="AL47" s="71" t="s">
        <v>64</v>
      </c>
      <c r="AM47" s="71" t="s">
        <v>63</v>
      </c>
      <c r="AN47" s="71"/>
      <c r="AO47" s="71"/>
      <c r="AP47" s="71" t="s">
        <v>592</v>
      </c>
      <c r="AQ47" s="71" t="s">
        <v>593</v>
      </c>
      <c r="AR47" s="71" t="s">
        <v>133</v>
      </c>
      <c r="AS47" s="71"/>
      <c r="AT47" s="71" t="s">
        <v>64</v>
      </c>
      <c r="AU47" s="74"/>
      <c r="AV47" s="71"/>
      <c r="AW47" s="71"/>
      <c r="AX47" s="72" t="s">
        <v>594</v>
      </c>
      <c r="AY47" s="73" t="s">
        <v>595</v>
      </c>
    </row>
    <row r="48" spans="1:51" s="38" customFormat="1" ht="171.75" customHeight="1">
      <c r="A48" s="70">
        <v>47</v>
      </c>
      <c r="B48" s="71" t="s">
        <v>596</v>
      </c>
      <c r="C48" s="71" t="s">
        <v>597</v>
      </c>
      <c r="D48" s="71" t="s">
        <v>598</v>
      </c>
      <c r="E48" s="71">
        <v>2020</v>
      </c>
      <c r="F48" s="71" t="s">
        <v>232</v>
      </c>
      <c r="G48" s="71" t="s">
        <v>589</v>
      </c>
      <c r="H48" s="71" t="s">
        <v>234</v>
      </c>
      <c r="I48" s="71" t="str">
        <f t="array" ref="I48">_xlfn.TEXTJOIN(",", TRUE, IF(Table4[study_id]=Table3[[#This Row],[study_id]], Table4[iso_code], ""))</f>
        <v>RW</v>
      </c>
      <c r="J48" s="71">
        <f>COUNTIF(study_countries!A:A,A48)</f>
        <v>1</v>
      </c>
      <c r="K48" s="71" t="s">
        <v>316</v>
      </c>
      <c r="L48" s="71" t="s">
        <v>599</v>
      </c>
      <c r="M48" s="71" t="s">
        <v>600</v>
      </c>
      <c r="N48" s="71"/>
      <c r="O48" s="71"/>
      <c r="P48" s="71"/>
      <c r="Q48" s="71"/>
      <c r="R48" s="71"/>
      <c r="S48" s="71"/>
      <c r="T48" s="71"/>
      <c r="U48" s="71"/>
      <c r="V48" s="71"/>
      <c r="W48" s="71"/>
      <c r="X48" s="71"/>
      <c r="Y48" s="71"/>
      <c r="Z48" s="71"/>
      <c r="AA48" s="71"/>
      <c r="AB48" s="71" t="s">
        <v>65</v>
      </c>
      <c r="AC48" s="71" t="s">
        <v>66</v>
      </c>
      <c r="AD48" s="71" t="s">
        <v>63</v>
      </c>
      <c r="AE48" s="71" t="s">
        <v>63</v>
      </c>
      <c r="AF48" s="71" t="s">
        <v>64</v>
      </c>
      <c r="AG48" s="71"/>
      <c r="AH48" s="71" t="s">
        <v>86</v>
      </c>
      <c r="AI48" s="71" t="s">
        <v>64</v>
      </c>
      <c r="AJ48" s="71" t="s">
        <v>64</v>
      </c>
      <c r="AK48" s="71" t="s">
        <v>64</v>
      </c>
      <c r="AL48" s="71" t="s">
        <v>63</v>
      </c>
      <c r="AM48" s="71" t="s">
        <v>63</v>
      </c>
      <c r="AN48" s="71"/>
      <c r="AO48" s="71"/>
      <c r="AP48" s="71" t="s">
        <v>601</v>
      </c>
      <c r="AQ48" s="71" t="s">
        <v>602</v>
      </c>
      <c r="AR48" s="71" t="s">
        <v>133</v>
      </c>
      <c r="AS48" s="71"/>
      <c r="AT48" s="71" t="s">
        <v>64</v>
      </c>
      <c r="AU48" s="74"/>
      <c r="AV48" s="71"/>
      <c r="AW48" s="71"/>
      <c r="AX48" s="72" t="s">
        <v>603</v>
      </c>
      <c r="AY48" s="73" t="s">
        <v>604</v>
      </c>
    </row>
    <row r="49" spans="1:51" s="38" customFormat="1" ht="157.5" customHeight="1">
      <c r="A49" s="70">
        <v>48</v>
      </c>
      <c r="B49" s="71" t="s">
        <v>605</v>
      </c>
      <c r="C49" s="71" t="s">
        <v>606</v>
      </c>
      <c r="D49" s="71" t="s">
        <v>607</v>
      </c>
      <c r="E49" s="71">
        <v>2024</v>
      </c>
      <c r="F49" s="71" t="s">
        <v>54</v>
      </c>
      <c r="G49" s="71" t="s">
        <v>126</v>
      </c>
      <c r="H49" s="71" t="s">
        <v>234</v>
      </c>
      <c r="I49" s="71" t="str">
        <f t="array" ref="I49">_xlfn.TEXTJOIN(",", TRUE, IF(Table4[study_id]=Table3[[#This Row],[study_id]], Table4[iso_code], ""))</f>
        <v>ZA</v>
      </c>
      <c r="J49" s="71">
        <f>COUNTIF(study_countries!A:A,A49)</f>
        <v>1</v>
      </c>
      <c r="K49" s="71" t="s">
        <v>267</v>
      </c>
      <c r="L49" s="71" t="s">
        <v>608</v>
      </c>
      <c r="M49" s="71" t="s">
        <v>609</v>
      </c>
      <c r="N49" s="71">
        <v>2017</v>
      </c>
      <c r="O49" s="71">
        <v>2050</v>
      </c>
      <c r="P49" s="71" t="s">
        <v>60</v>
      </c>
      <c r="Q49" s="71" t="s">
        <v>82</v>
      </c>
      <c r="R49" s="71" t="s">
        <v>62</v>
      </c>
      <c r="S49" s="71" t="s">
        <v>63</v>
      </c>
      <c r="T49" s="71" t="s">
        <v>63</v>
      </c>
      <c r="U49" s="71" t="s">
        <v>63</v>
      </c>
      <c r="V49" s="71" t="s">
        <v>63</v>
      </c>
      <c r="W49" s="71" t="s">
        <v>63</v>
      </c>
      <c r="X49" s="71" t="s">
        <v>64</v>
      </c>
      <c r="Y49" s="71" t="s">
        <v>63</v>
      </c>
      <c r="Z49" s="71" t="s">
        <v>63</v>
      </c>
      <c r="AA49" s="71" t="s">
        <v>63</v>
      </c>
      <c r="AB49" s="71" t="s">
        <v>143</v>
      </c>
      <c r="AC49" s="71" t="s">
        <v>85</v>
      </c>
      <c r="AD49" s="71" t="s">
        <v>63</v>
      </c>
      <c r="AE49" s="71" t="s">
        <v>63</v>
      </c>
      <c r="AF49" s="71" t="s">
        <v>63</v>
      </c>
      <c r="AG49" s="71" t="s">
        <v>64</v>
      </c>
      <c r="AH49" s="71" t="s">
        <v>86</v>
      </c>
      <c r="AI49" s="71" t="s">
        <v>63</v>
      </c>
      <c r="AJ49" s="71" t="s">
        <v>63</v>
      </c>
      <c r="AK49" s="71" t="s">
        <v>63</v>
      </c>
      <c r="AL49" s="71" t="s">
        <v>63</v>
      </c>
      <c r="AM49" s="71" t="s">
        <v>63</v>
      </c>
      <c r="AN49" s="71" t="s">
        <v>610</v>
      </c>
      <c r="AO49" s="71" t="s">
        <v>611</v>
      </c>
      <c r="AP49" s="71" t="s">
        <v>612</v>
      </c>
      <c r="AQ49" s="71" t="s">
        <v>613</v>
      </c>
      <c r="AR49" s="71" t="s">
        <v>63</v>
      </c>
      <c r="AS49" s="71" t="s">
        <v>614</v>
      </c>
      <c r="AT49" s="71" t="s">
        <v>64</v>
      </c>
      <c r="AU49" s="74" t="s">
        <v>73</v>
      </c>
      <c r="AV49" s="71" t="s">
        <v>64</v>
      </c>
      <c r="AW49" s="71"/>
      <c r="AX49" s="72" t="s">
        <v>615</v>
      </c>
      <c r="AY49" s="73" t="s">
        <v>616</v>
      </c>
    </row>
    <row r="50" spans="1:51" s="38" customFormat="1" ht="157.5" customHeight="1">
      <c r="A50" s="70">
        <v>49</v>
      </c>
      <c r="B50" s="71" t="s">
        <v>617</v>
      </c>
      <c r="C50" s="71" t="s">
        <v>618</v>
      </c>
      <c r="D50" s="71" t="s">
        <v>619</v>
      </c>
      <c r="E50" s="71">
        <v>2018</v>
      </c>
      <c r="F50" s="71" t="s">
        <v>232</v>
      </c>
      <c r="G50" s="71" t="s">
        <v>126</v>
      </c>
      <c r="H50" s="71" t="s">
        <v>234</v>
      </c>
      <c r="I50" s="71" t="str">
        <f t="array" ref="I50">_xlfn.TEXTJOIN(",", TRUE, IF(Table4[study_id]=Table3[[#This Row],[study_id]], Table4[iso_code], ""))</f>
        <v>ZA</v>
      </c>
      <c r="J50" s="71">
        <f>COUNTIF(study_countries!A:A,A50)</f>
        <v>1</v>
      </c>
      <c r="K50" s="71" t="s">
        <v>267</v>
      </c>
      <c r="L50" s="71" t="s">
        <v>620</v>
      </c>
      <c r="M50" s="71" t="s">
        <v>621</v>
      </c>
      <c r="N50" s="71">
        <v>2017</v>
      </c>
      <c r="O50" s="71">
        <v>2030</v>
      </c>
      <c r="P50" s="71"/>
      <c r="Q50" s="71"/>
      <c r="R50" s="71"/>
      <c r="S50" s="71"/>
      <c r="T50" s="71"/>
      <c r="U50" s="71"/>
      <c r="V50" s="71"/>
      <c r="W50" s="71"/>
      <c r="X50" s="71"/>
      <c r="Y50" s="71"/>
      <c r="Z50" s="71"/>
      <c r="AA50" s="71"/>
      <c r="AB50" s="71" t="s">
        <v>143</v>
      </c>
      <c r="AC50" s="71" t="s">
        <v>101</v>
      </c>
      <c r="AD50" s="71" t="s">
        <v>64</v>
      </c>
      <c r="AE50" s="71" t="s">
        <v>63</v>
      </c>
      <c r="AF50" s="71" t="s">
        <v>63</v>
      </c>
      <c r="AG50" s="71"/>
      <c r="AH50" s="71" t="s">
        <v>86</v>
      </c>
      <c r="AI50" s="71" t="s">
        <v>64</v>
      </c>
      <c r="AJ50" s="71" t="s">
        <v>64</v>
      </c>
      <c r="AK50" s="71" t="s">
        <v>64</v>
      </c>
      <c r="AL50" s="71" t="s">
        <v>64</v>
      </c>
      <c r="AM50" s="71" t="s">
        <v>64</v>
      </c>
      <c r="AN50" s="71"/>
      <c r="AO50" s="71"/>
      <c r="AP50" s="71" t="s">
        <v>622</v>
      </c>
      <c r="AQ50" s="71" t="s">
        <v>613</v>
      </c>
      <c r="AR50" s="71" t="s">
        <v>63</v>
      </c>
      <c r="AS50" s="71"/>
      <c r="AT50" s="71" t="s">
        <v>64</v>
      </c>
      <c r="AU50" s="74"/>
      <c r="AV50" s="71"/>
      <c r="AW50" s="71"/>
      <c r="AX50" s="72" t="s">
        <v>623</v>
      </c>
      <c r="AY50" s="73" t="s">
        <v>624</v>
      </c>
    </row>
    <row r="51" spans="1:51" s="38" customFormat="1" ht="157.5" customHeight="1">
      <c r="A51" s="70">
        <v>50</v>
      </c>
      <c r="B51" s="71" t="s">
        <v>625</v>
      </c>
      <c r="C51" s="71" t="s">
        <v>382</v>
      </c>
      <c r="D51" s="71" t="s">
        <v>626</v>
      </c>
      <c r="E51" s="71">
        <v>2024</v>
      </c>
      <c r="F51" s="71" t="s">
        <v>54</v>
      </c>
      <c r="G51" s="71" t="s">
        <v>126</v>
      </c>
      <c r="H51" s="71" t="s">
        <v>234</v>
      </c>
      <c r="I51" s="71" t="str">
        <f t="array" ref="I51">_xlfn.TEXTJOIN(",", TRUE, IF(Table4[study_id]=Table3[[#This Row],[study_id]], Table4[iso_code], ""))</f>
        <v>ZA</v>
      </c>
      <c r="J51" s="71">
        <f>COUNTIF(study_countries!A:A,A51)</f>
        <v>1</v>
      </c>
      <c r="K51" s="71" t="s">
        <v>267</v>
      </c>
      <c r="L51" s="71" t="s">
        <v>627</v>
      </c>
      <c r="M51" s="71" t="s">
        <v>628</v>
      </c>
      <c r="N51" s="71">
        <v>2020</v>
      </c>
      <c r="O51" s="71">
        <v>2050</v>
      </c>
      <c r="P51" s="71" t="s">
        <v>60</v>
      </c>
      <c r="Q51" s="71" t="s">
        <v>189</v>
      </c>
      <c r="R51" s="71" t="s">
        <v>190</v>
      </c>
      <c r="S51" s="71" t="s">
        <v>64</v>
      </c>
      <c r="T51" s="71" t="s">
        <v>64</v>
      </c>
      <c r="U51" s="71" t="s">
        <v>64</v>
      </c>
      <c r="V51" s="71" t="s">
        <v>64</v>
      </c>
      <c r="W51" s="71" t="s">
        <v>64</v>
      </c>
      <c r="X51" s="71" t="s">
        <v>64</v>
      </c>
      <c r="Y51" s="71" t="s">
        <v>63</v>
      </c>
      <c r="Z51" s="71" t="s">
        <v>64</v>
      </c>
      <c r="AA51" s="71" t="s">
        <v>64</v>
      </c>
      <c r="AB51" s="71" t="s">
        <v>190</v>
      </c>
      <c r="AC51" s="71" t="s">
        <v>66</v>
      </c>
      <c r="AD51" s="71" t="s">
        <v>64</v>
      </c>
      <c r="AE51" s="71" t="s">
        <v>63</v>
      </c>
      <c r="AF51" s="71" t="s">
        <v>64</v>
      </c>
      <c r="AG51" s="71" t="s">
        <v>64</v>
      </c>
      <c r="AH51" s="71" t="s">
        <v>86</v>
      </c>
      <c r="AI51" s="71" t="s">
        <v>64</v>
      </c>
      <c r="AJ51" s="71" t="s">
        <v>64</v>
      </c>
      <c r="AK51" s="71" t="s">
        <v>64</v>
      </c>
      <c r="AL51" s="71" t="s">
        <v>64</v>
      </c>
      <c r="AM51" s="71" t="s">
        <v>64</v>
      </c>
      <c r="AN51" s="71" t="s">
        <v>629</v>
      </c>
      <c r="AO51" s="71" t="s">
        <v>630</v>
      </c>
      <c r="AP51" s="71" t="s">
        <v>631</v>
      </c>
      <c r="AQ51" s="71" t="s">
        <v>632</v>
      </c>
      <c r="AR51" s="71" t="s">
        <v>133</v>
      </c>
      <c r="AS51" s="71"/>
      <c r="AT51" s="71" t="s">
        <v>64</v>
      </c>
      <c r="AU51" s="74" t="s">
        <v>73</v>
      </c>
      <c r="AV51" s="71" t="s">
        <v>64</v>
      </c>
      <c r="AW51" s="71"/>
      <c r="AX51" s="72" t="s">
        <v>633</v>
      </c>
      <c r="AY51" s="73" t="s">
        <v>634</v>
      </c>
    </row>
    <row r="52" spans="1:51" s="38" customFormat="1" ht="157.5" customHeight="1">
      <c r="A52" s="70">
        <v>51</v>
      </c>
      <c r="B52" s="71" t="s">
        <v>635</v>
      </c>
      <c r="C52" s="71" t="s">
        <v>636</v>
      </c>
      <c r="D52" s="71" t="s">
        <v>637</v>
      </c>
      <c r="E52" s="71">
        <v>2019</v>
      </c>
      <c r="F52" s="71" t="s">
        <v>54</v>
      </c>
      <c r="G52" s="71" t="s">
        <v>126</v>
      </c>
      <c r="H52" s="71" t="s">
        <v>234</v>
      </c>
      <c r="I52" s="71" t="str">
        <f t="array" ref="I52">_xlfn.TEXTJOIN(",", TRUE, IF(Table4[study_id]=Table3[[#This Row],[study_id]], Table4[iso_code], ""))</f>
        <v>SS</v>
      </c>
      <c r="J52" s="71">
        <f>COUNTIF(study_countries!A:A,A52)</f>
        <v>1</v>
      </c>
      <c r="K52" s="71" t="s">
        <v>316</v>
      </c>
      <c r="L52" s="71" t="s">
        <v>638</v>
      </c>
      <c r="M52" s="71" t="s">
        <v>639</v>
      </c>
      <c r="N52" s="71">
        <v>2017</v>
      </c>
      <c r="O52" s="71">
        <v>2037</v>
      </c>
      <c r="P52" s="71" t="s">
        <v>60</v>
      </c>
      <c r="Q52" s="71" t="s">
        <v>82</v>
      </c>
      <c r="R52" s="71" t="s">
        <v>640</v>
      </c>
      <c r="S52" s="71" t="s">
        <v>63</v>
      </c>
      <c r="T52" s="71" t="s">
        <v>63</v>
      </c>
      <c r="U52" s="71" t="s">
        <v>64</v>
      </c>
      <c r="V52" s="71" t="s">
        <v>64</v>
      </c>
      <c r="W52" s="71" t="s">
        <v>64</v>
      </c>
      <c r="X52" s="71" t="s">
        <v>64</v>
      </c>
      <c r="Y52" s="71" t="s">
        <v>63</v>
      </c>
      <c r="Z52" s="71" t="s">
        <v>64</v>
      </c>
      <c r="AA52" s="71" t="s">
        <v>64</v>
      </c>
      <c r="AB52" s="71" t="s">
        <v>65</v>
      </c>
      <c r="AC52" s="71" t="s">
        <v>101</v>
      </c>
      <c r="AD52" s="71" t="s">
        <v>63</v>
      </c>
      <c r="AE52" s="71" t="s">
        <v>63</v>
      </c>
      <c r="AF52" s="71" t="s">
        <v>64</v>
      </c>
      <c r="AG52" s="71" t="s">
        <v>64</v>
      </c>
      <c r="AH52" s="71" t="s">
        <v>86</v>
      </c>
      <c r="AI52" s="71" t="s">
        <v>64</v>
      </c>
      <c r="AJ52" s="71" t="s">
        <v>64</v>
      </c>
      <c r="AK52" s="71" t="s">
        <v>64</v>
      </c>
      <c r="AL52" s="71" t="s">
        <v>133</v>
      </c>
      <c r="AM52" s="71" t="s">
        <v>64</v>
      </c>
      <c r="AN52" s="71" t="s">
        <v>641</v>
      </c>
      <c r="AO52" s="71" t="s">
        <v>642</v>
      </c>
      <c r="AP52" s="71" t="s">
        <v>643</v>
      </c>
      <c r="AQ52" s="71" t="s">
        <v>367</v>
      </c>
      <c r="AR52" s="71" t="s">
        <v>64</v>
      </c>
      <c r="AS52" s="71" t="s">
        <v>644</v>
      </c>
      <c r="AT52" s="71" t="s">
        <v>64</v>
      </c>
      <c r="AU52" s="74">
        <v>0.03</v>
      </c>
      <c r="AV52" s="71" t="s">
        <v>64</v>
      </c>
      <c r="AW52" s="71"/>
      <c r="AX52" s="72" t="s">
        <v>645</v>
      </c>
      <c r="AY52" s="76" t="s">
        <v>646</v>
      </c>
    </row>
    <row r="53" spans="1:51" s="38" customFormat="1" ht="197.25" customHeight="1">
      <c r="A53" s="70">
        <v>52</v>
      </c>
      <c r="B53" s="71" t="s">
        <v>647</v>
      </c>
      <c r="C53" s="71" t="s">
        <v>290</v>
      </c>
      <c r="D53" s="71" t="s">
        <v>648</v>
      </c>
      <c r="E53" s="71">
        <v>2017</v>
      </c>
      <c r="F53" s="71" t="s">
        <v>232</v>
      </c>
      <c r="G53" s="71" t="s">
        <v>589</v>
      </c>
      <c r="H53" s="71" t="s">
        <v>98</v>
      </c>
      <c r="I53" s="71" t="str">
        <f t="array" ref="I53">_xlfn.TEXTJOIN(",", TRUE, IF(Table4[study_id]=Table3[[#This Row],[study_id]], Table4[iso_code], ""))</f>
        <v>AO,BF,BI,BJ,BW,CD,CF,CG,CI,CM,DJ,ER,ET,GA,GH,GM,GN,GQ,GW,KE,LR,LS,MG,ML,MR,MW,MZ,NA,NE,NG,RW,SD,SL,SN,SO,SS,SZ,TD,TG,TZ,UG,ZA,ZM,ZW</v>
      </c>
      <c r="J53" s="71">
        <f>COUNTIF(study_countries!A:A,A53)</f>
        <v>44</v>
      </c>
      <c r="K53" s="71" t="s">
        <v>649</v>
      </c>
      <c r="L53" s="71" t="s">
        <v>650</v>
      </c>
      <c r="M53" s="71" t="s">
        <v>651</v>
      </c>
      <c r="N53" s="71">
        <v>2015</v>
      </c>
      <c r="O53" s="71">
        <v>2030</v>
      </c>
      <c r="P53" s="71"/>
      <c r="Q53" s="71"/>
      <c r="R53" s="71"/>
      <c r="S53" s="71"/>
      <c r="T53" s="71"/>
      <c r="U53" s="71"/>
      <c r="V53" s="71"/>
      <c r="W53" s="71"/>
      <c r="X53" s="71"/>
      <c r="Y53" s="71"/>
      <c r="Z53" s="71"/>
      <c r="AA53" s="71"/>
      <c r="AB53" s="71" t="s">
        <v>65</v>
      </c>
      <c r="AC53" s="71" t="s">
        <v>101</v>
      </c>
      <c r="AD53" s="71" t="s">
        <v>63</v>
      </c>
      <c r="AE53" s="71" t="s">
        <v>64</v>
      </c>
      <c r="AF53" s="71" t="s">
        <v>64</v>
      </c>
      <c r="AG53" s="71"/>
      <c r="AH53" s="71" t="s">
        <v>67</v>
      </c>
      <c r="AI53" s="71" t="s">
        <v>64</v>
      </c>
      <c r="AJ53" s="71" t="s">
        <v>64</v>
      </c>
      <c r="AK53" s="71" t="s">
        <v>64</v>
      </c>
      <c r="AL53" s="71" t="s">
        <v>64</v>
      </c>
      <c r="AM53" s="71" t="s">
        <v>63</v>
      </c>
      <c r="AN53" s="71"/>
      <c r="AO53" s="71"/>
      <c r="AP53" s="71" t="s">
        <v>652</v>
      </c>
      <c r="AQ53" s="71" t="s">
        <v>653</v>
      </c>
      <c r="AR53" s="71" t="s">
        <v>64</v>
      </c>
      <c r="AS53" s="71"/>
      <c r="AT53" s="71" t="s">
        <v>64</v>
      </c>
      <c r="AU53" s="74"/>
      <c r="AV53" s="71"/>
      <c r="AW53" s="71"/>
      <c r="AX53" s="72" t="s">
        <v>654</v>
      </c>
      <c r="AY53" s="73" t="s">
        <v>655</v>
      </c>
    </row>
    <row r="54" spans="1:51" s="38" customFormat="1" ht="146.5" customHeight="1">
      <c r="A54" s="70">
        <v>53</v>
      </c>
      <c r="B54" s="71" t="s">
        <v>656</v>
      </c>
      <c r="C54" s="71" t="s">
        <v>657</v>
      </c>
      <c r="D54" s="71" t="s">
        <v>658</v>
      </c>
      <c r="E54" s="71">
        <v>2021</v>
      </c>
      <c r="F54" s="71" t="s">
        <v>54</v>
      </c>
      <c r="G54" s="71" t="s">
        <v>126</v>
      </c>
      <c r="H54" s="71" t="s">
        <v>234</v>
      </c>
      <c r="I54" s="71" t="str">
        <f t="array" ref="I54">_xlfn.TEXTJOIN(",", TRUE, IF(Table4[study_id]=Table3[[#This Row],[study_id]], Table4[iso_code], ""))</f>
        <v>TZ</v>
      </c>
      <c r="J54" s="71">
        <f>COUNTIF(study_countries!A:A,A54)</f>
        <v>1</v>
      </c>
      <c r="K54" s="71" t="s">
        <v>316</v>
      </c>
      <c r="L54" s="71" t="s">
        <v>659</v>
      </c>
      <c r="M54" s="71" t="s">
        <v>660</v>
      </c>
      <c r="N54" s="71">
        <v>2015</v>
      </c>
      <c r="O54" s="71">
        <v>2040</v>
      </c>
      <c r="P54" s="71" t="s">
        <v>60</v>
      </c>
      <c r="Q54" s="71" t="s">
        <v>82</v>
      </c>
      <c r="R54" s="71" t="s">
        <v>62</v>
      </c>
      <c r="S54" s="71" t="s">
        <v>63</v>
      </c>
      <c r="T54" s="71" t="s">
        <v>63</v>
      </c>
      <c r="U54" s="71" t="s">
        <v>63</v>
      </c>
      <c r="V54" s="71" t="s">
        <v>63</v>
      </c>
      <c r="W54" s="71" t="s">
        <v>64</v>
      </c>
      <c r="X54" s="71" t="s">
        <v>63</v>
      </c>
      <c r="Y54" s="71" t="s">
        <v>63</v>
      </c>
      <c r="Z54" s="71" t="s">
        <v>64</v>
      </c>
      <c r="AA54" s="71" t="s">
        <v>63</v>
      </c>
      <c r="AB54" s="71" t="s">
        <v>65</v>
      </c>
      <c r="AC54" s="71" t="s">
        <v>101</v>
      </c>
      <c r="AD54" s="71" t="s">
        <v>63</v>
      </c>
      <c r="AE54" s="71" t="s">
        <v>63</v>
      </c>
      <c r="AF54" s="71" t="s">
        <v>63</v>
      </c>
      <c r="AG54" s="71" t="s">
        <v>64</v>
      </c>
      <c r="AH54" s="71" t="s">
        <v>67</v>
      </c>
      <c r="AI54" s="71" t="s">
        <v>64</v>
      </c>
      <c r="AJ54" s="71" t="s">
        <v>133</v>
      </c>
      <c r="AK54" s="71" t="s">
        <v>64</v>
      </c>
      <c r="AL54" s="71" t="s">
        <v>63</v>
      </c>
      <c r="AM54" s="71" t="s">
        <v>63</v>
      </c>
      <c r="AN54" s="71" t="s">
        <v>661</v>
      </c>
      <c r="AO54" s="71" t="s">
        <v>662</v>
      </c>
      <c r="AP54" s="71" t="s">
        <v>663</v>
      </c>
      <c r="AQ54" s="71" t="s">
        <v>71</v>
      </c>
      <c r="AR54" s="71" t="s">
        <v>64</v>
      </c>
      <c r="AS54" s="71"/>
      <c r="AT54" s="71" t="s">
        <v>64</v>
      </c>
      <c r="AU54" s="74">
        <v>0.1</v>
      </c>
      <c r="AV54" s="71" t="s">
        <v>64</v>
      </c>
      <c r="AW54" s="71"/>
      <c r="AX54" s="72" t="s">
        <v>664</v>
      </c>
      <c r="AY54" s="73" t="s">
        <v>665</v>
      </c>
    </row>
    <row r="55" spans="1:51" s="38" customFormat="1" ht="192.75" customHeight="1">
      <c r="A55" s="70">
        <v>54</v>
      </c>
      <c r="B55" s="71" t="s">
        <v>666</v>
      </c>
      <c r="C55" s="71" t="s">
        <v>265</v>
      </c>
      <c r="D55" s="71" t="s">
        <v>667</v>
      </c>
      <c r="E55" s="71">
        <v>2022</v>
      </c>
      <c r="F55" s="71" t="s">
        <v>54</v>
      </c>
      <c r="G55" s="71" t="s">
        <v>126</v>
      </c>
      <c r="H55" s="71" t="s">
        <v>234</v>
      </c>
      <c r="I55" s="71" t="str">
        <f t="array" ref="I55">_xlfn.TEXTJOIN(",", TRUE, IF(Table4[study_id]=Table3[[#This Row],[study_id]], Table4[iso_code], ""))</f>
        <v>TG</v>
      </c>
      <c r="J55" s="71">
        <f>COUNTIF(study_countries!A:A,A55)</f>
        <v>1</v>
      </c>
      <c r="K55" s="71" t="s">
        <v>244</v>
      </c>
      <c r="L55" s="71" t="s">
        <v>668</v>
      </c>
      <c r="M55" s="71" t="s">
        <v>669</v>
      </c>
      <c r="N55" s="71">
        <v>2022</v>
      </c>
      <c r="O55" s="71">
        <v>2050</v>
      </c>
      <c r="P55" s="71" t="s">
        <v>60</v>
      </c>
      <c r="Q55" s="71" t="s">
        <v>82</v>
      </c>
      <c r="R55" s="71" t="s">
        <v>62</v>
      </c>
      <c r="S55" s="71" t="s">
        <v>63</v>
      </c>
      <c r="T55" s="71" t="s">
        <v>63</v>
      </c>
      <c r="U55" s="71" t="s">
        <v>63</v>
      </c>
      <c r="V55" s="71" t="s">
        <v>64</v>
      </c>
      <c r="W55" s="71" t="s">
        <v>64</v>
      </c>
      <c r="X55" s="71" t="s">
        <v>64</v>
      </c>
      <c r="Y55" s="71" t="s">
        <v>63</v>
      </c>
      <c r="Z55" s="71" t="s">
        <v>64</v>
      </c>
      <c r="AA55" s="71" t="s">
        <v>64</v>
      </c>
      <c r="AB55" s="71" t="s">
        <v>65</v>
      </c>
      <c r="AC55" s="71" t="s">
        <v>101</v>
      </c>
      <c r="AD55" s="71" t="s">
        <v>63</v>
      </c>
      <c r="AE55" s="71" t="s">
        <v>64</v>
      </c>
      <c r="AF55" s="71" t="s">
        <v>64</v>
      </c>
      <c r="AG55" s="71" t="s">
        <v>64</v>
      </c>
      <c r="AH55" s="71" t="s">
        <v>86</v>
      </c>
      <c r="AI55" s="71" t="s">
        <v>64</v>
      </c>
      <c r="AJ55" s="71" t="s">
        <v>64</v>
      </c>
      <c r="AK55" s="71" t="s">
        <v>64</v>
      </c>
      <c r="AL55" s="71" t="s">
        <v>64</v>
      </c>
      <c r="AM55" s="71" t="s">
        <v>64</v>
      </c>
      <c r="AN55" s="71" t="s">
        <v>670</v>
      </c>
      <c r="AO55" s="71" t="s">
        <v>671</v>
      </c>
      <c r="AP55" s="71" t="s">
        <v>672</v>
      </c>
      <c r="AQ55" s="71" t="s">
        <v>673</v>
      </c>
      <c r="AR55" s="71" t="s">
        <v>63</v>
      </c>
      <c r="AS55" s="71"/>
      <c r="AT55" s="71" t="s">
        <v>64</v>
      </c>
      <c r="AU55" s="74" t="s">
        <v>73</v>
      </c>
      <c r="AV55" s="71" t="s">
        <v>63</v>
      </c>
      <c r="AW55" s="71" t="s">
        <v>674</v>
      </c>
      <c r="AX55" s="72" t="s">
        <v>675</v>
      </c>
      <c r="AY55" s="73" t="s">
        <v>676</v>
      </c>
    </row>
    <row r="56" spans="1:51" s="38" customFormat="1" ht="192.75" customHeight="1">
      <c r="A56" s="70">
        <v>55</v>
      </c>
      <c r="B56" s="71" t="s">
        <v>677</v>
      </c>
      <c r="C56" s="71" t="s">
        <v>678</v>
      </c>
      <c r="D56" s="71" t="s">
        <v>679</v>
      </c>
      <c r="E56" s="71">
        <v>2024</v>
      </c>
      <c r="F56" s="71" t="s">
        <v>232</v>
      </c>
      <c r="G56" s="71" t="s">
        <v>589</v>
      </c>
      <c r="H56" s="71" t="s">
        <v>218</v>
      </c>
      <c r="I56" s="71" t="str">
        <f t="array" ref="I56">_xlfn.TEXTJOIN(",", TRUE, IF(Table4[study_id]=Table3[[#This Row],[study_id]], Table4[iso_code], ""))</f>
        <v>TN</v>
      </c>
      <c r="J56" s="71">
        <f>COUNTIF(study_countries!A:A,A56)</f>
        <v>1</v>
      </c>
      <c r="K56" s="71" t="s">
        <v>219</v>
      </c>
      <c r="L56" s="71" t="s">
        <v>680</v>
      </c>
      <c r="M56" s="71" t="s">
        <v>681</v>
      </c>
      <c r="N56" s="71"/>
      <c r="O56" s="71"/>
      <c r="P56" s="71"/>
      <c r="Q56" s="71"/>
      <c r="R56" s="71"/>
      <c r="S56" s="71"/>
      <c r="T56" s="71"/>
      <c r="U56" s="71"/>
      <c r="V56" s="71"/>
      <c r="W56" s="71"/>
      <c r="X56" s="71"/>
      <c r="Y56" s="71"/>
      <c r="Z56" s="71"/>
      <c r="AA56" s="71"/>
      <c r="AB56" s="71" t="s">
        <v>65</v>
      </c>
      <c r="AC56" s="71" t="s">
        <v>66</v>
      </c>
      <c r="AD56" s="71" t="s">
        <v>63</v>
      </c>
      <c r="AE56" s="71" t="s">
        <v>64</v>
      </c>
      <c r="AF56" s="71" t="s">
        <v>63</v>
      </c>
      <c r="AG56" s="71"/>
      <c r="AH56" s="71" t="s">
        <v>67</v>
      </c>
      <c r="AI56" s="71" t="s">
        <v>64</v>
      </c>
      <c r="AJ56" s="71" t="s">
        <v>64</v>
      </c>
      <c r="AK56" s="71" t="s">
        <v>64</v>
      </c>
      <c r="AL56" s="71" t="s">
        <v>63</v>
      </c>
      <c r="AM56" s="71" t="s">
        <v>64</v>
      </c>
      <c r="AN56" s="71"/>
      <c r="AO56" s="71"/>
      <c r="AP56" s="71" t="s">
        <v>682</v>
      </c>
      <c r="AQ56" s="71" t="s">
        <v>683</v>
      </c>
      <c r="AR56" s="71" t="s">
        <v>64</v>
      </c>
      <c r="AS56" s="71"/>
      <c r="AT56" s="71" t="s">
        <v>64</v>
      </c>
      <c r="AU56" s="74"/>
      <c r="AV56" s="71"/>
      <c r="AW56" s="71"/>
      <c r="AX56" s="72" t="s">
        <v>684</v>
      </c>
      <c r="AY56" s="73" t="s">
        <v>685</v>
      </c>
    </row>
    <row r="57" spans="1:51" s="38" customFormat="1" ht="192.75" customHeight="1">
      <c r="A57" s="70">
        <v>56</v>
      </c>
      <c r="B57" s="71" t="s">
        <v>686</v>
      </c>
      <c r="C57" s="71" t="s">
        <v>265</v>
      </c>
      <c r="D57" s="71" t="s">
        <v>687</v>
      </c>
      <c r="E57" s="71">
        <v>2017</v>
      </c>
      <c r="F57" s="71" t="s">
        <v>54</v>
      </c>
      <c r="G57" s="71" t="s">
        <v>126</v>
      </c>
      <c r="H57" s="71" t="s">
        <v>234</v>
      </c>
      <c r="I57" s="71" t="str">
        <f t="array" ref="I57">_xlfn.TEXTJOIN(",", TRUE, IF(Table4[study_id]=Table3[[#This Row],[study_id]], Table4[iso_code], ""))</f>
        <v>TN</v>
      </c>
      <c r="J57" s="71">
        <f>COUNTIF(study_countries!A:A,A57)</f>
        <v>1</v>
      </c>
      <c r="K57" s="71" t="s">
        <v>219</v>
      </c>
      <c r="L57" s="71" t="s">
        <v>688</v>
      </c>
      <c r="M57" s="71" t="s">
        <v>689</v>
      </c>
      <c r="N57" s="71">
        <v>2010</v>
      </c>
      <c r="O57" s="71">
        <v>2030</v>
      </c>
      <c r="P57" s="71" t="s">
        <v>60</v>
      </c>
      <c r="Q57" s="71" t="s">
        <v>82</v>
      </c>
      <c r="R57" s="71" t="s">
        <v>62</v>
      </c>
      <c r="S57" s="71" t="s">
        <v>63</v>
      </c>
      <c r="T57" s="71" t="s">
        <v>63</v>
      </c>
      <c r="U57" s="71" t="s">
        <v>63</v>
      </c>
      <c r="V57" s="71" t="s">
        <v>64</v>
      </c>
      <c r="W57" s="71" t="s">
        <v>64</v>
      </c>
      <c r="X57" s="71" t="s">
        <v>64</v>
      </c>
      <c r="Y57" s="71" t="s">
        <v>63</v>
      </c>
      <c r="Z57" s="71" t="s">
        <v>64</v>
      </c>
      <c r="AA57" s="71" t="s">
        <v>64</v>
      </c>
      <c r="AB57" s="71" t="s">
        <v>65</v>
      </c>
      <c r="AC57" s="71" t="s">
        <v>101</v>
      </c>
      <c r="AD57" s="71" t="s">
        <v>63</v>
      </c>
      <c r="AE57" s="71" t="s">
        <v>64</v>
      </c>
      <c r="AF57" s="71" t="s">
        <v>64</v>
      </c>
      <c r="AG57" s="71" t="s">
        <v>64</v>
      </c>
      <c r="AH57" s="71" t="s">
        <v>86</v>
      </c>
      <c r="AI57" s="71" t="s">
        <v>64</v>
      </c>
      <c r="AJ57" s="71" t="s">
        <v>64</v>
      </c>
      <c r="AK57" s="71" t="s">
        <v>64</v>
      </c>
      <c r="AL57" s="71" t="s">
        <v>63</v>
      </c>
      <c r="AM57" s="71" t="s">
        <v>64</v>
      </c>
      <c r="AN57" s="71" t="s">
        <v>690</v>
      </c>
      <c r="AO57" s="71" t="s">
        <v>691</v>
      </c>
      <c r="AP57" s="71" t="s">
        <v>692</v>
      </c>
      <c r="AQ57" s="71" t="s">
        <v>693</v>
      </c>
      <c r="AR57" s="71" t="s">
        <v>133</v>
      </c>
      <c r="AS57" s="71"/>
      <c r="AT57" s="71" t="s">
        <v>64</v>
      </c>
      <c r="AU57" s="74">
        <v>0.05</v>
      </c>
      <c r="AV57" s="71" t="s">
        <v>64</v>
      </c>
      <c r="AW57" s="71"/>
      <c r="AX57" s="72" t="s">
        <v>694</v>
      </c>
      <c r="AY57" s="73" t="s">
        <v>695</v>
      </c>
    </row>
    <row r="58" spans="1:51" s="38" customFormat="1" ht="219" customHeight="1">
      <c r="A58" s="70">
        <v>57</v>
      </c>
      <c r="B58" s="71" t="s">
        <v>696</v>
      </c>
      <c r="C58" s="71" t="s">
        <v>697</v>
      </c>
      <c r="D58" s="71" t="s">
        <v>698</v>
      </c>
      <c r="E58" s="71">
        <v>2021</v>
      </c>
      <c r="F58" s="71" t="s">
        <v>54</v>
      </c>
      <c r="G58" s="71" t="s">
        <v>126</v>
      </c>
      <c r="H58" s="71" t="s">
        <v>234</v>
      </c>
      <c r="I58" s="71" t="str">
        <f t="array" ref="I58">_xlfn.TEXTJOIN(",", TRUE, IF(Table4[study_id]=Table3[[#This Row],[study_id]], Table4[iso_code], ""))</f>
        <v>TN</v>
      </c>
      <c r="J58" s="71">
        <f>COUNTIF(study_countries!A:A,A58)</f>
        <v>1</v>
      </c>
      <c r="K58" s="71" t="s">
        <v>219</v>
      </c>
      <c r="L58" s="71" t="s">
        <v>699</v>
      </c>
      <c r="M58" s="71" t="s">
        <v>700</v>
      </c>
      <c r="N58" s="71">
        <v>2015</v>
      </c>
      <c r="O58" s="71">
        <v>2040</v>
      </c>
      <c r="P58" s="71" t="s">
        <v>156</v>
      </c>
      <c r="Q58" s="71" t="s">
        <v>156</v>
      </c>
      <c r="R58" s="71" t="s">
        <v>62</v>
      </c>
      <c r="S58" s="71" t="s">
        <v>63</v>
      </c>
      <c r="T58" s="71" t="s">
        <v>63</v>
      </c>
      <c r="U58" s="71" t="s">
        <v>63</v>
      </c>
      <c r="V58" s="71" t="s">
        <v>63</v>
      </c>
      <c r="W58" s="71" t="s">
        <v>64</v>
      </c>
      <c r="X58" s="71" t="s">
        <v>64</v>
      </c>
      <c r="Y58" s="71" t="s">
        <v>63</v>
      </c>
      <c r="Z58" s="71" t="s">
        <v>64</v>
      </c>
      <c r="AA58" s="71" t="s">
        <v>64</v>
      </c>
      <c r="AB58" s="71" t="s">
        <v>65</v>
      </c>
      <c r="AC58" s="71" t="s">
        <v>101</v>
      </c>
      <c r="AD58" s="71" t="s">
        <v>63</v>
      </c>
      <c r="AE58" s="71" t="s">
        <v>63</v>
      </c>
      <c r="AF58" s="71" t="s">
        <v>63</v>
      </c>
      <c r="AG58" s="71" t="s">
        <v>64</v>
      </c>
      <c r="AH58" s="71" t="s">
        <v>86</v>
      </c>
      <c r="AI58" s="71" t="s">
        <v>64</v>
      </c>
      <c r="AJ58" s="71" t="s">
        <v>64</v>
      </c>
      <c r="AK58" s="71" t="s">
        <v>64</v>
      </c>
      <c r="AL58" s="71" t="s">
        <v>133</v>
      </c>
      <c r="AM58" s="71" t="s">
        <v>64</v>
      </c>
      <c r="AN58" s="71" t="s">
        <v>701</v>
      </c>
      <c r="AO58" s="71" t="s">
        <v>702</v>
      </c>
      <c r="AP58" s="71" t="s">
        <v>703</v>
      </c>
      <c r="AQ58" s="71" t="s">
        <v>704</v>
      </c>
      <c r="AR58" s="71" t="s">
        <v>133</v>
      </c>
      <c r="AS58" s="71"/>
      <c r="AT58" s="71" t="s">
        <v>64</v>
      </c>
      <c r="AU58" s="74" t="s">
        <v>73</v>
      </c>
      <c r="AV58" s="71" t="s">
        <v>64</v>
      </c>
      <c r="AW58" s="71"/>
      <c r="AX58" s="72" t="s">
        <v>705</v>
      </c>
      <c r="AY58" s="93" t="s">
        <v>706</v>
      </c>
    </row>
    <row r="59" spans="1:51" s="38" customFormat="1" ht="141" customHeight="1">
      <c r="A59" s="70">
        <v>58</v>
      </c>
      <c r="B59" s="71" t="s">
        <v>707</v>
      </c>
      <c r="C59" s="71" t="s">
        <v>527</v>
      </c>
      <c r="D59" s="71" t="s">
        <v>708</v>
      </c>
      <c r="E59" s="71">
        <v>2019</v>
      </c>
      <c r="F59" s="71" t="s">
        <v>54</v>
      </c>
      <c r="G59" s="71" t="s">
        <v>126</v>
      </c>
      <c r="H59" s="71" t="s">
        <v>98</v>
      </c>
      <c r="I59" s="71" t="str">
        <f t="array" ref="I59">_xlfn.TEXTJOIN(",", TRUE, IF(Table4[study_id]=Table3[[#This Row],[study_id]], Table4[iso_code], ""))</f>
        <v>BJ,BF,CI,GM,GH,GN,GW,LR,ML,NE,NG,SN,SL,TG</v>
      </c>
      <c r="J59" s="71">
        <f>COUNTIF(study_countries!A:A,A59)</f>
        <v>14</v>
      </c>
      <c r="K59" s="71" t="s">
        <v>244</v>
      </c>
      <c r="L59" s="71" t="s">
        <v>709</v>
      </c>
      <c r="M59" s="71" t="s">
        <v>710</v>
      </c>
      <c r="N59" s="71">
        <v>2016</v>
      </c>
      <c r="O59" s="71">
        <v>2030</v>
      </c>
      <c r="P59" s="71" t="s">
        <v>60</v>
      </c>
      <c r="Q59" s="71" t="s">
        <v>82</v>
      </c>
      <c r="R59" s="71" t="s">
        <v>62</v>
      </c>
      <c r="S59" s="71" t="s">
        <v>63</v>
      </c>
      <c r="T59" s="71" t="s">
        <v>63</v>
      </c>
      <c r="U59" s="71" t="s">
        <v>63</v>
      </c>
      <c r="V59" s="71" t="s">
        <v>63</v>
      </c>
      <c r="W59" s="71" t="s">
        <v>64</v>
      </c>
      <c r="X59" s="71" t="s">
        <v>64</v>
      </c>
      <c r="Y59" s="71" t="s">
        <v>63</v>
      </c>
      <c r="Z59" s="71" t="s">
        <v>64</v>
      </c>
      <c r="AA59" s="71" t="s">
        <v>63</v>
      </c>
      <c r="AB59" s="71" t="s">
        <v>65</v>
      </c>
      <c r="AC59" s="71" t="s">
        <v>66</v>
      </c>
      <c r="AD59" s="71" t="s">
        <v>63</v>
      </c>
      <c r="AE59" s="71" t="s">
        <v>64</v>
      </c>
      <c r="AF59" s="71" t="s">
        <v>64</v>
      </c>
      <c r="AG59" s="71" t="s">
        <v>64</v>
      </c>
      <c r="AH59" s="71" t="s">
        <v>86</v>
      </c>
      <c r="AI59" s="71" t="s">
        <v>64</v>
      </c>
      <c r="AJ59" s="71" t="s">
        <v>64</v>
      </c>
      <c r="AK59" s="71" t="s">
        <v>64</v>
      </c>
      <c r="AL59" s="71" t="s">
        <v>63</v>
      </c>
      <c r="AM59" s="71" t="s">
        <v>64</v>
      </c>
      <c r="AN59" s="71" t="s">
        <v>711</v>
      </c>
      <c r="AO59" s="71" t="s">
        <v>712</v>
      </c>
      <c r="AP59" s="71" t="s">
        <v>713</v>
      </c>
      <c r="AQ59" s="71" t="s">
        <v>273</v>
      </c>
      <c r="AR59" s="71" t="s">
        <v>64</v>
      </c>
      <c r="AS59" s="71"/>
      <c r="AT59" s="71" t="s">
        <v>64</v>
      </c>
      <c r="AU59" s="74" t="s">
        <v>73</v>
      </c>
      <c r="AV59" s="71" t="s">
        <v>64</v>
      </c>
      <c r="AW59" s="71"/>
      <c r="AX59" s="72" t="s">
        <v>714</v>
      </c>
      <c r="AY59" s="73" t="s">
        <v>715</v>
      </c>
    </row>
    <row r="60" spans="1:51" s="38" customFormat="1" ht="168" customHeight="1">
      <c r="A60" s="70">
        <v>59</v>
      </c>
      <c r="B60" s="71" t="s">
        <v>716</v>
      </c>
      <c r="C60" s="71" t="s">
        <v>717</v>
      </c>
      <c r="D60" s="71" t="s">
        <v>718</v>
      </c>
      <c r="E60" s="71">
        <v>2022</v>
      </c>
      <c r="F60" s="71" t="s">
        <v>54</v>
      </c>
      <c r="G60" s="71" t="s">
        <v>126</v>
      </c>
      <c r="H60" s="71" t="s">
        <v>98</v>
      </c>
      <c r="I60" s="71" t="str">
        <f t="array" ref="I60">_xlfn.TEXTJOIN(",", TRUE, IF(Table4[study_id]=Table3[[#This Row],[study_id]], Table4[iso_code], ""))</f>
        <v>BJ,BF,CI,GM,GH,GN,GW,LR,ML,NE,NG,SN,SL,TG</v>
      </c>
      <c r="J60" s="71">
        <f>COUNTIF(study_countries!A:A,A60)</f>
        <v>14</v>
      </c>
      <c r="K60" s="71" t="s">
        <v>244</v>
      </c>
      <c r="L60" s="71" t="s">
        <v>719</v>
      </c>
      <c r="M60" s="71" t="s">
        <v>720</v>
      </c>
      <c r="N60" s="71">
        <v>2016</v>
      </c>
      <c r="O60" s="71">
        <v>2030</v>
      </c>
      <c r="P60" s="71" t="s">
        <v>60</v>
      </c>
      <c r="Q60" s="71" t="s">
        <v>436</v>
      </c>
      <c r="R60" s="71" t="s">
        <v>190</v>
      </c>
      <c r="S60" s="71" t="s">
        <v>63</v>
      </c>
      <c r="T60" s="71" t="s">
        <v>63</v>
      </c>
      <c r="U60" s="71" t="s">
        <v>63</v>
      </c>
      <c r="V60" s="71" t="s">
        <v>64</v>
      </c>
      <c r="W60" s="71" t="s">
        <v>64</v>
      </c>
      <c r="X60" s="71" t="s">
        <v>64</v>
      </c>
      <c r="Y60" s="71" t="s">
        <v>63</v>
      </c>
      <c r="Z60" s="71" t="s">
        <v>64</v>
      </c>
      <c r="AA60" s="71" t="s">
        <v>64</v>
      </c>
      <c r="AB60" s="71" t="s">
        <v>65</v>
      </c>
      <c r="AC60" s="71" t="s">
        <v>66</v>
      </c>
      <c r="AD60" s="71" t="s">
        <v>63</v>
      </c>
      <c r="AE60" s="71" t="s">
        <v>63</v>
      </c>
      <c r="AF60" s="71" t="s">
        <v>64</v>
      </c>
      <c r="AG60" s="71" t="s">
        <v>64</v>
      </c>
      <c r="AH60" s="71" t="s">
        <v>86</v>
      </c>
      <c r="AI60" s="71" t="s">
        <v>64</v>
      </c>
      <c r="AJ60" s="71" t="s">
        <v>64</v>
      </c>
      <c r="AK60" s="71" t="s">
        <v>64</v>
      </c>
      <c r="AL60" s="71" t="s">
        <v>63</v>
      </c>
      <c r="AM60" s="71" t="s">
        <v>133</v>
      </c>
      <c r="AN60" s="71"/>
      <c r="AO60" s="71"/>
      <c r="AP60" s="71" t="s">
        <v>721</v>
      </c>
      <c r="AQ60" s="71" t="s">
        <v>722</v>
      </c>
      <c r="AR60" s="71" t="s">
        <v>64</v>
      </c>
      <c r="AS60" s="71"/>
      <c r="AT60" s="71" t="s">
        <v>64</v>
      </c>
      <c r="AU60" s="74" t="s">
        <v>73</v>
      </c>
      <c r="AV60" s="71" t="s">
        <v>64</v>
      </c>
      <c r="AW60" s="71"/>
      <c r="AX60" s="72" t="s">
        <v>723</v>
      </c>
      <c r="AY60" s="73" t="s">
        <v>724</v>
      </c>
    </row>
    <row r="61" spans="1:51" s="38" customFormat="1" ht="168" customHeight="1">
      <c r="A61" s="70">
        <v>60</v>
      </c>
      <c r="B61" s="71" t="s">
        <v>725</v>
      </c>
      <c r="C61" s="71" t="s">
        <v>726</v>
      </c>
      <c r="D61" s="71" t="s">
        <v>727</v>
      </c>
      <c r="E61" s="71">
        <v>2025</v>
      </c>
      <c r="F61" s="71" t="s">
        <v>54</v>
      </c>
      <c r="G61" s="71" t="s">
        <v>126</v>
      </c>
      <c r="H61" s="71" t="s">
        <v>234</v>
      </c>
      <c r="I61" s="71" t="str">
        <f t="array" ref="I61">_xlfn.TEXTJOIN(",", TRUE, IF(Table4[study_id]=Table3[[#This Row],[study_id]], Table4[iso_code], ""))</f>
        <v>ZM</v>
      </c>
      <c r="J61" s="71">
        <f>COUNTIF(study_countries!A:A,A61)</f>
        <v>1</v>
      </c>
      <c r="K61" s="71" t="s">
        <v>267</v>
      </c>
      <c r="L61" s="71" t="s">
        <v>728</v>
      </c>
      <c r="M61" s="71" t="s">
        <v>729</v>
      </c>
      <c r="N61" s="71">
        <v>2023</v>
      </c>
      <c r="O61" s="71">
        <v>2030</v>
      </c>
      <c r="P61" s="71" t="s">
        <v>60</v>
      </c>
      <c r="Q61" s="71" t="s">
        <v>82</v>
      </c>
      <c r="R61" s="71" t="s">
        <v>62</v>
      </c>
      <c r="S61" s="71" t="s">
        <v>63</v>
      </c>
      <c r="T61" s="71" t="s">
        <v>63</v>
      </c>
      <c r="U61" s="71" t="s">
        <v>63</v>
      </c>
      <c r="V61" s="71" t="s">
        <v>63</v>
      </c>
      <c r="W61" s="71" t="s">
        <v>64</v>
      </c>
      <c r="X61" s="71" t="s">
        <v>64</v>
      </c>
      <c r="Y61" s="71" t="s">
        <v>63</v>
      </c>
      <c r="Z61" s="71" t="s">
        <v>64</v>
      </c>
      <c r="AA61" s="71" t="s">
        <v>63</v>
      </c>
      <c r="AB61" s="71" t="s">
        <v>65</v>
      </c>
      <c r="AC61" s="71" t="s">
        <v>101</v>
      </c>
      <c r="AD61" s="71" t="s">
        <v>63</v>
      </c>
      <c r="AE61" s="71" t="s">
        <v>63</v>
      </c>
      <c r="AF61" s="71" t="s">
        <v>64</v>
      </c>
      <c r="AG61" s="71" t="s">
        <v>64</v>
      </c>
      <c r="AH61" s="71" t="s">
        <v>67</v>
      </c>
      <c r="AI61" s="71" t="s">
        <v>64</v>
      </c>
      <c r="AJ61" s="71" t="s">
        <v>64</v>
      </c>
      <c r="AK61" s="71" t="s">
        <v>64</v>
      </c>
      <c r="AL61" s="71" t="s">
        <v>63</v>
      </c>
      <c r="AM61" s="71" t="s">
        <v>64</v>
      </c>
      <c r="AN61" s="71" t="s">
        <v>730</v>
      </c>
      <c r="AO61" s="71" t="s">
        <v>731</v>
      </c>
      <c r="AP61" s="71" t="s">
        <v>732</v>
      </c>
      <c r="AQ61" s="71" t="s">
        <v>733</v>
      </c>
      <c r="AR61" s="71" t="s">
        <v>133</v>
      </c>
      <c r="AS61" s="71"/>
      <c r="AT61" s="71" t="s">
        <v>64</v>
      </c>
      <c r="AU61" s="74">
        <v>7.0000000000000007E-2</v>
      </c>
      <c r="AV61" s="71" t="s">
        <v>63</v>
      </c>
      <c r="AW61" s="71" t="s">
        <v>734</v>
      </c>
      <c r="AX61" s="72" t="s">
        <v>735</v>
      </c>
      <c r="AY61" s="73" t="s">
        <v>736</v>
      </c>
    </row>
    <row r="62" spans="1:51" s="38" customFormat="1" ht="149.25" customHeight="1">
      <c r="A62" s="70">
        <v>61</v>
      </c>
      <c r="B62" s="81" t="s">
        <v>737</v>
      </c>
      <c r="C62" s="81" t="s">
        <v>738</v>
      </c>
      <c r="D62" s="81" t="s">
        <v>739</v>
      </c>
      <c r="E62" s="81">
        <v>2022</v>
      </c>
      <c r="F62" s="81" t="s">
        <v>54</v>
      </c>
      <c r="G62" s="71" t="s">
        <v>126</v>
      </c>
      <c r="H62" s="81" t="s">
        <v>234</v>
      </c>
      <c r="I62" s="71" t="str">
        <f t="array" ref="I62">_xlfn.TEXTJOIN(",", TRUE, IF(Table4[study_id]=Table3[[#This Row],[study_id]], Table4[iso_code], ""))</f>
        <v>ZM</v>
      </c>
      <c r="J62" s="71">
        <f>COUNTIF(study_countries!A:A,A62)</f>
        <v>1</v>
      </c>
      <c r="K62" s="81" t="s">
        <v>267</v>
      </c>
      <c r="L62" s="81" t="s">
        <v>740</v>
      </c>
      <c r="M62" s="81" t="s">
        <v>741</v>
      </c>
      <c r="N62" s="81">
        <v>2022</v>
      </c>
      <c r="O62" s="81">
        <v>2063</v>
      </c>
      <c r="P62" s="81" t="s">
        <v>60</v>
      </c>
      <c r="Q62" s="81" t="s">
        <v>82</v>
      </c>
      <c r="R62" s="71" t="s">
        <v>62</v>
      </c>
      <c r="S62" s="81" t="s">
        <v>63</v>
      </c>
      <c r="T62" s="81" t="s">
        <v>63</v>
      </c>
      <c r="U62" s="81" t="s">
        <v>63</v>
      </c>
      <c r="V62" s="81" t="s">
        <v>63</v>
      </c>
      <c r="W62" s="81" t="s">
        <v>64</v>
      </c>
      <c r="X62" s="81" t="s">
        <v>63</v>
      </c>
      <c r="Y62" s="81" t="s">
        <v>63</v>
      </c>
      <c r="Z62" s="81" t="s">
        <v>64</v>
      </c>
      <c r="AA62" s="81" t="s">
        <v>63</v>
      </c>
      <c r="AB62" s="71" t="s">
        <v>65</v>
      </c>
      <c r="AC62" s="81" t="s">
        <v>101</v>
      </c>
      <c r="AD62" s="81" t="s">
        <v>63</v>
      </c>
      <c r="AE62" s="81" t="s">
        <v>63</v>
      </c>
      <c r="AF62" s="81" t="s">
        <v>63</v>
      </c>
      <c r="AG62" s="71" t="s">
        <v>63</v>
      </c>
      <c r="AH62" s="71" t="s">
        <v>86</v>
      </c>
      <c r="AI62" s="81" t="s">
        <v>64</v>
      </c>
      <c r="AJ62" s="81" t="s">
        <v>64</v>
      </c>
      <c r="AK62" s="81" t="s">
        <v>64</v>
      </c>
      <c r="AL62" s="81" t="s">
        <v>63</v>
      </c>
      <c r="AM62" s="81" t="s">
        <v>64</v>
      </c>
      <c r="AN62" s="71"/>
      <c r="AO62" s="71" t="s">
        <v>742</v>
      </c>
      <c r="AP62" s="81" t="s">
        <v>743</v>
      </c>
      <c r="AQ62" s="81" t="s">
        <v>273</v>
      </c>
      <c r="AR62" s="81" t="s">
        <v>133</v>
      </c>
      <c r="AS62" s="81"/>
      <c r="AT62" s="71" t="s">
        <v>64</v>
      </c>
      <c r="AU62" s="74" t="s">
        <v>73</v>
      </c>
      <c r="AV62" s="71" t="s">
        <v>64</v>
      </c>
      <c r="AW62" s="71"/>
      <c r="AX62" s="82" t="s">
        <v>744</v>
      </c>
      <c r="AY62" s="75" t="s">
        <v>745</v>
      </c>
    </row>
    <row r="63" spans="1:51" ht="72" customHeight="1">
      <c r="A63" s="70">
        <v>62</v>
      </c>
      <c r="B63" s="81" t="s">
        <v>749</v>
      </c>
      <c r="C63" s="81" t="s">
        <v>750</v>
      </c>
      <c r="D63" s="81" t="s">
        <v>751</v>
      </c>
      <c r="E63" s="81">
        <v>2024</v>
      </c>
      <c r="F63" s="81" t="s">
        <v>232</v>
      </c>
      <c r="G63" s="81" t="s">
        <v>126</v>
      </c>
      <c r="H63" s="81" t="s">
        <v>218</v>
      </c>
      <c r="I63" s="71" t="str">
        <f t="array" ref="I63">_xlfn.TEXTJOIN(",", TRUE, IF(Table4[study_id]=Table3[[#This Row],[study_id]], Table4[iso_code], ""))</f>
        <v>MA</v>
      </c>
      <c r="J63" s="81">
        <f>COUNTIF(study_countries!A:A,A63)</f>
        <v>1</v>
      </c>
      <c r="K63" s="81" t="s">
        <v>219</v>
      </c>
      <c r="L63" s="81" t="s">
        <v>752</v>
      </c>
      <c r="M63" s="81" t="s">
        <v>753</v>
      </c>
      <c r="N63" s="81"/>
      <c r="O63" s="81"/>
      <c r="P63" s="81"/>
      <c r="Q63" s="81"/>
      <c r="R63" s="71"/>
      <c r="S63" s="81"/>
      <c r="T63" s="81"/>
      <c r="U63" s="81"/>
      <c r="V63" s="81"/>
      <c r="W63" s="81"/>
      <c r="X63" s="81"/>
      <c r="Y63" s="81"/>
      <c r="Z63" s="81"/>
      <c r="AA63" s="81"/>
      <c r="AB63" s="71" t="s">
        <v>65</v>
      </c>
      <c r="AC63" s="81" t="s">
        <v>85</v>
      </c>
      <c r="AD63" s="81" t="s">
        <v>63</v>
      </c>
      <c r="AE63" s="81" t="s">
        <v>64</v>
      </c>
      <c r="AF63" s="81" t="s">
        <v>64</v>
      </c>
      <c r="AG63" s="81"/>
      <c r="AH63" s="81" t="s">
        <v>86</v>
      </c>
      <c r="AI63" s="81" t="s">
        <v>64</v>
      </c>
      <c r="AJ63" s="81" t="s">
        <v>64</v>
      </c>
      <c r="AK63" s="81" t="s">
        <v>64</v>
      </c>
      <c r="AL63" s="81" t="s">
        <v>63</v>
      </c>
      <c r="AM63" s="81" t="s">
        <v>64</v>
      </c>
      <c r="AN63" s="81"/>
      <c r="AO63" s="81"/>
      <c r="AP63" s="81" t="s">
        <v>754</v>
      </c>
      <c r="AQ63" s="81" t="s">
        <v>514</v>
      </c>
      <c r="AR63" s="81" t="s">
        <v>63</v>
      </c>
      <c r="AS63" s="81"/>
      <c r="AT63" s="81" t="s">
        <v>64</v>
      </c>
      <c r="AU63" s="81"/>
      <c r="AV63" s="81"/>
      <c r="AW63" s="81"/>
      <c r="AX63" s="82" t="s">
        <v>755</v>
      </c>
      <c r="AY63" s="83" t="s">
        <v>756</v>
      </c>
    </row>
    <row r="64" spans="1:51" ht="96" customHeight="1">
      <c r="A64" s="70">
        <v>63</v>
      </c>
      <c r="B64" s="71" t="s">
        <v>757</v>
      </c>
      <c r="C64" s="71" t="s">
        <v>758</v>
      </c>
      <c r="D64" s="71" t="s">
        <v>759</v>
      </c>
      <c r="E64" s="81">
        <v>2019</v>
      </c>
      <c r="F64" s="71" t="s">
        <v>54</v>
      </c>
      <c r="G64" s="81" t="s">
        <v>126</v>
      </c>
      <c r="H64" s="71" t="s">
        <v>234</v>
      </c>
      <c r="I64" s="71" t="str">
        <f t="array" ref="I64">_xlfn.TEXTJOIN(",", TRUE, IF(Table4[study_id]=Table3[[#This Row],[study_id]], Table4[iso_code], ""))</f>
        <v>SL</v>
      </c>
      <c r="J64" s="81">
        <f>COUNTIF(study_countries!A:A,A64)</f>
        <v>1</v>
      </c>
      <c r="K64" s="71" t="s">
        <v>244</v>
      </c>
      <c r="L64" s="71" t="s">
        <v>760</v>
      </c>
      <c r="M64" s="71" t="s">
        <v>761</v>
      </c>
      <c r="N64" s="71">
        <v>2015</v>
      </c>
      <c r="O64" s="71">
        <v>2065</v>
      </c>
      <c r="P64" s="71" t="s">
        <v>60</v>
      </c>
      <c r="Q64" s="81" t="s">
        <v>82</v>
      </c>
      <c r="R64" s="71" t="s">
        <v>62</v>
      </c>
      <c r="S64" s="71" t="s">
        <v>63</v>
      </c>
      <c r="T64" s="71" t="s">
        <v>63</v>
      </c>
      <c r="U64" s="71" t="s">
        <v>63</v>
      </c>
      <c r="V64" s="71" t="s">
        <v>63</v>
      </c>
      <c r="W64" s="71" t="s">
        <v>64</v>
      </c>
      <c r="X64" s="71" t="s">
        <v>64</v>
      </c>
      <c r="Y64" s="71" t="s">
        <v>63</v>
      </c>
      <c r="Z64" s="71" t="s">
        <v>64</v>
      </c>
      <c r="AA64" s="71" t="s">
        <v>64</v>
      </c>
      <c r="AB64" s="71" t="s">
        <v>65</v>
      </c>
      <c r="AC64" s="71" t="s">
        <v>101</v>
      </c>
      <c r="AD64" s="71" t="s">
        <v>63</v>
      </c>
      <c r="AE64" s="81" t="s">
        <v>64</v>
      </c>
      <c r="AF64" s="71" t="s">
        <v>64</v>
      </c>
      <c r="AG64" s="71" t="s">
        <v>64</v>
      </c>
      <c r="AH64" s="71" t="s">
        <v>86</v>
      </c>
      <c r="AI64" s="71" t="s">
        <v>64</v>
      </c>
      <c r="AJ64" s="71" t="s">
        <v>64</v>
      </c>
      <c r="AK64" s="71" t="s">
        <v>64</v>
      </c>
      <c r="AL64" s="71" t="s">
        <v>64</v>
      </c>
      <c r="AM64" s="71" t="s">
        <v>133</v>
      </c>
      <c r="AN64" s="71" t="s">
        <v>762</v>
      </c>
      <c r="AO64" s="71" t="s">
        <v>763</v>
      </c>
      <c r="AP64" s="71" t="s">
        <v>469</v>
      </c>
      <c r="AQ64" s="71" t="s">
        <v>470</v>
      </c>
      <c r="AR64" s="71" t="s">
        <v>64</v>
      </c>
      <c r="AS64" s="71"/>
      <c r="AT64" s="71" t="s">
        <v>63</v>
      </c>
      <c r="AU64" s="74">
        <v>0.05</v>
      </c>
      <c r="AV64" s="71" t="s">
        <v>64</v>
      </c>
      <c r="AW64" s="71"/>
      <c r="AX64" s="72" t="s">
        <v>764</v>
      </c>
      <c r="AY64" s="76" t="s">
        <v>765</v>
      </c>
    </row>
    <row r="65" spans="1:51" ht="89.25" customHeight="1">
      <c r="A65" s="70">
        <v>64</v>
      </c>
      <c r="B65" s="71" t="s">
        <v>766</v>
      </c>
      <c r="C65" s="71" t="s">
        <v>767</v>
      </c>
      <c r="D65" s="71" t="s">
        <v>768</v>
      </c>
      <c r="E65" s="81">
        <v>2023</v>
      </c>
      <c r="F65" s="71" t="s">
        <v>232</v>
      </c>
      <c r="G65" s="81" t="s">
        <v>589</v>
      </c>
      <c r="H65" s="71" t="s">
        <v>234</v>
      </c>
      <c r="I65" s="71" t="str">
        <f t="array" ref="I65">_xlfn.TEXTJOIN(",", TRUE, IF(Table4[study_id]=Table3[[#This Row],[study_id]], Table4[iso_code], ""))</f>
        <v>UG</v>
      </c>
      <c r="J65" s="81">
        <f>COUNTIF(study_countries!A:A,A65)</f>
        <v>1</v>
      </c>
      <c r="K65" s="71" t="s">
        <v>316</v>
      </c>
      <c r="L65" s="71" t="s">
        <v>769</v>
      </c>
      <c r="M65" s="71" t="s">
        <v>770</v>
      </c>
      <c r="N65" s="71"/>
      <c r="O65" s="71"/>
      <c r="P65" s="71"/>
      <c r="Q65" s="81"/>
      <c r="R65" s="71"/>
      <c r="S65" s="71"/>
      <c r="T65" s="71"/>
      <c r="U65" s="71"/>
      <c r="V65" s="71"/>
      <c r="W65" s="71"/>
      <c r="X65" s="71"/>
      <c r="Y65" s="71"/>
      <c r="Z65" s="71"/>
      <c r="AA65" s="71"/>
      <c r="AB65" s="71" t="s">
        <v>65</v>
      </c>
      <c r="AC65" s="71" t="s">
        <v>101</v>
      </c>
      <c r="AD65" s="71" t="s">
        <v>63</v>
      </c>
      <c r="AE65" s="81" t="s">
        <v>64</v>
      </c>
      <c r="AF65" s="71" t="s">
        <v>64</v>
      </c>
      <c r="AG65" s="71"/>
      <c r="AH65" s="71" t="s">
        <v>67</v>
      </c>
      <c r="AI65" s="71" t="s">
        <v>64</v>
      </c>
      <c r="AJ65" s="71" t="s">
        <v>64</v>
      </c>
      <c r="AK65" s="71" t="s">
        <v>64</v>
      </c>
      <c r="AL65" s="71" t="s">
        <v>63</v>
      </c>
      <c r="AM65" s="71" t="s">
        <v>64</v>
      </c>
      <c r="AN65" s="71"/>
      <c r="AO65" s="71"/>
      <c r="AP65" s="71"/>
      <c r="AQ65" s="71" t="s">
        <v>771</v>
      </c>
      <c r="AR65" s="71" t="s">
        <v>133</v>
      </c>
      <c r="AS65" s="71"/>
      <c r="AT65" s="71" t="s">
        <v>63</v>
      </c>
      <c r="AU65" s="71"/>
      <c r="AV65" s="71"/>
      <c r="AW65" s="71"/>
      <c r="AX65" s="72" t="s">
        <v>772</v>
      </c>
      <c r="AY65" s="76" t="s">
        <v>773</v>
      </c>
    </row>
    <row r="66" spans="1:51" ht="80.25" customHeight="1">
      <c r="A66" s="70">
        <v>65</v>
      </c>
      <c r="B66" s="71" t="s">
        <v>774</v>
      </c>
      <c r="C66" s="71" t="s">
        <v>265</v>
      </c>
      <c r="D66" s="71" t="s">
        <v>775</v>
      </c>
      <c r="E66" s="81">
        <v>2025</v>
      </c>
      <c r="F66" s="71" t="s">
        <v>54</v>
      </c>
      <c r="G66" s="81" t="s">
        <v>126</v>
      </c>
      <c r="H66" s="71" t="s">
        <v>98</v>
      </c>
      <c r="I66" s="71" t="str">
        <f t="array" ref="I66">_xlfn.TEXTJOIN(",", TRUE, IF(Table4[study_id]=Table3[[#This Row],[study_id]], Table4[iso_code], ""))</f>
        <v>AO,BW,LS,MZ,NA,ZA,ZM,ZW</v>
      </c>
      <c r="J66" s="81">
        <f>COUNTIF(study_countries!A:A,A66)</f>
        <v>8</v>
      </c>
      <c r="K66" s="71" t="s">
        <v>267</v>
      </c>
      <c r="L66" s="71" t="s">
        <v>776</v>
      </c>
      <c r="M66" s="71" t="s">
        <v>777</v>
      </c>
      <c r="N66" s="71">
        <v>2024</v>
      </c>
      <c r="O66" s="71">
        <v>2040</v>
      </c>
      <c r="P66" s="71" t="s">
        <v>60</v>
      </c>
      <c r="Q66" s="81" t="s">
        <v>82</v>
      </c>
      <c r="R66" s="71" t="s">
        <v>62</v>
      </c>
      <c r="S66" s="71" t="s">
        <v>63</v>
      </c>
      <c r="T66" s="71" t="s">
        <v>63</v>
      </c>
      <c r="U66" s="71" t="s">
        <v>63</v>
      </c>
      <c r="V66" s="71" t="s">
        <v>64</v>
      </c>
      <c r="W66" s="71" t="s">
        <v>64</v>
      </c>
      <c r="X66" s="71" t="s">
        <v>64</v>
      </c>
      <c r="Y66" s="71" t="s">
        <v>63</v>
      </c>
      <c r="Z66" s="71" t="s">
        <v>64</v>
      </c>
      <c r="AA66" s="71" t="s">
        <v>63</v>
      </c>
      <c r="AB66" s="71" t="s">
        <v>65</v>
      </c>
      <c r="AC66" s="71" t="s">
        <v>85</v>
      </c>
      <c r="AD66" s="71" t="s">
        <v>63</v>
      </c>
      <c r="AE66" s="81" t="s">
        <v>63</v>
      </c>
      <c r="AF66" s="71" t="s">
        <v>64</v>
      </c>
      <c r="AG66" s="71" t="s">
        <v>64</v>
      </c>
      <c r="AH66" s="71" t="s">
        <v>86</v>
      </c>
      <c r="AI66" s="71" t="s">
        <v>64</v>
      </c>
      <c r="AJ66" s="71" t="s">
        <v>64</v>
      </c>
      <c r="AK66" s="71" t="s">
        <v>64</v>
      </c>
      <c r="AL66" s="71" t="s">
        <v>63</v>
      </c>
      <c r="AM66" s="71" t="s">
        <v>64</v>
      </c>
      <c r="AN66" s="71" t="s">
        <v>778</v>
      </c>
      <c r="AO66" s="71" t="s">
        <v>779</v>
      </c>
      <c r="AP66" s="71" t="s">
        <v>780</v>
      </c>
      <c r="AQ66" s="71" t="s">
        <v>613</v>
      </c>
      <c r="AR66" s="71" t="s">
        <v>63</v>
      </c>
      <c r="AS66" s="71"/>
      <c r="AT66" s="71" t="s">
        <v>64</v>
      </c>
      <c r="AU66" s="71" t="s">
        <v>73</v>
      </c>
      <c r="AV66" s="71" t="s">
        <v>64</v>
      </c>
      <c r="AW66" s="71"/>
      <c r="AX66" s="72" t="s">
        <v>781</v>
      </c>
      <c r="AY66" s="76" t="s">
        <v>782</v>
      </c>
    </row>
    <row r="67" spans="1:51" ht="82.5" customHeight="1">
      <c r="A67" s="70">
        <v>66</v>
      </c>
      <c r="B67" s="71" t="s">
        <v>783</v>
      </c>
      <c r="C67" s="71" t="s">
        <v>784</v>
      </c>
      <c r="D67" s="71" t="s">
        <v>785</v>
      </c>
      <c r="E67" s="81">
        <v>2005</v>
      </c>
      <c r="F67" s="71" t="s">
        <v>54</v>
      </c>
      <c r="G67" s="81" t="s">
        <v>126</v>
      </c>
      <c r="H67" s="71" t="s">
        <v>218</v>
      </c>
      <c r="I67" s="71" t="str">
        <f t="array" ref="I67">_xlfn.TEXTJOIN(",", TRUE, IF(Table4[study_id]=Table3[[#This Row],[study_id]], Table4[iso_code], ""))</f>
        <v>ZA</v>
      </c>
      <c r="J67" s="81">
        <f>COUNTIF(study_countries!A:A,A67)</f>
        <v>1</v>
      </c>
      <c r="K67" s="71" t="s">
        <v>267</v>
      </c>
      <c r="L67" s="71" t="s">
        <v>786</v>
      </c>
      <c r="M67" s="71" t="s">
        <v>787</v>
      </c>
      <c r="N67" s="71">
        <v>2003</v>
      </c>
      <c r="O67" s="71">
        <v>2018</v>
      </c>
      <c r="P67" s="71" t="s">
        <v>60</v>
      </c>
      <c r="Q67" s="81" t="s">
        <v>82</v>
      </c>
      <c r="R67" s="71" t="s">
        <v>62</v>
      </c>
      <c r="S67" s="71" t="s">
        <v>64</v>
      </c>
      <c r="T67" s="71" t="s">
        <v>63</v>
      </c>
      <c r="U67" s="71" t="s">
        <v>63</v>
      </c>
      <c r="V67" s="71" t="s">
        <v>63</v>
      </c>
      <c r="W67" s="71" t="s">
        <v>64</v>
      </c>
      <c r="X67" s="71" t="s">
        <v>64</v>
      </c>
      <c r="Y67" s="71" t="s">
        <v>63</v>
      </c>
      <c r="Z67" s="71" t="s">
        <v>64</v>
      </c>
      <c r="AA67" s="71" t="s">
        <v>63</v>
      </c>
      <c r="AB67" s="71" t="s">
        <v>143</v>
      </c>
      <c r="AC67" s="71" t="s">
        <v>85</v>
      </c>
      <c r="AD67" s="71" t="s">
        <v>63</v>
      </c>
      <c r="AE67" s="81" t="s">
        <v>63</v>
      </c>
      <c r="AF67" s="71" t="s">
        <v>64</v>
      </c>
      <c r="AG67" s="71" t="s">
        <v>64</v>
      </c>
      <c r="AH67" s="71" t="s">
        <v>67</v>
      </c>
      <c r="AI67" s="71" t="s">
        <v>63</v>
      </c>
      <c r="AJ67" s="71" t="s">
        <v>64</v>
      </c>
      <c r="AK67" s="71" t="s">
        <v>133</v>
      </c>
      <c r="AL67" s="71" t="s">
        <v>64</v>
      </c>
      <c r="AM67" s="71" t="s">
        <v>64</v>
      </c>
      <c r="AN67" s="71" t="s">
        <v>788</v>
      </c>
      <c r="AO67" s="71" t="s">
        <v>789</v>
      </c>
      <c r="AP67" s="71" t="s">
        <v>790</v>
      </c>
      <c r="AQ67" s="71" t="s">
        <v>791</v>
      </c>
      <c r="AR67" s="71" t="s">
        <v>133</v>
      </c>
      <c r="AS67" s="71"/>
      <c r="AT67" s="71" t="s">
        <v>63</v>
      </c>
      <c r="AU67" s="71" t="s">
        <v>73</v>
      </c>
      <c r="AV67" s="71" t="s">
        <v>64</v>
      </c>
      <c r="AW67" s="71"/>
      <c r="AX67" s="72" t="s">
        <v>792</v>
      </c>
      <c r="AY67" s="76" t="s">
        <v>793</v>
      </c>
    </row>
    <row r="68" spans="1:51" ht="72.75" customHeight="1">
      <c r="A68" s="70">
        <v>67</v>
      </c>
      <c r="B68" s="71" t="s">
        <v>794</v>
      </c>
      <c r="C68" s="71" t="s">
        <v>795</v>
      </c>
      <c r="D68" s="71" t="s">
        <v>796</v>
      </c>
      <c r="E68" s="81">
        <v>2024</v>
      </c>
      <c r="F68" s="71" t="s">
        <v>232</v>
      </c>
      <c r="G68" s="81" t="s">
        <v>797</v>
      </c>
      <c r="H68" s="71" t="s">
        <v>218</v>
      </c>
      <c r="I68" s="71" t="str">
        <f t="array" ref="I68">_xlfn.TEXTJOIN(",", TRUE, IF(Table4[study_id]=Table3[[#This Row],[study_id]], Table4[iso_code], ""))</f>
        <v>DZ</v>
      </c>
      <c r="J68" s="81">
        <f>COUNTIF(study_countries!A:A,A68)</f>
        <v>1</v>
      </c>
      <c r="K68" s="71" t="s">
        <v>219</v>
      </c>
      <c r="L68" s="71" t="s">
        <v>798</v>
      </c>
      <c r="M68" s="71" t="s">
        <v>799</v>
      </c>
      <c r="N68" s="71"/>
      <c r="O68" s="71"/>
      <c r="P68" s="71"/>
      <c r="Q68" s="81"/>
      <c r="R68" s="71"/>
      <c r="S68" s="71"/>
      <c r="T68" s="71"/>
      <c r="U68" s="71"/>
      <c r="V68" s="71"/>
      <c r="W68" s="71"/>
      <c r="X68" s="71"/>
      <c r="Y68" s="71"/>
      <c r="Z68" s="71"/>
      <c r="AA68" s="71"/>
      <c r="AB68" s="71"/>
      <c r="AC68" s="71" t="s">
        <v>101</v>
      </c>
      <c r="AD68" s="71" t="s">
        <v>63</v>
      </c>
      <c r="AE68" s="81" t="s">
        <v>63</v>
      </c>
      <c r="AF68" s="71" t="s">
        <v>64</v>
      </c>
      <c r="AG68" s="71"/>
      <c r="AH68" s="71" t="s">
        <v>86</v>
      </c>
      <c r="AI68" s="71" t="s">
        <v>64</v>
      </c>
      <c r="AJ68" s="71" t="s">
        <v>64</v>
      </c>
      <c r="AK68" s="71" t="s">
        <v>64</v>
      </c>
      <c r="AL68" s="71" t="s">
        <v>64</v>
      </c>
      <c r="AM68" s="71" t="s">
        <v>63</v>
      </c>
      <c r="AN68" s="71"/>
      <c r="AO68" s="71"/>
      <c r="AP68" s="71" t="s">
        <v>800</v>
      </c>
      <c r="AQ68" s="71" t="s">
        <v>801</v>
      </c>
      <c r="AR68" s="71" t="s">
        <v>63</v>
      </c>
      <c r="AS68" s="71"/>
      <c r="AT68" s="71" t="s">
        <v>64</v>
      </c>
      <c r="AU68" s="71"/>
      <c r="AV68" s="71"/>
      <c r="AW68" s="71"/>
      <c r="AX68" s="72" t="s">
        <v>802</v>
      </c>
      <c r="AY68" s="76" t="s">
        <v>803</v>
      </c>
    </row>
    <row r="69" spans="1:51" ht="122.25" customHeight="1">
      <c r="A69" s="70">
        <v>68</v>
      </c>
      <c r="B69" s="71" t="s">
        <v>804</v>
      </c>
      <c r="C69" s="71" t="s">
        <v>265</v>
      </c>
      <c r="D69" s="71" t="s">
        <v>805</v>
      </c>
      <c r="E69" s="81">
        <v>2017</v>
      </c>
      <c r="F69" s="71" t="s">
        <v>54</v>
      </c>
      <c r="G69" s="81" t="s">
        <v>126</v>
      </c>
      <c r="H69" s="71" t="s">
        <v>234</v>
      </c>
      <c r="I69" s="71" t="str">
        <f t="array" ref="I69">_xlfn.TEXTJOIN(",", TRUE, IF(Table4[study_id]=Table3[[#This Row],[study_id]], Table4[iso_code], ""))</f>
        <v>GH</v>
      </c>
      <c r="J69" s="81">
        <f>COUNTIF(study_countries!A:A,A69)</f>
        <v>1</v>
      </c>
      <c r="K69" s="71" t="s">
        <v>244</v>
      </c>
      <c r="L69" s="71" t="s">
        <v>806</v>
      </c>
      <c r="M69" s="71" t="s">
        <v>807</v>
      </c>
      <c r="N69" s="71">
        <v>2015</v>
      </c>
      <c r="O69" s="71">
        <v>2050</v>
      </c>
      <c r="P69" s="71" t="s">
        <v>60</v>
      </c>
      <c r="Q69" s="81" t="s">
        <v>82</v>
      </c>
      <c r="R69" s="71" t="s">
        <v>62</v>
      </c>
      <c r="S69" s="71" t="s">
        <v>63</v>
      </c>
      <c r="T69" s="71" t="s">
        <v>63</v>
      </c>
      <c r="U69" s="71" t="s">
        <v>63</v>
      </c>
      <c r="V69" s="71" t="s">
        <v>64</v>
      </c>
      <c r="W69" s="71" t="s">
        <v>64</v>
      </c>
      <c r="X69" s="71" t="s">
        <v>64</v>
      </c>
      <c r="Y69" s="71" t="s">
        <v>63</v>
      </c>
      <c r="Z69" s="71" t="s">
        <v>64</v>
      </c>
      <c r="AA69" s="71" t="s">
        <v>63</v>
      </c>
      <c r="AB69" s="71" t="s">
        <v>65</v>
      </c>
      <c r="AC69" s="71" t="s">
        <v>101</v>
      </c>
      <c r="AD69" s="71" t="s">
        <v>63</v>
      </c>
      <c r="AE69" s="81" t="s">
        <v>63</v>
      </c>
      <c r="AF69" s="71" t="s">
        <v>64</v>
      </c>
      <c r="AG69" s="71" t="s">
        <v>64</v>
      </c>
      <c r="AH69" s="71" t="s">
        <v>86</v>
      </c>
      <c r="AI69" s="71" t="s">
        <v>64</v>
      </c>
      <c r="AJ69" s="71" t="s">
        <v>64</v>
      </c>
      <c r="AK69" s="71" t="s">
        <v>64</v>
      </c>
      <c r="AL69" s="71" t="s">
        <v>133</v>
      </c>
      <c r="AM69" s="71" t="s">
        <v>64</v>
      </c>
      <c r="AN69" s="71" t="s">
        <v>808</v>
      </c>
      <c r="AO69" s="71" t="s">
        <v>809</v>
      </c>
      <c r="AP69" s="71" t="s">
        <v>469</v>
      </c>
      <c r="AQ69" s="71" t="s">
        <v>470</v>
      </c>
      <c r="AR69" s="71" t="s">
        <v>64</v>
      </c>
      <c r="AS69" s="71"/>
      <c r="AT69" s="71" t="s">
        <v>63</v>
      </c>
      <c r="AU69" s="71" t="s">
        <v>73</v>
      </c>
      <c r="AV69" s="71" t="s">
        <v>64</v>
      </c>
      <c r="AW69" s="71"/>
      <c r="AX69" s="72" t="s">
        <v>810</v>
      </c>
      <c r="AY69" s="73"/>
    </row>
    <row r="70" spans="1:51" ht="102" customHeight="1">
      <c r="A70" s="70">
        <v>69</v>
      </c>
      <c r="B70" s="71" t="s">
        <v>812</v>
      </c>
      <c r="C70" s="71" t="s">
        <v>813</v>
      </c>
      <c r="D70" s="71" t="s">
        <v>814</v>
      </c>
      <c r="E70" s="81">
        <v>2018</v>
      </c>
      <c r="F70" s="71" t="s">
        <v>232</v>
      </c>
      <c r="G70" s="81" t="s">
        <v>747</v>
      </c>
      <c r="H70" s="71" t="s">
        <v>218</v>
      </c>
      <c r="I70" s="71" t="str">
        <f t="array" ref="I70">_xlfn.TEXTJOIN(",", TRUE, IF(Table4[study_id]=Table3[[#This Row],[study_id]], Table4[iso_code], ""))</f>
        <v>KE</v>
      </c>
      <c r="J70" s="81">
        <f>COUNTIF(study_countries!A:A,A70)</f>
        <v>1</v>
      </c>
      <c r="K70" s="71" t="s">
        <v>316</v>
      </c>
      <c r="L70" s="71" t="s">
        <v>815</v>
      </c>
      <c r="M70" s="71" t="s">
        <v>816</v>
      </c>
      <c r="N70" s="71"/>
      <c r="O70" s="71"/>
      <c r="P70" s="71"/>
      <c r="Q70" s="81"/>
      <c r="R70" s="71"/>
      <c r="S70" s="71"/>
      <c r="T70" s="71"/>
      <c r="U70" s="71"/>
      <c r="V70" s="71"/>
      <c r="W70" s="71"/>
      <c r="X70" s="71"/>
      <c r="Y70" s="71"/>
      <c r="Z70" s="71"/>
      <c r="AA70" s="71"/>
      <c r="AB70" s="71" t="s">
        <v>65</v>
      </c>
      <c r="AC70" s="71" t="s">
        <v>66</v>
      </c>
      <c r="AD70" s="71" t="s">
        <v>64</v>
      </c>
      <c r="AE70" s="81" t="s">
        <v>63</v>
      </c>
      <c r="AF70" s="71" t="s">
        <v>64</v>
      </c>
      <c r="AG70" s="71"/>
      <c r="AH70" s="71" t="s">
        <v>86</v>
      </c>
      <c r="AI70" s="71" t="s">
        <v>64</v>
      </c>
      <c r="AJ70" s="71" t="s">
        <v>64</v>
      </c>
      <c r="AK70" s="71" t="s">
        <v>64</v>
      </c>
      <c r="AL70" s="71" t="s">
        <v>63</v>
      </c>
      <c r="AM70" s="71" t="s">
        <v>64</v>
      </c>
      <c r="AN70" s="71"/>
      <c r="AO70" s="71"/>
      <c r="AP70" s="71" t="s">
        <v>817</v>
      </c>
      <c r="AQ70" s="71" t="s">
        <v>470</v>
      </c>
      <c r="AR70" s="71" t="s">
        <v>64</v>
      </c>
      <c r="AS70" s="71"/>
      <c r="AT70" s="71" t="s">
        <v>63</v>
      </c>
      <c r="AU70" s="71"/>
      <c r="AV70" s="71"/>
      <c r="AW70" s="71"/>
      <c r="AX70" s="72" t="s">
        <v>818</v>
      </c>
      <c r="AY70" s="73"/>
    </row>
    <row r="71" spans="1:51" ht="79.5" customHeight="1">
      <c r="A71" s="70">
        <v>70</v>
      </c>
      <c r="B71" s="71" t="s">
        <v>819</v>
      </c>
      <c r="C71" s="71" t="s">
        <v>746</v>
      </c>
      <c r="D71" s="71" t="s">
        <v>820</v>
      </c>
      <c r="E71" s="81">
        <v>2012</v>
      </c>
      <c r="F71" s="71" t="s">
        <v>232</v>
      </c>
      <c r="G71" s="81" t="s">
        <v>797</v>
      </c>
      <c r="H71" s="71" t="s">
        <v>218</v>
      </c>
      <c r="I71" s="71" t="str">
        <f t="array" ref="I71">_xlfn.TEXTJOIN(",", TRUE, IF(Table4[study_id]=Table3[[#This Row],[study_id]], Table4[iso_code], ""))</f>
        <v>DZ</v>
      </c>
      <c r="J71" s="81">
        <f>COUNTIF(study_countries!A:A,A71)</f>
        <v>1</v>
      </c>
      <c r="K71" s="71" t="s">
        <v>219</v>
      </c>
      <c r="L71" s="71" t="s">
        <v>821</v>
      </c>
      <c r="M71" s="71" t="s">
        <v>822</v>
      </c>
      <c r="N71" s="71"/>
      <c r="O71" s="71"/>
      <c r="P71" s="71"/>
      <c r="Q71" s="81"/>
      <c r="R71" s="71"/>
      <c r="S71" s="71"/>
      <c r="T71" s="71"/>
      <c r="U71" s="71"/>
      <c r="V71" s="71"/>
      <c r="W71" s="71"/>
      <c r="X71" s="71"/>
      <c r="Y71" s="71"/>
      <c r="Z71" s="71"/>
      <c r="AA71" s="71"/>
      <c r="AB71" s="71" t="s">
        <v>65</v>
      </c>
      <c r="AC71" s="71" t="s">
        <v>66</v>
      </c>
      <c r="AD71" s="71" t="s">
        <v>63</v>
      </c>
      <c r="AE71" s="81" t="s">
        <v>63</v>
      </c>
      <c r="AF71" s="71" t="s">
        <v>64</v>
      </c>
      <c r="AG71" s="71"/>
      <c r="AH71" s="71" t="s">
        <v>86</v>
      </c>
      <c r="AI71" s="71" t="s">
        <v>64</v>
      </c>
      <c r="AJ71" s="71" t="s">
        <v>64</v>
      </c>
      <c r="AK71" s="71" t="s">
        <v>64</v>
      </c>
      <c r="AL71" s="71" t="s">
        <v>133</v>
      </c>
      <c r="AM71" s="71" t="s">
        <v>64</v>
      </c>
      <c r="AN71" s="71"/>
      <c r="AO71" s="71"/>
      <c r="AP71" s="71" t="s">
        <v>823</v>
      </c>
      <c r="AQ71" s="71" t="s">
        <v>801</v>
      </c>
      <c r="AR71" s="71" t="s">
        <v>63</v>
      </c>
      <c r="AS71" s="71"/>
      <c r="AT71" s="71" t="s">
        <v>64</v>
      </c>
      <c r="AU71" s="71"/>
      <c r="AV71" s="71"/>
      <c r="AW71" s="71"/>
      <c r="AX71" s="72" t="s">
        <v>824</v>
      </c>
      <c r="AY71" s="76" t="s">
        <v>825</v>
      </c>
    </row>
    <row r="72" spans="1:51" ht="97.5" customHeight="1">
      <c r="A72" s="70">
        <v>71</v>
      </c>
      <c r="B72" s="71" t="s">
        <v>826</v>
      </c>
      <c r="C72" s="71" t="s">
        <v>827</v>
      </c>
      <c r="D72" s="71" t="s">
        <v>828</v>
      </c>
      <c r="E72" s="81">
        <v>2018</v>
      </c>
      <c r="F72" s="71" t="s">
        <v>232</v>
      </c>
      <c r="G72" s="81" t="s">
        <v>126</v>
      </c>
      <c r="H72" s="71" t="s">
        <v>234</v>
      </c>
      <c r="I72" s="71" t="str">
        <f t="array" ref="I72">_xlfn.TEXTJOIN(",", TRUE, IF(Table4[study_id]=Table3[[#This Row],[study_id]], Table4[iso_code], ""))</f>
        <v>NG</v>
      </c>
      <c r="J72" s="81">
        <f>COUNTIF(study_countries!A:A,A72)</f>
        <v>1</v>
      </c>
      <c r="K72" s="71" t="s">
        <v>244</v>
      </c>
      <c r="L72" s="71" t="s">
        <v>829</v>
      </c>
      <c r="M72" s="71" t="s">
        <v>830</v>
      </c>
      <c r="N72" s="71">
        <v>2010</v>
      </c>
      <c r="O72" s="71">
        <v>2050</v>
      </c>
      <c r="P72" s="71"/>
      <c r="Q72" s="81"/>
      <c r="R72" s="71"/>
      <c r="S72" s="71"/>
      <c r="T72" s="71"/>
      <c r="U72" s="71"/>
      <c r="V72" s="71"/>
      <c r="W72" s="71"/>
      <c r="X72" s="71"/>
      <c r="Y72" s="71"/>
      <c r="Z72" s="71"/>
      <c r="AA72" s="71"/>
      <c r="AB72" s="71" t="s">
        <v>65</v>
      </c>
      <c r="AC72" s="71" t="s">
        <v>66</v>
      </c>
      <c r="AD72" s="71" t="s">
        <v>63</v>
      </c>
      <c r="AE72" s="81" t="s">
        <v>64</v>
      </c>
      <c r="AF72" s="71" t="s">
        <v>64</v>
      </c>
      <c r="AG72" s="71"/>
      <c r="AH72" s="71" t="s">
        <v>86</v>
      </c>
      <c r="AI72" s="71" t="s">
        <v>64</v>
      </c>
      <c r="AJ72" s="71" t="s">
        <v>64</v>
      </c>
      <c r="AK72" s="71" t="s">
        <v>64</v>
      </c>
      <c r="AL72" s="71" t="s">
        <v>63</v>
      </c>
      <c r="AM72" s="71" t="s">
        <v>64</v>
      </c>
      <c r="AN72" s="71"/>
      <c r="AO72" s="71"/>
      <c r="AP72" s="71" t="s">
        <v>831</v>
      </c>
      <c r="AQ72" s="71" t="s">
        <v>832</v>
      </c>
      <c r="AR72" s="71" t="s">
        <v>133</v>
      </c>
      <c r="AS72" s="71"/>
      <c r="AT72" s="71" t="s">
        <v>64</v>
      </c>
      <c r="AU72" s="71"/>
      <c r="AV72" s="71"/>
      <c r="AW72" s="71"/>
      <c r="AX72" s="72" t="s">
        <v>833</v>
      </c>
      <c r="AY72" s="76" t="s">
        <v>834</v>
      </c>
    </row>
    <row r="73" spans="1:51" ht="92.25" customHeight="1">
      <c r="A73" s="70">
        <v>72</v>
      </c>
      <c r="B73" s="71" t="s">
        <v>835</v>
      </c>
      <c r="C73" s="71" t="s">
        <v>746</v>
      </c>
      <c r="D73" s="71" t="s">
        <v>836</v>
      </c>
      <c r="E73" s="81">
        <v>2019</v>
      </c>
      <c r="F73" s="71" t="s">
        <v>232</v>
      </c>
      <c r="G73" s="81" t="s">
        <v>589</v>
      </c>
      <c r="H73" s="71" t="s">
        <v>218</v>
      </c>
      <c r="I73" s="71" t="str">
        <f t="array" ref="I73">_xlfn.TEXTJOIN(",", TRUE, IF(Table4[study_id]=Table3[[#This Row],[study_id]], Table4[iso_code], ""))</f>
        <v>ET</v>
      </c>
      <c r="J73" s="81">
        <f>COUNTIF(study_countries!A:A,A73)</f>
        <v>1</v>
      </c>
      <c r="K73" s="71" t="s">
        <v>316</v>
      </c>
      <c r="L73" s="71" t="s">
        <v>837</v>
      </c>
      <c r="M73" s="71" t="s">
        <v>838</v>
      </c>
      <c r="N73" s="71"/>
      <c r="O73" s="71"/>
      <c r="P73" s="71"/>
      <c r="Q73" s="81"/>
      <c r="R73" s="71"/>
      <c r="S73" s="71"/>
      <c r="T73" s="71"/>
      <c r="U73" s="71"/>
      <c r="V73" s="71"/>
      <c r="W73" s="71"/>
      <c r="X73" s="71"/>
      <c r="Y73" s="71"/>
      <c r="Z73" s="71"/>
      <c r="AA73" s="71"/>
      <c r="AB73" s="71" t="s">
        <v>65</v>
      </c>
      <c r="AC73" s="71" t="s">
        <v>66</v>
      </c>
      <c r="AD73" s="71" t="s">
        <v>63</v>
      </c>
      <c r="AE73" s="81" t="s">
        <v>64</v>
      </c>
      <c r="AF73" s="71" t="s">
        <v>64</v>
      </c>
      <c r="AG73" s="71"/>
      <c r="AH73" s="71" t="s">
        <v>67</v>
      </c>
      <c r="AI73" s="71" t="s">
        <v>64</v>
      </c>
      <c r="AJ73" s="71" t="s">
        <v>64</v>
      </c>
      <c r="AK73" s="71" t="s">
        <v>64</v>
      </c>
      <c r="AL73" s="71" t="s">
        <v>63</v>
      </c>
      <c r="AM73" s="71" t="s">
        <v>64</v>
      </c>
      <c r="AN73" s="71"/>
      <c r="AO73" s="71"/>
      <c r="AP73" s="71" t="s">
        <v>839</v>
      </c>
      <c r="AQ73" s="71" t="s">
        <v>195</v>
      </c>
      <c r="AR73" s="71" t="s">
        <v>63</v>
      </c>
      <c r="AS73" s="71"/>
      <c r="AT73" s="71" t="s">
        <v>64</v>
      </c>
      <c r="AU73" s="71"/>
      <c r="AV73" s="71"/>
      <c r="AW73" s="71"/>
      <c r="AX73" s="72" t="s">
        <v>840</v>
      </c>
      <c r="AY73" s="76" t="s">
        <v>841</v>
      </c>
    </row>
    <row r="74" spans="1:51" ht="82.5" customHeight="1">
      <c r="A74" s="70">
        <v>73</v>
      </c>
      <c r="B74" s="71" t="s">
        <v>842</v>
      </c>
      <c r="C74" s="71" t="s">
        <v>843</v>
      </c>
      <c r="D74" s="71" t="s">
        <v>844</v>
      </c>
      <c r="E74" s="81">
        <v>2026</v>
      </c>
      <c r="F74" s="71" t="s">
        <v>54</v>
      </c>
      <c r="G74" s="81" t="s">
        <v>126</v>
      </c>
      <c r="H74" s="71" t="s">
        <v>234</v>
      </c>
      <c r="I74" s="71" t="str">
        <f t="array" ref="I74">_xlfn.TEXTJOIN(",", TRUE, IF(Table4[study_id]=Table3[[#This Row],[study_id]], Table4[iso_code], ""))</f>
        <v>KE</v>
      </c>
      <c r="J74" s="81">
        <f>COUNTIF(study_countries!A:A,A74)</f>
        <v>1</v>
      </c>
      <c r="K74" s="71" t="s">
        <v>316</v>
      </c>
      <c r="L74" s="71" t="s">
        <v>845</v>
      </c>
      <c r="M74" s="71" t="s">
        <v>846</v>
      </c>
      <c r="N74" s="71"/>
      <c r="O74" s="71">
        <v>2050</v>
      </c>
      <c r="P74" s="71" t="s">
        <v>60</v>
      </c>
      <c r="Q74" s="81" t="s">
        <v>82</v>
      </c>
      <c r="R74" s="71" t="s">
        <v>62</v>
      </c>
      <c r="S74" s="71" t="s">
        <v>63</v>
      </c>
      <c r="T74" s="71"/>
      <c r="U74" s="71"/>
      <c r="V74" s="71"/>
      <c r="W74" s="71"/>
      <c r="X74" s="71"/>
      <c r="Y74" s="71"/>
      <c r="Z74" s="71"/>
      <c r="AA74" s="71"/>
      <c r="AB74" s="71" t="s">
        <v>65</v>
      </c>
      <c r="AC74" s="71" t="s">
        <v>101</v>
      </c>
      <c r="AD74" s="71" t="s">
        <v>63</v>
      </c>
      <c r="AE74" s="81" t="s">
        <v>63</v>
      </c>
      <c r="AF74" s="71"/>
      <c r="AG74" s="71"/>
      <c r="AH74" s="71" t="s">
        <v>86</v>
      </c>
      <c r="AI74" s="71"/>
      <c r="AJ74" s="71"/>
      <c r="AK74" s="71"/>
      <c r="AL74" s="71"/>
      <c r="AM74" s="71"/>
      <c r="AN74" s="71"/>
      <c r="AO74" s="71"/>
      <c r="AP74" s="71" t="s">
        <v>847</v>
      </c>
      <c r="AQ74" s="71" t="s">
        <v>848</v>
      </c>
      <c r="AR74" s="71" t="s">
        <v>64</v>
      </c>
      <c r="AS74" s="71"/>
      <c r="AT74" s="71" t="s">
        <v>63</v>
      </c>
      <c r="AU74" s="71"/>
      <c r="AV74" s="71"/>
      <c r="AW74" s="71"/>
      <c r="AX74" s="72" t="s">
        <v>849</v>
      </c>
      <c r="AY74" s="76" t="s">
        <v>850</v>
      </c>
    </row>
    <row r="75" spans="1:51" ht="109.5" customHeight="1">
      <c r="A75" s="70">
        <v>74</v>
      </c>
      <c r="B75" s="71" t="s">
        <v>852</v>
      </c>
      <c r="C75" s="71" t="s">
        <v>853</v>
      </c>
      <c r="D75" s="71" t="s">
        <v>854</v>
      </c>
      <c r="E75" s="81">
        <v>2025</v>
      </c>
      <c r="F75" s="71" t="s">
        <v>232</v>
      </c>
      <c r="G75" s="81" t="s">
        <v>797</v>
      </c>
      <c r="H75" s="71" t="s">
        <v>218</v>
      </c>
      <c r="I75" s="71" t="str">
        <f t="array" ref="I75">_xlfn.TEXTJOIN(",", TRUE, IF(Table4[study_id]=Table3[[#This Row],[study_id]], Table4[iso_code], ""))</f>
        <v>TZ</v>
      </c>
      <c r="J75" s="81">
        <f>COUNTIF(study_countries!A:A,A75)</f>
        <v>1</v>
      </c>
      <c r="K75" s="71" t="s">
        <v>316</v>
      </c>
      <c r="L75" s="71" t="s">
        <v>855</v>
      </c>
      <c r="M75" s="71" t="s">
        <v>856</v>
      </c>
      <c r="N75" s="71"/>
      <c r="O75" s="71"/>
      <c r="P75" s="71"/>
      <c r="Q75" s="81"/>
      <c r="R75" s="71"/>
      <c r="S75" s="71"/>
      <c r="T75" s="71"/>
      <c r="U75" s="71"/>
      <c r="V75" s="71"/>
      <c r="W75" s="71"/>
      <c r="X75" s="71"/>
      <c r="Y75" s="71"/>
      <c r="Z75" s="71"/>
      <c r="AA75" s="71"/>
      <c r="AB75" s="71" t="s">
        <v>65</v>
      </c>
      <c r="AC75" s="71" t="s">
        <v>66</v>
      </c>
      <c r="AD75" s="71" t="s">
        <v>63</v>
      </c>
      <c r="AE75" s="81" t="s">
        <v>63</v>
      </c>
      <c r="AF75" s="71" t="s">
        <v>64</v>
      </c>
      <c r="AG75" s="71"/>
      <c r="AH75" s="71" t="s">
        <v>857</v>
      </c>
      <c r="AI75" s="71" t="s">
        <v>64</v>
      </c>
      <c r="AJ75" s="71" t="s">
        <v>64</v>
      </c>
      <c r="AK75" s="71" t="s">
        <v>64</v>
      </c>
      <c r="AL75" s="71" t="s">
        <v>133</v>
      </c>
      <c r="AM75" s="71" t="s">
        <v>64</v>
      </c>
      <c r="AN75" s="71"/>
      <c r="AO75" s="71"/>
      <c r="AP75" s="71" t="s">
        <v>858</v>
      </c>
      <c r="AQ75" s="71" t="s">
        <v>859</v>
      </c>
      <c r="AR75" s="71" t="s">
        <v>63</v>
      </c>
      <c r="AS75" s="71"/>
      <c r="AT75" s="71" t="s">
        <v>64</v>
      </c>
      <c r="AU75" s="71"/>
      <c r="AV75" s="71"/>
      <c r="AW75" s="71"/>
      <c r="AX75" s="72" t="s">
        <v>860</v>
      </c>
      <c r="AY75" s="76" t="s">
        <v>861</v>
      </c>
    </row>
    <row r="76" spans="1:51" ht="150" customHeight="1">
      <c r="A76" s="70">
        <v>75</v>
      </c>
      <c r="B76" s="71" t="s">
        <v>862</v>
      </c>
      <c r="C76" s="71" t="s">
        <v>746</v>
      </c>
      <c r="D76" s="71" t="s">
        <v>863</v>
      </c>
      <c r="E76" s="81">
        <v>2019</v>
      </c>
      <c r="F76" s="71" t="s">
        <v>232</v>
      </c>
      <c r="G76" s="81" t="s">
        <v>589</v>
      </c>
      <c r="H76" s="71" t="s">
        <v>218</v>
      </c>
      <c r="I76" s="71" t="str">
        <f t="array" ref="I76">_xlfn.TEXTJOIN(",", TRUE, IF(Table4[study_id]=Table3[[#This Row],[study_id]], Table4[iso_code], ""))</f>
        <v>UG</v>
      </c>
      <c r="J76" s="81">
        <f>COUNTIF(study_countries!A:A,A76)</f>
        <v>1</v>
      </c>
      <c r="K76" s="71" t="s">
        <v>316</v>
      </c>
      <c r="L76" s="71" t="s">
        <v>864</v>
      </c>
      <c r="M76" s="71" t="s">
        <v>865</v>
      </c>
      <c r="N76" s="71">
        <v>2019</v>
      </c>
      <c r="O76" s="71">
        <v>2039</v>
      </c>
      <c r="P76" s="71"/>
      <c r="Q76" s="81"/>
      <c r="R76" s="71"/>
      <c r="S76" s="71"/>
      <c r="T76" s="71"/>
      <c r="U76" s="71"/>
      <c r="V76" s="71"/>
      <c r="W76" s="71"/>
      <c r="X76" s="71"/>
      <c r="Y76" s="71"/>
      <c r="Z76" s="71"/>
      <c r="AA76" s="71"/>
      <c r="AB76" s="71" t="s">
        <v>65</v>
      </c>
      <c r="AC76" s="71" t="s">
        <v>66</v>
      </c>
      <c r="AD76" s="71" t="s">
        <v>63</v>
      </c>
      <c r="AE76" s="71" t="s">
        <v>64</v>
      </c>
      <c r="AF76" s="81" t="s">
        <v>64</v>
      </c>
      <c r="AG76" s="71"/>
      <c r="AH76" s="71" t="s">
        <v>67</v>
      </c>
      <c r="AI76" s="71" t="s">
        <v>64</v>
      </c>
      <c r="AJ76" s="71" t="s">
        <v>64</v>
      </c>
      <c r="AK76" s="71" t="s">
        <v>64</v>
      </c>
      <c r="AL76" s="71" t="s">
        <v>133</v>
      </c>
      <c r="AM76" s="71" t="s">
        <v>64</v>
      </c>
      <c r="AN76" s="71"/>
      <c r="AO76" s="71"/>
      <c r="AP76" s="71" t="s">
        <v>469</v>
      </c>
      <c r="AQ76" s="71" t="s">
        <v>470</v>
      </c>
      <c r="AR76" s="71" t="s">
        <v>64</v>
      </c>
      <c r="AS76" s="71"/>
      <c r="AT76" s="71" t="s">
        <v>63</v>
      </c>
      <c r="AU76" s="71"/>
      <c r="AV76" s="71"/>
      <c r="AW76" s="71"/>
      <c r="AX76" s="72" t="s">
        <v>866</v>
      </c>
      <c r="AY76" s="73"/>
    </row>
    <row r="77" spans="1:51" ht="109.5" customHeight="1">
      <c r="A77" s="70">
        <v>76</v>
      </c>
      <c r="B77" s="71" t="s">
        <v>867</v>
      </c>
      <c r="C77" s="71" t="s">
        <v>868</v>
      </c>
      <c r="D77" s="71" t="s">
        <v>869</v>
      </c>
      <c r="E77" s="81">
        <v>2017</v>
      </c>
      <c r="F77" s="71" t="s">
        <v>54</v>
      </c>
      <c r="G77" s="81" t="s">
        <v>126</v>
      </c>
      <c r="H77" s="71" t="s">
        <v>234</v>
      </c>
      <c r="I77" s="71" t="str">
        <f t="array" ref="I77">_xlfn.TEXTJOIN(",", TRUE, IF(Table4[study_id]=Table3[[#This Row],[study_id]], Table4[iso_code], ""))</f>
        <v>RW</v>
      </c>
      <c r="J77" s="81">
        <f>COUNTIF(study_countries!A:A,A77)</f>
        <v>1</v>
      </c>
      <c r="K77" s="71" t="s">
        <v>316</v>
      </c>
      <c r="L77" s="71" t="s">
        <v>870</v>
      </c>
      <c r="M77" s="71" t="s">
        <v>871</v>
      </c>
      <c r="N77" s="71">
        <v>2017</v>
      </c>
      <c r="O77" s="71">
        <v>2040</v>
      </c>
      <c r="P77" s="71" t="s">
        <v>60</v>
      </c>
      <c r="Q77" s="81" t="s">
        <v>82</v>
      </c>
      <c r="R77" s="71" t="s">
        <v>62</v>
      </c>
      <c r="S77" s="71" t="s">
        <v>63</v>
      </c>
      <c r="T77" s="71" t="s">
        <v>63</v>
      </c>
      <c r="U77" s="71" t="s">
        <v>64</v>
      </c>
      <c r="V77" s="71" t="s">
        <v>63</v>
      </c>
      <c r="W77" s="71" t="s">
        <v>64</v>
      </c>
      <c r="X77" s="71" t="s">
        <v>63</v>
      </c>
      <c r="Y77" s="71" t="s">
        <v>63</v>
      </c>
      <c r="Z77" s="71" t="s">
        <v>64</v>
      </c>
      <c r="AA77" s="71" t="s">
        <v>63</v>
      </c>
      <c r="AB77" s="71" t="s">
        <v>65</v>
      </c>
      <c r="AC77" s="71" t="s">
        <v>101</v>
      </c>
      <c r="AD77" s="71" t="s">
        <v>63</v>
      </c>
      <c r="AE77" s="81" t="s">
        <v>63</v>
      </c>
      <c r="AF77" s="71" t="s">
        <v>64</v>
      </c>
      <c r="AG77" s="71" t="s">
        <v>64</v>
      </c>
      <c r="AH77" s="71" t="s">
        <v>86</v>
      </c>
      <c r="AI77" s="71" t="s">
        <v>64</v>
      </c>
      <c r="AJ77" s="71" t="s">
        <v>133</v>
      </c>
      <c r="AK77" s="71" t="s">
        <v>64</v>
      </c>
      <c r="AL77" s="71" t="s">
        <v>64</v>
      </c>
      <c r="AM77" s="71" t="s">
        <v>133</v>
      </c>
      <c r="AN77" s="71"/>
      <c r="AO77" s="71"/>
      <c r="AP77" s="71" t="s">
        <v>469</v>
      </c>
      <c r="AQ77" s="71" t="s">
        <v>470</v>
      </c>
      <c r="AR77" s="71" t="s">
        <v>64</v>
      </c>
      <c r="AS77" s="71"/>
      <c r="AT77" s="71" t="s">
        <v>63</v>
      </c>
      <c r="AU77" s="74">
        <v>0.08</v>
      </c>
      <c r="AV77" s="71" t="s">
        <v>64</v>
      </c>
      <c r="AW77" s="71"/>
      <c r="AX77" s="72" t="s">
        <v>872</v>
      </c>
      <c r="AY77" s="73"/>
    </row>
    <row r="78" spans="1:51" ht="126" customHeight="1">
      <c r="A78" s="70">
        <v>77</v>
      </c>
      <c r="B78" s="77" t="s">
        <v>873</v>
      </c>
      <c r="C78" s="77" t="s">
        <v>746</v>
      </c>
      <c r="D78" s="77" t="s">
        <v>874</v>
      </c>
      <c r="E78" s="84">
        <v>2017</v>
      </c>
      <c r="F78" s="77" t="s">
        <v>232</v>
      </c>
      <c r="G78" s="84" t="s">
        <v>747</v>
      </c>
      <c r="H78" s="77" t="s">
        <v>218</v>
      </c>
      <c r="I78" s="71" t="str">
        <f t="array" ref="I78">_xlfn.TEXTJOIN(",", TRUE, IF(Table4[study_id]=Table3[[#This Row],[study_id]], Table4[iso_code], ""))</f>
        <v>ZA</v>
      </c>
      <c r="J78" s="84">
        <f>COUNTIF(study_countries!A:A,A78)</f>
        <v>1</v>
      </c>
      <c r="K78" s="77" t="s">
        <v>267</v>
      </c>
      <c r="L78" s="77" t="s">
        <v>875</v>
      </c>
      <c r="M78" s="77" t="s">
        <v>876</v>
      </c>
      <c r="N78" s="77"/>
      <c r="O78" s="77"/>
      <c r="P78" s="77"/>
      <c r="Q78" s="84"/>
      <c r="R78" s="71"/>
      <c r="S78" s="77"/>
      <c r="T78" s="77"/>
      <c r="U78" s="77"/>
      <c r="V78" s="77"/>
      <c r="W78" s="77"/>
      <c r="X78" s="77"/>
      <c r="Y78" s="77"/>
      <c r="Z78" s="77"/>
      <c r="AA78" s="77"/>
      <c r="AB78" s="77" t="s">
        <v>65</v>
      </c>
      <c r="AC78" s="77" t="s">
        <v>66</v>
      </c>
      <c r="AD78" s="77" t="s">
        <v>63</v>
      </c>
      <c r="AE78" s="84" t="s">
        <v>63</v>
      </c>
      <c r="AF78" s="77" t="s">
        <v>64</v>
      </c>
      <c r="AG78" s="77"/>
      <c r="AH78" s="77" t="s">
        <v>67</v>
      </c>
      <c r="AI78" s="77" t="s">
        <v>64</v>
      </c>
      <c r="AJ78" s="77" t="s">
        <v>64</v>
      </c>
      <c r="AK78" s="77" t="s">
        <v>64</v>
      </c>
      <c r="AL78" s="77" t="s">
        <v>133</v>
      </c>
      <c r="AM78" s="77" t="s">
        <v>64</v>
      </c>
      <c r="AN78" s="77"/>
      <c r="AO78" s="77"/>
      <c r="AP78" s="77" t="s">
        <v>877</v>
      </c>
      <c r="AQ78" s="77" t="s">
        <v>878</v>
      </c>
      <c r="AR78" s="77" t="s">
        <v>133</v>
      </c>
      <c r="AS78" s="77"/>
      <c r="AT78" s="77" t="s">
        <v>64</v>
      </c>
      <c r="AU78" s="85"/>
      <c r="AV78" s="77"/>
      <c r="AW78" s="77"/>
      <c r="AX78" s="86" t="s">
        <v>879</v>
      </c>
      <c r="AY78" s="87" t="s">
        <v>880</v>
      </c>
    </row>
    <row r="79" spans="1:51" ht="144.75" customHeight="1">
      <c r="A79" s="70">
        <v>78</v>
      </c>
      <c r="B79" s="77" t="s">
        <v>881</v>
      </c>
      <c r="C79" s="77" t="s">
        <v>746</v>
      </c>
      <c r="D79" s="77" t="s">
        <v>882</v>
      </c>
      <c r="E79" s="84">
        <v>2024</v>
      </c>
      <c r="F79" s="77" t="s">
        <v>232</v>
      </c>
      <c r="G79" s="84" t="s">
        <v>747</v>
      </c>
      <c r="H79" s="77" t="s">
        <v>218</v>
      </c>
      <c r="I79" s="71" t="str">
        <f t="array" ref="I79">_xlfn.TEXTJOIN(",", TRUE, IF(Table4[study_id]=Table3[[#This Row],[study_id]], Table4[iso_code], ""))</f>
        <v>MA</v>
      </c>
      <c r="J79" s="84">
        <f>COUNTIF(study_countries!A:A,A79)</f>
        <v>1</v>
      </c>
      <c r="K79" s="77" t="s">
        <v>219</v>
      </c>
      <c r="L79" s="77" t="s">
        <v>883</v>
      </c>
      <c r="M79" s="77" t="s">
        <v>884</v>
      </c>
      <c r="N79" s="77"/>
      <c r="O79" s="77"/>
      <c r="P79" s="77"/>
      <c r="Q79" s="84"/>
      <c r="R79" s="71"/>
      <c r="S79" s="77"/>
      <c r="T79" s="77"/>
      <c r="U79" s="77"/>
      <c r="V79" s="77"/>
      <c r="W79" s="77"/>
      <c r="X79" s="77"/>
      <c r="Y79" s="77"/>
      <c r="Z79" s="77"/>
      <c r="AA79" s="77"/>
      <c r="AB79" s="77" t="s">
        <v>65</v>
      </c>
      <c r="AC79" s="77" t="s">
        <v>66</v>
      </c>
      <c r="AD79" s="77" t="s">
        <v>63</v>
      </c>
      <c r="AE79" s="84" t="s">
        <v>63</v>
      </c>
      <c r="AF79" s="77" t="s">
        <v>64</v>
      </c>
      <c r="AG79" s="77"/>
      <c r="AH79" s="77" t="s">
        <v>67</v>
      </c>
      <c r="AI79" s="77" t="s">
        <v>64</v>
      </c>
      <c r="AJ79" s="77" t="s">
        <v>64</v>
      </c>
      <c r="AK79" s="77" t="s">
        <v>64</v>
      </c>
      <c r="AL79" s="77" t="s">
        <v>63</v>
      </c>
      <c r="AM79" s="77" t="s">
        <v>64</v>
      </c>
      <c r="AN79" s="77"/>
      <c r="AO79" s="77"/>
      <c r="AP79" s="77" t="s">
        <v>885</v>
      </c>
      <c r="AQ79" s="77" t="s">
        <v>514</v>
      </c>
      <c r="AR79" s="77" t="s">
        <v>63</v>
      </c>
      <c r="AS79" s="77"/>
      <c r="AT79" s="77" t="s">
        <v>64</v>
      </c>
      <c r="AU79" s="85"/>
      <c r="AV79" s="77"/>
      <c r="AW79" s="77"/>
      <c r="AX79" s="88" t="s">
        <v>886</v>
      </c>
      <c r="AY79" s="87" t="s">
        <v>887</v>
      </c>
    </row>
    <row r="80" spans="1:51" ht="162.75" customHeight="1">
      <c r="A80" s="70">
        <v>79</v>
      </c>
      <c r="B80" s="77" t="s">
        <v>888</v>
      </c>
      <c r="C80" s="77" t="s">
        <v>746</v>
      </c>
      <c r="D80" s="77" t="s">
        <v>889</v>
      </c>
      <c r="E80" s="84">
        <v>2021</v>
      </c>
      <c r="F80" s="77" t="s">
        <v>232</v>
      </c>
      <c r="G80" s="84" t="s">
        <v>747</v>
      </c>
      <c r="H80" s="77" t="s">
        <v>218</v>
      </c>
      <c r="I80" s="71" t="str">
        <f t="array" ref="I80">_xlfn.TEXTJOIN(",", TRUE, IF(Table4[study_id]=Table3[[#This Row],[study_id]], Table4[iso_code], ""))</f>
        <v>EG</v>
      </c>
      <c r="J80" s="84">
        <f>COUNTIF(study_countries!A:A,A80)</f>
        <v>1</v>
      </c>
      <c r="K80" s="77" t="s">
        <v>316</v>
      </c>
      <c r="L80" s="77" t="s">
        <v>890</v>
      </c>
      <c r="M80" s="77" t="s">
        <v>891</v>
      </c>
      <c r="N80" s="77"/>
      <c r="O80" s="77"/>
      <c r="P80" s="77"/>
      <c r="Q80" s="84"/>
      <c r="R80" s="71"/>
      <c r="S80" s="77"/>
      <c r="T80" s="77"/>
      <c r="U80" s="77"/>
      <c r="V80" s="77"/>
      <c r="W80" s="77"/>
      <c r="X80" s="77"/>
      <c r="Y80" s="77"/>
      <c r="Z80" s="77"/>
      <c r="AA80" s="77"/>
      <c r="AB80" s="77" t="s">
        <v>65</v>
      </c>
      <c r="AC80" s="77" t="s">
        <v>66</v>
      </c>
      <c r="AD80" s="77" t="s">
        <v>63</v>
      </c>
      <c r="AE80" s="84" t="s">
        <v>63</v>
      </c>
      <c r="AF80" s="77" t="s">
        <v>64</v>
      </c>
      <c r="AG80" s="77"/>
      <c r="AH80" s="77" t="s">
        <v>857</v>
      </c>
      <c r="AI80" s="77" t="s">
        <v>64</v>
      </c>
      <c r="AJ80" s="77" t="s">
        <v>64</v>
      </c>
      <c r="AK80" s="77" t="s">
        <v>64</v>
      </c>
      <c r="AL80" s="77" t="s">
        <v>63</v>
      </c>
      <c r="AM80" s="77" t="s">
        <v>64</v>
      </c>
      <c r="AN80" s="77"/>
      <c r="AO80" s="77"/>
      <c r="AP80" s="77" t="s">
        <v>892</v>
      </c>
      <c r="AQ80" s="77" t="s">
        <v>893</v>
      </c>
      <c r="AR80" s="77" t="s">
        <v>133</v>
      </c>
      <c r="AS80" s="77"/>
      <c r="AT80" s="77" t="s">
        <v>64</v>
      </c>
      <c r="AU80" s="85"/>
      <c r="AV80" s="77"/>
      <c r="AW80" s="77"/>
      <c r="AX80" s="86" t="s">
        <v>894</v>
      </c>
      <c r="AY80" s="87" t="s">
        <v>895</v>
      </c>
    </row>
    <row r="81" spans="1:51" ht="88.5" customHeight="1">
      <c r="A81" s="70">
        <v>80</v>
      </c>
      <c r="B81" s="77" t="s">
        <v>896</v>
      </c>
      <c r="C81" s="77" t="s">
        <v>897</v>
      </c>
      <c r="D81" s="77" t="s">
        <v>898</v>
      </c>
      <c r="E81" s="84">
        <v>2019</v>
      </c>
      <c r="F81" s="77" t="s">
        <v>232</v>
      </c>
      <c r="G81" s="84" t="s">
        <v>233</v>
      </c>
      <c r="H81" s="77" t="s">
        <v>218</v>
      </c>
      <c r="I81" s="71" t="str">
        <f t="array" ref="I81">_xlfn.TEXTJOIN(",", TRUE, IF(Table4[study_id]=Table3[[#This Row],[study_id]], Table4[iso_code], ""))</f>
        <v>MA</v>
      </c>
      <c r="J81" s="84">
        <f>COUNTIF(study_countries!A:A,A81)</f>
        <v>1</v>
      </c>
      <c r="K81" s="77" t="s">
        <v>219</v>
      </c>
      <c r="L81" s="77" t="s">
        <v>899</v>
      </c>
      <c r="M81" s="77" t="s">
        <v>900</v>
      </c>
      <c r="N81" s="77"/>
      <c r="O81" s="77"/>
      <c r="P81" s="77"/>
      <c r="Q81" s="84"/>
      <c r="R81" s="71"/>
      <c r="S81" s="77"/>
      <c r="T81" s="77"/>
      <c r="U81" s="77"/>
      <c r="V81" s="77"/>
      <c r="W81" s="77"/>
      <c r="X81" s="77"/>
      <c r="Y81" s="77"/>
      <c r="Z81" s="77"/>
      <c r="AA81" s="77"/>
      <c r="AB81" s="77" t="s">
        <v>65</v>
      </c>
      <c r="AC81" s="77" t="s">
        <v>66</v>
      </c>
      <c r="AD81" s="77" t="s">
        <v>64</v>
      </c>
      <c r="AE81" s="84" t="s">
        <v>63</v>
      </c>
      <c r="AF81" s="77" t="s">
        <v>63</v>
      </c>
      <c r="AG81" s="77"/>
      <c r="AH81" s="77" t="s">
        <v>86</v>
      </c>
      <c r="AI81" s="77" t="s">
        <v>64</v>
      </c>
      <c r="AJ81" s="77" t="s">
        <v>64</v>
      </c>
      <c r="AK81" s="77" t="s">
        <v>64</v>
      </c>
      <c r="AL81" s="77" t="s">
        <v>64</v>
      </c>
      <c r="AM81" s="77" t="s">
        <v>64</v>
      </c>
      <c r="AN81" s="77"/>
      <c r="AO81" s="77"/>
      <c r="AP81" s="77" t="s">
        <v>901</v>
      </c>
      <c r="AQ81" s="77" t="s">
        <v>514</v>
      </c>
      <c r="AR81" s="77" t="s">
        <v>63</v>
      </c>
      <c r="AS81" s="77"/>
      <c r="AT81" s="77" t="s">
        <v>64</v>
      </c>
      <c r="AU81" s="85"/>
      <c r="AV81" s="77"/>
      <c r="AW81" s="77"/>
      <c r="AX81" s="86" t="s">
        <v>902</v>
      </c>
      <c r="AY81" s="87" t="s">
        <v>903</v>
      </c>
    </row>
    <row r="82" spans="1:51" ht="131.25" customHeight="1">
      <c r="A82" s="70">
        <v>81</v>
      </c>
      <c r="B82" s="77" t="s">
        <v>904</v>
      </c>
      <c r="C82" s="77" t="s">
        <v>746</v>
      </c>
      <c r="D82" s="77" t="s">
        <v>905</v>
      </c>
      <c r="E82" s="84">
        <v>2023</v>
      </c>
      <c r="F82" s="77" t="s">
        <v>232</v>
      </c>
      <c r="G82" s="84" t="s">
        <v>589</v>
      </c>
      <c r="H82" s="77" t="s">
        <v>218</v>
      </c>
      <c r="I82" s="71" t="str">
        <f t="array" ref="I82">_xlfn.TEXTJOIN(",", TRUE, IF(Table4[study_id]=Table3[[#This Row],[study_id]], Table4[iso_code], ""))</f>
        <v>ET</v>
      </c>
      <c r="J82" s="84">
        <f>COUNTIF(study_countries!A:A,A82)</f>
        <v>1</v>
      </c>
      <c r="K82" s="77" t="s">
        <v>316</v>
      </c>
      <c r="L82" s="77" t="s">
        <v>906</v>
      </c>
      <c r="M82" s="77" t="s">
        <v>907</v>
      </c>
      <c r="N82" s="77"/>
      <c r="O82" s="77"/>
      <c r="P82" s="77"/>
      <c r="Q82" s="84"/>
      <c r="R82" s="71"/>
      <c r="S82" s="77"/>
      <c r="T82" s="77"/>
      <c r="U82" s="77"/>
      <c r="V82" s="77"/>
      <c r="W82" s="77"/>
      <c r="X82" s="77"/>
      <c r="Y82" s="77"/>
      <c r="Z82" s="77"/>
      <c r="AA82" s="77"/>
      <c r="AB82" s="77" t="s">
        <v>65</v>
      </c>
      <c r="AC82" s="77" t="s">
        <v>66</v>
      </c>
      <c r="AD82" s="77" t="s">
        <v>63</v>
      </c>
      <c r="AE82" s="84" t="s">
        <v>64</v>
      </c>
      <c r="AF82" s="77" t="s">
        <v>64</v>
      </c>
      <c r="AG82" s="77"/>
      <c r="AH82" s="77" t="s">
        <v>67</v>
      </c>
      <c r="AI82" s="77" t="s">
        <v>64</v>
      </c>
      <c r="AJ82" s="77" t="s">
        <v>133</v>
      </c>
      <c r="AK82" s="77" t="s">
        <v>133</v>
      </c>
      <c r="AL82" s="77" t="s">
        <v>63</v>
      </c>
      <c r="AM82" s="77" t="s">
        <v>64</v>
      </c>
      <c r="AN82" s="77"/>
      <c r="AO82" s="77"/>
      <c r="AP82" s="77" t="s">
        <v>908</v>
      </c>
      <c r="AQ82" s="77" t="s">
        <v>195</v>
      </c>
      <c r="AR82" s="77" t="s">
        <v>63</v>
      </c>
      <c r="AS82" s="77"/>
      <c r="AT82" s="77" t="s">
        <v>64</v>
      </c>
      <c r="AU82" s="85"/>
      <c r="AV82" s="77"/>
      <c r="AW82" s="77"/>
      <c r="AX82" s="86" t="s">
        <v>909</v>
      </c>
      <c r="AY82" s="87" t="s">
        <v>910</v>
      </c>
    </row>
    <row r="83" spans="1:51" ht="123.75" customHeight="1">
      <c r="A83" s="70">
        <v>82</v>
      </c>
      <c r="B83" s="77" t="s">
        <v>911</v>
      </c>
      <c r="C83" s="77" t="s">
        <v>746</v>
      </c>
      <c r="D83" s="77" t="s">
        <v>912</v>
      </c>
      <c r="E83" s="84">
        <v>2015</v>
      </c>
      <c r="F83" s="77" t="s">
        <v>232</v>
      </c>
      <c r="G83" s="84" t="s">
        <v>589</v>
      </c>
      <c r="H83" s="77" t="s">
        <v>218</v>
      </c>
      <c r="I83" s="71" t="str">
        <f t="array" ref="I83">_xlfn.TEXTJOIN(",", TRUE, IF(Table4[study_id]=Table3[[#This Row],[study_id]], Table4[iso_code], ""))</f>
        <v>DZ</v>
      </c>
      <c r="J83" s="84">
        <f>COUNTIF(study_countries!A:A,A83)</f>
        <v>1</v>
      </c>
      <c r="K83" s="77" t="s">
        <v>219</v>
      </c>
      <c r="L83" s="77" t="s">
        <v>913</v>
      </c>
      <c r="M83" s="77" t="s">
        <v>914</v>
      </c>
      <c r="N83" s="77"/>
      <c r="O83" s="77"/>
      <c r="P83" s="77"/>
      <c r="Q83" s="84"/>
      <c r="R83" s="71"/>
      <c r="S83" s="77"/>
      <c r="T83" s="77"/>
      <c r="U83" s="77"/>
      <c r="V83" s="77"/>
      <c r="W83" s="77"/>
      <c r="X83" s="77"/>
      <c r="Y83" s="77"/>
      <c r="Z83" s="77"/>
      <c r="AA83" s="77"/>
      <c r="AB83" s="77" t="s">
        <v>65</v>
      </c>
      <c r="AC83" s="77" t="s">
        <v>66</v>
      </c>
      <c r="AD83" s="77" t="s">
        <v>63</v>
      </c>
      <c r="AE83" s="84" t="s">
        <v>63</v>
      </c>
      <c r="AF83" s="77" t="s">
        <v>64</v>
      </c>
      <c r="AG83" s="77"/>
      <c r="AH83" s="77" t="s">
        <v>67</v>
      </c>
      <c r="AI83" s="77" t="s">
        <v>64</v>
      </c>
      <c r="AJ83" s="77" t="s">
        <v>64</v>
      </c>
      <c r="AK83" s="77" t="s">
        <v>64</v>
      </c>
      <c r="AL83" s="77" t="s">
        <v>63</v>
      </c>
      <c r="AM83" s="77" t="s">
        <v>64</v>
      </c>
      <c r="AN83" s="77"/>
      <c r="AO83" s="77"/>
      <c r="AP83" s="77" t="s">
        <v>915</v>
      </c>
      <c r="AQ83" s="77" t="s">
        <v>801</v>
      </c>
      <c r="AR83" s="77" t="s">
        <v>63</v>
      </c>
      <c r="AS83" s="77"/>
      <c r="AT83" s="77" t="s">
        <v>64</v>
      </c>
      <c r="AU83" s="85"/>
      <c r="AV83" s="77"/>
      <c r="AW83" s="77"/>
      <c r="AX83" s="86" t="s">
        <v>916</v>
      </c>
      <c r="AY83" s="87" t="s">
        <v>917</v>
      </c>
    </row>
    <row r="84" spans="1:51" ht="138" customHeight="1">
      <c r="A84" s="70">
        <v>83</v>
      </c>
      <c r="B84" s="77" t="s">
        <v>918</v>
      </c>
      <c r="C84" s="77" t="s">
        <v>265</v>
      </c>
      <c r="D84" s="77" t="s">
        <v>919</v>
      </c>
      <c r="E84" s="84">
        <v>2024</v>
      </c>
      <c r="F84" s="77" t="s">
        <v>54</v>
      </c>
      <c r="G84" s="84" t="s">
        <v>126</v>
      </c>
      <c r="H84" s="77" t="s">
        <v>234</v>
      </c>
      <c r="I84" s="71" t="str">
        <f t="array" ref="I84">_xlfn.TEXTJOIN(",", TRUE, IF(Table4[study_id]=Table3[[#This Row],[study_id]], Table4[iso_code], ""))</f>
        <v>MU</v>
      </c>
      <c r="J84" s="84">
        <f>COUNTIF(study_countries!A:A,A84)</f>
        <v>1</v>
      </c>
      <c r="K84" s="77" t="s">
        <v>316</v>
      </c>
      <c r="L84" s="77" t="s">
        <v>920</v>
      </c>
      <c r="M84" s="77" t="s">
        <v>921</v>
      </c>
      <c r="N84" s="77">
        <v>2015</v>
      </c>
      <c r="O84" s="77">
        <v>2040</v>
      </c>
      <c r="P84" s="77" t="s">
        <v>60</v>
      </c>
      <c r="Q84" s="84" t="s">
        <v>82</v>
      </c>
      <c r="R84" s="71" t="s">
        <v>62</v>
      </c>
      <c r="S84" s="77" t="s">
        <v>63</v>
      </c>
      <c r="T84" s="77" t="s">
        <v>63</v>
      </c>
      <c r="U84" s="77" t="s">
        <v>63</v>
      </c>
      <c r="V84" s="77" t="s">
        <v>63</v>
      </c>
      <c r="W84" s="77" t="s">
        <v>64</v>
      </c>
      <c r="X84" s="77" t="s">
        <v>64</v>
      </c>
      <c r="Y84" s="77" t="s">
        <v>63</v>
      </c>
      <c r="Z84" s="77" t="s">
        <v>64</v>
      </c>
      <c r="AA84" s="77" t="s">
        <v>63</v>
      </c>
      <c r="AB84" s="77" t="s">
        <v>65</v>
      </c>
      <c r="AC84" s="77" t="s">
        <v>101</v>
      </c>
      <c r="AD84" s="77" t="s">
        <v>63</v>
      </c>
      <c r="AE84" s="84" t="s">
        <v>63</v>
      </c>
      <c r="AF84" s="77" t="s">
        <v>63</v>
      </c>
      <c r="AG84" s="77" t="s">
        <v>64</v>
      </c>
      <c r="AH84" s="77" t="s">
        <v>86</v>
      </c>
      <c r="AI84" s="77" t="s">
        <v>64</v>
      </c>
      <c r="AJ84" s="77" t="s">
        <v>64</v>
      </c>
      <c r="AK84" s="77" t="s">
        <v>64</v>
      </c>
      <c r="AL84" s="77" t="s">
        <v>133</v>
      </c>
      <c r="AM84" s="77" t="s">
        <v>64</v>
      </c>
      <c r="AN84" s="77" t="s">
        <v>922</v>
      </c>
      <c r="AO84" s="77" t="s">
        <v>923</v>
      </c>
      <c r="AP84" s="77" t="s">
        <v>924</v>
      </c>
      <c r="AQ84" s="77" t="s">
        <v>925</v>
      </c>
      <c r="AR84" s="77" t="s">
        <v>64</v>
      </c>
      <c r="AS84" s="77"/>
      <c r="AT84" s="77" t="s">
        <v>64</v>
      </c>
      <c r="AU84" s="85">
        <v>0.05</v>
      </c>
      <c r="AV84" s="77" t="s">
        <v>63</v>
      </c>
      <c r="AW84" s="77" t="s">
        <v>926</v>
      </c>
      <c r="AX84" s="86" t="s">
        <v>927</v>
      </c>
      <c r="AY84" s="89" t="s">
        <v>928</v>
      </c>
    </row>
    <row r="85" spans="1:51" ht="110.25" customHeight="1">
      <c r="A85" s="70">
        <v>84</v>
      </c>
      <c r="B85" s="77" t="s">
        <v>929</v>
      </c>
      <c r="C85" s="77" t="s">
        <v>897</v>
      </c>
      <c r="D85" s="77" t="s">
        <v>930</v>
      </c>
      <c r="E85" s="84">
        <v>2023</v>
      </c>
      <c r="F85" s="77" t="s">
        <v>232</v>
      </c>
      <c r="G85" s="84" t="s">
        <v>233</v>
      </c>
      <c r="H85" s="77" t="s">
        <v>218</v>
      </c>
      <c r="I85" s="71" t="str">
        <f t="array" ref="I85">_xlfn.TEXTJOIN(",", TRUE, IF(Table4[study_id]=Table3[[#This Row],[study_id]], Table4[iso_code], ""))</f>
        <v>MA</v>
      </c>
      <c r="J85" s="84">
        <f>COUNTIF(study_countries!A:A,A85)</f>
        <v>1</v>
      </c>
      <c r="K85" s="77" t="s">
        <v>219</v>
      </c>
      <c r="L85" s="77" t="s">
        <v>931</v>
      </c>
      <c r="M85" s="77" t="s">
        <v>932</v>
      </c>
      <c r="N85" s="77"/>
      <c r="O85" s="77"/>
      <c r="P85" s="77"/>
      <c r="Q85" s="84"/>
      <c r="R85" s="71"/>
      <c r="S85" s="77"/>
      <c r="T85" s="77"/>
      <c r="U85" s="77"/>
      <c r="V85" s="77"/>
      <c r="W85" s="77"/>
      <c r="X85" s="77"/>
      <c r="Y85" s="77"/>
      <c r="Z85" s="77"/>
      <c r="AA85" s="77"/>
      <c r="AB85" s="77" t="s">
        <v>190</v>
      </c>
      <c r="AC85" s="77" t="s">
        <v>66</v>
      </c>
      <c r="AD85" s="77" t="s">
        <v>63</v>
      </c>
      <c r="AE85" s="84" t="s">
        <v>63</v>
      </c>
      <c r="AF85" s="77" t="s">
        <v>64</v>
      </c>
      <c r="AG85" s="77"/>
      <c r="AH85" s="77" t="s">
        <v>933</v>
      </c>
      <c r="AI85" s="77" t="s">
        <v>64</v>
      </c>
      <c r="AJ85" s="77" t="s">
        <v>64</v>
      </c>
      <c r="AK85" s="77" t="s">
        <v>64</v>
      </c>
      <c r="AL85" s="77" t="s">
        <v>64</v>
      </c>
      <c r="AM85" s="77" t="s">
        <v>64</v>
      </c>
      <c r="AN85" s="77"/>
      <c r="AO85" s="77"/>
      <c r="AP85" s="77" t="s">
        <v>934</v>
      </c>
      <c r="AQ85" s="77" t="s">
        <v>514</v>
      </c>
      <c r="AR85" s="77" t="s">
        <v>63</v>
      </c>
      <c r="AS85" s="77"/>
      <c r="AT85" s="77" t="s">
        <v>64</v>
      </c>
      <c r="AU85" s="85"/>
      <c r="AV85" s="77"/>
      <c r="AW85" s="77"/>
      <c r="AX85" s="86" t="s">
        <v>935</v>
      </c>
      <c r="AY85" s="87" t="s">
        <v>936</v>
      </c>
    </row>
    <row r="86" spans="1:51" ht="121.5" customHeight="1">
      <c r="A86" s="70">
        <v>85</v>
      </c>
      <c r="B86" s="77" t="s">
        <v>937</v>
      </c>
      <c r="C86" s="77" t="s">
        <v>938</v>
      </c>
      <c r="D86" s="77" t="s">
        <v>939</v>
      </c>
      <c r="E86" s="84">
        <v>2025</v>
      </c>
      <c r="F86" s="77" t="s">
        <v>54</v>
      </c>
      <c r="G86" s="84" t="s">
        <v>126</v>
      </c>
      <c r="H86" s="77" t="s">
        <v>234</v>
      </c>
      <c r="I86" s="71" t="str">
        <f t="array" ref="I86">_xlfn.TEXTJOIN(",", TRUE, IF(Table4[study_id]=Table3[[#This Row],[study_id]], Table4[iso_code], ""))</f>
        <v>NG</v>
      </c>
      <c r="J86" s="84">
        <f>COUNTIF(study_countries!A:A,A86)</f>
        <v>1</v>
      </c>
      <c r="K86" s="77" t="s">
        <v>244</v>
      </c>
      <c r="L86" s="77" t="s">
        <v>940</v>
      </c>
      <c r="M86" s="77" t="s">
        <v>941</v>
      </c>
      <c r="N86" s="77"/>
      <c r="O86" s="77">
        <v>2050</v>
      </c>
      <c r="P86" s="77" t="s">
        <v>60</v>
      </c>
      <c r="Q86" s="84" t="s">
        <v>156</v>
      </c>
      <c r="R86" s="71" t="s">
        <v>190</v>
      </c>
      <c r="S86" s="77" t="s">
        <v>63</v>
      </c>
      <c r="T86" s="77" t="s">
        <v>63</v>
      </c>
      <c r="U86" s="77" t="s">
        <v>63</v>
      </c>
      <c r="V86" s="77" t="s">
        <v>64</v>
      </c>
      <c r="W86" s="77" t="s">
        <v>63</v>
      </c>
      <c r="X86" s="77" t="s">
        <v>64</v>
      </c>
      <c r="Y86" s="77" t="s">
        <v>63</v>
      </c>
      <c r="Z86" s="77" t="s">
        <v>64</v>
      </c>
      <c r="AA86" s="77" t="s">
        <v>64</v>
      </c>
      <c r="AB86" s="77" t="s">
        <v>65</v>
      </c>
      <c r="AC86" s="77" t="s">
        <v>85</v>
      </c>
      <c r="AD86" s="77" t="s">
        <v>63</v>
      </c>
      <c r="AE86" s="84" t="s">
        <v>63</v>
      </c>
      <c r="AF86" s="77" t="s">
        <v>64</v>
      </c>
      <c r="AG86" s="77" t="s">
        <v>64</v>
      </c>
      <c r="AH86" s="77" t="s">
        <v>86</v>
      </c>
      <c r="AI86" s="77" t="s">
        <v>64</v>
      </c>
      <c r="AJ86" s="77" t="s">
        <v>64</v>
      </c>
      <c r="AK86" s="77" t="s">
        <v>64</v>
      </c>
      <c r="AL86" s="77" t="s">
        <v>64</v>
      </c>
      <c r="AM86" s="77" t="s">
        <v>64</v>
      </c>
      <c r="AN86" s="77" t="s">
        <v>942</v>
      </c>
      <c r="AO86" s="77" t="s">
        <v>943</v>
      </c>
      <c r="AP86" s="77" t="s">
        <v>944</v>
      </c>
      <c r="AQ86" s="77" t="s">
        <v>945</v>
      </c>
      <c r="AR86" s="77" t="s">
        <v>133</v>
      </c>
      <c r="AS86" s="77"/>
      <c r="AT86" s="77" t="s">
        <v>64</v>
      </c>
      <c r="AU86" s="85" t="s">
        <v>73</v>
      </c>
      <c r="AV86" s="77" t="s">
        <v>64</v>
      </c>
      <c r="AW86" s="77"/>
      <c r="AX86" s="86" t="s">
        <v>946</v>
      </c>
      <c r="AY86" s="87" t="s">
        <v>947</v>
      </c>
    </row>
    <row r="87" spans="1:51" ht="138.75" customHeight="1">
      <c r="A87" s="70">
        <v>86</v>
      </c>
      <c r="B87" s="77" t="s">
        <v>948</v>
      </c>
      <c r="C87" s="77" t="s">
        <v>897</v>
      </c>
      <c r="D87" s="77" t="s">
        <v>949</v>
      </c>
      <c r="E87" s="84">
        <v>2024</v>
      </c>
      <c r="F87" s="77" t="s">
        <v>232</v>
      </c>
      <c r="G87" s="84" t="s">
        <v>233</v>
      </c>
      <c r="H87" s="77" t="s">
        <v>234</v>
      </c>
      <c r="I87" s="71" t="str">
        <f t="array" ref="I87">_xlfn.TEXTJOIN(",", TRUE, IF(Table4[study_id]=Table3[[#This Row],[study_id]], Table4[iso_code], ""))</f>
        <v>TN</v>
      </c>
      <c r="J87" s="84">
        <f>COUNTIF(study_countries!A:A,A87)</f>
        <v>1</v>
      </c>
      <c r="K87" s="77" t="s">
        <v>219</v>
      </c>
      <c r="L87" s="77" t="s">
        <v>950</v>
      </c>
      <c r="M87" s="77" t="s">
        <v>951</v>
      </c>
      <c r="N87" s="77"/>
      <c r="O87" s="77"/>
      <c r="P87" s="77"/>
      <c r="Q87" s="84"/>
      <c r="R87" s="71"/>
      <c r="S87" s="77"/>
      <c r="T87" s="77"/>
      <c r="U87" s="77"/>
      <c r="V87" s="77"/>
      <c r="W87" s="77"/>
      <c r="X87" s="77"/>
      <c r="Y87" s="77"/>
      <c r="Z87" s="77"/>
      <c r="AA87" s="77"/>
      <c r="AB87" s="77" t="s">
        <v>65</v>
      </c>
      <c r="AC87" s="77" t="s">
        <v>66</v>
      </c>
      <c r="AD87" s="77" t="s">
        <v>63</v>
      </c>
      <c r="AE87" s="84" t="s">
        <v>63</v>
      </c>
      <c r="AF87" s="77" t="s">
        <v>64</v>
      </c>
      <c r="AG87" s="77"/>
      <c r="AH87" s="77" t="s">
        <v>86</v>
      </c>
      <c r="AI87" s="77" t="s">
        <v>64</v>
      </c>
      <c r="AJ87" s="77" t="s">
        <v>64</v>
      </c>
      <c r="AK87" s="77" t="s">
        <v>64</v>
      </c>
      <c r="AL87" s="77" t="s">
        <v>63</v>
      </c>
      <c r="AM87" s="77" t="s">
        <v>63</v>
      </c>
      <c r="AN87" s="77"/>
      <c r="AO87" s="77"/>
      <c r="AP87" s="77" t="s">
        <v>952</v>
      </c>
      <c r="AQ87" s="77" t="s">
        <v>953</v>
      </c>
      <c r="AR87" s="77" t="s">
        <v>63</v>
      </c>
      <c r="AS87" s="77"/>
      <c r="AT87" s="77" t="s">
        <v>64</v>
      </c>
      <c r="AU87" s="85"/>
      <c r="AV87" s="77"/>
      <c r="AW87" s="77"/>
      <c r="AX87" s="86" t="s">
        <v>954</v>
      </c>
      <c r="AY87" s="87" t="s">
        <v>955</v>
      </c>
    </row>
    <row r="88" spans="1:51" ht="153.75" customHeight="1">
      <c r="A88" s="70">
        <v>87</v>
      </c>
      <c r="B88" s="77" t="s">
        <v>956</v>
      </c>
      <c r="C88" s="77" t="s">
        <v>957</v>
      </c>
      <c r="D88" s="77" t="s">
        <v>958</v>
      </c>
      <c r="E88" s="84">
        <v>2023</v>
      </c>
      <c r="F88" s="77" t="s">
        <v>232</v>
      </c>
      <c r="G88" s="84" t="s">
        <v>233</v>
      </c>
      <c r="H88" s="77" t="s">
        <v>218</v>
      </c>
      <c r="I88" s="71" t="str">
        <f t="array" ref="I88">_xlfn.TEXTJOIN(",", TRUE, IF(Table4[study_id]=Table3[[#This Row],[study_id]], Table4[iso_code], ""))</f>
        <v>ZW</v>
      </c>
      <c r="J88" s="84">
        <f>COUNTIF(study_countries!A:A,A88)</f>
        <v>1</v>
      </c>
      <c r="K88" s="77" t="s">
        <v>267</v>
      </c>
      <c r="L88" s="77" t="s">
        <v>959</v>
      </c>
      <c r="M88" s="77" t="s">
        <v>960</v>
      </c>
      <c r="N88" s="77"/>
      <c r="O88" s="77"/>
      <c r="P88" s="77"/>
      <c r="Q88" s="84"/>
      <c r="R88" s="71"/>
      <c r="S88" s="77"/>
      <c r="T88" s="77"/>
      <c r="U88" s="77"/>
      <c r="V88" s="77"/>
      <c r="W88" s="77"/>
      <c r="X88" s="77"/>
      <c r="Y88" s="77"/>
      <c r="Z88" s="77"/>
      <c r="AA88" s="77"/>
      <c r="AB88" s="77" t="s">
        <v>65</v>
      </c>
      <c r="AC88" s="77" t="s">
        <v>66</v>
      </c>
      <c r="AD88" s="77" t="s">
        <v>63</v>
      </c>
      <c r="AE88" s="84" t="s">
        <v>63</v>
      </c>
      <c r="AF88" s="77" t="s">
        <v>63</v>
      </c>
      <c r="AG88" s="77"/>
      <c r="AH88" s="77" t="s">
        <v>86</v>
      </c>
      <c r="AI88" s="77" t="s">
        <v>64</v>
      </c>
      <c r="AJ88" s="77" t="s">
        <v>64</v>
      </c>
      <c r="AK88" s="77" t="s">
        <v>64</v>
      </c>
      <c r="AL88" s="77" t="s">
        <v>64</v>
      </c>
      <c r="AM88" s="77" t="s">
        <v>64</v>
      </c>
      <c r="AN88" s="77"/>
      <c r="AO88" s="77"/>
      <c r="AP88" s="77" t="s">
        <v>961</v>
      </c>
      <c r="AQ88" s="77" t="s">
        <v>722</v>
      </c>
      <c r="AR88" s="77" t="s">
        <v>64</v>
      </c>
      <c r="AS88" s="77"/>
      <c r="AT88" s="77" t="s">
        <v>64</v>
      </c>
      <c r="AU88" s="85"/>
      <c r="AV88" s="77"/>
      <c r="AW88" s="77"/>
      <c r="AX88" s="86" t="s">
        <v>962</v>
      </c>
      <c r="AY88" s="87" t="s">
        <v>963</v>
      </c>
    </row>
    <row r="89" spans="1:51" ht="132.75" customHeight="1">
      <c r="A89" s="70">
        <v>88</v>
      </c>
      <c r="B89" s="77" t="s">
        <v>964</v>
      </c>
      <c r="C89" s="77" t="s">
        <v>717</v>
      </c>
      <c r="D89" s="77" t="s">
        <v>965</v>
      </c>
      <c r="E89" s="84">
        <v>2025</v>
      </c>
      <c r="F89" s="77" t="s">
        <v>54</v>
      </c>
      <c r="G89" s="84" t="s">
        <v>126</v>
      </c>
      <c r="H89" s="77" t="s">
        <v>234</v>
      </c>
      <c r="I89" s="71" t="str">
        <f t="array" ref="I89">_xlfn.TEXTJOIN(",", TRUE, IF(Table4[study_id]=Table3[[#This Row],[study_id]], Table4[iso_code], ""))</f>
        <v>MU</v>
      </c>
      <c r="J89" s="84">
        <f>COUNTIF(study_countries!A:A,A89)</f>
        <v>1</v>
      </c>
      <c r="K89" s="77" t="s">
        <v>316</v>
      </c>
      <c r="L89" s="77" t="s">
        <v>966</v>
      </c>
      <c r="M89" s="77" t="s">
        <v>967</v>
      </c>
      <c r="N89" s="77">
        <v>2016</v>
      </c>
      <c r="O89" s="77">
        <v>2050</v>
      </c>
      <c r="P89" s="77" t="s">
        <v>60</v>
      </c>
      <c r="Q89" s="84" t="s">
        <v>436</v>
      </c>
      <c r="R89" s="71" t="s">
        <v>190</v>
      </c>
      <c r="S89" s="77" t="s">
        <v>63</v>
      </c>
      <c r="T89" s="77" t="s">
        <v>63</v>
      </c>
      <c r="U89" s="77" t="s">
        <v>63</v>
      </c>
      <c r="V89" s="77" t="s">
        <v>63</v>
      </c>
      <c r="W89" s="77" t="s">
        <v>64</v>
      </c>
      <c r="X89" s="77" t="s">
        <v>64</v>
      </c>
      <c r="Y89" s="77" t="s">
        <v>63</v>
      </c>
      <c r="Z89" s="77" t="s">
        <v>64</v>
      </c>
      <c r="AA89" s="77" t="s">
        <v>63</v>
      </c>
      <c r="AB89" s="77" t="s">
        <v>143</v>
      </c>
      <c r="AC89" s="77" t="s">
        <v>85</v>
      </c>
      <c r="AD89" s="77" t="s">
        <v>63</v>
      </c>
      <c r="AE89" s="84" t="s">
        <v>63</v>
      </c>
      <c r="AF89" s="77" t="s">
        <v>64</v>
      </c>
      <c r="AG89" s="77" t="s">
        <v>64</v>
      </c>
      <c r="AH89" s="77" t="s">
        <v>86</v>
      </c>
      <c r="AI89" s="77" t="s">
        <v>64</v>
      </c>
      <c r="AJ89" s="77" t="s">
        <v>64</v>
      </c>
      <c r="AK89" s="77" t="s">
        <v>63</v>
      </c>
      <c r="AL89" s="77" t="s">
        <v>64</v>
      </c>
      <c r="AM89" s="77" t="s">
        <v>64</v>
      </c>
      <c r="AN89" s="77" t="s">
        <v>968</v>
      </c>
      <c r="AO89" s="77" t="s">
        <v>969</v>
      </c>
      <c r="AP89" s="77" t="s">
        <v>970</v>
      </c>
      <c r="AQ89" s="77" t="s">
        <v>971</v>
      </c>
      <c r="AR89" s="77" t="s">
        <v>63</v>
      </c>
      <c r="AS89" s="77"/>
      <c r="AT89" s="77" t="s">
        <v>64</v>
      </c>
      <c r="AU89" s="85" t="s">
        <v>73</v>
      </c>
      <c r="AV89" s="77" t="s">
        <v>64</v>
      </c>
      <c r="AW89" s="77"/>
      <c r="AX89" s="86" t="s">
        <v>972</v>
      </c>
      <c r="AY89" s="87" t="s">
        <v>973</v>
      </c>
    </row>
    <row r="90" spans="1:51" ht="102.75" customHeight="1">
      <c r="A90" s="70">
        <v>89</v>
      </c>
      <c r="B90" s="77" t="s">
        <v>974</v>
      </c>
      <c r="C90" s="77" t="s">
        <v>975</v>
      </c>
      <c r="D90" s="77" t="s">
        <v>976</v>
      </c>
      <c r="E90" s="84">
        <v>2024</v>
      </c>
      <c r="F90" s="77" t="s">
        <v>232</v>
      </c>
      <c r="G90" s="84" t="s">
        <v>233</v>
      </c>
      <c r="H90" s="77" t="s">
        <v>218</v>
      </c>
      <c r="I90" s="71" t="str">
        <f t="array" ref="I90">_xlfn.TEXTJOIN(",", TRUE, IF(Table4[study_id]=Table3[[#This Row],[study_id]], Table4[iso_code], ""))</f>
        <v>NG</v>
      </c>
      <c r="J90" s="84">
        <f>COUNTIF(study_countries!A:A,A90)</f>
        <v>1</v>
      </c>
      <c r="K90" s="77" t="s">
        <v>244</v>
      </c>
      <c r="L90" s="77" t="s">
        <v>977</v>
      </c>
      <c r="M90" s="77" t="s">
        <v>978</v>
      </c>
      <c r="N90" s="77"/>
      <c r="O90" s="77"/>
      <c r="P90" s="77"/>
      <c r="Q90" s="84"/>
      <c r="R90" s="77"/>
      <c r="S90" s="77"/>
      <c r="T90" s="77"/>
      <c r="U90" s="77"/>
      <c r="V90" s="77"/>
      <c r="W90" s="77"/>
      <c r="X90" s="77"/>
      <c r="Y90" s="77"/>
      <c r="Z90" s="77"/>
      <c r="AA90" s="77"/>
      <c r="AB90" s="77" t="s">
        <v>65</v>
      </c>
      <c r="AC90" s="77" t="s">
        <v>66</v>
      </c>
      <c r="AD90" s="77" t="s">
        <v>63</v>
      </c>
      <c r="AE90" s="84" t="s">
        <v>63</v>
      </c>
      <c r="AF90" s="77" t="s">
        <v>64</v>
      </c>
      <c r="AG90" s="77"/>
      <c r="AH90" s="77" t="s">
        <v>67</v>
      </c>
      <c r="AI90" s="77" t="s">
        <v>64</v>
      </c>
      <c r="AJ90" s="77" t="s">
        <v>64</v>
      </c>
      <c r="AK90" s="77" t="s">
        <v>64</v>
      </c>
      <c r="AL90" s="77" t="s">
        <v>64</v>
      </c>
      <c r="AM90" s="77" t="s">
        <v>64</v>
      </c>
      <c r="AN90" s="77"/>
      <c r="AO90" s="77"/>
      <c r="AP90" s="77" t="s">
        <v>979</v>
      </c>
      <c r="AQ90" s="77" t="s">
        <v>980</v>
      </c>
      <c r="AR90" s="77" t="s">
        <v>133</v>
      </c>
      <c r="AS90" s="77"/>
      <c r="AT90" s="77" t="s">
        <v>64</v>
      </c>
      <c r="AU90" s="85"/>
      <c r="AV90" s="77"/>
      <c r="AW90" s="77"/>
      <c r="AX90" s="86" t="s">
        <v>981</v>
      </c>
      <c r="AY90" s="87" t="s">
        <v>982</v>
      </c>
    </row>
    <row r="91" spans="1:51" ht="173.25" customHeight="1">
      <c r="A91" s="70">
        <v>90</v>
      </c>
      <c r="B91" s="77" t="s">
        <v>983</v>
      </c>
      <c r="C91" s="77" t="s">
        <v>52</v>
      </c>
      <c r="D91" s="77" t="s">
        <v>984</v>
      </c>
      <c r="E91" s="84">
        <v>2020</v>
      </c>
      <c r="F91" s="77" t="s">
        <v>54</v>
      </c>
      <c r="G91" s="84" t="s">
        <v>126</v>
      </c>
      <c r="H91" s="77" t="s">
        <v>234</v>
      </c>
      <c r="I91" s="71" t="str">
        <f t="array" ref="I91">_xlfn.TEXTJOIN(",", TRUE, IF(Table4[study_id]=Table3[[#This Row],[study_id]], Table4[iso_code], ""))</f>
        <v>MG</v>
      </c>
      <c r="J91" s="84">
        <f>COUNTIF(study_countries!A:A,A91)</f>
        <v>1</v>
      </c>
      <c r="K91" s="77" t="s">
        <v>316</v>
      </c>
      <c r="L91" s="77" t="s">
        <v>985</v>
      </c>
      <c r="M91" s="77" t="s">
        <v>986</v>
      </c>
      <c r="N91" s="77">
        <v>2010</v>
      </c>
      <c r="O91" s="77">
        <v>2050</v>
      </c>
      <c r="P91" s="77" t="s">
        <v>60</v>
      </c>
      <c r="Q91" s="84" t="s">
        <v>82</v>
      </c>
      <c r="R91" s="71" t="s">
        <v>62</v>
      </c>
      <c r="S91" s="77" t="s">
        <v>63</v>
      </c>
      <c r="T91" s="77" t="s">
        <v>63</v>
      </c>
      <c r="U91" s="77" t="s">
        <v>63</v>
      </c>
      <c r="V91" s="77" t="s">
        <v>63</v>
      </c>
      <c r="W91" s="77" t="s">
        <v>64</v>
      </c>
      <c r="X91" s="77" t="s">
        <v>64</v>
      </c>
      <c r="Y91" s="77" t="s">
        <v>63</v>
      </c>
      <c r="Z91" s="77" t="s">
        <v>64</v>
      </c>
      <c r="AA91" s="77" t="s">
        <v>63</v>
      </c>
      <c r="AB91" s="77" t="s">
        <v>143</v>
      </c>
      <c r="AC91" s="77" t="s">
        <v>85</v>
      </c>
      <c r="AD91" s="77" t="s">
        <v>63</v>
      </c>
      <c r="AE91" s="84" t="s">
        <v>63</v>
      </c>
      <c r="AF91" s="77" t="s">
        <v>63</v>
      </c>
      <c r="AG91" s="77" t="s">
        <v>64</v>
      </c>
      <c r="AH91" s="77" t="s">
        <v>86</v>
      </c>
      <c r="AI91" s="77" t="s">
        <v>64</v>
      </c>
      <c r="AJ91" s="77" t="s">
        <v>63</v>
      </c>
      <c r="AK91" s="77" t="s">
        <v>63</v>
      </c>
      <c r="AL91" s="77" t="s">
        <v>64</v>
      </c>
      <c r="AM91" s="77" t="s">
        <v>64</v>
      </c>
      <c r="AN91" s="77" t="s">
        <v>987</v>
      </c>
      <c r="AO91" s="77" t="s">
        <v>988</v>
      </c>
      <c r="AP91" s="77" t="s">
        <v>989</v>
      </c>
      <c r="AQ91" s="77" t="s">
        <v>71</v>
      </c>
      <c r="AR91" s="77" t="s">
        <v>64</v>
      </c>
      <c r="AS91" s="77"/>
      <c r="AT91" s="77" t="s">
        <v>64</v>
      </c>
      <c r="AU91" s="85" t="s">
        <v>73</v>
      </c>
      <c r="AV91" s="77" t="s">
        <v>64</v>
      </c>
      <c r="AW91" s="77"/>
      <c r="AX91" s="86" t="s">
        <v>990</v>
      </c>
      <c r="AY91" s="87" t="s">
        <v>991</v>
      </c>
    </row>
    <row r="92" spans="1:51" ht="93.75" customHeight="1">
      <c r="A92" s="70">
        <v>91</v>
      </c>
      <c r="B92" s="77" t="s">
        <v>992</v>
      </c>
      <c r="C92" s="77" t="s">
        <v>746</v>
      </c>
      <c r="D92" s="77" t="s">
        <v>993</v>
      </c>
      <c r="E92" s="84">
        <v>2023</v>
      </c>
      <c r="F92" s="77" t="s">
        <v>232</v>
      </c>
      <c r="G92" s="84" t="s">
        <v>747</v>
      </c>
      <c r="H92" s="77" t="s">
        <v>218</v>
      </c>
      <c r="I92" s="71" t="str">
        <f t="array" ref="I92">_xlfn.TEXTJOIN(",", TRUE, IF(Table4[study_id]=Table3[[#This Row],[study_id]], Table4[iso_code], ""))</f>
        <v>NG</v>
      </c>
      <c r="J92" s="84">
        <f>COUNTIF(study_countries!A:A,A92)</f>
        <v>1</v>
      </c>
      <c r="K92" s="77" t="s">
        <v>244</v>
      </c>
      <c r="L92" s="77" t="s">
        <v>994</v>
      </c>
      <c r="M92" s="77" t="s">
        <v>995</v>
      </c>
      <c r="N92" s="77"/>
      <c r="O92" s="77"/>
      <c r="P92" s="77"/>
      <c r="Q92" s="84"/>
      <c r="R92" s="71"/>
      <c r="S92" s="77"/>
      <c r="T92" s="77"/>
      <c r="U92" s="77"/>
      <c r="V92" s="77"/>
      <c r="W92" s="77"/>
      <c r="X92" s="77"/>
      <c r="Y92" s="77"/>
      <c r="Z92" s="77"/>
      <c r="AA92" s="77"/>
      <c r="AB92" s="77" t="s">
        <v>65</v>
      </c>
      <c r="AC92" s="77" t="s">
        <v>66</v>
      </c>
      <c r="AD92" s="77" t="s">
        <v>63</v>
      </c>
      <c r="AE92" s="84" t="s">
        <v>63</v>
      </c>
      <c r="AF92" s="77" t="s">
        <v>64</v>
      </c>
      <c r="AG92" s="77"/>
      <c r="AH92" s="77" t="s">
        <v>67</v>
      </c>
      <c r="AI92" s="77" t="s">
        <v>64</v>
      </c>
      <c r="AJ92" s="77" t="s">
        <v>64</v>
      </c>
      <c r="AK92" s="77" t="s">
        <v>64</v>
      </c>
      <c r="AL92" s="77" t="s">
        <v>64</v>
      </c>
      <c r="AM92" s="77" t="s">
        <v>63</v>
      </c>
      <c r="AN92" s="77"/>
      <c r="AO92" s="77"/>
      <c r="AP92" s="77" t="s">
        <v>996</v>
      </c>
      <c r="AQ92" s="77" t="s">
        <v>997</v>
      </c>
      <c r="AR92" s="77" t="s">
        <v>64</v>
      </c>
      <c r="AS92" s="77"/>
      <c r="AT92" s="77" t="s">
        <v>64</v>
      </c>
      <c r="AU92" s="85"/>
      <c r="AV92" s="77"/>
      <c r="AW92" s="77"/>
      <c r="AX92" s="86" t="s">
        <v>998</v>
      </c>
      <c r="AY92" s="87" t="s">
        <v>999</v>
      </c>
    </row>
    <row r="93" spans="1:51" ht="128.25" customHeight="1">
      <c r="A93" s="70">
        <v>92</v>
      </c>
      <c r="B93" s="77" t="s">
        <v>1000</v>
      </c>
      <c r="C93" s="77" t="s">
        <v>1001</v>
      </c>
      <c r="D93" s="77" t="s">
        <v>1002</v>
      </c>
      <c r="E93" s="84">
        <v>2024</v>
      </c>
      <c r="F93" s="77" t="s">
        <v>232</v>
      </c>
      <c r="G93" s="84" t="s">
        <v>797</v>
      </c>
      <c r="H93" s="77" t="s">
        <v>218</v>
      </c>
      <c r="I93" s="71" t="str">
        <f t="array" ref="I93">_xlfn.TEXTJOIN(",", TRUE, IF(Table4[study_id]=Table3[[#This Row],[study_id]], Table4[iso_code], ""))</f>
        <v>NE</v>
      </c>
      <c r="J93" s="84">
        <f>COUNTIF(study_countries!A:A,A93)</f>
        <v>1</v>
      </c>
      <c r="K93" s="77" t="s">
        <v>244</v>
      </c>
      <c r="L93" s="77" t="s">
        <v>1003</v>
      </c>
      <c r="M93" s="77" t="s">
        <v>1004</v>
      </c>
      <c r="N93" s="77"/>
      <c r="O93" s="77"/>
      <c r="P93" s="77"/>
      <c r="Q93" s="84"/>
      <c r="R93" s="71"/>
      <c r="S93" s="77"/>
      <c r="T93" s="77"/>
      <c r="U93" s="77"/>
      <c r="V93" s="77"/>
      <c r="W93" s="77"/>
      <c r="X93" s="77"/>
      <c r="Y93" s="77"/>
      <c r="Z93" s="77"/>
      <c r="AA93" s="77"/>
      <c r="AB93" s="77" t="s">
        <v>65</v>
      </c>
      <c r="AC93" s="77" t="s">
        <v>66</v>
      </c>
      <c r="AD93" s="77" t="s">
        <v>63</v>
      </c>
      <c r="AE93" s="84" t="s">
        <v>63</v>
      </c>
      <c r="AF93" s="77" t="s">
        <v>64</v>
      </c>
      <c r="AG93" s="77"/>
      <c r="AH93" s="77" t="s">
        <v>86</v>
      </c>
      <c r="AI93" s="77" t="s">
        <v>64</v>
      </c>
      <c r="AJ93" s="77" t="s">
        <v>64</v>
      </c>
      <c r="AK93" s="77" t="s">
        <v>64</v>
      </c>
      <c r="AL93" s="77" t="s">
        <v>64</v>
      </c>
      <c r="AM93" s="77" t="s">
        <v>64</v>
      </c>
      <c r="AN93" s="77"/>
      <c r="AO93" s="77"/>
      <c r="AP93" s="77" t="s">
        <v>1005</v>
      </c>
      <c r="AQ93" s="77" t="s">
        <v>1006</v>
      </c>
      <c r="AR93" s="77" t="s">
        <v>63</v>
      </c>
      <c r="AS93" s="77"/>
      <c r="AT93" s="77" t="s">
        <v>64</v>
      </c>
      <c r="AU93" s="85"/>
      <c r="AV93" s="77"/>
      <c r="AW93" s="77"/>
      <c r="AX93" s="86" t="s">
        <v>1007</v>
      </c>
      <c r="AY93" s="87" t="s">
        <v>1008</v>
      </c>
    </row>
    <row r="94" spans="1:51" ht="110.25" customHeight="1">
      <c r="A94" s="70">
        <v>93</v>
      </c>
      <c r="B94" s="77" t="s">
        <v>1009</v>
      </c>
      <c r="C94" s="77" t="s">
        <v>746</v>
      </c>
      <c r="D94" s="77" t="s">
        <v>1010</v>
      </c>
      <c r="E94" s="84">
        <v>2023</v>
      </c>
      <c r="F94" s="77" t="s">
        <v>232</v>
      </c>
      <c r="G94" s="84" t="s">
        <v>589</v>
      </c>
      <c r="H94" s="77" t="s">
        <v>218</v>
      </c>
      <c r="I94" s="71" t="str">
        <f t="array" ref="I94">_xlfn.TEXTJOIN(",", TRUE, IF(Table4[study_id]=Table3[[#This Row],[study_id]], Table4[iso_code], ""))</f>
        <v>DZ</v>
      </c>
      <c r="J94" s="84">
        <f>COUNTIF(study_countries!A:A,A94)</f>
        <v>1</v>
      </c>
      <c r="K94" s="77" t="s">
        <v>219</v>
      </c>
      <c r="L94" s="77" t="s">
        <v>1011</v>
      </c>
      <c r="M94" s="77" t="s">
        <v>1012</v>
      </c>
      <c r="N94" s="77"/>
      <c r="O94" s="77"/>
      <c r="P94" s="77"/>
      <c r="Q94" s="84"/>
      <c r="R94" s="71"/>
      <c r="S94" s="77"/>
      <c r="T94" s="77"/>
      <c r="U94" s="77"/>
      <c r="V94" s="77"/>
      <c r="W94" s="77"/>
      <c r="X94" s="77"/>
      <c r="Y94" s="77"/>
      <c r="Z94" s="77"/>
      <c r="AA94" s="77"/>
      <c r="AB94" s="77" t="s">
        <v>65</v>
      </c>
      <c r="AC94" s="77" t="s">
        <v>66</v>
      </c>
      <c r="AD94" s="77" t="s">
        <v>63</v>
      </c>
      <c r="AE94" s="84" t="s">
        <v>63</v>
      </c>
      <c r="AF94" s="77" t="s">
        <v>64</v>
      </c>
      <c r="AG94" s="77"/>
      <c r="AH94" s="77" t="s">
        <v>67</v>
      </c>
      <c r="AI94" s="77" t="s">
        <v>64</v>
      </c>
      <c r="AJ94" s="77" t="s">
        <v>64</v>
      </c>
      <c r="AK94" s="77" t="s">
        <v>64</v>
      </c>
      <c r="AL94" s="77" t="s">
        <v>64</v>
      </c>
      <c r="AM94" s="77" t="s">
        <v>64</v>
      </c>
      <c r="AN94" s="77"/>
      <c r="AO94" s="77"/>
      <c r="AP94" s="77" t="s">
        <v>1013</v>
      </c>
      <c r="AQ94" s="77" t="s">
        <v>801</v>
      </c>
      <c r="AR94" s="77" t="s">
        <v>63</v>
      </c>
      <c r="AS94" s="77"/>
      <c r="AT94" s="77" t="s">
        <v>64</v>
      </c>
      <c r="AU94" s="85"/>
      <c r="AV94" s="77"/>
      <c r="AW94" s="77"/>
      <c r="AX94" s="86" t="s">
        <v>1014</v>
      </c>
      <c r="AY94" s="87" t="s">
        <v>1015</v>
      </c>
    </row>
    <row r="95" spans="1:51" ht="135.75" customHeight="1">
      <c r="A95" s="70">
        <v>94</v>
      </c>
      <c r="B95" s="77" t="s">
        <v>1016</v>
      </c>
      <c r="C95" s="77" t="s">
        <v>1017</v>
      </c>
      <c r="D95" s="77" t="s">
        <v>1018</v>
      </c>
      <c r="E95" s="84">
        <v>2022</v>
      </c>
      <c r="F95" s="77" t="s">
        <v>232</v>
      </c>
      <c r="G95" s="84" t="s">
        <v>233</v>
      </c>
      <c r="H95" s="77" t="s">
        <v>218</v>
      </c>
      <c r="I95" s="71" t="str">
        <f t="array" ref="I95">_xlfn.TEXTJOIN(",", TRUE, IF(Table4[study_id]=Table3[[#This Row],[study_id]], Table4[iso_code], ""))</f>
        <v>NG</v>
      </c>
      <c r="J95" s="84">
        <f>COUNTIF(study_countries!A:A,A95)</f>
        <v>1</v>
      </c>
      <c r="K95" s="77" t="s">
        <v>244</v>
      </c>
      <c r="L95" s="77" t="s">
        <v>1019</v>
      </c>
      <c r="M95" s="77" t="s">
        <v>1020</v>
      </c>
      <c r="N95" s="77"/>
      <c r="O95" s="77"/>
      <c r="P95" s="77"/>
      <c r="Q95" s="84"/>
      <c r="R95" s="71"/>
      <c r="S95" s="77"/>
      <c r="T95" s="77"/>
      <c r="U95" s="77"/>
      <c r="V95" s="77"/>
      <c r="W95" s="77"/>
      <c r="X95" s="77"/>
      <c r="Y95" s="77"/>
      <c r="Z95" s="77"/>
      <c r="AA95" s="77"/>
      <c r="AB95" s="77" t="s">
        <v>65</v>
      </c>
      <c r="AC95" s="77" t="s">
        <v>66</v>
      </c>
      <c r="AD95" s="77" t="s">
        <v>63</v>
      </c>
      <c r="AE95" s="84" t="s">
        <v>63</v>
      </c>
      <c r="AF95" s="77" t="s">
        <v>64</v>
      </c>
      <c r="AG95" s="77"/>
      <c r="AH95" s="77" t="s">
        <v>86</v>
      </c>
      <c r="AI95" s="77" t="s">
        <v>64</v>
      </c>
      <c r="AJ95" s="77" t="s">
        <v>64</v>
      </c>
      <c r="AK95" s="77" t="s">
        <v>64</v>
      </c>
      <c r="AL95" s="77" t="s">
        <v>64</v>
      </c>
      <c r="AM95" s="77" t="s">
        <v>64</v>
      </c>
      <c r="AN95" s="77"/>
      <c r="AO95" s="77"/>
      <c r="AP95" s="77" t="s">
        <v>1021</v>
      </c>
      <c r="AQ95" s="77" t="s">
        <v>1022</v>
      </c>
      <c r="AR95" s="77" t="s">
        <v>133</v>
      </c>
      <c r="AS95" s="77"/>
      <c r="AT95" s="77" t="s">
        <v>64</v>
      </c>
      <c r="AU95" s="85"/>
      <c r="AV95" s="77"/>
      <c r="AW95" s="77"/>
      <c r="AX95" s="86" t="s">
        <v>1023</v>
      </c>
      <c r="AY95" s="89" t="s">
        <v>1024</v>
      </c>
    </row>
    <row r="96" spans="1:51" ht="146.25" customHeight="1">
      <c r="A96" s="70">
        <v>95</v>
      </c>
      <c r="B96" s="77" t="s">
        <v>1025</v>
      </c>
      <c r="C96" s="77" t="s">
        <v>265</v>
      </c>
      <c r="D96" s="77" t="s">
        <v>1026</v>
      </c>
      <c r="E96" s="84">
        <v>2024</v>
      </c>
      <c r="F96" s="77" t="s">
        <v>54</v>
      </c>
      <c r="G96" s="84" t="s">
        <v>126</v>
      </c>
      <c r="H96" s="77" t="s">
        <v>234</v>
      </c>
      <c r="I96" s="71" t="str">
        <f t="array" ref="I96">_xlfn.TEXTJOIN(",", TRUE, IF(Table4[study_id]=Table3[[#This Row],[study_id]], Table4[iso_code], ""))</f>
        <v>MA</v>
      </c>
      <c r="J96" s="84">
        <f>COUNTIF(study_countries!A:A,A96)</f>
        <v>1</v>
      </c>
      <c r="K96" s="77" t="s">
        <v>219</v>
      </c>
      <c r="L96" s="77" t="s">
        <v>1027</v>
      </c>
      <c r="M96" s="77" t="s">
        <v>1028</v>
      </c>
      <c r="N96" s="77">
        <v>2015</v>
      </c>
      <c r="O96" s="77">
        <v>2050</v>
      </c>
      <c r="P96" s="77" t="s">
        <v>60</v>
      </c>
      <c r="Q96" s="84" t="s">
        <v>82</v>
      </c>
      <c r="R96" s="71" t="s">
        <v>62</v>
      </c>
      <c r="S96" s="77" t="s">
        <v>63</v>
      </c>
      <c r="T96" s="77" t="s">
        <v>63</v>
      </c>
      <c r="U96" s="77" t="s">
        <v>63</v>
      </c>
      <c r="V96" s="77" t="s">
        <v>63</v>
      </c>
      <c r="W96" s="77" t="s">
        <v>63</v>
      </c>
      <c r="X96" s="77" t="s">
        <v>64</v>
      </c>
      <c r="Y96" s="77" t="s">
        <v>63</v>
      </c>
      <c r="Z96" s="77" t="s">
        <v>63</v>
      </c>
      <c r="AA96" s="77" t="s">
        <v>63</v>
      </c>
      <c r="AB96" s="77" t="s">
        <v>65</v>
      </c>
      <c r="AC96" s="77" t="s">
        <v>101</v>
      </c>
      <c r="AD96" s="77" t="s">
        <v>64</v>
      </c>
      <c r="AE96" s="84" t="s">
        <v>63</v>
      </c>
      <c r="AF96" s="77" t="s">
        <v>63</v>
      </c>
      <c r="AG96" s="77" t="s">
        <v>64</v>
      </c>
      <c r="AH96" s="77" t="s">
        <v>86</v>
      </c>
      <c r="AI96" s="77" t="s">
        <v>64</v>
      </c>
      <c r="AJ96" s="77" t="s">
        <v>133</v>
      </c>
      <c r="AK96" s="77" t="s">
        <v>64</v>
      </c>
      <c r="AL96" s="77" t="s">
        <v>63</v>
      </c>
      <c r="AM96" s="77" t="s">
        <v>64</v>
      </c>
      <c r="AN96" s="77" t="s">
        <v>1029</v>
      </c>
      <c r="AO96" s="77" t="s">
        <v>1030</v>
      </c>
      <c r="AP96" s="77" t="s">
        <v>1031</v>
      </c>
      <c r="AQ96" s="77" t="s">
        <v>273</v>
      </c>
      <c r="AR96" s="77" t="s">
        <v>64</v>
      </c>
      <c r="AS96" s="77"/>
      <c r="AT96" s="77" t="s">
        <v>64</v>
      </c>
      <c r="AU96" s="85">
        <v>0.1</v>
      </c>
      <c r="AV96" s="77" t="s">
        <v>63</v>
      </c>
      <c r="AW96" s="77" t="s">
        <v>1032</v>
      </c>
      <c r="AX96" s="86" t="s">
        <v>1033</v>
      </c>
      <c r="AY96" s="87" t="s">
        <v>1034</v>
      </c>
    </row>
    <row r="97" spans="1:51" ht="125.25" customHeight="1">
      <c r="A97" s="70">
        <v>96</v>
      </c>
      <c r="B97" s="77" t="s">
        <v>1035</v>
      </c>
      <c r="C97" s="77" t="s">
        <v>1017</v>
      </c>
      <c r="D97" s="77" t="s">
        <v>1036</v>
      </c>
      <c r="E97" s="84">
        <v>2021</v>
      </c>
      <c r="F97" s="77" t="s">
        <v>232</v>
      </c>
      <c r="G97" s="84" t="s">
        <v>233</v>
      </c>
      <c r="H97" s="77" t="s">
        <v>234</v>
      </c>
      <c r="I97" s="71" t="str">
        <f t="array" ref="I97">_xlfn.TEXTJOIN(",", TRUE, IF(Table4[study_id]=Table3[[#This Row],[study_id]], Table4[iso_code], ""))</f>
        <v>DZ</v>
      </c>
      <c r="J97" s="84">
        <f>COUNTIF(study_countries!A:A,A97)</f>
        <v>1</v>
      </c>
      <c r="K97" s="77" t="s">
        <v>219</v>
      </c>
      <c r="L97" s="77" t="s">
        <v>1037</v>
      </c>
      <c r="M97" s="77" t="s">
        <v>1038</v>
      </c>
      <c r="N97" s="77"/>
      <c r="O97" s="77"/>
      <c r="P97" s="77"/>
      <c r="Q97" s="84"/>
      <c r="R97" s="71"/>
      <c r="S97" s="77"/>
      <c r="T97" s="77"/>
      <c r="U97" s="77"/>
      <c r="V97" s="77"/>
      <c r="W97" s="77"/>
      <c r="X97" s="77"/>
      <c r="Y97" s="77"/>
      <c r="Z97" s="77"/>
      <c r="AA97" s="77"/>
      <c r="AB97" s="77" t="s">
        <v>65</v>
      </c>
      <c r="AC97" s="77" t="s">
        <v>66</v>
      </c>
      <c r="AD97" s="77" t="s">
        <v>63</v>
      </c>
      <c r="AE97" s="84" t="s">
        <v>63</v>
      </c>
      <c r="AF97" s="77" t="s">
        <v>64</v>
      </c>
      <c r="AG97" s="77"/>
      <c r="AH97" s="77" t="s">
        <v>86</v>
      </c>
      <c r="AI97" s="77" t="s">
        <v>64</v>
      </c>
      <c r="AJ97" s="77" t="s">
        <v>64</v>
      </c>
      <c r="AK97" s="77" t="s">
        <v>64</v>
      </c>
      <c r="AL97" s="77" t="s">
        <v>64</v>
      </c>
      <c r="AM97" s="77" t="s">
        <v>133</v>
      </c>
      <c r="AN97" s="77"/>
      <c r="AO97" s="77"/>
      <c r="AP97" s="77" t="s">
        <v>1039</v>
      </c>
      <c r="AQ97" s="77" t="s">
        <v>801</v>
      </c>
      <c r="AR97" s="77" t="s">
        <v>63</v>
      </c>
      <c r="AS97" s="77"/>
      <c r="AT97" s="77" t="s">
        <v>64</v>
      </c>
      <c r="AU97" s="85"/>
      <c r="AV97" s="77"/>
      <c r="AW97" s="77"/>
      <c r="AX97" s="86" t="s">
        <v>1040</v>
      </c>
      <c r="AY97" s="87" t="s">
        <v>1041</v>
      </c>
    </row>
    <row r="98" spans="1:51" ht="125.25" customHeight="1">
      <c r="A98" s="70">
        <v>97</v>
      </c>
      <c r="B98" s="77" t="s">
        <v>1042</v>
      </c>
      <c r="C98" s="77" t="s">
        <v>746</v>
      </c>
      <c r="D98" s="77" t="s">
        <v>1043</v>
      </c>
      <c r="E98" s="84">
        <v>2022</v>
      </c>
      <c r="F98" s="77" t="s">
        <v>232</v>
      </c>
      <c r="G98" s="84" t="s">
        <v>797</v>
      </c>
      <c r="H98" s="77" t="s">
        <v>218</v>
      </c>
      <c r="I98" s="71" t="str">
        <f t="array" ref="I98">_xlfn.TEXTJOIN(",", TRUE, IF(Table4[study_id]=Table3[[#This Row],[study_id]], Table4[iso_code], ""))</f>
        <v>ET</v>
      </c>
      <c r="J98" s="84">
        <f>COUNTIF(study_countries!A:A,A98)</f>
        <v>1</v>
      </c>
      <c r="K98" s="77" t="s">
        <v>316</v>
      </c>
      <c r="L98" s="77" t="s">
        <v>1044</v>
      </c>
      <c r="M98" s="77" t="s">
        <v>1045</v>
      </c>
      <c r="N98" s="77">
        <v>2020</v>
      </c>
      <c r="O98" s="77">
        <v>2035</v>
      </c>
      <c r="P98" s="77"/>
      <c r="Q98" s="84"/>
      <c r="R98" s="71"/>
      <c r="S98" s="77"/>
      <c r="T98" s="77"/>
      <c r="U98" s="77"/>
      <c r="V98" s="77"/>
      <c r="W98" s="77"/>
      <c r="X98" s="77"/>
      <c r="Y98" s="77"/>
      <c r="Z98" s="77"/>
      <c r="AA98" s="77"/>
      <c r="AB98" s="77" t="s">
        <v>65</v>
      </c>
      <c r="AC98" s="77" t="s">
        <v>66</v>
      </c>
      <c r="AD98" s="77" t="s">
        <v>63</v>
      </c>
      <c r="AE98" s="84" t="s">
        <v>63</v>
      </c>
      <c r="AF98" s="77" t="s">
        <v>64</v>
      </c>
      <c r="AG98" s="77"/>
      <c r="AH98" s="77" t="s">
        <v>67</v>
      </c>
      <c r="AI98" s="77" t="s">
        <v>64</v>
      </c>
      <c r="AJ98" s="77" t="s">
        <v>64</v>
      </c>
      <c r="AK98" s="77" t="s">
        <v>64</v>
      </c>
      <c r="AL98" s="77" t="s">
        <v>63</v>
      </c>
      <c r="AM98" s="77" t="s">
        <v>64</v>
      </c>
      <c r="AN98" s="77"/>
      <c r="AO98" s="77"/>
      <c r="AP98" s="77" t="s">
        <v>1046</v>
      </c>
      <c r="AQ98" s="77" t="s">
        <v>195</v>
      </c>
      <c r="AR98" s="77" t="s">
        <v>63</v>
      </c>
      <c r="AS98" s="77"/>
      <c r="AT98" s="77" t="s">
        <v>64</v>
      </c>
      <c r="AU98" s="85"/>
      <c r="AV98" s="77"/>
      <c r="AW98" s="77"/>
      <c r="AX98" s="86" t="s">
        <v>1047</v>
      </c>
      <c r="AY98" s="87" t="s">
        <v>1048</v>
      </c>
    </row>
    <row r="99" spans="1:51" ht="104.25" customHeight="1">
      <c r="A99" s="70">
        <v>98</v>
      </c>
      <c r="B99" s="77" t="s">
        <v>1049</v>
      </c>
      <c r="C99" s="77" t="s">
        <v>746</v>
      </c>
      <c r="D99" s="77" t="s">
        <v>1050</v>
      </c>
      <c r="E99" s="84">
        <v>2025</v>
      </c>
      <c r="F99" s="77" t="s">
        <v>232</v>
      </c>
      <c r="G99" s="84" t="s">
        <v>747</v>
      </c>
      <c r="H99" s="77" t="s">
        <v>218</v>
      </c>
      <c r="I99" s="71" t="str">
        <f t="array" ref="I99">_xlfn.TEXTJOIN(",", TRUE, IF(Table4[study_id]=Table3[[#This Row],[study_id]], Table4[iso_code], ""))</f>
        <v>EG</v>
      </c>
      <c r="J99" s="84">
        <f>COUNTIF(study_countries!A:A,A99)</f>
        <v>1</v>
      </c>
      <c r="K99" s="77" t="s">
        <v>316</v>
      </c>
      <c r="L99" s="77" t="s">
        <v>1051</v>
      </c>
      <c r="M99" s="77" t="s">
        <v>1052</v>
      </c>
      <c r="N99" s="77"/>
      <c r="O99" s="77"/>
      <c r="P99" s="77"/>
      <c r="Q99" s="84"/>
      <c r="R99" s="71"/>
      <c r="S99" s="77"/>
      <c r="T99" s="77"/>
      <c r="U99" s="77"/>
      <c r="V99" s="77"/>
      <c r="W99" s="77"/>
      <c r="X99" s="77"/>
      <c r="Y99" s="77"/>
      <c r="Z99" s="77"/>
      <c r="AA99" s="77"/>
      <c r="AB99" s="77" t="s">
        <v>65</v>
      </c>
      <c r="AC99" s="77" t="s">
        <v>66</v>
      </c>
      <c r="AD99" s="77" t="s">
        <v>63</v>
      </c>
      <c r="AE99" s="84" t="s">
        <v>63</v>
      </c>
      <c r="AF99" s="77" t="s">
        <v>64</v>
      </c>
      <c r="AG99" s="77"/>
      <c r="AH99" s="77" t="s">
        <v>67</v>
      </c>
      <c r="AI99" s="77" t="s">
        <v>64</v>
      </c>
      <c r="AJ99" s="77" t="s">
        <v>64</v>
      </c>
      <c r="AK99" s="77" t="s">
        <v>64</v>
      </c>
      <c r="AL99" s="77" t="s">
        <v>63</v>
      </c>
      <c r="AM99" s="77" t="s">
        <v>64</v>
      </c>
      <c r="AN99" s="77"/>
      <c r="AO99" s="77"/>
      <c r="AP99" s="77" t="s">
        <v>1053</v>
      </c>
      <c r="AQ99" s="77" t="s">
        <v>851</v>
      </c>
      <c r="AR99" s="77" t="s">
        <v>63</v>
      </c>
      <c r="AS99" s="77"/>
      <c r="AT99" s="77" t="s">
        <v>64</v>
      </c>
      <c r="AU99" s="85"/>
      <c r="AV99" s="77"/>
      <c r="AW99" s="77"/>
      <c r="AX99" s="86" t="s">
        <v>1054</v>
      </c>
      <c r="AY99" s="87" t="s">
        <v>1055</v>
      </c>
    </row>
    <row r="100" spans="1:51" ht="111.75" customHeight="1">
      <c r="A100" s="70">
        <v>99</v>
      </c>
      <c r="B100" s="77" t="s">
        <v>1056</v>
      </c>
      <c r="C100" s="77" t="s">
        <v>1057</v>
      </c>
      <c r="D100" s="77" t="s">
        <v>1058</v>
      </c>
      <c r="E100" s="84">
        <v>2022</v>
      </c>
      <c r="F100" s="77" t="s">
        <v>232</v>
      </c>
      <c r="G100" s="84" t="s">
        <v>233</v>
      </c>
      <c r="H100" s="77" t="s">
        <v>234</v>
      </c>
      <c r="I100" s="71" t="str">
        <f t="array" ref="I100">_xlfn.TEXTJOIN(",", TRUE, IF(Table4[study_id]=Table3[[#This Row],[study_id]], Table4[iso_code], ""))</f>
        <v>SD</v>
      </c>
      <c r="J100" s="84">
        <f>COUNTIF(study_countries!A:A,A100)</f>
        <v>1</v>
      </c>
      <c r="K100" s="77" t="s">
        <v>316</v>
      </c>
      <c r="L100" s="77" t="s">
        <v>1059</v>
      </c>
      <c r="M100" s="77" t="s">
        <v>1060</v>
      </c>
      <c r="N100" s="77"/>
      <c r="O100" s="77"/>
      <c r="P100" s="77"/>
      <c r="Q100" s="84"/>
      <c r="R100" s="71"/>
      <c r="S100" s="77"/>
      <c r="T100" s="77"/>
      <c r="U100" s="77"/>
      <c r="V100" s="77"/>
      <c r="W100" s="77"/>
      <c r="X100" s="77"/>
      <c r="Y100" s="77"/>
      <c r="Z100" s="77"/>
      <c r="AA100" s="77"/>
      <c r="AB100" s="77" t="s">
        <v>65</v>
      </c>
      <c r="AC100" s="77" t="s">
        <v>66</v>
      </c>
      <c r="AD100" s="77" t="s">
        <v>63</v>
      </c>
      <c r="AE100" s="84" t="s">
        <v>64</v>
      </c>
      <c r="AF100" s="77" t="s">
        <v>64</v>
      </c>
      <c r="AG100" s="77"/>
      <c r="AH100" s="77" t="s">
        <v>86</v>
      </c>
      <c r="AI100" s="77" t="s">
        <v>64</v>
      </c>
      <c r="AJ100" s="77" t="s">
        <v>64</v>
      </c>
      <c r="AK100" s="77" t="s">
        <v>64</v>
      </c>
      <c r="AL100" s="77" t="s">
        <v>64</v>
      </c>
      <c r="AM100" s="77" t="s">
        <v>64</v>
      </c>
      <c r="AN100" s="77"/>
      <c r="AO100" s="77"/>
      <c r="AP100" s="77" t="s">
        <v>1061</v>
      </c>
      <c r="AQ100" s="77" t="s">
        <v>1062</v>
      </c>
      <c r="AR100" s="77" t="s">
        <v>64</v>
      </c>
      <c r="AS100" s="77"/>
      <c r="AT100" s="77" t="s">
        <v>64</v>
      </c>
      <c r="AU100" s="85"/>
      <c r="AV100" s="77"/>
      <c r="AW100" s="77"/>
      <c r="AX100" s="86" t="s">
        <v>1063</v>
      </c>
      <c r="AY100" s="87" t="s">
        <v>1064</v>
      </c>
    </row>
    <row r="101" spans="1:51" ht="131.25" customHeight="1">
      <c r="A101" s="70">
        <v>100</v>
      </c>
      <c r="B101" s="77" t="s">
        <v>1065</v>
      </c>
      <c r="C101" s="77" t="s">
        <v>811</v>
      </c>
      <c r="D101" s="77" t="s">
        <v>1066</v>
      </c>
      <c r="E101" s="84">
        <v>2023</v>
      </c>
      <c r="F101" s="77" t="s">
        <v>232</v>
      </c>
      <c r="G101" s="84" t="s">
        <v>747</v>
      </c>
      <c r="H101" s="77" t="s">
        <v>218</v>
      </c>
      <c r="I101" s="71" t="str">
        <f t="array" ref="I101">_xlfn.TEXTJOIN(",", TRUE, IF(Table4[study_id]=Table3[[#This Row],[study_id]], Table4[iso_code], ""))</f>
        <v>CD</v>
      </c>
      <c r="J101" s="84">
        <f>COUNTIF(study_countries!A:A,A101)</f>
        <v>1</v>
      </c>
      <c r="K101" s="77" t="s">
        <v>267</v>
      </c>
      <c r="L101" s="77" t="s">
        <v>1067</v>
      </c>
      <c r="M101" s="77" t="s">
        <v>1068</v>
      </c>
      <c r="N101" s="77"/>
      <c r="O101" s="77"/>
      <c r="P101" s="77"/>
      <c r="Q101" s="84"/>
      <c r="R101" s="71"/>
      <c r="S101" s="77"/>
      <c r="T101" s="77"/>
      <c r="U101" s="77"/>
      <c r="V101" s="77"/>
      <c r="W101" s="77"/>
      <c r="X101" s="77"/>
      <c r="Y101" s="77"/>
      <c r="Z101" s="77"/>
      <c r="AA101" s="77"/>
      <c r="AB101" s="77" t="s">
        <v>65</v>
      </c>
      <c r="AC101" s="77" t="s">
        <v>66</v>
      </c>
      <c r="AD101" s="77" t="s">
        <v>63</v>
      </c>
      <c r="AE101" s="84" t="s">
        <v>63</v>
      </c>
      <c r="AF101" s="77" t="s">
        <v>64</v>
      </c>
      <c r="AG101" s="77"/>
      <c r="AH101" s="77" t="s">
        <v>67</v>
      </c>
      <c r="AI101" s="77" t="s">
        <v>64</v>
      </c>
      <c r="AJ101" s="77" t="s">
        <v>64</v>
      </c>
      <c r="AK101" s="77" t="s">
        <v>64</v>
      </c>
      <c r="AL101" s="77" t="s">
        <v>64</v>
      </c>
      <c r="AM101" s="77" t="s">
        <v>64</v>
      </c>
      <c r="AN101" s="77"/>
      <c r="AO101" s="77"/>
      <c r="AP101" s="77" t="s">
        <v>1069</v>
      </c>
      <c r="AQ101" s="77" t="s">
        <v>1070</v>
      </c>
      <c r="AR101" s="77" t="s">
        <v>64</v>
      </c>
      <c r="AS101" s="77"/>
      <c r="AT101" s="77" t="s">
        <v>64</v>
      </c>
      <c r="AU101" s="85"/>
      <c r="AV101" s="77"/>
      <c r="AW101" s="77"/>
      <c r="AX101" s="86" t="s">
        <v>1071</v>
      </c>
      <c r="AY101" s="87" t="s">
        <v>1072</v>
      </c>
    </row>
    <row r="102" spans="1:51" ht="132" customHeight="1">
      <c r="A102" s="70">
        <v>101</v>
      </c>
      <c r="B102" s="81" t="s">
        <v>1073</v>
      </c>
      <c r="C102" s="81" t="s">
        <v>1074</v>
      </c>
      <c r="D102" s="81" t="s">
        <v>1075</v>
      </c>
      <c r="E102" s="84">
        <v>2021</v>
      </c>
      <c r="F102" s="81" t="s">
        <v>232</v>
      </c>
      <c r="G102" s="84" t="s">
        <v>233</v>
      </c>
      <c r="H102" s="81" t="s">
        <v>234</v>
      </c>
      <c r="I102" s="71" t="str">
        <f t="array" ref="I102">_xlfn.TEXTJOIN(",", TRUE, IF(Table4[study_id]=Table3[[#This Row],[study_id]], Table4[iso_code], ""))</f>
        <v>UG</v>
      </c>
      <c r="J102" s="81">
        <f>COUNTIF(study_countries!A:A,A102)</f>
        <v>1</v>
      </c>
      <c r="K102" s="81" t="s">
        <v>316</v>
      </c>
      <c r="L102" s="81" t="s">
        <v>1076</v>
      </c>
      <c r="M102" s="81" t="s">
        <v>1077</v>
      </c>
      <c r="N102" s="81"/>
      <c r="O102" s="81"/>
      <c r="P102" s="81"/>
      <c r="Q102" s="84"/>
      <c r="R102" s="71"/>
      <c r="S102" s="81"/>
      <c r="T102" s="81"/>
      <c r="U102" s="81"/>
      <c r="V102" s="81"/>
      <c r="W102" s="81"/>
      <c r="X102" s="81"/>
      <c r="Y102" s="81"/>
      <c r="Z102" s="81"/>
      <c r="AA102" s="81"/>
      <c r="AB102" s="77" t="s">
        <v>65</v>
      </c>
      <c r="AC102" s="81" t="s">
        <v>101</v>
      </c>
      <c r="AD102" s="81" t="s">
        <v>63</v>
      </c>
      <c r="AE102" s="81" t="s">
        <v>63</v>
      </c>
      <c r="AF102" s="81" t="s">
        <v>64</v>
      </c>
      <c r="AG102" s="81"/>
      <c r="AH102" s="77" t="s">
        <v>67</v>
      </c>
      <c r="AI102" s="81" t="s">
        <v>64</v>
      </c>
      <c r="AJ102" s="81" t="s">
        <v>64</v>
      </c>
      <c r="AK102" s="81" t="s">
        <v>64</v>
      </c>
      <c r="AL102" s="81" t="s">
        <v>63</v>
      </c>
      <c r="AM102" s="81" t="s">
        <v>64</v>
      </c>
      <c r="AN102" s="81"/>
      <c r="AO102" s="81"/>
      <c r="AP102" s="81" t="s">
        <v>1078</v>
      </c>
      <c r="AQ102" s="81" t="s">
        <v>1079</v>
      </c>
      <c r="AR102" s="81" t="s">
        <v>133</v>
      </c>
      <c r="AS102" s="81"/>
      <c r="AT102" s="81" t="s">
        <v>64</v>
      </c>
      <c r="AU102" s="81"/>
      <c r="AV102" s="81"/>
      <c r="AW102" s="81"/>
      <c r="AX102" s="91" t="s">
        <v>5398</v>
      </c>
      <c r="AY102" s="83" t="s">
        <v>1080</v>
      </c>
    </row>
    <row r="103" spans="1:51" ht="102.75" customHeight="1">
      <c r="A103" s="70">
        <v>102</v>
      </c>
      <c r="B103" s="81" t="s">
        <v>1081</v>
      </c>
      <c r="C103" s="81" t="s">
        <v>746</v>
      </c>
      <c r="D103" s="81" t="s">
        <v>1082</v>
      </c>
      <c r="E103" s="84">
        <v>2023</v>
      </c>
      <c r="F103" s="81" t="s">
        <v>232</v>
      </c>
      <c r="G103" s="84" t="s">
        <v>747</v>
      </c>
      <c r="H103" s="81" t="s">
        <v>218</v>
      </c>
      <c r="I103" s="71" t="str">
        <f t="array" ref="I103">_xlfn.TEXTJOIN(",", TRUE, IF(Table4[study_id]=Table3[[#This Row],[study_id]], Table4[iso_code], ""))</f>
        <v>CM</v>
      </c>
      <c r="J103" s="81">
        <f>COUNTIF(study_countries!A:A,A103)</f>
        <v>1</v>
      </c>
      <c r="K103" s="81" t="s">
        <v>280</v>
      </c>
      <c r="L103" s="81" t="s">
        <v>1083</v>
      </c>
      <c r="M103" s="81" t="s">
        <v>1084</v>
      </c>
      <c r="N103" s="81"/>
      <c r="O103" s="81"/>
      <c r="P103" s="81"/>
      <c r="Q103" s="84"/>
      <c r="R103" s="71"/>
      <c r="S103" s="81"/>
      <c r="T103" s="81"/>
      <c r="U103" s="81"/>
      <c r="V103" s="81"/>
      <c r="W103" s="81"/>
      <c r="X103" s="81"/>
      <c r="Y103" s="81"/>
      <c r="Z103" s="81"/>
      <c r="AA103" s="81"/>
      <c r="AB103" s="77" t="s">
        <v>65</v>
      </c>
      <c r="AC103" s="81" t="s">
        <v>66</v>
      </c>
      <c r="AD103" s="81" t="s">
        <v>63</v>
      </c>
      <c r="AE103" s="81" t="s">
        <v>64</v>
      </c>
      <c r="AF103" s="81" t="s">
        <v>64</v>
      </c>
      <c r="AG103" s="81"/>
      <c r="AH103" s="77" t="s">
        <v>67</v>
      </c>
      <c r="AI103" s="81" t="s">
        <v>64</v>
      </c>
      <c r="AJ103" s="81" t="s">
        <v>64</v>
      </c>
      <c r="AK103" s="81" t="s">
        <v>64</v>
      </c>
      <c r="AL103" s="81" t="s">
        <v>63</v>
      </c>
      <c r="AM103" s="81" t="s">
        <v>64</v>
      </c>
      <c r="AN103" s="81"/>
      <c r="AO103" s="81"/>
      <c r="AP103" s="81" t="s">
        <v>1085</v>
      </c>
      <c r="AQ103" s="81" t="s">
        <v>1086</v>
      </c>
      <c r="AR103" s="81" t="s">
        <v>63</v>
      </c>
      <c r="AS103" s="81"/>
      <c r="AT103" s="81" t="s">
        <v>64</v>
      </c>
      <c r="AU103" s="81"/>
      <c r="AV103" s="81"/>
      <c r="AW103" s="81"/>
      <c r="AX103" s="82" t="s">
        <v>1087</v>
      </c>
      <c r="AY103" s="83" t="s">
        <v>1088</v>
      </c>
    </row>
    <row r="104" spans="1:51" ht="122.25" customHeight="1">
      <c r="A104" s="70">
        <v>103</v>
      </c>
      <c r="B104" s="71" t="s">
        <v>1089</v>
      </c>
      <c r="C104" s="71" t="s">
        <v>290</v>
      </c>
      <c r="D104" s="71" t="s">
        <v>1090</v>
      </c>
      <c r="E104" s="71">
        <v>2026</v>
      </c>
      <c r="F104" s="71" t="s">
        <v>232</v>
      </c>
      <c r="G104" s="84" t="s">
        <v>233</v>
      </c>
      <c r="H104" s="81" t="s">
        <v>218</v>
      </c>
      <c r="I104" s="71" t="str">
        <f t="array" ref="I104">_xlfn.TEXTJOIN(",", TRUE, IF(Table4[study_id]=Table3[[#This Row],[study_id]], Table4[iso_code], ""))</f>
        <v>CD</v>
      </c>
      <c r="J104" s="81">
        <f>COUNTIF(study_countries!A:A,A104)</f>
        <v>1</v>
      </c>
      <c r="K104" s="71" t="s">
        <v>267</v>
      </c>
      <c r="L104" s="71" t="s">
        <v>1091</v>
      </c>
      <c r="M104" s="71" t="s">
        <v>1092</v>
      </c>
      <c r="N104" s="71">
        <v>2020</v>
      </c>
      <c r="O104" s="71">
        <v>2030</v>
      </c>
      <c r="P104" s="71"/>
      <c r="Q104" s="84"/>
      <c r="R104" s="71"/>
      <c r="S104" s="71"/>
      <c r="T104" s="71"/>
      <c r="U104" s="71"/>
      <c r="V104" s="71"/>
      <c r="W104" s="71"/>
      <c r="X104" s="71"/>
      <c r="Y104" s="71"/>
      <c r="Z104" s="71"/>
      <c r="AA104" s="71"/>
      <c r="AB104" s="77" t="s">
        <v>65</v>
      </c>
      <c r="AC104" s="71" t="s">
        <v>101</v>
      </c>
      <c r="AD104" s="71" t="s">
        <v>63</v>
      </c>
      <c r="AE104" s="71" t="s">
        <v>64</v>
      </c>
      <c r="AF104" s="71" t="s">
        <v>64</v>
      </c>
      <c r="AG104" s="71"/>
      <c r="AH104" s="71" t="s">
        <v>86</v>
      </c>
      <c r="AI104" s="71" t="s">
        <v>64</v>
      </c>
      <c r="AJ104" s="71" t="s">
        <v>64</v>
      </c>
      <c r="AK104" s="71" t="s">
        <v>64</v>
      </c>
      <c r="AL104" s="71" t="s">
        <v>133</v>
      </c>
      <c r="AM104" s="71" t="s">
        <v>64</v>
      </c>
      <c r="AN104" s="71"/>
      <c r="AO104" s="71"/>
      <c r="AP104" s="71" t="s">
        <v>1093</v>
      </c>
      <c r="AQ104" s="71" t="s">
        <v>1094</v>
      </c>
      <c r="AR104" s="71" t="s">
        <v>64</v>
      </c>
      <c r="AS104" s="71"/>
      <c r="AT104" s="71" t="s">
        <v>64</v>
      </c>
      <c r="AU104" s="71"/>
      <c r="AV104" s="71"/>
      <c r="AW104" s="71"/>
      <c r="AX104" s="72" t="s">
        <v>1095</v>
      </c>
      <c r="AY104" s="76" t="s">
        <v>1096</v>
      </c>
    </row>
    <row r="105" spans="1:51" ht="84.75" customHeight="1">
      <c r="A105" s="70">
        <v>104</v>
      </c>
      <c r="B105" s="71" t="s">
        <v>1097</v>
      </c>
      <c r="C105" s="71" t="s">
        <v>746</v>
      </c>
      <c r="D105" s="71" t="s">
        <v>1098</v>
      </c>
      <c r="E105" s="71">
        <v>2016</v>
      </c>
      <c r="F105" s="71" t="s">
        <v>232</v>
      </c>
      <c r="G105" s="84" t="s">
        <v>747</v>
      </c>
      <c r="H105" s="71" t="s">
        <v>218</v>
      </c>
      <c r="I105" s="71" t="str" cm="1">
        <f t="array" ref="I105">_xlfn.TEXTJOIN(",", TRUE, IF(Table4[study_id]=Table3[[#This Row],[study_id]], Table4[iso_code], ""))</f>
        <v>TN</v>
      </c>
      <c r="J105" s="81">
        <f>COUNTIF(study_countries!A:A,A105)</f>
        <v>1</v>
      </c>
      <c r="K105" s="71" t="s">
        <v>219</v>
      </c>
      <c r="L105" s="71" t="s">
        <v>1099</v>
      </c>
      <c r="M105" s="71" t="s">
        <v>1100</v>
      </c>
      <c r="N105" s="71"/>
      <c r="O105" s="71"/>
      <c r="P105" s="71"/>
      <c r="Q105" s="84"/>
      <c r="R105" s="71"/>
      <c r="S105" s="71"/>
      <c r="T105" s="71"/>
      <c r="U105" s="71"/>
      <c r="V105" s="71"/>
      <c r="W105" s="71"/>
      <c r="X105" s="71"/>
      <c r="Y105" s="71"/>
      <c r="Z105" s="71"/>
      <c r="AA105" s="71"/>
      <c r="AB105" s="77" t="s">
        <v>65</v>
      </c>
      <c r="AC105" s="71" t="s">
        <v>66</v>
      </c>
      <c r="AD105" s="71" t="s">
        <v>63</v>
      </c>
      <c r="AE105" s="71" t="s">
        <v>63</v>
      </c>
      <c r="AF105" s="71" t="s">
        <v>64</v>
      </c>
      <c r="AG105" s="71"/>
      <c r="AH105" s="71" t="s">
        <v>67</v>
      </c>
      <c r="AI105" s="71" t="s">
        <v>64</v>
      </c>
      <c r="AJ105" s="71" t="s">
        <v>64</v>
      </c>
      <c r="AK105" s="71" t="s">
        <v>64</v>
      </c>
      <c r="AL105" s="71" t="s">
        <v>63</v>
      </c>
      <c r="AM105" s="71" t="s">
        <v>64</v>
      </c>
      <c r="AN105" s="71"/>
      <c r="AO105" s="71"/>
      <c r="AP105" s="71" t="s">
        <v>1101</v>
      </c>
      <c r="AQ105" s="71" t="s">
        <v>953</v>
      </c>
      <c r="AR105" s="71" t="s">
        <v>63</v>
      </c>
      <c r="AS105" s="71"/>
      <c r="AT105" s="71" t="s">
        <v>64</v>
      </c>
      <c r="AU105" s="71"/>
      <c r="AV105" s="71"/>
      <c r="AW105" s="71"/>
      <c r="AX105" s="72" t="s">
        <v>1102</v>
      </c>
      <c r="AY105" s="76" t="s">
        <v>1103</v>
      </c>
    </row>
    <row r="106" spans="1:51" ht="78" customHeight="1">
      <c r="A106" s="70">
        <v>105</v>
      </c>
      <c r="B106" s="71" t="s">
        <v>1104</v>
      </c>
      <c r="C106" s="71" t="s">
        <v>811</v>
      </c>
      <c r="D106" s="71" t="s">
        <v>1105</v>
      </c>
      <c r="E106" s="71">
        <v>2022</v>
      </c>
      <c r="F106" s="71" t="s">
        <v>232</v>
      </c>
      <c r="G106" s="84" t="s">
        <v>747</v>
      </c>
      <c r="H106" s="71" t="s">
        <v>218</v>
      </c>
      <c r="I106" s="71" t="str" cm="1">
        <f t="array" ref="I106">_xlfn.TEXTJOIN(",", TRUE, IF(Table4[study_id]=Table3[[#This Row],[study_id]], Table4[iso_code], ""))</f>
        <v>SD</v>
      </c>
      <c r="J106" s="81">
        <f>COUNTIF(study_countries!A:A,A106)</f>
        <v>1</v>
      </c>
      <c r="K106" s="71" t="s">
        <v>316</v>
      </c>
      <c r="L106" s="71" t="s">
        <v>1106</v>
      </c>
      <c r="M106" s="71" t="s">
        <v>1107</v>
      </c>
      <c r="N106" s="71"/>
      <c r="O106" s="71"/>
      <c r="P106" s="71"/>
      <c r="Q106" s="84"/>
      <c r="R106" s="71"/>
      <c r="S106" s="71"/>
      <c r="T106" s="71"/>
      <c r="U106" s="71"/>
      <c r="V106" s="71"/>
      <c r="W106" s="71"/>
      <c r="X106" s="71"/>
      <c r="Y106" s="71"/>
      <c r="Z106" s="71"/>
      <c r="AA106" s="71"/>
      <c r="AB106" s="77" t="s">
        <v>65</v>
      </c>
      <c r="AC106" s="71" t="s">
        <v>66</v>
      </c>
      <c r="AD106" s="71" t="s">
        <v>63</v>
      </c>
      <c r="AE106" s="71" t="s">
        <v>63</v>
      </c>
      <c r="AF106" s="71" t="s">
        <v>64</v>
      </c>
      <c r="AG106" s="71"/>
      <c r="AH106" s="71" t="s">
        <v>67</v>
      </c>
      <c r="AI106" s="71" t="s">
        <v>64</v>
      </c>
      <c r="AJ106" s="71" t="s">
        <v>64</v>
      </c>
      <c r="AK106" s="71" t="s">
        <v>64</v>
      </c>
      <c r="AL106" s="71" t="s">
        <v>63</v>
      </c>
      <c r="AM106" s="71" t="s">
        <v>64</v>
      </c>
      <c r="AN106" s="71"/>
      <c r="AO106" s="71"/>
      <c r="AP106" s="71" t="s">
        <v>1108</v>
      </c>
      <c r="AQ106" s="71" t="s">
        <v>1109</v>
      </c>
      <c r="AR106" s="71" t="s">
        <v>133</v>
      </c>
      <c r="AS106" s="71"/>
      <c r="AT106" s="71" t="s">
        <v>64</v>
      </c>
      <c r="AU106" s="71"/>
      <c r="AV106" s="71"/>
      <c r="AW106" s="71"/>
      <c r="AX106" s="72" t="s">
        <v>1110</v>
      </c>
      <c r="AY106" s="76" t="s">
        <v>1111</v>
      </c>
    </row>
    <row r="107" spans="1:51" ht="84.75" customHeight="1">
      <c r="A107" s="70">
        <v>106</v>
      </c>
      <c r="B107" s="71" t="s">
        <v>1112</v>
      </c>
      <c r="C107" s="71" t="s">
        <v>1113</v>
      </c>
      <c r="D107" s="71" t="s">
        <v>1114</v>
      </c>
      <c r="E107" s="71">
        <v>2023</v>
      </c>
      <c r="F107" s="71" t="s">
        <v>232</v>
      </c>
      <c r="G107" s="84" t="s">
        <v>797</v>
      </c>
      <c r="H107" s="71" t="s">
        <v>218</v>
      </c>
      <c r="I107" s="81" t="str">
        <f t="array" ref="I107">_xlfn.TEXTJOIN(",", TRUE, IF(Table4[study_id]=Table3[[#This Row],[study_id]], Table4[iso_code], ""))</f>
        <v>DZ</v>
      </c>
      <c r="J107" s="81">
        <f>COUNTIF(study_countries!A:A,A107)</f>
        <v>1</v>
      </c>
      <c r="K107" s="71" t="s">
        <v>219</v>
      </c>
      <c r="L107" s="71" t="s">
        <v>1115</v>
      </c>
      <c r="M107" s="71" t="s">
        <v>1116</v>
      </c>
      <c r="N107" s="71"/>
      <c r="O107" s="71"/>
      <c r="P107" s="71"/>
      <c r="Q107" s="84"/>
      <c r="R107" s="71"/>
      <c r="S107" s="71"/>
      <c r="T107" s="71"/>
      <c r="U107" s="71"/>
      <c r="V107" s="71"/>
      <c r="W107" s="71"/>
      <c r="X107" s="71"/>
      <c r="Y107" s="71"/>
      <c r="Z107" s="71"/>
      <c r="AA107" s="71"/>
      <c r="AB107" s="77" t="s">
        <v>65</v>
      </c>
      <c r="AC107" s="71" t="s">
        <v>101</v>
      </c>
      <c r="AD107" s="71" t="s">
        <v>63</v>
      </c>
      <c r="AE107" s="71" t="s">
        <v>63</v>
      </c>
      <c r="AF107" s="71" t="s">
        <v>64</v>
      </c>
      <c r="AG107" s="71"/>
      <c r="AH107" s="71" t="s">
        <v>86</v>
      </c>
      <c r="AI107" s="71" t="s">
        <v>64</v>
      </c>
      <c r="AJ107" s="71" t="s">
        <v>64</v>
      </c>
      <c r="AK107" s="71" t="s">
        <v>64</v>
      </c>
      <c r="AL107" s="71" t="s">
        <v>64</v>
      </c>
      <c r="AM107" s="71" t="s">
        <v>64</v>
      </c>
      <c r="AN107" s="71"/>
      <c r="AO107" s="71"/>
      <c r="AP107" s="71" t="s">
        <v>1117</v>
      </c>
      <c r="AQ107" s="71" t="s">
        <v>801</v>
      </c>
      <c r="AR107" s="71" t="s">
        <v>63</v>
      </c>
      <c r="AS107" s="71"/>
      <c r="AT107" s="71" t="s">
        <v>64</v>
      </c>
      <c r="AU107" s="71"/>
      <c r="AV107" s="71"/>
      <c r="AW107" s="71"/>
      <c r="AX107" s="72" t="s">
        <v>1118</v>
      </c>
      <c r="AY107" s="76" t="s">
        <v>1119</v>
      </c>
    </row>
    <row r="108" spans="1:51" ht="109.5" customHeight="1">
      <c r="A108" s="70">
        <v>107</v>
      </c>
      <c r="B108" s="71" t="s">
        <v>1120</v>
      </c>
      <c r="C108" s="71" t="s">
        <v>382</v>
      </c>
      <c r="D108" s="71" t="s">
        <v>1121</v>
      </c>
      <c r="E108" s="71">
        <v>2024</v>
      </c>
      <c r="F108" s="71" t="s">
        <v>54</v>
      </c>
      <c r="G108" s="84" t="s">
        <v>126</v>
      </c>
      <c r="H108" s="71" t="s">
        <v>234</v>
      </c>
      <c r="I108" s="81" t="str">
        <f t="array" ref="I108">_xlfn.TEXTJOIN(",", TRUE, IF(Table4[study_id]=Table3[[#This Row],[study_id]], Table4[iso_code], ""))</f>
        <v>ZA</v>
      </c>
      <c r="J108" s="81">
        <f>COUNTIF(study_countries!A:A,A108)</f>
        <v>1</v>
      </c>
      <c r="K108" s="71" t="s">
        <v>267</v>
      </c>
      <c r="L108" s="71" t="s">
        <v>1122</v>
      </c>
      <c r="M108" s="71" t="s">
        <v>1123</v>
      </c>
      <c r="N108" s="71">
        <v>2015</v>
      </c>
      <c r="O108" s="71">
        <v>2040</v>
      </c>
      <c r="P108" s="71" t="s">
        <v>60</v>
      </c>
      <c r="Q108" s="84" t="s">
        <v>436</v>
      </c>
      <c r="R108" s="71" t="s">
        <v>190</v>
      </c>
      <c r="S108" s="77" t="s">
        <v>64</v>
      </c>
      <c r="T108" s="77" t="s">
        <v>64</v>
      </c>
      <c r="U108" s="77" t="s">
        <v>64</v>
      </c>
      <c r="V108" s="77" t="s">
        <v>64</v>
      </c>
      <c r="W108" s="77" t="s">
        <v>64</v>
      </c>
      <c r="X108" s="77" t="s">
        <v>64</v>
      </c>
      <c r="Y108" s="77" t="s">
        <v>64</v>
      </c>
      <c r="Z108" s="77" t="s">
        <v>64</v>
      </c>
      <c r="AA108" s="77" t="s">
        <v>64</v>
      </c>
      <c r="AB108" s="71" t="s">
        <v>65</v>
      </c>
      <c r="AC108" s="71" t="s">
        <v>66</v>
      </c>
      <c r="AD108" s="71" t="s">
        <v>63</v>
      </c>
      <c r="AE108" s="71" t="s">
        <v>64</v>
      </c>
      <c r="AF108" s="71" t="s">
        <v>64</v>
      </c>
      <c r="AG108" s="71" t="s">
        <v>64</v>
      </c>
      <c r="AH108" s="71" t="s">
        <v>86</v>
      </c>
      <c r="AI108" s="71" t="s">
        <v>64</v>
      </c>
      <c r="AJ108" s="71" t="s">
        <v>64</v>
      </c>
      <c r="AK108" s="71" t="s">
        <v>64</v>
      </c>
      <c r="AL108" s="71" t="s">
        <v>64</v>
      </c>
      <c r="AM108" s="71" t="s">
        <v>64</v>
      </c>
      <c r="AN108" s="71" t="s">
        <v>1124</v>
      </c>
      <c r="AO108" s="71" t="s">
        <v>1125</v>
      </c>
      <c r="AP108" s="71" t="s">
        <v>780</v>
      </c>
      <c r="AQ108" s="71" t="s">
        <v>613</v>
      </c>
      <c r="AR108" s="71" t="s">
        <v>63</v>
      </c>
      <c r="AS108" s="71"/>
      <c r="AT108" s="71" t="s">
        <v>64</v>
      </c>
      <c r="AU108" s="71" t="s">
        <v>73</v>
      </c>
      <c r="AV108" s="71" t="s">
        <v>64</v>
      </c>
      <c r="AW108" s="71"/>
      <c r="AX108" s="72" t="s">
        <v>1126</v>
      </c>
      <c r="AY108" s="76" t="s">
        <v>616</v>
      </c>
    </row>
    <row r="109" spans="1:51" ht="111.75" customHeight="1">
      <c r="A109" s="70">
        <v>108</v>
      </c>
      <c r="B109" s="71" t="s">
        <v>1127</v>
      </c>
      <c r="C109" s="71" t="s">
        <v>1128</v>
      </c>
      <c r="D109" s="71" t="s">
        <v>1129</v>
      </c>
      <c r="E109" s="71">
        <v>2024</v>
      </c>
      <c r="F109" s="71" t="s">
        <v>232</v>
      </c>
      <c r="G109" s="71" t="s">
        <v>233</v>
      </c>
      <c r="H109" s="71" t="s">
        <v>234</v>
      </c>
      <c r="I109" s="71" t="str">
        <f t="array" ref="I109">_xlfn.TEXTJOIN(",", TRUE, IF(Table4[study_id]=Table3[[#This Row],[study_id]], Table4[iso_code], ""))</f>
        <v>ZA</v>
      </c>
      <c r="J109" s="71">
        <f>COUNTIF(study_countries!A:A,A109)</f>
        <v>1</v>
      </c>
      <c r="K109" s="71" t="s">
        <v>267</v>
      </c>
      <c r="L109" s="71" t="s">
        <v>1130</v>
      </c>
      <c r="M109" s="71" t="s">
        <v>1131</v>
      </c>
      <c r="N109" s="71"/>
      <c r="O109" s="71"/>
      <c r="P109" s="71"/>
      <c r="Q109" s="71"/>
      <c r="R109" s="71"/>
      <c r="S109" s="71"/>
      <c r="T109" s="71"/>
      <c r="U109" s="71"/>
      <c r="V109" s="71"/>
      <c r="W109" s="71"/>
      <c r="X109" s="71"/>
      <c r="Y109" s="71"/>
      <c r="Z109" s="71"/>
      <c r="AA109" s="71"/>
      <c r="AB109" s="71" t="s">
        <v>65</v>
      </c>
      <c r="AC109" s="71" t="s">
        <v>66</v>
      </c>
      <c r="AD109" s="71" t="s">
        <v>63</v>
      </c>
      <c r="AE109" s="71" t="s">
        <v>63</v>
      </c>
      <c r="AF109" s="71" t="s">
        <v>64</v>
      </c>
      <c r="AG109" s="71"/>
      <c r="AH109" s="71" t="s">
        <v>86</v>
      </c>
      <c r="AI109" s="71" t="s">
        <v>64</v>
      </c>
      <c r="AJ109" s="71" t="s">
        <v>64</v>
      </c>
      <c r="AK109" s="71" t="s">
        <v>64</v>
      </c>
      <c r="AL109" s="71" t="s">
        <v>64</v>
      </c>
      <c r="AM109" s="71" t="s">
        <v>64</v>
      </c>
      <c r="AN109" s="71"/>
      <c r="AO109" s="71"/>
      <c r="AP109" s="71" t="s">
        <v>1132</v>
      </c>
      <c r="AQ109" s="71" t="s">
        <v>1133</v>
      </c>
      <c r="AR109" s="71" t="s">
        <v>64</v>
      </c>
      <c r="AS109" s="71"/>
      <c r="AT109" s="71" t="s">
        <v>64</v>
      </c>
      <c r="AU109" s="71"/>
      <c r="AV109" s="71"/>
      <c r="AW109" s="71"/>
      <c r="AX109" s="22" t="s">
        <v>1134</v>
      </c>
      <c r="AY109" s="76" t="s">
        <v>1135</v>
      </c>
    </row>
    <row r="110" spans="1:51" ht="92.25" customHeight="1">
      <c r="A110" s="90">
        <v>109</v>
      </c>
      <c r="B110" s="81" t="s">
        <v>1136</v>
      </c>
      <c r="C110" s="81" t="s">
        <v>868</v>
      </c>
      <c r="D110" s="81" t="s">
        <v>1137</v>
      </c>
      <c r="E110" s="71">
        <v>2017</v>
      </c>
      <c r="F110" s="81" t="s">
        <v>54</v>
      </c>
      <c r="G110" s="71" t="s">
        <v>126</v>
      </c>
      <c r="H110" s="71" t="s">
        <v>234</v>
      </c>
      <c r="I110" s="71" t="str">
        <f t="array" ref="I110">_xlfn.TEXTJOIN(",", TRUE, IF(Table4[study_id]=Table3[[#This Row],[study_id]], Table4[iso_code], ""))</f>
        <v>GH</v>
      </c>
      <c r="J110" s="81">
        <f>COUNTIF(study_countries!A:A,A110)</f>
        <v>1</v>
      </c>
      <c r="K110" s="81" t="s">
        <v>244</v>
      </c>
      <c r="L110" s="81" t="s">
        <v>1138</v>
      </c>
      <c r="M110" s="81" t="s">
        <v>1139</v>
      </c>
      <c r="N110" s="81">
        <v>2010</v>
      </c>
      <c r="O110" s="81">
        <v>2050</v>
      </c>
      <c r="P110" s="71" t="s">
        <v>60</v>
      </c>
      <c r="Q110" s="84" t="s">
        <v>82</v>
      </c>
      <c r="R110" s="71" t="s">
        <v>62</v>
      </c>
      <c r="S110" s="71" t="s">
        <v>63</v>
      </c>
      <c r="T110" s="71" t="s">
        <v>63</v>
      </c>
      <c r="U110" s="71" t="s">
        <v>63</v>
      </c>
      <c r="V110" s="71" t="s">
        <v>63</v>
      </c>
      <c r="W110" s="71" t="s">
        <v>64</v>
      </c>
      <c r="X110" s="71" t="s">
        <v>64</v>
      </c>
      <c r="Y110" s="71" t="s">
        <v>63</v>
      </c>
      <c r="Z110" s="71" t="s">
        <v>64</v>
      </c>
      <c r="AA110" s="71" t="s">
        <v>63</v>
      </c>
      <c r="AB110" s="71" t="s">
        <v>65</v>
      </c>
      <c r="AC110" s="71" t="s">
        <v>101</v>
      </c>
      <c r="AD110" s="71" t="s">
        <v>63</v>
      </c>
      <c r="AE110" s="71" t="s">
        <v>63</v>
      </c>
      <c r="AF110" s="71" t="s">
        <v>64</v>
      </c>
      <c r="AG110" s="71" t="s">
        <v>64</v>
      </c>
      <c r="AH110" s="71" t="s">
        <v>86</v>
      </c>
      <c r="AI110" s="71" t="s">
        <v>64</v>
      </c>
      <c r="AJ110" s="71" t="s">
        <v>64</v>
      </c>
      <c r="AK110" s="71" t="s">
        <v>64</v>
      </c>
      <c r="AL110" s="71" t="s">
        <v>63</v>
      </c>
      <c r="AM110" s="71" t="s">
        <v>63</v>
      </c>
      <c r="AN110" s="81" t="s">
        <v>1140</v>
      </c>
      <c r="AO110" s="81" t="s">
        <v>1141</v>
      </c>
      <c r="AP110" s="81" t="s">
        <v>469</v>
      </c>
      <c r="AQ110" s="81" t="s">
        <v>470</v>
      </c>
      <c r="AR110" s="77" t="s">
        <v>64</v>
      </c>
      <c r="AS110" s="81"/>
      <c r="AT110" s="81" t="s">
        <v>63</v>
      </c>
      <c r="AU110" s="81" t="s">
        <v>73</v>
      </c>
      <c r="AV110" s="81" t="s">
        <v>64</v>
      </c>
      <c r="AW110" s="81"/>
      <c r="AX110" s="91" t="s">
        <v>1142</v>
      </c>
      <c r="AY110" s="92" t="s">
        <v>1143</v>
      </c>
    </row>
    <row r="111" spans="1:51" ht="102.75" customHeight="1">
      <c r="A111" s="70">
        <v>110</v>
      </c>
      <c r="B111" s="71" t="s">
        <v>1144</v>
      </c>
      <c r="C111" s="71" t="s">
        <v>746</v>
      </c>
      <c r="D111" s="71" t="s">
        <v>1145</v>
      </c>
      <c r="E111" s="71">
        <v>2024</v>
      </c>
      <c r="F111" s="71" t="s">
        <v>232</v>
      </c>
      <c r="G111" s="71" t="s">
        <v>589</v>
      </c>
      <c r="H111" s="71" t="s">
        <v>218</v>
      </c>
      <c r="I111" s="71" t="str">
        <f t="array" ref="I111">_xlfn.TEXTJOIN(",", TRUE, IF(Table4[study_id]=Table3[[#This Row],[study_id]], Table4[iso_code], ""))</f>
        <v>ET</v>
      </c>
      <c r="J111" s="71">
        <f>COUNTIF(study_countries!A:A,A111)</f>
        <v>1</v>
      </c>
      <c r="K111" s="71" t="s">
        <v>316</v>
      </c>
      <c r="L111" s="71" t="s">
        <v>1146</v>
      </c>
      <c r="M111" s="71" t="s">
        <v>1147</v>
      </c>
      <c r="N111" s="71"/>
      <c r="O111" s="71"/>
      <c r="P111" s="71"/>
      <c r="Q111" s="84"/>
      <c r="R111" s="71"/>
      <c r="S111" s="71"/>
      <c r="T111" s="71"/>
      <c r="U111" s="71"/>
      <c r="V111" s="71"/>
      <c r="W111" s="71"/>
      <c r="X111" s="71"/>
      <c r="Y111" s="71"/>
      <c r="Z111" s="71"/>
      <c r="AA111" s="71"/>
      <c r="AB111" s="71" t="s">
        <v>65</v>
      </c>
      <c r="AC111" s="71" t="s">
        <v>66</v>
      </c>
      <c r="AD111" s="71" t="s">
        <v>63</v>
      </c>
      <c r="AE111" s="71" t="s">
        <v>63</v>
      </c>
      <c r="AF111" s="71" t="s">
        <v>64</v>
      </c>
      <c r="AG111" s="71"/>
      <c r="AH111" s="71" t="s">
        <v>67</v>
      </c>
      <c r="AI111" s="71" t="s">
        <v>64</v>
      </c>
      <c r="AJ111" s="71" t="s">
        <v>64</v>
      </c>
      <c r="AK111" s="71" t="s">
        <v>64</v>
      </c>
      <c r="AL111" s="71" t="s">
        <v>63</v>
      </c>
      <c r="AM111" s="71" t="s">
        <v>64</v>
      </c>
      <c r="AN111" s="71"/>
      <c r="AO111" s="71"/>
      <c r="AP111" s="71" t="s">
        <v>1148</v>
      </c>
      <c r="AQ111" s="71" t="s">
        <v>195</v>
      </c>
      <c r="AR111" s="77" t="s">
        <v>63</v>
      </c>
      <c r="AS111" s="71"/>
      <c r="AT111" s="71" t="s">
        <v>64</v>
      </c>
      <c r="AU111" s="71"/>
      <c r="AV111" s="71"/>
      <c r="AW111" s="71"/>
      <c r="AX111" s="22" t="s">
        <v>1149</v>
      </c>
      <c r="AY111" s="93" t="s">
        <v>1150</v>
      </c>
    </row>
    <row r="112" spans="1:51" ht="87.75" customHeight="1">
      <c r="A112" s="70">
        <v>111</v>
      </c>
      <c r="B112" s="71" t="s">
        <v>1151</v>
      </c>
      <c r="C112" s="71" t="s">
        <v>746</v>
      </c>
      <c r="D112" s="71" t="s">
        <v>1152</v>
      </c>
      <c r="E112" s="71">
        <v>2019</v>
      </c>
      <c r="F112" s="71" t="s">
        <v>232</v>
      </c>
      <c r="G112" s="71" t="s">
        <v>589</v>
      </c>
      <c r="H112" s="71" t="s">
        <v>218</v>
      </c>
      <c r="I112" s="71" t="str">
        <f t="array" ref="I112">_xlfn.TEXTJOIN(",", TRUE, IF(Table4[study_id]=Table3[[#This Row],[study_id]], Table4[iso_code], ""))</f>
        <v>NG</v>
      </c>
      <c r="J112" s="71">
        <f>COUNTIF(study_countries!A:A,A112)</f>
        <v>1</v>
      </c>
      <c r="K112" s="71" t="s">
        <v>244</v>
      </c>
      <c r="L112" s="71" t="s">
        <v>1153</v>
      </c>
      <c r="M112" s="71" t="s">
        <v>1154</v>
      </c>
      <c r="N112" s="71"/>
      <c r="O112" s="71"/>
      <c r="P112" s="71"/>
      <c r="Q112" s="84"/>
      <c r="R112" s="71"/>
      <c r="S112" s="71"/>
      <c r="T112" s="71"/>
      <c r="U112" s="71"/>
      <c r="V112" s="71"/>
      <c r="W112" s="71"/>
      <c r="X112" s="71"/>
      <c r="Y112" s="71"/>
      <c r="Z112" s="71"/>
      <c r="AA112" s="71"/>
      <c r="AB112" s="71" t="s">
        <v>65</v>
      </c>
      <c r="AC112" s="71" t="s">
        <v>66</v>
      </c>
      <c r="AD112" s="71" t="s">
        <v>63</v>
      </c>
      <c r="AE112" s="71" t="s">
        <v>63</v>
      </c>
      <c r="AF112" s="71" t="s">
        <v>64</v>
      </c>
      <c r="AG112" s="71"/>
      <c r="AH112" s="71" t="s">
        <v>67</v>
      </c>
      <c r="AI112" s="71" t="s">
        <v>64</v>
      </c>
      <c r="AJ112" s="71" t="s">
        <v>64</v>
      </c>
      <c r="AK112" s="71" t="s">
        <v>64</v>
      </c>
      <c r="AL112" s="71" t="s">
        <v>63</v>
      </c>
      <c r="AM112" s="71" t="s">
        <v>64</v>
      </c>
      <c r="AN112" s="71"/>
      <c r="AO112" s="71"/>
      <c r="AP112" s="71" t="s">
        <v>1155</v>
      </c>
      <c r="AQ112" s="71" t="s">
        <v>1156</v>
      </c>
      <c r="AR112" s="77" t="s">
        <v>133</v>
      </c>
      <c r="AS112" s="71"/>
      <c r="AT112" s="71" t="s">
        <v>64</v>
      </c>
      <c r="AU112" s="71"/>
      <c r="AV112" s="71"/>
      <c r="AW112" s="71"/>
      <c r="AX112" s="22" t="s">
        <v>1157</v>
      </c>
      <c r="AY112" s="93" t="s">
        <v>1158</v>
      </c>
    </row>
    <row r="113" spans="1:51" ht="93" customHeight="1">
      <c r="A113" s="70">
        <v>112</v>
      </c>
      <c r="B113" s="71" t="s">
        <v>1159</v>
      </c>
      <c r="C113" s="71" t="s">
        <v>1160</v>
      </c>
      <c r="D113" s="71" t="s">
        <v>1161</v>
      </c>
      <c r="E113" s="71">
        <v>2020</v>
      </c>
      <c r="F113" s="71" t="s">
        <v>232</v>
      </c>
      <c r="G113" s="71" t="s">
        <v>797</v>
      </c>
      <c r="H113" s="71" t="s">
        <v>218</v>
      </c>
      <c r="I113" s="71" t="str" cm="1">
        <f t="array" ref="I113">_xlfn.TEXTJOIN(",", TRUE, IF(Table4[study_id]=Table3[[#This Row],[study_id]], Table4[iso_code], ""))</f>
        <v>MW</v>
      </c>
      <c r="J113" s="71">
        <f>COUNTIF(study_countries!A:A,A113)</f>
        <v>1</v>
      </c>
      <c r="K113" s="71" t="s">
        <v>267</v>
      </c>
      <c r="L113" s="71" t="s">
        <v>1162</v>
      </c>
      <c r="M113" s="71" t="s">
        <v>1163</v>
      </c>
      <c r="N113" s="71"/>
      <c r="O113" s="71"/>
      <c r="P113" s="71"/>
      <c r="Q113" s="84"/>
      <c r="R113" s="71"/>
      <c r="S113" s="71"/>
      <c r="T113" s="71"/>
      <c r="U113" s="71"/>
      <c r="V113" s="71"/>
      <c r="W113" s="71"/>
      <c r="X113" s="71"/>
      <c r="Y113" s="71"/>
      <c r="Z113" s="71"/>
      <c r="AA113" s="71"/>
      <c r="AB113" s="71" t="s">
        <v>65</v>
      </c>
      <c r="AC113" s="71" t="s">
        <v>66</v>
      </c>
      <c r="AD113" s="71" t="s">
        <v>63</v>
      </c>
      <c r="AE113" s="71" t="s">
        <v>64</v>
      </c>
      <c r="AF113" s="71" t="s">
        <v>64</v>
      </c>
      <c r="AG113" s="71"/>
      <c r="AH113" s="71" t="s">
        <v>86</v>
      </c>
      <c r="AI113" s="71" t="s">
        <v>64</v>
      </c>
      <c r="AJ113" s="71" t="s">
        <v>64</v>
      </c>
      <c r="AK113" s="71" t="s">
        <v>64</v>
      </c>
      <c r="AL113" s="71" t="s">
        <v>63</v>
      </c>
      <c r="AM113" s="71" t="s">
        <v>64</v>
      </c>
      <c r="AN113" s="71"/>
      <c r="AO113" s="71"/>
      <c r="AP113" s="71" t="s">
        <v>1164</v>
      </c>
      <c r="AQ113" s="71" t="s">
        <v>1165</v>
      </c>
      <c r="AR113" s="77" t="s">
        <v>63</v>
      </c>
      <c r="AS113" s="71"/>
      <c r="AT113" s="71" t="s">
        <v>64</v>
      </c>
      <c r="AU113" s="71"/>
      <c r="AV113" s="71"/>
      <c r="AW113" s="71"/>
      <c r="AX113" s="22" t="s">
        <v>1166</v>
      </c>
      <c r="AY113" s="93" t="s">
        <v>1167</v>
      </c>
    </row>
    <row r="114" spans="1:51" ht="75.75" customHeight="1">
      <c r="A114" s="70">
        <v>113</v>
      </c>
      <c r="B114" s="71" t="s">
        <v>1168</v>
      </c>
      <c r="C114" s="71" t="s">
        <v>1169</v>
      </c>
      <c r="D114" s="71" t="s">
        <v>1170</v>
      </c>
      <c r="E114" s="71">
        <v>2020</v>
      </c>
      <c r="F114" s="71" t="s">
        <v>232</v>
      </c>
      <c r="G114" s="71" t="s">
        <v>126</v>
      </c>
      <c r="H114" s="71" t="s">
        <v>234</v>
      </c>
      <c r="I114" s="71" t="str" cm="1">
        <f t="array" ref="I114">_xlfn.TEXTJOIN(",", TRUE, IF(Table4[study_id]=Table3[[#This Row],[study_id]], Table4[iso_code], ""))</f>
        <v>MA</v>
      </c>
      <c r="J114" s="71">
        <f>COUNTIF(study_countries!A:A,A114)</f>
        <v>1</v>
      </c>
      <c r="K114" s="71" t="s">
        <v>219</v>
      </c>
      <c r="L114" s="71" t="s">
        <v>1171</v>
      </c>
      <c r="M114" s="71" t="s">
        <v>1172</v>
      </c>
      <c r="N114" s="71">
        <v>2009</v>
      </c>
      <c r="O114" s="71">
        <v>2030</v>
      </c>
      <c r="P114" s="71"/>
      <c r="Q114" s="84"/>
      <c r="R114" s="71"/>
      <c r="S114" s="71"/>
      <c r="T114" s="71"/>
      <c r="U114" s="71"/>
      <c r="V114" s="71"/>
      <c r="W114" s="71"/>
      <c r="X114" s="71"/>
      <c r="Y114" s="71"/>
      <c r="Z114" s="71"/>
      <c r="AA114" s="71"/>
      <c r="AB114" s="71" t="s">
        <v>65</v>
      </c>
      <c r="AC114" s="71" t="s">
        <v>66</v>
      </c>
      <c r="AD114" s="71" t="s">
        <v>63</v>
      </c>
      <c r="AE114" s="71" t="s">
        <v>63</v>
      </c>
      <c r="AF114" s="71" t="s">
        <v>64</v>
      </c>
      <c r="AG114" s="71"/>
      <c r="AH114" s="71" t="s">
        <v>86</v>
      </c>
      <c r="AI114" s="71" t="s">
        <v>64</v>
      </c>
      <c r="AJ114" s="71" t="s">
        <v>64</v>
      </c>
      <c r="AK114" s="71" t="s">
        <v>64</v>
      </c>
      <c r="AL114" s="71" t="s">
        <v>64</v>
      </c>
      <c r="AM114" s="71" t="s">
        <v>64</v>
      </c>
      <c r="AN114" s="71"/>
      <c r="AO114" s="71"/>
      <c r="AP114" s="71" t="s">
        <v>1173</v>
      </c>
      <c r="AQ114" s="71" t="s">
        <v>514</v>
      </c>
      <c r="AR114" s="77" t="s">
        <v>63</v>
      </c>
      <c r="AS114" s="71"/>
      <c r="AT114" s="71" t="s">
        <v>64</v>
      </c>
      <c r="AU114" s="71"/>
      <c r="AV114" s="71"/>
      <c r="AW114" s="71"/>
      <c r="AX114" s="22" t="s">
        <v>1174</v>
      </c>
      <c r="AY114" s="93" t="s">
        <v>1175</v>
      </c>
    </row>
    <row r="115" spans="1:51" ht="84.75" customHeight="1">
      <c r="A115" s="70">
        <v>114</v>
      </c>
      <c r="B115" s="71" t="s">
        <v>1176</v>
      </c>
      <c r="C115" s="71" t="s">
        <v>746</v>
      </c>
      <c r="D115" s="71" t="s">
        <v>1177</v>
      </c>
      <c r="E115" s="71">
        <v>2021</v>
      </c>
      <c r="F115" s="71" t="s">
        <v>232</v>
      </c>
      <c r="G115" s="71" t="s">
        <v>747</v>
      </c>
      <c r="H115" s="71" t="s">
        <v>218</v>
      </c>
      <c r="I115" s="71" t="str" cm="1">
        <f t="array" ref="I115">_xlfn.TEXTJOIN(",", TRUE, IF(Table4[study_id]=Table3[[#This Row],[study_id]], Table4[iso_code], ""))</f>
        <v>SO</v>
      </c>
      <c r="J115" s="71">
        <f>COUNTIF(study_countries!A:A,A115)</f>
        <v>1</v>
      </c>
      <c r="K115" s="71" t="s">
        <v>316</v>
      </c>
      <c r="L115" s="71" t="s">
        <v>1178</v>
      </c>
      <c r="M115" s="71" t="s">
        <v>1179</v>
      </c>
      <c r="N115" s="71"/>
      <c r="O115" s="71"/>
      <c r="P115" s="71"/>
      <c r="Q115" s="71"/>
      <c r="R115" s="71"/>
      <c r="S115" s="71"/>
      <c r="T115" s="71"/>
      <c r="U115" s="71"/>
      <c r="V115" s="71"/>
      <c r="W115" s="71"/>
      <c r="X115" s="71"/>
      <c r="Y115" s="71"/>
      <c r="Z115" s="71"/>
      <c r="AA115" s="71"/>
      <c r="AB115" s="71" t="s">
        <v>65</v>
      </c>
      <c r="AC115" s="71" t="s">
        <v>66</v>
      </c>
      <c r="AD115" s="71" t="s">
        <v>63</v>
      </c>
      <c r="AE115" s="71" t="s">
        <v>63</v>
      </c>
      <c r="AF115" s="71" t="s">
        <v>64</v>
      </c>
      <c r="AG115" s="71"/>
      <c r="AH115" s="71" t="s">
        <v>67</v>
      </c>
      <c r="AI115" s="71" t="s">
        <v>64</v>
      </c>
      <c r="AJ115" s="71" t="s">
        <v>64</v>
      </c>
      <c r="AK115" s="71" t="s">
        <v>64</v>
      </c>
      <c r="AL115" s="71" t="s">
        <v>63</v>
      </c>
      <c r="AM115" s="71" t="s">
        <v>64</v>
      </c>
      <c r="AN115" s="71"/>
      <c r="AO115" s="71"/>
      <c r="AP115" s="71" t="s">
        <v>1180</v>
      </c>
      <c r="AQ115" s="71" t="s">
        <v>722</v>
      </c>
      <c r="AR115" s="77" t="s">
        <v>64</v>
      </c>
      <c r="AS115" s="71"/>
      <c r="AT115" s="71" t="s">
        <v>64</v>
      </c>
      <c r="AU115" s="71"/>
      <c r="AV115" s="71"/>
      <c r="AW115" s="71"/>
      <c r="AX115" s="22" t="s">
        <v>1181</v>
      </c>
      <c r="AY115" s="93" t="s">
        <v>1182</v>
      </c>
    </row>
    <row r="116" spans="1:51" ht="95.25" customHeight="1">
      <c r="A116" s="70">
        <v>115</v>
      </c>
      <c r="B116" s="71" t="s">
        <v>1183</v>
      </c>
      <c r="C116" s="71" t="s">
        <v>382</v>
      </c>
      <c r="D116" s="71" t="s">
        <v>1184</v>
      </c>
      <c r="E116" s="71">
        <v>2023</v>
      </c>
      <c r="F116" s="71" t="s">
        <v>54</v>
      </c>
      <c r="G116" s="71" t="s">
        <v>126</v>
      </c>
      <c r="H116" s="71" t="s">
        <v>234</v>
      </c>
      <c r="I116" s="71" t="str" cm="1">
        <f t="array" ref="I116">_xlfn.TEXTJOIN(",", TRUE, IF(Table4[study_id]=Table3[[#This Row],[study_id]], Table4[iso_code], ""))</f>
        <v>CM</v>
      </c>
      <c r="J116" s="71">
        <f>COUNTIF(study_countries!A:A,A116)</f>
        <v>1</v>
      </c>
      <c r="K116" s="71" t="s">
        <v>280</v>
      </c>
      <c r="L116" s="71" t="s">
        <v>1185</v>
      </c>
      <c r="M116" s="71" t="s">
        <v>1186</v>
      </c>
      <c r="N116" s="71">
        <v>2016</v>
      </c>
      <c r="O116" s="71">
        <v>2045</v>
      </c>
      <c r="P116" s="71" t="s">
        <v>60</v>
      </c>
      <c r="Q116" s="71" t="s">
        <v>436</v>
      </c>
      <c r="R116" s="71" t="s">
        <v>190</v>
      </c>
      <c r="S116" s="71" t="s">
        <v>64</v>
      </c>
      <c r="T116" s="71" t="s">
        <v>64</v>
      </c>
      <c r="U116" s="71" t="s">
        <v>64</v>
      </c>
      <c r="V116" s="71" t="s">
        <v>63</v>
      </c>
      <c r="W116" s="71" t="s">
        <v>64</v>
      </c>
      <c r="X116" s="71" t="s">
        <v>64</v>
      </c>
      <c r="Y116" s="71" t="s">
        <v>63</v>
      </c>
      <c r="Z116" s="71" t="s">
        <v>64</v>
      </c>
      <c r="AA116" s="71" t="s">
        <v>64</v>
      </c>
      <c r="AB116" s="71" t="s">
        <v>143</v>
      </c>
      <c r="AC116" s="71" t="s">
        <v>66</v>
      </c>
      <c r="AD116" s="71" t="s">
        <v>63</v>
      </c>
      <c r="AE116" s="71" t="s">
        <v>63</v>
      </c>
      <c r="AF116" s="71" t="s">
        <v>63</v>
      </c>
      <c r="AG116" s="71" t="s">
        <v>64</v>
      </c>
      <c r="AH116" s="71" t="s">
        <v>86</v>
      </c>
      <c r="AI116" s="71" t="s">
        <v>64</v>
      </c>
      <c r="AJ116" s="71" t="s">
        <v>63</v>
      </c>
      <c r="AK116" s="71" t="s">
        <v>63</v>
      </c>
      <c r="AL116" s="71" t="s">
        <v>64</v>
      </c>
      <c r="AM116" s="71" t="s">
        <v>63</v>
      </c>
      <c r="AN116" s="71" t="s">
        <v>1187</v>
      </c>
      <c r="AO116" s="71" t="s">
        <v>1188</v>
      </c>
      <c r="AP116" s="71" t="s">
        <v>1189</v>
      </c>
      <c r="AQ116" s="71" t="s">
        <v>1190</v>
      </c>
      <c r="AR116" s="77" t="s">
        <v>64</v>
      </c>
      <c r="AS116" s="71"/>
      <c r="AT116" s="71" t="s">
        <v>64</v>
      </c>
      <c r="AU116" s="71" t="s">
        <v>73</v>
      </c>
      <c r="AV116" s="71" t="s">
        <v>64</v>
      </c>
      <c r="AW116" s="71"/>
      <c r="AX116" s="22" t="s">
        <v>1191</v>
      </c>
      <c r="AY116" s="93" t="s">
        <v>1192</v>
      </c>
    </row>
    <row r="117" spans="1:51" ht="99" customHeight="1">
      <c r="A117" s="70">
        <v>116</v>
      </c>
      <c r="B117" s="71" t="s">
        <v>1193</v>
      </c>
      <c r="C117" s="71" t="s">
        <v>265</v>
      </c>
      <c r="D117" s="71" t="s">
        <v>1194</v>
      </c>
      <c r="E117" s="71">
        <v>2022</v>
      </c>
      <c r="F117" s="71" t="s">
        <v>54</v>
      </c>
      <c r="G117" s="71" t="s">
        <v>126</v>
      </c>
      <c r="H117" s="71" t="s">
        <v>234</v>
      </c>
      <c r="I117" s="71" t="str" cm="1">
        <f t="array" ref="I117">_xlfn.TEXTJOIN(",", TRUE, IF(Table4[study_id]=Table3[[#This Row],[study_id]], Table4[iso_code], ""))</f>
        <v>ET</v>
      </c>
      <c r="J117" s="71">
        <f>COUNTIF(study_countries!A:A,A117)</f>
        <v>1</v>
      </c>
      <c r="K117" s="71" t="s">
        <v>316</v>
      </c>
      <c r="L117" s="71" t="s">
        <v>1195</v>
      </c>
      <c r="M117" s="71" t="s">
        <v>1196</v>
      </c>
      <c r="N117" s="71">
        <v>2015</v>
      </c>
      <c r="O117" s="71">
        <v>2065</v>
      </c>
      <c r="P117" s="71" t="s">
        <v>60</v>
      </c>
      <c r="Q117" s="71" t="s">
        <v>82</v>
      </c>
      <c r="R117" s="71" t="s">
        <v>62</v>
      </c>
      <c r="S117" s="71" t="s">
        <v>63</v>
      </c>
      <c r="T117" s="71" t="s">
        <v>63</v>
      </c>
      <c r="U117" s="71" t="s">
        <v>63</v>
      </c>
      <c r="V117" s="71" t="s">
        <v>63</v>
      </c>
      <c r="W117" s="71" t="s">
        <v>63</v>
      </c>
      <c r="X117" s="71" t="s">
        <v>63</v>
      </c>
      <c r="Y117" s="71" t="s">
        <v>63</v>
      </c>
      <c r="Z117" s="71" t="s">
        <v>64</v>
      </c>
      <c r="AA117" s="71" t="s">
        <v>63</v>
      </c>
      <c r="AB117" s="71" t="s">
        <v>65</v>
      </c>
      <c r="AC117" s="71" t="s">
        <v>101</v>
      </c>
      <c r="AD117" s="71" t="s">
        <v>63</v>
      </c>
      <c r="AE117" s="71" t="s">
        <v>63</v>
      </c>
      <c r="AF117" s="71" t="s">
        <v>63</v>
      </c>
      <c r="AG117" s="71" t="s">
        <v>64</v>
      </c>
      <c r="AH117" s="71" t="s">
        <v>86</v>
      </c>
      <c r="AI117" s="71" t="s">
        <v>64</v>
      </c>
      <c r="AJ117" s="71" t="s">
        <v>64</v>
      </c>
      <c r="AK117" s="71" t="s">
        <v>64</v>
      </c>
      <c r="AL117" s="71" t="s">
        <v>63</v>
      </c>
      <c r="AM117" s="71" t="s">
        <v>64</v>
      </c>
      <c r="AN117" s="71" t="s">
        <v>1197</v>
      </c>
      <c r="AO117" s="71" t="s">
        <v>1198</v>
      </c>
      <c r="AP117" s="71" t="s">
        <v>1199</v>
      </c>
      <c r="AQ117" s="71" t="s">
        <v>1200</v>
      </c>
      <c r="AR117" s="77" t="s">
        <v>133</v>
      </c>
      <c r="AS117" s="71"/>
      <c r="AT117" s="71" t="s">
        <v>64</v>
      </c>
      <c r="AU117" s="71" t="s">
        <v>73</v>
      </c>
      <c r="AV117" s="71" t="s">
        <v>64</v>
      </c>
      <c r="AW117" s="22"/>
      <c r="AX117" s="22" t="s">
        <v>1201</v>
      </c>
      <c r="AY117" s="93" t="s">
        <v>1202</v>
      </c>
    </row>
    <row r="118" spans="1:51" ht="75.75" customHeight="1">
      <c r="A118" s="70">
        <v>117</v>
      </c>
      <c r="B118" s="71" t="s">
        <v>1203</v>
      </c>
      <c r="C118" s="71" t="s">
        <v>746</v>
      </c>
      <c r="D118" s="71" t="s">
        <v>1204</v>
      </c>
      <c r="E118" s="71">
        <v>2022</v>
      </c>
      <c r="F118" s="71" t="s">
        <v>232</v>
      </c>
      <c r="G118" s="71" t="s">
        <v>747</v>
      </c>
      <c r="H118" s="71" t="s">
        <v>218</v>
      </c>
      <c r="I118" s="71" t="str" cm="1">
        <f t="array" ref="I118">_xlfn.TEXTJOIN(",", TRUE, IF(Table4[study_id]=Table3[[#This Row],[study_id]], Table4[iso_code], ""))</f>
        <v>ET</v>
      </c>
      <c r="J118" s="71">
        <f>COUNTIF(study_countries!A:A,A118)</f>
        <v>1</v>
      </c>
      <c r="K118" s="71" t="s">
        <v>316</v>
      </c>
      <c r="L118" s="71" t="s">
        <v>1205</v>
      </c>
      <c r="M118" s="71" t="s">
        <v>1206</v>
      </c>
      <c r="N118" s="71"/>
      <c r="O118" s="71"/>
      <c r="P118" s="71"/>
      <c r="Q118" s="71"/>
      <c r="R118" s="71"/>
      <c r="S118" s="71"/>
      <c r="T118" s="71"/>
      <c r="U118" s="71"/>
      <c r="V118" s="71"/>
      <c r="W118" s="71"/>
      <c r="X118" s="71"/>
      <c r="Y118" s="71"/>
      <c r="Z118" s="71"/>
      <c r="AA118" s="71"/>
      <c r="AB118" s="71" t="s">
        <v>65</v>
      </c>
      <c r="AC118" s="71" t="s">
        <v>66</v>
      </c>
      <c r="AD118" s="71" t="s">
        <v>64</v>
      </c>
      <c r="AE118" s="71" t="s">
        <v>64</v>
      </c>
      <c r="AF118" s="71" t="s">
        <v>64</v>
      </c>
      <c r="AG118" s="71"/>
      <c r="AH118" s="71" t="s">
        <v>67</v>
      </c>
      <c r="AI118" s="71" t="s">
        <v>64</v>
      </c>
      <c r="AJ118" s="71" t="s">
        <v>64</v>
      </c>
      <c r="AK118" s="71" t="s">
        <v>64</v>
      </c>
      <c r="AL118" s="71" t="s">
        <v>63</v>
      </c>
      <c r="AM118" s="71" t="s">
        <v>64</v>
      </c>
      <c r="AN118" s="71"/>
      <c r="AO118" s="71"/>
      <c r="AP118" s="71" t="s">
        <v>1207</v>
      </c>
      <c r="AQ118" s="71" t="s">
        <v>722</v>
      </c>
      <c r="AR118" s="77" t="s">
        <v>64</v>
      </c>
      <c r="AS118" s="71"/>
      <c r="AT118" s="71" t="s">
        <v>64</v>
      </c>
      <c r="AU118" s="71"/>
      <c r="AV118" s="71"/>
      <c r="AW118" s="71"/>
      <c r="AX118" s="22" t="s">
        <v>1208</v>
      </c>
      <c r="AY118" s="93" t="s">
        <v>1209</v>
      </c>
    </row>
    <row r="119" spans="1:51" ht="94.5" customHeight="1">
      <c r="A119" s="70">
        <v>118</v>
      </c>
      <c r="B119" s="71" t="s">
        <v>1210</v>
      </c>
      <c r="C119" s="71" t="s">
        <v>811</v>
      </c>
      <c r="D119" s="71" t="s">
        <v>1211</v>
      </c>
      <c r="E119" s="71">
        <v>2025</v>
      </c>
      <c r="F119" s="71" t="s">
        <v>232</v>
      </c>
      <c r="G119" s="71" t="s">
        <v>747</v>
      </c>
      <c r="H119" s="71" t="s">
        <v>218</v>
      </c>
      <c r="I119" s="71" t="str" cm="1">
        <f t="array" ref="I119">_xlfn.TEXTJOIN(",", TRUE, IF(Table4[study_id]=Table3[[#This Row],[study_id]], Table4[iso_code], ""))</f>
        <v>TZ</v>
      </c>
      <c r="J119" s="71">
        <f>COUNTIF(study_countries!A:A,A119)</f>
        <v>1</v>
      </c>
      <c r="K119" s="71" t="s">
        <v>316</v>
      </c>
      <c r="L119" s="71" t="s">
        <v>1212</v>
      </c>
      <c r="M119" s="71" t="s">
        <v>1213</v>
      </c>
      <c r="N119" s="71"/>
      <c r="O119" s="71"/>
      <c r="P119" s="71"/>
      <c r="Q119" s="71"/>
      <c r="R119" s="71"/>
      <c r="S119" s="71"/>
      <c r="T119" s="71"/>
      <c r="U119" s="71"/>
      <c r="V119" s="71"/>
      <c r="W119" s="71"/>
      <c r="X119" s="71"/>
      <c r="Y119" s="71"/>
      <c r="Z119" s="71"/>
      <c r="AA119" s="71"/>
      <c r="AB119" s="71" t="s">
        <v>65</v>
      </c>
      <c r="AC119" s="71" t="s">
        <v>66</v>
      </c>
      <c r="AD119" s="71" t="s">
        <v>64</v>
      </c>
      <c r="AE119" s="71" t="s">
        <v>64</v>
      </c>
      <c r="AF119" s="71" t="s">
        <v>64</v>
      </c>
      <c r="AG119" s="71"/>
      <c r="AH119" s="71" t="s">
        <v>67</v>
      </c>
      <c r="AI119" s="71" t="s">
        <v>64</v>
      </c>
      <c r="AJ119" s="71" t="s">
        <v>64</v>
      </c>
      <c r="AK119" s="71" t="s">
        <v>64</v>
      </c>
      <c r="AL119" s="71" t="s">
        <v>63</v>
      </c>
      <c r="AM119" s="71" t="s">
        <v>64</v>
      </c>
      <c r="AN119" s="71"/>
      <c r="AO119" s="71"/>
      <c r="AP119" s="71" t="s">
        <v>1214</v>
      </c>
      <c r="AQ119" s="71" t="s">
        <v>859</v>
      </c>
      <c r="AR119" s="77" t="s">
        <v>63</v>
      </c>
      <c r="AS119" s="71"/>
      <c r="AT119" s="71" t="s">
        <v>64</v>
      </c>
      <c r="AU119" s="71"/>
      <c r="AV119" s="71"/>
      <c r="AW119" s="71"/>
      <c r="AX119" s="22" t="s">
        <v>1215</v>
      </c>
      <c r="AY119" s="93" t="s">
        <v>1216</v>
      </c>
    </row>
    <row r="120" spans="1:51" ht="80.25" customHeight="1">
      <c r="A120" s="70">
        <v>119</v>
      </c>
      <c r="B120" s="71" t="s">
        <v>1217</v>
      </c>
      <c r="C120" s="71" t="s">
        <v>746</v>
      </c>
      <c r="D120" s="71" t="s">
        <v>1218</v>
      </c>
      <c r="E120" s="71">
        <v>2014</v>
      </c>
      <c r="F120" s="71" t="s">
        <v>232</v>
      </c>
      <c r="G120" s="71" t="s">
        <v>589</v>
      </c>
      <c r="H120" s="71" t="s">
        <v>218</v>
      </c>
      <c r="I120" s="71" t="str" cm="1">
        <f t="array" ref="I120">_xlfn.TEXTJOIN(",", TRUE, IF(Table4[study_id]=Table3[[#This Row],[study_id]], Table4[iso_code], ""))</f>
        <v>NG</v>
      </c>
      <c r="J120" s="71">
        <f>COUNTIF(study_countries!A:A,A120)</f>
        <v>1</v>
      </c>
      <c r="K120" s="71" t="s">
        <v>244</v>
      </c>
      <c r="L120" s="71" t="s">
        <v>1219</v>
      </c>
      <c r="M120" s="71" t="s">
        <v>1220</v>
      </c>
      <c r="N120" s="71"/>
      <c r="O120" s="71"/>
      <c r="P120" s="71"/>
      <c r="Q120" s="71"/>
      <c r="R120" s="71"/>
      <c r="S120" s="71"/>
      <c r="T120" s="71"/>
      <c r="U120" s="71"/>
      <c r="V120" s="71"/>
      <c r="W120" s="71"/>
      <c r="X120" s="71"/>
      <c r="Y120" s="71"/>
      <c r="Z120" s="71"/>
      <c r="AA120" s="71"/>
      <c r="AB120" s="71" t="s">
        <v>65</v>
      </c>
      <c r="AC120" s="71" t="s">
        <v>66</v>
      </c>
      <c r="AD120" s="71" t="s">
        <v>63</v>
      </c>
      <c r="AE120" s="71" t="s">
        <v>63</v>
      </c>
      <c r="AF120" s="71" t="s">
        <v>64</v>
      </c>
      <c r="AG120" s="71"/>
      <c r="AH120" s="71" t="s">
        <v>67</v>
      </c>
      <c r="AI120" s="71" t="s">
        <v>64</v>
      </c>
      <c r="AJ120" s="71" t="s">
        <v>64</v>
      </c>
      <c r="AK120" s="71" t="s">
        <v>64</v>
      </c>
      <c r="AL120" s="71" t="s">
        <v>63</v>
      </c>
      <c r="AM120" s="71" t="s">
        <v>64</v>
      </c>
      <c r="AN120" s="71"/>
      <c r="AO120" s="71"/>
      <c r="AP120" s="71" t="s">
        <v>1221</v>
      </c>
      <c r="AQ120" s="71" t="s">
        <v>1222</v>
      </c>
      <c r="AR120" s="77" t="s">
        <v>133</v>
      </c>
      <c r="AS120" s="71"/>
      <c r="AT120" s="71" t="s">
        <v>64</v>
      </c>
      <c r="AU120" s="71"/>
      <c r="AV120" s="71"/>
      <c r="AW120" s="71"/>
      <c r="AX120" s="22" t="s">
        <v>1223</v>
      </c>
      <c r="AY120" s="93" t="s">
        <v>1224</v>
      </c>
    </row>
    <row r="121" spans="1:51" ht="99.75" customHeight="1">
      <c r="A121" s="70">
        <v>120</v>
      </c>
      <c r="B121" s="71" t="s">
        <v>1225</v>
      </c>
      <c r="C121" s="71" t="s">
        <v>746</v>
      </c>
      <c r="D121" s="71" t="s">
        <v>1226</v>
      </c>
      <c r="E121" s="71">
        <v>2019</v>
      </c>
      <c r="F121" s="71" t="s">
        <v>232</v>
      </c>
      <c r="G121" s="71" t="s">
        <v>589</v>
      </c>
      <c r="H121" s="71" t="s">
        <v>234</v>
      </c>
      <c r="I121" s="71" t="str" cm="1">
        <f t="array" ref="I121">_xlfn.TEXTJOIN(",", TRUE, IF(Table4[study_id]=Table3[[#This Row],[study_id]], Table4[iso_code], ""))</f>
        <v>NG</v>
      </c>
      <c r="J121" s="71">
        <f>COUNTIF(study_countries!A:A,A121)</f>
        <v>1</v>
      </c>
      <c r="K121" s="71" t="s">
        <v>244</v>
      </c>
      <c r="L121" s="71" t="s">
        <v>1227</v>
      </c>
      <c r="M121" s="71" t="s">
        <v>1228</v>
      </c>
      <c r="N121" s="71"/>
      <c r="O121" s="71"/>
      <c r="P121" s="71"/>
      <c r="Q121" s="71"/>
      <c r="R121" s="71"/>
      <c r="S121" s="71"/>
      <c r="T121" s="71"/>
      <c r="U121" s="71"/>
      <c r="V121" s="71"/>
      <c r="W121" s="71"/>
      <c r="X121" s="71"/>
      <c r="Y121" s="71"/>
      <c r="Z121" s="71"/>
      <c r="AA121" s="71"/>
      <c r="AB121" s="71" t="s">
        <v>65</v>
      </c>
      <c r="AC121" s="71" t="s">
        <v>66</v>
      </c>
      <c r="AD121" s="71" t="s">
        <v>63</v>
      </c>
      <c r="AE121" s="71" t="s">
        <v>63</v>
      </c>
      <c r="AF121" s="71" t="s">
        <v>64</v>
      </c>
      <c r="AG121" s="71"/>
      <c r="AH121" s="71" t="s">
        <v>67</v>
      </c>
      <c r="AI121" s="71" t="s">
        <v>64</v>
      </c>
      <c r="AJ121" s="71" t="s">
        <v>64</v>
      </c>
      <c r="AK121" s="71" t="s">
        <v>64</v>
      </c>
      <c r="AL121" s="71" t="s">
        <v>63</v>
      </c>
      <c r="AM121" s="71" t="s">
        <v>64</v>
      </c>
      <c r="AN121" s="71"/>
      <c r="AO121" s="71"/>
      <c r="AP121" s="71" t="s">
        <v>1229</v>
      </c>
      <c r="AQ121" s="71" t="s">
        <v>1230</v>
      </c>
      <c r="AR121" s="77" t="s">
        <v>63</v>
      </c>
      <c r="AS121" s="71"/>
      <c r="AT121" s="71" t="s">
        <v>64</v>
      </c>
      <c r="AU121" s="71"/>
      <c r="AV121" s="71"/>
      <c r="AW121" s="71"/>
      <c r="AX121" s="22" t="s">
        <v>1231</v>
      </c>
      <c r="AY121" s="93" t="s">
        <v>1232</v>
      </c>
    </row>
    <row r="122" spans="1:51" ht="99.75" customHeight="1">
      <c r="A122" s="70">
        <v>121</v>
      </c>
      <c r="B122" s="71" t="s">
        <v>1234</v>
      </c>
      <c r="C122" s="71" t="s">
        <v>750</v>
      </c>
      <c r="D122" s="71" t="s">
        <v>1235</v>
      </c>
      <c r="E122" s="71">
        <v>2013</v>
      </c>
      <c r="F122" s="71" t="s">
        <v>232</v>
      </c>
      <c r="G122" s="71" t="s">
        <v>797</v>
      </c>
      <c r="H122" s="71" t="s">
        <v>234</v>
      </c>
      <c r="I122" s="71" t="str" cm="1">
        <f t="array" ref="I122">_xlfn.TEXTJOIN(",", TRUE, IF(Table4[study_id]=Table3[[#This Row],[study_id]], Table4[iso_code], ""))</f>
        <v>DZ</v>
      </c>
      <c r="J122" s="71">
        <f>COUNTIF(study_countries!A:A,A122)</f>
        <v>1</v>
      </c>
      <c r="K122" s="71" t="s">
        <v>219</v>
      </c>
      <c r="L122" s="71" t="s">
        <v>1236</v>
      </c>
      <c r="M122" s="71" t="s">
        <v>1237</v>
      </c>
      <c r="N122" s="71"/>
      <c r="O122" s="71"/>
      <c r="P122" s="71"/>
      <c r="Q122" s="71"/>
      <c r="R122" s="71"/>
      <c r="S122" s="71"/>
      <c r="T122" s="71"/>
      <c r="U122" s="71"/>
      <c r="V122" s="71"/>
      <c r="W122" s="71"/>
      <c r="X122" s="71"/>
      <c r="Y122" s="71"/>
      <c r="Z122" s="71"/>
      <c r="AA122" s="71"/>
      <c r="AB122" s="71" t="s">
        <v>65</v>
      </c>
      <c r="AC122" s="71" t="s">
        <v>101</v>
      </c>
      <c r="AD122" s="71" t="s">
        <v>64</v>
      </c>
      <c r="AE122" s="71" t="s">
        <v>64</v>
      </c>
      <c r="AF122" s="71" t="s">
        <v>64</v>
      </c>
      <c r="AG122" s="71"/>
      <c r="AH122" s="71" t="s">
        <v>86</v>
      </c>
      <c r="AI122" s="71" t="s">
        <v>64</v>
      </c>
      <c r="AJ122" s="71" t="s">
        <v>64</v>
      </c>
      <c r="AK122" s="71" t="s">
        <v>64</v>
      </c>
      <c r="AL122" s="71" t="s">
        <v>64</v>
      </c>
      <c r="AM122" s="71" t="s">
        <v>64</v>
      </c>
      <c r="AN122" s="71"/>
      <c r="AO122" s="71"/>
      <c r="AP122" s="71" t="s">
        <v>1238</v>
      </c>
      <c r="AQ122" s="71" t="s">
        <v>801</v>
      </c>
      <c r="AR122" s="77" t="s">
        <v>63</v>
      </c>
      <c r="AS122" s="71"/>
      <c r="AT122" s="71" t="s">
        <v>64</v>
      </c>
      <c r="AU122" s="71"/>
      <c r="AV122" s="71"/>
      <c r="AW122" s="71"/>
      <c r="AX122" s="22" t="s">
        <v>1239</v>
      </c>
      <c r="AY122" s="73"/>
    </row>
    <row r="123" spans="1:51" ht="97.5" customHeight="1">
      <c r="A123" s="70">
        <v>122</v>
      </c>
      <c r="B123" s="71" t="s">
        <v>1240</v>
      </c>
      <c r="C123" s="71" t="s">
        <v>811</v>
      </c>
      <c r="D123" s="71" t="s">
        <v>1241</v>
      </c>
      <c r="E123" s="71">
        <v>2025</v>
      </c>
      <c r="F123" s="71" t="s">
        <v>232</v>
      </c>
      <c r="G123" s="71" t="s">
        <v>747</v>
      </c>
      <c r="H123" s="71" t="s">
        <v>218</v>
      </c>
      <c r="I123" s="71" t="str" cm="1">
        <f t="array" ref="I123">_xlfn.TEXTJOIN(",", TRUE, IF(Table4[study_id]=Table3[[#This Row],[study_id]], Table4[iso_code], ""))</f>
        <v>ET</v>
      </c>
      <c r="J123" s="71">
        <f>COUNTIF(study_countries!A:A,A123)</f>
        <v>1</v>
      </c>
      <c r="K123" s="71" t="s">
        <v>316</v>
      </c>
      <c r="L123" s="71" t="s">
        <v>1242</v>
      </c>
      <c r="M123" s="71" t="s">
        <v>1243</v>
      </c>
      <c r="N123" s="71"/>
      <c r="O123" s="71"/>
      <c r="P123" s="71"/>
      <c r="Q123" s="71"/>
      <c r="R123" s="71"/>
      <c r="S123" s="71"/>
      <c r="T123" s="71"/>
      <c r="U123" s="71"/>
      <c r="V123" s="71"/>
      <c r="W123" s="71"/>
      <c r="X123" s="71"/>
      <c r="Y123" s="71"/>
      <c r="Z123" s="71"/>
      <c r="AA123" s="71"/>
      <c r="AB123" s="71" t="s">
        <v>65</v>
      </c>
      <c r="AC123" s="71" t="s">
        <v>66</v>
      </c>
      <c r="AD123" s="71" t="s">
        <v>63</v>
      </c>
      <c r="AE123" s="71" t="s">
        <v>63</v>
      </c>
      <c r="AF123" s="71" t="s">
        <v>64</v>
      </c>
      <c r="AG123" s="71"/>
      <c r="AH123" s="71" t="s">
        <v>67</v>
      </c>
      <c r="AI123" s="71" t="s">
        <v>64</v>
      </c>
      <c r="AJ123" s="71" t="s">
        <v>64</v>
      </c>
      <c r="AK123" s="71" t="s">
        <v>64</v>
      </c>
      <c r="AL123" s="71" t="s">
        <v>63</v>
      </c>
      <c r="AM123" s="71" t="s">
        <v>64</v>
      </c>
      <c r="AN123" s="71"/>
      <c r="AO123" s="71"/>
      <c r="AP123" s="71" t="s">
        <v>1244</v>
      </c>
      <c r="AQ123" s="71" t="s">
        <v>1245</v>
      </c>
      <c r="AR123" s="77" t="s">
        <v>133</v>
      </c>
      <c r="AS123" s="71"/>
      <c r="AT123" s="71" t="s">
        <v>64</v>
      </c>
      <c r="AU123" s="71"/>
      <c r="AV123" s="71"/>
      <c r="AW123" s="71"/>
      <c r="AX123" s="22" t="s">
        <v>1246</v>
      </c>
      <c r="AY123" s="93" t="s">
        <v>1247</v>
      </c>
    </row>
    <row r="124" spans="1:51" ht="89.25" customHeight="1">
      <c r="A124" s="70">
        <v>123</v>
      </c>
      <c r="B124" s="71" t="s">
        <v>1248</v>
      </c>
      <c r="C124" s="71" t="s">
        <v>746</v>
      </c>
      <c r="D124" s="71" t="s">
        <v>1249</v>
      </c>
      <c r="E124" s="71">
        <v>2020</v>
      </c>
      <c r="F124" s="71" t="s">
        <v>232</v>
      </c>
      <c r="G124" s="71" t="s">
        <v>747</v>
      </c>
      <c r="H124" s="71" t="s">
        <v>218</v>
      </c>
      <c r="I124" s="71" t="str" cm="1">
        <f t="array" ref="I124">_xlfn.TEXTJOIN(",", TRUE, IF(Table4[study_id]=Table3[[#This Row],[study_id]], Table4[iso_code], ""))</f>
        <v>NG</v>
      </c>
      <c r="J124" s="71">
        <f>COUNTIF(study_countries!A:A,A124)</f>
        <v>1</v>
      </c>
      <c r="K124" s="71" t="s">
        <v>244</v>
      </c>
      <c r="L124" s="71" t="s">
        <v>1250</v>
      </c>
      <c r="M124" s="71" t="s">
        <v>1251</v>
      </c>
      <c r="N124" s="71"/>
      <c r="O124" s="71"/>
      <c r="P124" s="71"/>
      <c r="Q124" s="71"/>
      <c r="R124" s="71"/>
      <c r="S124" s="71"/>
      <c r="T124" s="71"/>
      <c r="U124" s="71"/>
      <c r="V124" s="71"/>
      <c r="W124" s="71"/>
      <c r="X124" s="71"/>
      <c r="Y124" s="71"/>
      <c r="Z124" s="71"/>
      <c r="AA124" s="71"/>
      <c r="AB124" s="71" t="s">
        <v>65</v>
      </c>
      <c r="AC124" s="71" t="s">
        <v>66</v>
      </c>
      <c r="AD124" s="71" t="s">
        <v>63</v>
      </c>
      <c r="AE124" s="71" t="s">
        <v>63</v>
      </c>
      <c r="AF124" s="71" t="s">
        <v>64</v>
      </c>
      <c r="AG124" s="71"/>
      <c r="AH124" s="71" t="s">
        <v>86</v>
      </c>
      <c r="AI124" s="71" t="s">
        <v>64</v>
      </c>
      <c r="AJ124" s="71" t="s">
        <v>64</v>
      </c>
      <c r="AK124" s="71" t="s">
        <v>63</v>
      </c>
      <c r="AL124" s="71" t="s">
        <v>63</v>
      </c>
      <c r="AM124" s="71" t="s">
        <v>64</v>
      </c>
      <c r="AN124" s="71"/>
      <c r="AO124" s="71"/>
      <c r="AP124" s="71" t="s">
        <v>1252</v>
      </c>
      <c r="AQ124" s="71" t="s">
        <v>1253</v>
      </c>
      <c r="AR124" s="77" t="s">
        <v>133</v>
      </c>
      <c r="AS124" s="71"/>
      <c r="AT124" s="71" t="s">
        <v>64</v>
      </c>
      <c r="AU124" s="71"/>
      <c r="AV124" s="71"/>
      <c r="AW124" s="71"/>
      <c r="AX124" s="22" t="s">
        <v>1254</v>
      </c>
      <c r="AY124" s="93" t="s">
        <v>1255</v>
      </c>
    </row>
    <row r="125" spans="1:51" ht="95.25" customHeight="1">
      <c r="A125" s="70">
        <v>124</v>
      </c>
      <c r="B125" s="71" t="s">
        <v>1256</v>
      </c>
      <c r="C125" s="71" t="s">
        <v>811</v>
      </c>
      <c r="D125" s="71" t="s">
        <v>1257</v>
      </c>
      <c r="E125" s="71">
        <v>2023</v>
      </c>
      <c r="F125" s="71" t="s">
        <v>232</v>
      </c>
      <c r="G125" s="71" t="s">
        <v>747</v>
      </c>
      <c r="H125" s="71" t="s">
        <v>218</v>
      </c>
      <c r="I125" s="71" t="str" cm="1">
        <f t="array" ref="I125">_xlfn.TEXTJOIN(",", TRUE, IF(Table4[study_id]=Table3[[#This Row],[study_id]], Table4[iso_code], ""))</f>
        <v>MA</v>
      </c>
      <c r="J125" s="71">
        <f>COUNTIF(study_countries!A:A,A125)</f>
        <v>1</v>
      </c>
      <c r="K125" s="71" t="s">
        <v>219</v>
      </c>
      <c r="L125" s="71" t="s">
        <v>1258</v>
      </c>
      <c r="M125" s="71" t="s">
        <v>1259</v>
      </c>
      <c r="N125" s="71"/>
      <c r="O125" s="71"/>
      <c r="P125" s="71"/>
      <c r="Q125" s="71"/>
      <c r="R125" s="71"/>
      <c r="S125" s="71"/>
      <c r="T125" s="71"/>
      <c r="U125" s="71"/>
      <c r="V125" s="71"/>
      <c r="W125" s="71"/>
      <c r="X125" s="71"/>
      <c r="Y125" s="71"/>
      <c r="Z125" s="71"/>
      <c r="AA125" s="71"/>
      <c r="AB125" s="71" t="s">
        <v>65</v>
      </c>
      <c r="AC125" s="71" t="s">
        <v>66</v>
      </c>
      <c r="AD125" s="71" t="s">
        <v>64</v>
      </c>
      <c r="AE125" s="71" t="s">
        <v>63</v>
      </c>
      <c r="AF125" s="71" t="s">
        <v>64</v>
      </c>
      <c r="AG125" s="71"/>
      <c r="AH125" s="71" t="s">
        <v>102</v>
      </c>
      <c r="AI125" s="71" t="s">
        <v>64</v>
      </c>
      <c r="AJ125" s="71" t="s">
        <v>64</v>
      </c>
      <c r="AK125" s="71" t="s">
        <v>64</v>
      </c>
      <c r="AL125" s="71" t="s">
        <v>64</v>
      </c>
      <c r="AM125" s="71" t="s">
        <v>64</v>
      </c>
      <c r="AN125" s="71"/>
      <c r="AO125" s="71"/>
      <c r="AP125" s="71" t="s">
        <v>1260</v>
      </c>
      <c r="AQ125" s="71" t="s">
        <v>514</v>
      </c>
      <c r="AR125" s="77" t="s">
        <v>63</v>
      </c>
      <c r="AS125" s="71"/>
      <c r="AT125" s="71" t="s">
        <v>64</v>
      </c>
      <c r="AU125" s="71"/>
      <c r="AV125" s="71"/>
      <c r="AW125" s="71"/>
      <c r="AX125" s="22" t="s">
        <v>1261</v>
      </c>
      <c r="AY125" s="93" t="s">
        <v>1262</v>
      </c>
    </row>
    <row r="126" spans="1:51" ht="85.5" customHeight="1">
      <c r="A126" s="70">
        <v>125</v>
      </c>
      <c r="B126" s="71" t="s">
        <v>1263</v>
      </c>
      <c r="C126" s="71" t="s">
        <v>265</v>
      </c>
      <c r="D126" s="71" t="s">
        <v>1264</v>
      </c>
      <c r="E126" s="71">
        <v>2025</v>
      </c>
      <c r="F126" s="71" t="s">
        <v>54</v>
      </c>
      <c r="G126" s="71" t="s">
        <v>126</v>
      </c>
      <c r="H126" s="71" t="s">
        <v>234</v>
      </c>
      <c r="I126" s="71" t="str" cm="1">
        <f t="array" ref="I126">_xlfn.TEXTJOIN(",", TRUE, IF(Table4[study_id]=Table3[[#This Row],[study_id]], Table4[iso_code], ""))</f>
        <v>TN</v>
      </c>
      <c r="J126" s="71">
        <f>COUNTIF(study_countries!A:A,A126)</f>
        <v>1</v>
      </c>
      <c r="K126" s="71" t="s">
        <v>219</v>
      </c>
      <c r="L126" s="71" t="s">
        <v>1265</v>
      </c>
      <c r="M126" s="71" t="s">
        <v>1266</v>
      </c>
      <c r="N126" s="71">
        <v>2023</v>
      </c>
      <c r="O126" s="71">
        <v>2050</v>
      </c>
      <c r="P126" s="71" t="s">
        <v>60</v>
      </c>
      <c r="Q126" s="71" t="s">
        <v>82</v>
      </c>
      <c r="R126" s="71" t="s">
        <v>62</v>
      </c>
      <c r="S126" s="71" t="s">
        <v>63</v>
      </c>
      <c r="T126" s="71" t="s">
        <v>63</v>
      </c>
      <c r="U126" s="71" t="s">
        <v>63</v>
      </c>
      <c r="V126" s="71" t="s">
        <v>64</v>
      </c>
      <c r="W126" s="71" t="s">
        <v>64</v>
      </c>
      <c r="X126" s="71" t="s">
        <v>64</v>
      </c>
      <c r="Y126" s="71" t="s">
        <v>63</v>
      </c>
      <c r="Z126" s="71" t="s">
        <v>63</v>
      </c>
      <c r="AA126" s="71" t="s">
        <v>64</v>
      </c>
      <c r="AB126" s="71" t="s">
        <v>65</v>
      </c>
      <c r="AC126" s="71" t="s">
        <v>101</v>
      </c>
      <c r="AD126" s="71" t="s">
        <v>63</v>
      </c>
      <c r="AE126" s="71" t="s">
        <v>63</v>
      </c>
      <c r="AF126" s="71" t="s">
        <v>63</v>
      </c>
      <c r="AG126" s="71" t="s">
        <v>64</v>
      </c>
      <c r="AH126" s="71" t="s">
        <v>86</v>
      </c>
      <c r="AI126" s="71" t="s">
        <v>64</v>
      </c>
      <c r="AJ126" s="71" t="s">
        <v>64</v>
      </c>
      <c r="AK126" s="71" t="s">
        <v>64</v>
      </c>
      <c r="AL126" s="71" t="s">
        <v>64</v>
      </c>
      <c r="AM126" s="71" t="s">
        <v>64</v>
      </c>
      <c r="AN126" s="71" t="s">
        <v>1267</v>
      </c>
      <c r="AO126" s="71" t="s">
        <v>1268</v>
      </c>
      <c r="AP126" s="71" t="s">
        <v>469</v>
      </c>
      <c r="AQ126" s="71" t="s">
        <v>470</v>
      </c>
      <c r="AR126" s="77" t="s">
        <v>64</v>
      </c>
      <c r="AS126" s="71"/>
      <c r="AT126" s="71" t="s">
        <v>63</v>
      </c>
      <c r="AU126" s="74">
        <v>0.08</v>
      </c>
      <c r="AV126" s="71" t="s">
        <v>64</v>
      </c>
      <c r="AW126" s="71"/>
      <c r="AX126" s="22" t="s">
        <v>1269</v>
      </c>
      <c r="AY126" s="93" t="s">
        <v>706</v>
      </c>
    </row>
    <row r="127" spans="1:51" ht="91.5" customHeight="1">
      <c r="A127" s="70">
        <v>126</v>
      </c>
      <c r="B127" s="71" t="s">
        <v>1270</v>
      </c>
      <c r="C127" s="71" t="s">
        <v>1271</v>
      </c>
      <c r="D127" s="71" t="s">
        <v>1272</v>
      </c>
      <c r="E127" s="71">
        <v>2021</v>
      </c>
      <c r="F127" s="71" t="s">
        <v>54</v>
      </c>
      <c r="G127" s="71" t="s">
        <v>126</v>
      </c>
      <c r="H127" s="71" t="s">
        <v>234</v>
      </c>
      <c r="I127" s="71" t="str" cm="1">
        <f t="array" ref="I127">_xlfn.TEXTJOIN(",", TRUE, IF(Table4[study_id]=Table3[[#This Row],[study_id]], Table4[iso_code], ""))</f>
        <v>KE</v>
      </c>
      <c r="J127" s="71">
        <f>COUNTIF(study_countries!A:A,A127)</f>
        <v>1</v>
      </c>
      <c r="K127" s="71" t="s">
        <v>316</v>
      </c>
      <c r="L127" s="71" t="s">
        <v>1273</v>
      </c>
      <c r="M127" s="71" t="s">
        <v>1274</v>
      </c>
      <c r="N127" s="71">
        <v>2010</v>
      </c>
      <c r="O127" s="71">
        <v>2040</v>
      </c>
      <c r="P127" s="71" t="s">
        <v>60</v>
      </c>
      <c r="Q127" s="71" t="s">
        <v>436</v>
      </c>
      <c r="R127" s="71" t="s">
        <v>190</v>
      </c>
      <c r="S127" s="71" t="s">
        <v>63</v>
      </c>
      <c r="T127" s="71" t="s">
        <v>63</v>
      </c>
      <c r="U127" s="71" t="s">
        <v>63</v>
      </c>
      <c r="V127" s="71" t="s">
        <v>63</v>
      </c>
      <c r="W127" s="71" t="s">
        <v>63</v>
      </c>
      <c r="X127" s="71" t="s">
        <v>63</v>
      </c>
      <c r="Y127" s="71" t="s">
        <v>63</v>
      </c>
      <c r="Z127" s="71" t="s">
        <v>64</v>
      </c>
      <c r="AA127" s="71" t="s">
        <v>63</v>
      </c>
      <c r="AB127" s="71" t="s">
        <v>65</v>
      </c>
      <c r="AC127" s="71" t="s">
        <v>66</v>
      </c>
      <c r="AD127" s="71" t="s">
        <v>63</v>
      </c>
      <c r="AE127" s="71" t="s">
        <v>63</v>
      </c>
      <c r="AF127" s="71" t="s">
        <v>63</v>
      </c>
      <c r="AG127" s="71" t="s">
        <v>63</v>
      </c>
      <c r="AH127" s="71" t="s">
        <v>86</v>
      </c>
      <c r="AI127" s="71" t="s">
        <v>64</v>
      </c>
      <c r="AJ127" s="71" t="s">
        <v>64</v>
      </c>
      <c r="AK127" s="71" t="s">
        <v>64</v>
      </c>
      <c r="AL127" s="71" t="s">
        <v>64</v>
      </c>
      <c r="AM127" s="71" t="s">
        <v>64</v>
      </c>
      <c r="AN127" s="71"/>
      <c r="AO127" s="71" t="s">
        <v>1275</v>
      </c>
      <c r="AP127" s="71" t="s">
        <v>1276</v>
      </c>
      <c r="AQ127" s="71" t="s">
        <v>1277</v>
      </c>
      <c r="AR127" s="77" t="s">
        <v>133</v>
      </c>
      <c r="AS127" s="71"/>
      <c r="AT127" s="71" t="s">
        <v>64</v>
      </c>
      <c r="AU127" s="74" t="s">
        <v>73</v>
      </c>
      <c r="AV127" s="71" t="s">
        <v>64</v>
      </c>
      <c r="AW127" s="71"/>
      <c r="AX127" s="22" t="s">
        <v>1278</v>
      </c>
      <c r="AY127" s="93" t="s">
        <v>1279</v>
      </c>
    </row>
    <row r="128" spans="1:51" ht="79.5" customHeight="1">
      <c r="A128" s="70">
        <v>127</v>
      </c>
      <c r="B128" s="71" t="s">
        <v>1280</v>
      </c>
      <c r="C128" s="71" t="s">
        <v>746</v>
      </c>
      <c r="D128" s="71" t="s">
        <v>1281</v>
      </c>
      <c r="E128" s="71">
        <v>2025</v>
      </c>
      <c r="F128" s="71" t="s">
        <v>232</v>
      </c>
      <c r="G128" s="71" t="s">
        <v>589</v>
      </c>
      <c r="H128" s="71" t="s">
        <v>218</v>
      </c>
      <c r="I128" s="71" t="str" cm="1">
        <f t="array" ref="I128">_xlfn.TEXTJOIN(",", TRUE, IF(Table4[study_id]=Table3[[#This Row],[study_id]], Table4[iso_code], ""))</f>
        <v>KE</v>
      </c>
      <c r="J128" s="71">
        <f>COUNTIF(study_countries!A:A,A128)</f>
        <v>1</v>
      </c>
      <c r="K128" s="71" t="s">
        <v>316</v>
      </c>
      <c r="L128" s="71" t="s">
        <v>1281</v>
      </c>
      <c r="M128" s="71" t="s">
        <v>1282</v>
      </c>
      <c r="N128" s="71"/>
      <c r="O128" s="71"/>
      <c r="P128" s="71"/>
      <c r="Q128" s="71"/>
      <c r="R128" s="71"/>
      <c r="S128" s="71"/>
      <c r="T128" s="71"/>
      <c r="U128" s="71"/>
      <c r="V128" s="71"/>
      <c r="W128" s="71"/>
      <c r="X128" s="71"/>
      <c r="Y128" s="71"/>
      <c r="Z128" s="71"/>
      <c r="AA128" s="71"/>
      <c r="AB128" s="71" t="s">
        <v>65</v>
      </c>
      <c r="AC128" s="71" t="s">
        <v>66</v>
      </c>
      <c r="AD128" s="71" t="s">
        <v>63</v>
      </c>
      <c r="AE128" s="71" t="s">
        <v>63</v>
      </c>
      <c r="AF128" s="71" t="s">
        <v>64</v>
      </c>
      <c r="AG128" s="71"/>
      <c r="AH128" s="71" t="s">
        <v>67</v>
      </c>
      <c r="AI128" s="71" t="s">
        <v>64</v>
      </c>
      <c r="AJ128" s="71" t="s">
        <v>63</v>
      </c>
      <c r="AK128" s="71" t="s">
        <v>63</v>
      </c>
      <c r="AL128" s="71" t="s">
        <v>64</v>
      </c>
      <c r="AM128" s="71" t="s">
        <v>64</v>
      </c>
      <c r="AN128" s="71"/>
      <c r="AO128" s="71"/>
      <c r="AP128" s="71" t="s">
        <v>1283</v>
      </c>
      <c r="AQ128" s="71" t="s">
        <v>429</v>
      </c>
      <c r="AR128" s="77" t="s">
        <v>63</v>
      </c>
      <c r="AS128" s="71"/>
      <c r="AT128" s="71" t="s">
        <v>64</v>
      </c>
      <c r="AU128" s="71"/>
      <c r="AV128" s="71"/>
      <c r="AW128" s="71"/>
      <c r="AX128" s="22" t="s">
        <v>1284</v>
      </c>
      <c r="AY128" s="93" t="s">
        <v>1285</v>
      </c>
    </row>
    <row r="129" spans="1:51" ht="67.5" customHeight="1">
      <c r="A129" s="70">
        <v>128</v>
      </c>
      <c r="B129" s="71" t="s">
        <v>1286</v>
      </c>
      <c r="C129" s="71" t="s">
        <v>1287</v>
      </c>
      <c r="D129" s="71" t="s">
        <v>1288</v>
      </c>
      <c r="E129" s="71">
        <v>2023</v>
      </c>
      <c r="F129" s="71" t="s">
        <v>232</v>
      </c>
      <c r="G129" s="71" t="s">
        <v>797</v>
      </c>
      <c r="H129" s="71" t="s">
        <v>218</v>
      </c>
      <c r="I129" s="71" t="str" cm="1">
        <f t="array" ref="I129">_xlfn.TEXTJOIN(",", TRUE, IF(Table4[study_id]=Table3[[#This Row],[study_id]], Table4[iso_code], ""))</f>
        <v>NG</v>
      </c>
      <c r="J129" s="71">
        <f>COUNTIF(study_countries!A:A,A129)</f>
        <v>1</v>
      </c>
      <c r="K129" s="71" t="s">
        <v>244</v>
      </c>
      <c r="L129" s="71" t="s">
        <v>1289</v>
      </c>
      <c r="M129" s="71" t="s">
        <v>1290</v>
      </c>
      <c r="N129" s="71"/>
      <c r="O129" s="71"/>
      <c r="P129" s="71"/>
      <c r="Q129" s="71"/>
      <c r="R129" s="71"/>
      <c r="S129" s="71"/>
      <c r="T129" s="71"/>
      <c r="U129" s="71"/>
      <c r="V129" s="71"/>
      <c r="W129" s="71"/>
      <c r="X129" s="71"/>
      <c r="Y129" s="71"/>
      <c r="Z129" s="71"/>
      <c r="AA129" s="71"/>
      <c r="AB129" s="71" t="s">
        <v>65</v>
      </c>
      <c r="AC129" s="71" t="s">
        <v>66</v>
      </c>
      <c r="AD129" s="71" t="s">
        <v>63</v>
      </c>
      <c r="AE129" s="71" t="s">
        <v>63</v>
      </c>
      <c r="AF129" s="71" t="s">
        <v>64</v>
      </c>
      <c r="AG129" s="71"/>
      <c r="AH129" s="71" t="s">
        <v>67</v>
      </c>
      <c r="AI129" s="71" t="s">
        <v>64</v>
      </c>
      <c r="AJ129" s="71" t="s">
        <v>64</v>
      </c>
      <c r="AK129" s="71" t="s">
        <v>64</v>
      </c>
      <c r="AL129" s="71" t="s">
        <v>63</v>
      </c>
      <c r="AM129" s="71" t="s">
        <v>64</v>
      </c>
      <c r="AN129" s="71"/>
      <c r="AO129" s="71"/>
      <c r="AP129" s="71" t="s">
        <v>1291</v>
      </c>
      <c r="AQ129" s="71" t="s">
        <v>1292</v>
      </c>
      <c r="AR129" s="77" t="s">
        <v>133</v>
      </c>
      <c r="AS129" s="71"/>
      <c r="AT129" s="71" t="s">
        <v>64</v>
      </c>
      <c r="AU129" s="71"/>
      <c r="AV129" s="71"/>
      <c r="AW129" s="71"/>
      <c r="AX129" s="22" t="s">
        <v>1293</v>
      </c>
      <c r="AY129" s="93" t="s">
        <v>1294</v>
      </c>
    </row>
    <row r="130" spans="1:51" ht="83.25" customHeight="1">
      <c r="A130" s="70">
        <v>129</v>
      </c>
      <c r="B130" s="71" t="s">
        <v>1295</v>
      </c>
      <c r="C130" s="71" t="s">
        <v>746</v>
      </c>
      <c r="D130" s="71" t="s">
        <v>1296</v>
      </c>
      <c r="E130" s="71">
        <v>2021</v>
      </c>
      <c r="F130" s="71" t="s">
        <v>232</v>
      </c>
      <c r="G130" s="71" t="s">
        <v>747</v>
      </c>
      <c r="H130" s="71" t="s">
        <v>218</v>
      </c>
      <c r="I130" s="71" t="str">
        <f t="array" ref="I130">_xlfn.TEXTJOIN(",", TRUE, IF(Table4[study_id]=Table3[[#This Row],[study_id]], Table4[iso_code], ""))</f>
        <v>NG</v>
      </c>
      <c r="J130" s="71">
        <f>COUNTIF(study_countries!A:A,A130)</f>
        <v>1</v>
      </c>
      <c r="K130" s="71" t="s">
        <v>244</v>
      </c>
      <c r="L130" s="71" t="s">
        <v>1297</v>
      </c>
      <c r="M130" s="71" t="s">
        <v>1298</v>
      </c>
      <c r="N130" s="71"/>
      <c r="O130" s="71"/>
      <c r="P130" s="71"/>
      <c r="Q130" s="71"/>
      <c r="R130" s="71"/>
      <c r="S130" s="71"/>
      <c r="T130" s="71"/>
      <c r="U130" s="71"/>
      <c r="V130" s="71"/>
      <c r="W130" s="71"/>
      <c r="X130" s="71"/>
      <c r="Y130" s="71"/>
      <c r="Z130" s="71"/>
      <c r="AA130" s="71"/>
      <c r="AB130" s="71" t="s">
        <v>65</v>
      </c>
      <c r="AC130" s="71" t="s">
        <v>66</v>
      </c>
      <c r="AD130" s="71" t="s">
        <v>63</v>
      </c>
      <c r="AE130" s="71" t="s">
        <v>63</v>
      </c>
      <c r="AF130" s="71" t="s">
        <v>64</v>
      </c>
      <c r="AG130" s="71"/>
      <c r="AH130" s="71" t="s">
        <v>86</v>
      </c>
      <c r="AI130" s="71" t="s">
        <v>64</v>
      </c>
      <c r="AJ130" s="71" t="s">
        <v>64</v>
      </c>
      <c r="AK130" s="71" t="s">
        <v>64</v>
      </c>
      <c r="AL130" s="71" t="s">
        <v>63</v>
      </c>
      <c r="AM130" s="71" t="s">
        <v>64</v>
      </c>
      <c r="AN130" s="71"/>
      <c r="AO130" s="71"/>
      <c r="AP130" s="71" t="s">
        <v>1299</v>
      </c>
      <c r="AQ130" s="71" t="s">
        <v>1300</v>
      </c>
      <c r="AR130" s="77" t="s">
        <v>63</v>
      </c>
      <c r="AS130" s="71"/>
      <c r="AT130" s="71" t="s">
        <v>64</v>
      </c>
      <c r="AU130" s="71"/>
      <c r="AV130" s="71"/>
      <c r="AW130" s="71"/>
      <c r="AX130" s="22" t="s">
        <v>1301</v>
      </c>
      <c r="AY130" s="93" t="s">
        <v>1302</v>
      </c>
    </row>
    <row r="131" spans="1:51" ht="89.25" customHeight="1">
      <c r="A131" s="70">
        <v>130</v>
      </c>
      <c r="B131" s="71" t="s">
        <v>1303</v>
      </c>
      <c r="C131" s="71" t="s">
        <v>382</v>
      </c>
      <c r="D131" s="71" t="s">
        <v>1304</v>
      </c>
      <c r="E131" s="71">
        <v>2021</v>
      </c>
      <c r="F131" s="71" t="s">
        <v>54</v>
      </c>
      <c r="G131" s="71" t="s">
        <v>126</v>
      </c>
      <c r="H131" s="71" t="s">
        <v>234</v>
      </c>
      <c r="I131" s="71" t="str">
        <f t="array" ref="I131">_xlfn.TEXTJOIN(",", TRUE, IF(Table4[study_id]=Table3[[#This Row],[study_id]], Table4[iso_code], ""))</f>
        <v>ZA</v>
      </c>
      <c r="J131" s="71">
        <f>COUNTIF(study_countries!A:A,A131)</f>
        <v>1</v>
      </c>
      <c r="K131" s="71" t="s">
        <v>267</v>
      </c>
      <c r="L131" s="71" t="s">
        <v>1305</v>
      </c>
      <c r="M131" s="71" t="s">
        <v>1306</v>
      </c>
      <c r="N131" s="71">
        <v>2020</v>
      </c>
      <c r="O131" s="71">
        <v>2050</v>
      </c>
      <c r="P131" s="71" t="s">
        <v>60</v>
      </c>
      <c r="Q131" s="71" t="s">
        <v>436</v>
      </c>
      <c r="R131" s="71" t="s">
        <v>190</v>
      </c>
      <c r="S131" s="71" t="s">
        <v>63</v>
      </c>
      <c r="T131" s="71" t="s">
        <v>64</v>
      </c>
      <c r="U131" s="71" t="s">
        <v>63</v>
      </c>
      <c r="V131" s="71" t="s">
        <v>63</v>
      </c>
      <c r="W131" s="71" t="s">
        <v>63</v>
      </c>
      <c r="X131" s="71" t="s">
        <v>64</v>
      </c>
      <c r="Y131" s="71" t="s">
        <v>63</v>
      </c>
      <c r="Z131" s="71" t="s">
        <v>64</v>
      </c>
      <c r="AA131" s="71" t="s">
        <v>63</v>
      </c>
      <c r="AB131" s="71" t="s">
        <v>143</v>
      </c>
      <c r="AC131" s="71" t="s">
        <v>66</v>
      </c>
      <c r="AD131" s="71" t="s">
        <v>63</v>
      </c>
      <c r="AE131" s="71" t="s">
        <v>63</v>
      </c>
      <c r="AF131" s="71" t="s">
        <v>64</v>
      </c>
      <c r="AG131" s="71" t="s">
        <v>64</v>
      </c>
      <c r="AH131" s="71" t="s">
        <v>86</v>
      </c>
      <c r="AI131" s="71" t="s">
        <v>64</v>
      </c>
      <c r="AJ131" s="71" t="s">
        <v>64</v>
      </c>
      <c r="AK131" s="71" t="s">
        <v>63</v>
      </c>
      <c r="AL131" s="71" t="s">
        <v>64</v>
      </c>
      <c r="AM131" s="71" t="s">
        <v>64</v>
      </c>
      <c r="AN131" s="71" t="s">
        <v>1307</v>
      </c>
      <c r="AO131" s="71" t="s">
        <v>1308</v>
      </c>
      <c r="AP131" s="71" t="s">
        <v>1309</v>
      </c>
      <c r="AQ131" s="71" t="s">
        <v>613</v>
      </c>
      <c r="AR131" s="77" t="s">
        <v>63</v>
      </c>
      <c r="AS131" s="71"/>
      <c r="AT131" s="71" t="s">
        <v>64</v>
      </c>
      <c r="AU131" s="94">
        <v>9.7000000000000003E-2</v>
      </c>
      <c r="AV131" s="71" t="s">
        <v>64</v>
      </c>
      <c r="AW131" s="71"/>
      <c r="AX131" s="22" t="s">
        <v>1310</v>
      </c>
      <c r="AY131" s="93" t="s">
        <v>1311</v>
      </c>
    </row>
    <row r="132" spans="1:51" ht="52.5" customHeight="1">
      <c r="A132" s="70">
        <v>131</v>
      </c>
      <c r="B132" s="71" t="s">
        <v>1312</v>
      </c>
      <c r="C132" s="71" t="s">
        <v>746</v>
      </c>
      <c r="D132" s="71" t="s">
        <v>1313</v>
      </c>
      <c r="E132" s="71">
        <v>2017</v>
      </c>
      <c r="F132" s="71" t="s">
        <v>232</v>
      </c>
      <c r="G132" s="71" t="s">
        <v>747</v>
      </c>
      <c r="H132" s="71" t="s">
        <v>234</v>
      </c>
      <c r="I132" s="71" t="str">
        <f t="array" ref="I132">_xlfn.TEXTJOIN(",", TRUE, IF(Table4[study_id]=Table3[[#This Row],[study_id]], Table4[iso_code], ""))</f>
        <v>MA</v>
      </c>
      <c r="J132" s="71">
        <f>COUNTIF(study_countries!A:A,A132)</f>
        <v>1</v>
      </c>
      <c r="K132" s="71" t="s">
        <v>219</v>
      </c>
      <c r="L132" s="71" t="s">
        <v>1314</v>
      </c>
      <c r="M132" s="71" t="s">
        <v>1315</v>
      </c>
      <c r="N132" s="71"/>
      <c r="O132" s="71"/>
      <c r="P132" s="71"/>
      <c r="Q132" s="71"/>
      <c r="R132" s="71"/>
      <c r="S132" s="71"/>
      <c r="T132" s="71"/>
      <c r="U132" s="71"/>
      <c r="V132" s="71"/>
      <c r="W132" s="71"/>
      <c r="X132" s="71"/>
      <c r="Y132" s="71"/>
      <c r="Z132" s="71"/>
      <c r="AA132" s="71"/>
      <c r="AB132" s="71" t="s">
        <v>65</v>
      </c>
      <c r="AC132" s="71" t="s">
        <v>66</v>
      </c>
      <c r="AD132" s="71" t="s">
        <v>63</v>
      </c>
      <c r="AE132" s="71" t="s">
        <v>63</v>
      </c>
      <c r="AF132" s="71" t="s">
        <v>64</v>
      </c>
      <c r="AG132" s="71"/>
      <c r="AH132" s="71" t="s">
        <v>86</v>
      </c>
      <c r="AI132" s="71" t="s">
        <v>64</v>
      </c>
      <c r="AJ132" s="71" t="s">
        <v>64</v>
      </c>
      <c r="AK132" s="71" t="s">
        <v>64</v>
      </c>
      <c r="AL132" s="71" t="s">
        <v>64</v>
      </c>
      <c r="AM132" s="71" t="s">
        <v>64</v>
      </c>
      <c r="AN132" s="71"/>
      <c r="AO132" s="71"/>
      <c r="AP132" s="71" t="s">
        <v>1316</v>
      </c>
      <c r="AQ132" s="71" t="s">
        <v>514</v>
      </c>
      <c r="AR132" s="77" t="s">
        <v>63</v>
      </c>
      <c r="AS132" s="71"/>
      <c r="AT132" s="71" t="s">
        <v>64</v>
      </c>
      <c r="AU132" s="71"/>
      <c r="AV132" s="71"/>
      <c r="AW132" s="71"/>
      <c r="AX132" s="22" t="s">
        <v>1317</v>
      </c>
      <c r="AY132" s="93" t="s">
        <v>1318</v>
      </c>
    </row>
    <row r="133" spans="1:51" ht="70.5" customHeight="1">
      <c r="A133" s="70">
        <v>132</v>
      </c>
      <c r="B133" s="71" t="s">
        <v>1319</v>
      </c>
      <c r="C133" s="71" t="s">
        <v>811</v>
      </c>
      <c r="D133" s="71" t="s">
        <v>1320</v>
      </c>
      <c r="E133" s="71">
        <v>2025</v>
      </c>
      <c r="F133" s="71" t="s">
        <v>232</v>
      </c>
      <c r="G133" s="71" t="s">
        <v>797</v>
      </c>
      <c r="H133" s="71" t="s">
        <v>218</v>
      </c>
      <c r="I133" s="71" t="str">
        <f t="array" ref="I133">_xlfn.TEXTJOIN(",", TRUE, IF(Table4[study_id]=Table3[[#This Row],[study_id]], Table4[iso_code], ""))</f>
        <v>AO</v>
      </c>
      <c r="J133" s="71">
        <f>COUNTIF(study_countries!A:A,A133)</f>
        <v>1</v>
      </c>
      <c r="K133" s="71" t="s">
        <v>267</v>
      </c>
      <c r="L133" s="71" t="s">
        <v>1321</v>
      </c>
      <c r="M133" s="71" t="s">
        <v>1322</v>
      </c>
      <c r="N133" s="71"/>
      <c r="O133" s="71"/>
      <c r="P133" s="71"/>
      <c r="Q133" s="71"/>
      <c r="R133" s="71"/>
      <c r="S133" s="71"/>
      <c r="T133" s="71"/>
      <c r="U133" s="71"/>
      <c r="V133" s="71"/>
      <c r="W133" s="71"/>
      <c r="X133" s="71"/>
      <c r="Y133" s="71"/>
      <c r="Z133" s="71"/>
      <c r="AA133" s="71"/>
      <c r="AB133" s="71" t="s">
        <v>65</v>
      </c>
      <c r="AC133" s="71" t="s">
        <v>66</v>
      </c>
      <c r="AD133" s="71" t="s">
        <v>63</v>
      </c>
      <c r="AE133" s="71" t="s">
        <v>63</v>
      </c>
      <c r="AF133" s="71" t="s">
        <v>64</v>
      </c>
      <c r="AG133" s="71"/>
      <c r="AH133" s="71" t="s">
        <v>67</v>
      </c>
      <c r="AI133" s="71" t="s">
        <v>64</v>
      </c>
      <c r="AJ133" s="71" t="s">
        <v>64</v>
      </c>
      <c r="AK133" s="71" t="s">
        <v>64</v>
      </c>
      <c r="AL133" s="71" t="s">
        <v>63</v>
      </c>
      <c r="AM133" s="71" t="s">
        <v>63</v>
      </c>
      <c r="AN133" s="71"/>
      <c r="AO133" s="71"/>
      <c r="AP133" s="71" t="s">
        <v>1323</v>
      </c>
      <c r="AQ133" s="71" t="s">
        <v>261</v>
      </c>
      <c r="AR133" s="77" t="s">
        <v>64</v>
      </c>
      <c r="AS133" s="71"/>
      <c r="AT133" s="71" t="s">
        <v>64</v>
      </c>
      <c r="AU133" s="71"/>
      <c r="AV133" s="71"/>
      <c r="AW133" s="71"/>
      <c r="AX133" s="22" t="s">
        <v>1324</v>
      </c>
      <c r="AY133" s="93" t="s">
        <v>1325</v>
      </c>
    </row>
    <row r="134" spans="1:51" ht="102.75" customHeight="1">
      <c r="A134" s="70">
        <v>133</v>
      </c>
      <c r="B134" s="71" t="s">
        <v>1326</v>
      </c>
      <c r="C134" s="71" t="s">
        <v>1327</v>
      </c>
      <c r="D134" s="71" t="s">
        <v>1328</v>
      </c>
      <c r="E134" s="71">
        <v>2024</v>
      </c>
      <c r="F134" s="71" t="s">
        <v>232</v>
      </c>
      <c r="G134" s="71" t="s">
        <v>1329</v>
      </c>
      <c r="H134" s="71" t="s">
        <v>218</v>
      </c>
      <c r="I134" s="71" t="str">
        <f t="array" ref="I134">_xlfn.TEXTJOIN(",", TRUE, IF(Table4[study_id]=Table3[[#This Row],[study_id]], Table4[iso_code], ""))</f>
        <v>GH</v>
      </c>
      <c r="J134" s="71">
        <f>COUNTIF(study_countries!A:A,A134)</f>
        <v>1</v>
      </c>
      <c r="K134" s="71" t="s">
        <v>244</v>
      </c>
      <c r="L134" s="71" t="s">
        <v>1330</v>
      </c>
      <c r="M134" s="71" t="s">
        <v>1331</v>
      </c>
      <c r="N134" s="71"/>
      <c r="O134" s="71"/>
      <c r="P134" s="71"/>
      <c r="Q134" s="71"/>
      <c r="R134" s="71"/>
      <c r="S134" s="71"/>
      <c r="T134" s="71"/>
      <c r="U134" s="71"/>
      <c r="V134" s="71"/>
      <c r="W134" s="71"/>
      <c r="X134" s="71"/>
      <c r="Y134" s="71"/>
      <c r="Z134" s="71"/>
      <c r="AA134" s="71"/>
      <c r="AB134" s="71" t="s">
        <v>65</v>
      </c>
      <c r="AC134" s="71" t="s">
        <v>66</v>
      </c>
      <c r="AD134" s="71" t="s">
        <v>63</v>
      </c>
      <c r="AE134" s="71" t="s">
        <v>63</v>
      </c>
      <c r="AF134" s="71" t="s">
        <v>64</v>
      </c>
      <c r="AG134" s="71"/>
      <c r="AH134" s="71" t="s">
        <v>86</v>
      </c>
      <c r="AI134" s="71" t="s">
        <v>64</v>
      </c>
      <c r="AJ134" s="71" t="s">
        <v>64</v>
      </c>
      <c r="AK134" s="71" t="s">
        <v>64</v>
      </c>
      <c r="AL134" s="71" t="s">
        <v>63</v>
      </c>
      <c r="AM134" s="71" t="s">
        <v>64</v>
      </c>
      <c r="AN134" s="71"/>
      <c r="AO134" s="71"/>
      <c r="AP134" s="71" t="s">
        <v>1332</v>
      </c>
      <c r="AQ134" s="71" t="s">
        <v>251</v>
      </c>
      <c r="AR134" s="77" t="s">
        <v>63</v>
      </c>
      <c r="AS134" s="71"/>
      <c r="AT134" s="71" t="s">
        <v>64</v>
      </c>
      <c r="AU134" s="71"/>
      <c r="AV134" s="71"/>
      <c r="AW134" s="71"/>
      <c r="AX134" s="22" t="s">
        <v>1333</v>
      </c>
      <c r="AY134" s="93" t="s">
        <v>1334</v>
      </c>
    </row>
    <row r="135" spans="1:51" ht="85.5" customHeight="1">
      <c r="A135" s="70">
        <v>134</v>
      </c>
      <c r="B135" s="71" t="s">
        <v>1335</v>
      </c>
      <c r="C135" s="71" t="s">
        <v>1336</v>
      </c>
      <c r="D135" s="71" t="s">
        <v>1337</v>
      </c>
      <c r="E135" s="71">
        <v>2020</v>
      </c>
      <c r="F135" s="71" t="s">
        <v>232</v>
      </c>
      <c r="G135" s="71" t="s">
        <v>589</v>
      </c>
      <c r="H135" s="71" t="s">
        <v>234</v>
      </c>
      <c r="I135" s="71" t="str">
        <f t="array" ref="I135">_xlfn.TEXTJOIN(",", TRUE, IF(Table4[study_id]=Table3[[#This Row],[study_id]], Table4[iso_code], ""))</f>
        <v>MW</v>
      </c>
      <c r="J135" s="71">
        <f>COUNTIF(study_countries!A:A,A135)</f>
        <v>1</v>
      </c>
      <c r="K135" s="71" t="s">
        <v>267</v>
      </c>
      <c r="L135" s="71" t="s">
        <v>1338</v>
      </c>
      <c r="M135" s="71" t="s">
        <v>1339</v>
      </c>
      <c r="N135" s="71"/>
      <c r="O135" s="71"/>
      <c r="P135" s="71"/>
      <c r="Q135" s="71"/>
      <c r="R135" s="71"/>
      <c r="S135" s="71"/>
      <c r="T135" s="71"/>
      <c r="U135" s="71"/>
      <c r="V135" s="71"/>
      <c r="W135" s="71"/>
      <c r="X135" s="71"/>
      <c r="Y135" s="71"/>
      <c r="Z135" s="71"/>
      <c r="AA135" s="71"/>
      <c r="AB135" s="71" t="s">
        <v>65</v>
      </c>
      <c r="AC135" s="71" t="s">
        <v>66</v>
      </c>
      <c r="AD135" s="71" t="s">
        <v>63</v>
      </c>
      <c r="AE135" s="71" t="s">
        <v>64</v>
      </c>
      <c r="AF135" s="71" t="s">
        <v>64</v>
      </c>
      <c r="AG135" s="71"/>
      <c r="AH135" s="71" t="s">
        <v>67</v>
      </c>
      <c r="AI135" s="71" t="s">
        <v>64</v>
      </c>
      <c r="AJ135" s="71" t="s">
        <v>64</v>
      </c>
      <c r="AK135" s="71" t="s">
        <v>64</v>
      </c>
      <c r="AL135" s="71" t="s">
        <v>133</v>
      </c>
      <c r="AM135" s="71" t="s">
        <v>64</v>
      </c>
      <c r="AN135" s="71"/>
      <c r="AO135" s="71"/>
      <c r="AP135" s="71" t="s">
        <v>1340</v>
      </c>
      <c r="AQ135" s="71" t="s">
        <v>273</v>
      </c>
      <c r="AR135" s="77" t="s">
        <v>64</v>
      </c>
      <c r="AS135" s="71"/>
      <c r="AT135" s="71" t="s">
        <v>64</v>
      </c>
      <c r="AU135" s="71"/>
      <c r="AV135" s="71"/>
      <c r="AW135" s="71"/>
      <c r="AX135" s="22" t="s">
        <v>1341</v>
      </c>
      <c r="AY135" s="93" t="s">
        <v>1342</v>
      </c>
    </row>
    <row r="136" spans="1:51" ht="105.75" customHeight="1">
      <c r="A136" s="70">
        <v>135</v>
      </c>
      <c r="B136" s="71" t="s">
        <v>1343</v>
      </c>
      <c r="C136" s="71" t="s">
        <v>1344</v>
      </c>
      <c r="D136" s="71" t="s">
        <v>1345</v>
      </c>
      <c r="E136" s="71">
        <v>2026</v>
      </c>
      <c r="F136" s="71" t="s">
        <v>54</v>
      </c>
      <c r="G136" s="71" t="s">
        <v>126</v>
      </c>
      <c r="H136" s="71" t="s">
        <v>234</v>
      </c>
      <c r="I136" s="71" t="str">
        <f t="array" ref="I136">_xlfn.TEXTJOIN(",", TRUE, IF(Table4[study_id]=Table3[[#This Row],[study_id]], Table4[iso_code], ""))</f>
        <v>KE</v>
      </c>
      <c r="J136" s="71">
        <f>COUNTIF(study_countries!A:A,A136)</f>
        <v>1</v>
      </c>
      <c r="K136" s="71" t="s">
        <v>316</v>
      </c>
      <c r="L136" s="71" t="s">
        <v>1346</v>
      </c>
      <c r="M136" s="71" t="s">
        <v>1347</v>
      </c>
      <c r="N136" s="71">
        <v>2020</v>
      </c>
      <c r="O136" s="71">
        <v>2040</v>
      </c>
      <c r="P136" s="71" t="s">
        <v>60</v>
      </c>
      <c r="Q136" s="71" t="s">
        <v>82</v>
      </c>
      <c r="R136" s="71" t="s">
        <v>62</v>
      </c>
      <c r="S136" s="71" t="s">
        <v>63</v>
      </c>
      <c r="T136" s="71" t="s">
        <v>63</v>
      </c>
      <c r="U136" s="71" t="s">
        <v>63</v>
      </c>
      <c r="V136" s="71" t="s">
        <v>63</v>
      </c>
      <c r="W136" s="71" t="s">
        <v>64</v>
      </c>
      <c r="X136" s="71" t="s">
        <v>63</v>
      </c>
      <c r="Y136" s="71" t="s">
        <v>63</v>
      </c>
      <c r="Z136" s="71" t="s">
        <v>64</v>
      </c>
      <c r="AA136" s="71" t="s">
        <v>63</v>
      </c>
      <c r="AB136" s="71" t="s">
        <v>143</v>
      </c>
      <c r="AC136" s="71" t="s">
        <v>101</v>
      </c>
      <c r="AD136" s="71" t="s">
        <v>63</v>
      </c>
      <c r="AE136" s="71" t="s">
        <v>63</v>
      </c>
      <c r="AF136" s="71" t="s">
        <v>63</v>
      </c>
      <c r="AG136" s="71" t="s">
        <v>64</v>
      </c>
      <c r="AH136" s="71" t="s">
        <v>86</v>
      </c>
      <c r="AI136" s="71" t="s">
        <v>64</v>
      </c>
      <c r="AJ136" s="71" t="s">
        <v>64</v>
      </c>
      <c r="AK136" s="71" t="s">
        <v>64</v>
      </c>
      <c r="AL136" s="71" t="s">
        <v>63</v>
      </c>
      <c r="AM136" s="71" t="s">
        <v>64</v>
      </c>
      <c r="AN136" s="71" t="s">
        <v>1348</v>
      </c>
      <c r="AO136" s="71" t="s">
        <v>1349</v>
      </c>
      <c r="AP136" s="71" t="s">
        <v>1350</v>
      </c>
      <c r="AQ136" s="71" t="s">
        <v>1277</v>
      </c>
      <c r="AR136" s="77" t="s">
        <v>133</v>
      </c>
      <c r="AS136" s="71"/>
      <c r="AT136" s="71" t="s">
        <v>64</v>
      </c>
      <c r="AU136" s="71" t="s">
        <v>73</v>
      </c>
      <c r="AV136" s="71" t="s">
        <v>64</v>
      </c>
      <c r="AW136" s="71"/>
      <c r="AX136" s="22" t="s">
        <v>1351</v>
      </c>
      <c r="AY136" s="93" t="s">
        <v>1352</v>
      </c>
    </row>
    <row r="137" spans="1:51" ht="92.25" customHeight="1">
      <c r="A137" s="70">
        <v>136</v>
      </c>
      <c r="B137" s="71" t="s">
        <v>1353</v>
      </c>
      <c r="C137" s="71" t="s">
        <v>382</v>
      </c>
      <c r="D137" s="71" t="s">
        <v>1354</v>
      </c>
      <c r="E137" s="71">
        <v>2021</v>
      </c>
      <c r="F137" s="71" t="s">
        <v>54</v>
      </c>
      <c r="G137" s="71" t="s">
        <v>126</v>
      </c>
      <c r="H137" s="71" t="s">
        <v>234</v>
      </c>
      <c r="I137" s="71" t="str">
        <f t="array" ref="I137">_xlfn.TEXTJOIN(",", TRUE, IF(Table4[study_id]=Table3[[#This Row],[study_id]], Table4[iso_code], ""))</f>
        <v>MZ</v>
      </c>
      <c r="J137" s="71">
        <f>COUNTIF(study_countries!A:A,A137)</f>
        <v>1</v>
      </c>
      <c r="K137" s="71" t="s">
        <v>267</v>
      </c>
      <c r="L137" s="71" t="s">
        <v>1355</v>
      </c>
      <c r="M137" s="71" t="s">
        <v>1356</v>
      </c>
      <c r="N137" s="71">
        <v>2019</v>
      </c>
      <c r="O137" s="71">
        <v>2030</v>
      </c>
      <c r="P137" s="71" t="s">
        <v>60</v>
      </c>
      <c r="Q137" s="71" t="s">
        <v>436</v>
      </c>
      <c r="R137" s="71" t="s">
        <v>190</v>
      </c>
      <c r="S137" s="71" t="s">
        <v>63</v>
      </c>
      <c r="T137" s="71" t="s">
        <v>63</v>
      </c>
      <c r="U137" s="71" t="s">
        <v>63</v>
      </c>
      <c r="V137" s="71" t="s">
        <v>63</v>
      </c>
      <c r="W137" s="71" t="s">
        <v>64</v>
      </c>
      <c r="X137" s="71" t="s">
        <v>64</v>
      </c>
      <c r="Y137" s="71" t="s">
        <v>63</v>
      </c>
      <c r="Z137" s="71" t="s">
        <v>64</v>
      </c>
      <c r="AA137" s="71" t="s">
        <v>64</v>
      </c>
      <c r="AB137" s="71" t="s">
        <v>65</v>
      </c>
      <c r="AC137" s="71" t="s">
        <v>66</v>
      </c>
      <c r="AD137" s="71" t="s">
        <v>63</v>
      </c>
      <c r="AE137" s="71" t="s">
        <v>63</v>
      </c>
      <c r="AF137" s="71" t="s">
        <v>63</v>
      </c>
      <c r="AG137" s="71" t="s">
        <v>64</v>
      </c>
      <c r="AH137" s="71" t="s">
        <v>86</v>
      </c>
      <c r="AI137" s="71" t="s">
        <v>64</v>
      </c>
      <c r="AJ137" s="71" t="s">
        <v>133</v>
      </c>
      <c r="AK137" s="71" t="s">
        <v>64</v>
      </c>
      <c r="AL137" s="71" t="s">
        <v>63</v>
      </c>
      <c r="AM137" s="71" t="s">
        <v>64</v>
      </c>
      <c r="AN137" s="71" t="s">
        <v>1357</v>
      </c>
      <c r="AO137" s="71" t="s">
        <v>1358</v>
      </c>
      <c r="AP137" s="71" t="s">
        <v>1359</v>
      </c>
      <c r="AQ137" s="71" t="s">
        <v>1360</v>
      </c>
      <c r="AR137" s="77" t="s">
        <v>133</v>
      </c>
      <c r="AS137" s="71" t="s">
        <v>1361</v>
      </c>
      <c r="AT137" s="71" t="s">
        <v>64</v>
      </c>
      <c r="AU137" s="71" t="s">
        <v>73</v>
      </c>
      <c r="AV137" s="71" t="s">
        <v>64</v>
      </c>
      <c r="AW137" s="71"/>
      <c r="AX137" s="22" t="s">
        <v>1362</v>
      </c>
      <c r="AY137" s="93" t="s">
        <v>1363</v>
      </c>
    </row>
    <row r="138" spans="1:51" ht="75.75" customHeight="1">
      <c r="A138" s="70">
        <v>137</v>
      </c>
      <c r="B138" s="71" t="s">
        <v>1364</v>
      </c>
      <c r="C138" s="71" t="s">
        <v>1365</v>
      </c>
      <c r="D138" s="71" t="s">
        <v>1366</v>
      </c>
      <c r="E138" s="71">
        <v>2016</v>
      </c>
      <c r="F138" s="71" t="s">
        <v>232</v>
      </c>
      <c r="G138" s="71" t="s">
        <v>126</v>
      </c>
      <c r="H138" s="71" t="s">
        <v>234</v>
      </c>
      <c r="I138" s="71" t="str">
        <f t="array" ref="I138">_xlfn.TEXTJOIN(",", TRUE, IF(Table4[study_id]=Table3[[#This Row],[study_id]], Table4[iso_code], ""))</f>
        <v>EG</v>
      </c>
      <c r="J138" s="71">
        <f>COUNTIF(study_countries!A:A,A138)</f>
        <v>1</v>
      </c>
      <c r="K138" s="71" t="s">
        <v>316</v>
      </c>
      <c r="L138" s="71" t="s">
        <v>1367</v>
      </c>
      <c r="M138" s="71" t="s">
        <v>1368</v>
      </c>
      <c r="N138" s="71">
        <v>2007</v>
      </c>
      <c r="O138" s="71">
        <v>2030</v>
      </c>
      <c r="P138" s="71"/>
      <c r="Q138" s="71"/>
      <c r="R138" s="71"/>
      <c r="S138" s="71"/>
      <c r="T138" s="71"/>
      <c r="U138" s="71"/>
      <c r="V138" s="71"/>
      <c r="W138" s="71"/>
      <c r="X138" s="71"/>
      <c r="Y138" s="71"/>
      <c r="Z138" s="71"/>
      <c r="AA138" s="71"/>
      <c r="AB138" s="71" t="s">
        <v>143</v>
      </c>
      <c r="AC138" s="71" t="s">
        <v>66</v>
      </c>
      <c r="AD138" s="71" t="s">
        <v>63</v>
      </c>
      <c r="AE138" s="71" t="s">
        <v>63</v>
      </c>
      <c r="AF138" s="71" t="s">
        <v>64</v>
      </c>
      <c r="AG138" s="71"/>
      <c r="AH138" s="71" t="s">
        <v>86</v>
      </c>
      <c r="AI138" s="71" t="s">
        <v>64</v>
      </c>
      <c r="AJ138" s="71" t="s">
        <v>64</v>
      </c>
      <c r="AK138" s="71" t="s">
        <v>64</v>
      </c>
      <c r="AL138" s="71" t="s">
        <v>64</v>
      </c>
      <c r="AM138" s="71" t="s">
        <v>64</v>
      </c>
      <c r="AN138" s="71"/>
      <c r="AO138" s="71"/>
      <c r="AP138" s="71" t="s">
        <v>1369</v>
      </c>
      <c r="AQ138" s="71" t="s">
        <v>851</v>
      </c>
      <c r="AR138" s="77" t="s">
        <v>63</v>
      </c>
      <c r="AS138" s="71"/>
      <c r="AT138" s="71" t="s">
        <v>64</v>
      </c>
      <c r="AU138" s="71"/>
      <c r="AV138" s="71"/>
      <c r="AW138" s="71"/>
      <c r="AX138" s="22" t="s">
        <v>1370</v>
      </c>
      <c r="AY138" s="93" t="s">
        <v>1371</v>
      </c>
    </row>
    <row r="139" spans="1:51" ht="76.5" customHeight="1">
      <c r="A139" s="70">
        <v>138</v>
      </c>
      <c r="B139" s="71" t="s">
        <v>1372</v>
      </c>
      <c r="C139" s="71" t="s">
        <v>1373</v>
      </c>
      <c r="D139" s="71" t="s">
        <v>1374</v>
      </c>
      <c r="E139" s="71">
        <v>2025</v>
      </c>
      <c r="F139" s="71" t="s">
        <v>54</v>
      </c>
      <c r="G139" s="71" t="s">
        <v>126</v>
      </c>
      <c r="H139" s="71" t="s">
        <v>234</v>
      </c>
      <c r="I139" s="71" t="str">
        <f t="array" ref="I139">_xlfn.TEXTJOIN(",", TRUE, IF(Table4[study_id]=Table3[[#This Row],[study_id]], Table4[iso_code], ""))</f>
        <v>SL</v>
      </c>
      <c r="J139" s="71">
        <f>COUNTIF(study_countries!A:A,A139)</f>
        <v>1</v>
      </c>
      <c r="K139" s="71" t="s">
        <v>244</v>
      </c>
      <c r="L139" s="71" t="s">
        <v>1375</v>
      </c>
      <c r="M139" s="71" t="s">
        <v>1376</v>
      </c>
      <c r="N139" s="71">
        <v>2023</v>
      </c>
      <c r="O139" s="71">
        <v>2050</v>
      </c>
      <c r="P139" s="71" t="s">
        <v>60</v>
      </c>
      <c r="Q139" s="71" t="s">
        <v>156</v>
      </c>
      <c r="R139" s="71" t="s">
        <v>62</v>
      </c>
      <c r="S139" s="71" t="s">
        <v>63</v>
      </c>
      <c r="T139" s="71" t="s">
        <v>63</v>
      </c>
      <c r="U139" s="71" t="s">
        <v>64</v>
      </c>
      <c r="V139" s="71" t="s">
        <v>63</v>
      </c>
      <c r="W139" s="71" t="s">
        <v>64</v>
      </c>
      <c r="X139" s="71" t="s">
        <v>64</v>
      </c>
      <c r="Y139" s="71" t="s">
        <v>63</v>
      </c>
      <c r="Z139" s="71" t="s">
        <v>64</v>
      </c>
      <c r="AA139" s="71" t="s">
        <v>64</v>
      </c>
      <c r="AB139" s="71" t="s">
        <v>65</v>
      </c>
      <c r="AC139" s="71" t="s">
        <v>85</v>
      </c>
      <c r="AD139" s="71" t="s">
        <v>63</v>
      </c>
      <c r="AE139" s="71" t="s">
        <v>63</v>
      </c>
      <c r="AF139" s="71" t="s">
        <v>63</v>
      </c>
      <c r="AG139" s="71" t="s">
        <v>64</v>
      </c>
      <c r="AH139" s="71" t="s">
        <v>86</v>
      </c>
      <c r="AI139" s="71" t="s">
        <v>64</v>
      </c>
      <c r="AJ139" s="71" t="s">
        <v>64</v>
      </c>
      <c r="AK139" s="71" t="s">
        <v>64</v>
      </c>
      <c r="AL139" s="71" t="s">
        <v>133</v>
      </c>
      <c r="AM139" s="71" t="s">
        <v>64</v>
      </c>
      <c r="AN139" s="71" t="s">
        <v>1377</v>
      </c>
      <c r="AO139" s="71" t="s">
        <v>1378</v>
      </c>
      <c r="AP139" s="71" t="s">
        <v>1379</v>
      </c>
      <c r="AQ139" s="71" t="s">
        <v>251</v>
      </c>
      <c r="AR139" s="77" t="s">
        <v>63</v>
      </c>
      <c r="AS139" s="71"/>
      <c r="AT139" s="71" t="s">
        <v>64</v>
      </c>
      <c r="AU139" s="74">
        <v>0.1</v>
      </c>
      <c r="AV139" s="71" t="s">
        <v>64</v>
      </c>
      <c r="AW139" s="71"/>
      <c r="AX139" s="22" t="s">
        <v>1380</v>
      </c>
      <c r="AY139" s="93" t="s">
        <v>1381</v>
      </c>
    </row>
    <row r="140" spans="1:51" ht="78.75" customHeight="1">
      <c r="A140" s="70">
        <v>139</v>
      </c>
      <c r="B140" s="71" t="s">
        <v>1382</v>
      </c>
      <c r="C140" s="71" t="s">
        <v>1383</v>
      </c>
      <c r="D140" s="71" t="s">
        <v>1384</v>
      </c>
      <c r="E140" s="71">
        <v>2025</v>
      </c>
      <c r="F140" s="71" t="s">
        <v>54</v>
      </c>
      <c r="G140" s="71" t="s">
        <v>126</v>
      </c>
      <c r="H140" s="71" t="s">
        <v>98</v>
      </c>
      <c r="I140" s="71" t="str">
        <f t="array" ref="I140">_xlfn.TEXTJOIN(",", TRUE, IF(Table4[study_id]=Table3[[#This Row],[study_id]], Table4[iso_code], ""))</f>
        <v>MA,TN,DZ</v>
      </c>
      <c r="J140" s="71">
        <f>COUNTIF(study_countries!A:A,A140)</f>
        <v>3</v>
      </c>
      <c r="K140" s="71" t="s">
        <v>219</v>
      </c>
      <c r="L140" s="71" t="s">
        <v>1385</v>
      </c>
      <c r="M140" s="71" t="s">
        <v>1386</v>
      </c>
      <c r="N140" s="71">
        <v>2018</v>
      </c>
      <c r="O140" s="71">
        <v>2050</v>
      </c>
      <c r="P140" s="71" t="s">
        <v>156</v>
      </c>
      <c r="Q140" s="71" t="s">
        <v>82</v>
      </c>
      <c r="R140" s="71" t="s">
        <v>62</v>
      </c>
      <c r="S140" s="71" t="s">
        <v>63</v>
      </c>
      <c r="T140" s="71" t="s">
        <v>63</v>
      </c>
      <c r="U140" s="71" t="s">
        <v>63</v>
      </c>
      <c r="V140" s="71" t="s">
        <v>64</v>
      </c>
      <c r="W140" s="71" t="s">
        <v>64</v>
      </c>
      <c r="X140" s="71" t="s">
        <v>64</v>
      </c>
      <c r="Y140" s="71" t="s">
        <v>63</v>
      </c>
      <c r="Z140" s="71" t="s">
        <v>63</v>
      </c>
      <c r="AA140" s="71" t="s">
        <v>63</v>
      </c>
      <c r="AB140" s="71" t="s">
        <v>65</v>
      </c>
      <c r="AC140" s="71" t="s">
        <v>85</v>
      </c>
      <c r="AD140" s="71" t="s">
        <v>63</v>
      </c>
      <c r="AE140" s="71" t="s">
        <v>63</v>
      </c>
      <c r="AF140" s="71" t="s">
        <v>63</v>
      </c>
      <c r="AG140" s="71" t="s">
        <v>64</v>
      </c>
      <c r="AH140" s="71" t="s">
        <v>86</v>
      </c>
      <c r="AI140" s="71" t="s">
        <v>64</v>
      </c>
      <c r="AJ140" s="71" t="s">
        <v>64</v>
      </c>
      <c r="AK140" s="71" t="s">
        <v>64</v>
      </c>
      <c r="AL140" s="71" t="s">
        <v>64</v>
      </c>
      <c r="AM140" s="71" t="s">
        <v>64</v>
      </c>
      <c r="AN140" s="71" t="s">
        <v>1387</v>
      </c>
      <c r="AO140" s="71" t="s">
        <v>1388</v>
      </c>
      <c r="AP140" s="71" t="s">
        <v>1389</v>
      </c>
      <c r="AQ140" s="71" t="s">
        <v>1390</v>
      </c>
      <c r="AR140" s="71" t="s">
        <v>64</v>
      </c>
      <c r="AS140" s="71"/>
      <c r="AT140" s="71" t="s">
        <v>64</v>
      </c>
      <c r="AU140" s="74">
        <v>0.05</v>
      </c>
      <c r="AV140" s="71" t="s">
        <v>64</v>
      </c>
      <c r="AW140" s="71"/>
      <c r="AX140" s="22" t="s">
        <v>1391</v>
      </c>
      <c r="AY140" s="93" t="s">
        <v>1392</v>
      </c>
    </row>
    <row r="141" spans="1:51" ht="108.75" customHeight="1">
      <c r="A141" s="70">
        <v>140</v>
      </c>
      <c r="B141" s="71" t="s">
        <v>1393</v>
      </c>
      <c r="C141" s="71" t="s">
        <v>746</v>
      </c>
      <c r="D141" s="71" t="s">
        <v>1394</v>
      </c>
      <c r="E141" s="71">
        <v>2021</v>
      </c>
      <c r="F141" s="71" t="s">
        <v>232</v>
      </c>
      <c r="G141" s="71" t="s">
        <v>589</v>
      </c>
      <c r="H141" s="71" t="s">
        <v>218</v>
      </c>
      <c r="I141" s="71" t="str">
        <f t="array" ref="I141">_xlfn.TEXTJOIN(",", TRUE, IF(Table4[study_id]=Table3[[#This Row],[study_id]], Table4[iso_code], ""))</f>
        <v>GH</v>
      </c>
      <c r="J141" s="71">
        <f>COUNTIF(study_countries!A:A,A141)</f>
        <v>1</v>
      </c>
      <c r="K141" s="71" t="s">
        <v>244</v>
      </c>
      <c r="L141" s="71" t="s">
        <v>1395</v>
      </c>
      <c r="M141" s="71" t="s">
        <v>1396</v>
      </c>
      <c r="N141" s="71"/>
      <c r="O141" s="71"/>
      <c r="P141" s="71"/>
      <c r="Q141" s="71"/>
      <c r="R141" s="71"/>
      <c r="S141" s="71"/>
      <c r="T141" s="71"/>
      <c r="U141" s="71"/>
      <c r="V141" s="71"/>
      <c r="W141" s="71"/>
      <c r="X141" s="71"/>
      <c r="Y141" s="71"/>
      <c r="Z141" s="71"/>
      <c r="AA141" s="71"/>
      <c r="AB141" s="71" t="s">
        <v>65</v>
      </c>
      <c r="AC141" s="71" t="s">
        <v>66</v>
      </c>
      <c r="AD141" s="71" t="s">
        <v>63</v>
      </c>
      <c r="AE141" s="71" t="s">
        <v>63</v>
      </c>
      <c r="AF141" s="71" t="s">
        <v>64</v>
      </c>
      <c r="AG141" s="71"/>
      <c r="AH141" s="71" t="s">
        <v>67</v>
      </c>
      <c r="AI141" s="71" t="s">
        <v>64</v>
      </c>
      <c r="AJ141" s="71" t="s">
        <v>64</v>
      </c>
      <c r="AK141" s="71" t="s">
        <v>63</v>
      </c>
      <c r="AL141" s="71" t="s">
        <v>64</v>
      </c>
      <c r="AM141" s="71" t="s">
        <v>64</v>
      </c>
      <c r="AN141" s="71"/>
      <c r="AO141" s="71"/>
      <c r="AP141" s="71" t="s">
        <v>1397</v>
      </c>
      <c r="AQ141" s="71" t="s">
        <v>1398</v>
      </c>
      <c r="AR141" s="71" t="s">
        <v>64</v>
      </c>
      <c r="AS141" s="71"/>
      <c r="AT141" s="71" t="s">
        <v>64</v>
      </c>
      <c r="AU141" s="71"/>
      <c r="AV141" s="71"/>
      <c r="AW141" s="71"/>
      <c r="AX141" s="22" t="s">
        <v>1399</v>
      </c>
      <c r="AY141" s="93" t="s">
        <v>1400</v>
      </c>
    </row>
    <row r="142" spans="1:51" ht="83.25" customHeight="1">
      <c r="A142" s="70">
        <v>141</v>
      </c>
      <c r="B142" s="71" t="s">
        <v>1401</v>
      </c>
      <c r="C142" s="71" t="s">
        <v>382</v>
      </c>
      <c r="D142" s="71" t="s">
        <v>1402</v>
      </c>
      <c r="E142" s="71">
        <v>2026</v>
      </c>
      <c r="F142" s="71" t="s">
        <v>54</v>
      </c>
      <c r="G142" s="71" t="s">
        <v>126</v>
      </c>
      <c r="H142" s="71" t="s">
        <v>234</v>
      </c>
      <c r="I142" s="71" t="str">
        <f t="array" ref="I142">_xlfn.TEXTJOIN(",", TRUE, IF(Table4[study_id]=Table3[[#This Row],[study_id]], Table4[iso_code], ""))</f>
        <v>BI</v>
      </c>
      <c r="J142" s="71">
        <f>COUNTIF(study_countries!A:A,A142)</f>
        <v>1</v>
      </c>
      <c r="K142" s="71" t="s">
        <v>316</v>
      </c>
      <c r="L142" s="71" t="s">
        <v>1403</v>
      </c>
      <c r="M142" s="71" t="s">
        <v>1404</v>
      </c>
      <c r="N142" s="71">
        <v>2015</v>
      </c>
      <c r="O142" s="71">
        <v>2040</v>
      </c>
      <c r="P142" s="71" t="s">
        <v>60</v>
      </c>
      <c r="Q142" s="71" t="s">
        <v>436</v>
      </c>
      <c r="R142" s="71" t="s">
        <v>190</v>
      </c>
      <c r="S142" s="71" t="s">
        <v>63</v>
      </c>
      <c r="T142" s="71" t="s">
        <v>63</v>
      </c>
      <c r="U142" s="71" t="s">
        <v>63</v>
      </c>
      <c r="V142" s="71" t="s">
        <v>63</v>
      </c>
      <c r="W142" s="71" t="s">
        <v>64</v>
      </c>
      <c r="X142" s="71" t="s">
        <v>64</v>
      </c>
      <c r="Y142" s="71" t="s">
        <v>63</v>
      </c>
      <c r="Z142" s="71" t="s">
        <v>64</v>
      </c>
      <c r="AA142" s="71" t="s">
        <v>64</v>
      </c>
      <c r="AB142" s="71" t="s">
        <v>65</v>
      </c>
      <c r="AC142" s="71" t="s">
        <v>66</v>
      </c>
      <c r="AD142" s="71" t="s">
        <v>63</v>
      </c>
      <c r="AE142" s="71" t="s">
        <v>63</v>
      </c>
      <c r="AF142" s="71" t="s">
        <v>64</v>
      </c>
      <c r="AG142" s="71" t="s">
        <v>64</v>
      </c>
      <c r="AH142" s="71" t="s">
        <v>86</v>
      </c>
      <c r="AI142" s="71" t="s">
        <v>64</v>
      </c>
      <c r="AJ142" s="71" t="s">
        <v>63</v>
      </c>
      <c r="AK142" s="71" t="s">
        <v>63</v>
      </c>
      <c r="AL142" s="71" t="s">
        <v>63</v>
      </c>
      <c r="AM142" s="71" t="s">
        <v>63</v>
      </c>
      <c r="AN142" s="71" t="s">
        <v>1405</v>
      </c>
      <c r="AO142" s="71" t="s">
        <v>1406</v>
      </c>
      <c r="AP142" s="71" t="s">
        <v>1407</v>
      </c>
      <c r="AQ142" s="71" t="s">
        <v>1408</v>
      </c>
      <c r="AR142" s="71" t="s">
        <v>63</v>
      </c>
      <c r="AS142" s="71"/>
      <c r="AT142" s="71" t="s">
        <v>64</v>
      </c>
      <c r="AU142" s="71" t="s">
        <v>73</v>
      </c>
      <c r="AV142" s="71" t="s">
        <v>64</v>
      </c>
      <c r="AW142" s="71"/>
      <c r="AX142" s="22" t="s">
        <v>1409</v>
      </c>
      <c r="AY142" s="93" t="s">
        <v>1410</v>
      </c>
    </row>
    <row r="143" spans="1:51" ht="84.75" customHeight="1">
      <c r="A143" s="70">
        <v>142</v>
      </c>
      <c r="B143" s="71" t="s">
        <v>1411</v>
      </c>
      <c r="C143" s="71" t="s">
        <v>265</v>
      </c>
      <c r="D143" s="71" t="s">
        <v>1412</v>
      </c>
      <c r="E143" s="71">
        <v>2026</v>
      </c>
      <c r="F143" s="71" t="s">
        <v>54</v>
      </c>
      <c r="G143" s="71" t="s">
        <v>126</v>
      </c>
      <c r="H143" s="71" t="s">
        <v>234</v>
      </c>
      <c r="I143" s="71" t="str">
        <f t="array" ref="I143">_xlfn.TEXTJOIN(",", TRUE, IF(Table4[study_id]=Table3[[#This Row],[study_id]], Table4[iso_code], ""))</f>
        <v>ET</v>
      </c>
      <c r="J143" s="71">
        <f>COUNTIF(study_countries!A:A,A143)</f>
        <v>1</v>
      </c>
      <c r="K143" s="71" t="s">
        <v>316</v>
      </c>
      <c r="L143" s="71" t="s">
        <v>1413</v>
      </c>
      <c r="M143" s="71" t="s">
        <v>1414</v>
      </c>
      <c r="N143" s="71">
        <v>2022</v>
      </c>
      <c r="O143" s="71">
        <v>2050</v>
      </c>
      <c r="P143" s="71" t="s">
        <v>60</v>
      </c>
      <c r="Q143" s="71" t="s">
        <v>82</v>
      </c>
      <c r="R143" s="71" t="s">
        <v>62</v>
      </c>
      <c r="S143" s="71" t="s">
        <v>63</v>
      </c>
      <c r="T143" s="71" t="s">
        <v>63</v>
      </c>
      <c r="U143" s="71" t="s">
        <v>63</v>
      </c>
      <c r="V143" s="71" t="s">
        <v>64</v>
      </c>
      <c r="W143" s="71" t="s">
        <v>64</v>
      </c>
      <c r="X143" s="71" t="s">
        <v>63</v>
      </c>
      <c r="Y143" s="71" t="s">
        <v>63</v>
      </c>
      <c r="Z143" s="71" t="s">
        <v>64</v>
      </c>
      <c r="AA143" s="71" t="s">
        <v>63</v>
      </c>
      <c r="AB143" s="71" t="s">
        <v>143</v>
      </c>
      <c r="AC143" s="71" t="s">
        <v>101</v>
      </c>
      <c r="AD143" s="71" t="s">
        <v>63</v>
      </c>
      <c r="AE143" s="71" t="s">
        <v>63</v>
      </c>
      <c r="AF143" s="71" t="s">
        <v>64</v>
      </c>
      <c r="AG143" s="71" t="s">
        <v>64</v>
      </c>
      <c r="AH143" s="71" t="s">
        <v>857</v>
      </c>
      <c r="AI143" s="71" t="s">
        <v>64</v>
      </c>
      <c r="AJ143" s="71" t="s">
        <v>64</v>
      </c>
      <c r="AK143" s="71" t="s">
        <v>64</v>
      </c>
      <c r="AL143" s="71" t="s">
        <v>64</v>
      </c>
      <c r="AM143" s="71" t="s">
        <v>64</v>
      </c>
      <c r="AN143" s="71" t="s">
        <v>1415</v>
      </c>
      <c r="AO143" s="71"/>
      <c r="AP143" s="71" t="s">
        <v>1416</v>
      </c>
      <c r="AQ143" s="71" t="s">
        <v>195</v>
      </c>
      <c r="AR143" s="71" t="s">
        <v>63</v>
      </c>
      <c r="AS143" s="71"/>
      <c r="AT143" s="71" t="s">
        <v>63</v>
      </c>
      <c r="AU143" s="71" t="s">
        <v>73</v>
      </c>
      <c r="AV143" s="71" t="s">
        <v>64</v>
      </c>
      <c r="AW143" s="71"/>
      <c r="AX143" s="22" t="s">
        <v>1417</v>
      </c>
      <c r="AY143" s="93" t="s">
        <v>1418</v>
      </c>
    </row>
    <row r="144" spans="1:51" ht="84" customHeight="1">
      <c r="A144" s="70">
        <v>143</v>
      </c>
      <c r="B144" s="71" t="s">
        <v>1419</v>
      </c>
      <c r="C144" s="71" t="s">
        <v>1420</v>
      </c>
      <c r="D144" s="71" t="s">
        <v>1421</v>
      </c>
      <c r="E144" s="71">
        <v>2024</v>
      </c>
      <c r="F144" s="71" t="s">
        <v>232</v>
      </c>
      <c r="G144" s="71" t="s">
        <v>190</v>
      </c>
      <c r="H144" s="71" t="s">
        <v>218</v>
      </c>
      <c r="I144" s="71" t="str">
        <f t="array" ref="I144">_xlfn.TEXTJOIN(",", TRUE, IF(Table4[study_id]=Table3[[#This Row],[study_id]], Table4[iso_code], ""))</f>
        <v>KE</v>
      </c>
      <c r="J144" s="71">
        <f>COUNTIF(study_countries!A:A,A144)</f>
        <v>1</v>
      </c>
      <c r="K144" s="71" t="s">
        <v>316</v>
      </c>
      <c r="L144" s="71" t="s">
        <v>1422</v>
      </c>
      <c r="M144" s="71" t="s">
        <v>1423</v>
      </c>
      <c r="N144" s="71"/>
      <c r="O144" s="71"/>
      <c r="P144" s="71"/>
      <c r="Q144" s="71"/>
      <c r="R144" s="71"/>
      <c r="S144" s="71"/>
      <c r="T144" s="71"/>
      <c r="U144" s="71"/>
      <c r="V144" s="71"/>
      <c r="W144" s="71"/>
      <c r="X144" s="71"/>
      <c r="Y144" s="71"/>
      <c r="Z144" s="71"/>
      <c r="AA144" s="71"/>
      <c r="AB144" s="71" t="s">
        <v>65</v>
      </c>
      <c r="AC144" s="71" t="s">
        <v>66</v>
      </c>
      <c r="AD144" s="71" t="s">
        <v>63</v>
      </c>
      <c r="AE144" s="71" t="s">
        <v>64</v>
      </c>
      <c r="AF144" s="71" t="s">
        <v>64</v>
      </c>
      <c r="AG144" s="71"/>
      <c r="AH144" s="71" t="s">
        <v>86</v>
      </c>
      <c r="AI144" s="71" t="s">
        <v>64</v>
      </c>
      <c r="AJ144" s="71" t="s">
        <v>64</v>
      </c>
      <c r="AK144" s="71" t="s">
        <v>64</v>
      </c>
      <c r="AL144" s="71" t="s">
        <v>63</v>
      </c>
      <c r="AM144" s="71" t="s">
        <v>64</v>
      </c>
      <c r="AN144" s="71"/>
      <c r="AO144" s="71"/>
      <c r="AP144" s="71" t="s">
        <v>1424</v>
      </c>
      <c r="AQ144" s="71" t="s">
        <v>563</v>
      </c>
      <c r="AR144" s="71" t="s">
        <v>64</v>
      </c>
      <c r="AS144" s="71"/>
      <c r="AT144" s="71" t="s">
        <v>64</v>
      </c>
      <c r="AU144" s="71"/>
      <c r="AV144" s="71"/>
      <c r="AW144" s="71"/>
      <c r="AX144" s="22" t="s">
        <v>1425</v>
      </c>
      <c r="AY144" s="93" t="s">
        <v>1426</v>
      </c>
    </row>
    <row r="145" spans="1:51" ht="90.75" customHeight="1">
      <c r="A145" s="70">
        <v>144</v>
      </c>
      <c r="B145" s="71" t="s">
        <v>1427</v>
      </c>
      <c r="C145" s="71" t="s">
        <v>1428</v>
      </c>
      <c r="D145" s="71" t="s">
        <v>1429</v>
      </c>
      <c r="E145" s="71">
        <v>2016</v>
      </c>
      <c r="F145" s="71" t="s">
        <v>232</v>
      </c>
      <c r="G145" s="71" t="s">
        <v>202</v>
      </c>
      <c r="H145" s="71" t="s">
        <v>234</v>
      </c>
      <c r="I145" s="71" t="str">
        <f t="array" ref="I145">_xlfn.TEXTJOIN(",", TRUE, IF(Table4[study_id]=Table3[[#This Row],[study_id]], Table4[iso_code], ""))</f>
        <v>ZA</v>
      </c>
      <c r="J145" s="71">
        <f>COUNTIF(study_countries!A:A,A145)</f>
        <v>1</v>
      </c>
      <c r="K145" s="71" t="s">
        <v>267</v>
      </c>
      <c r="L145" s="71" t="s">
        <v>1430</v>
      </c>
      <c r="M145" s="71" t="s">
        <v>1431</v>
      </c>
      <c r="N145" s="71">
        <v>2015</v>
      </c>
      <c r="O145" s="71">
        <v>2050</v>
      </c>
      <c r="P145" s="71"/>
      <c r="Q145" s="71"/>
      <c r="R145" s="71"/>
      <c r="S145" s="71"/>
      <c r="T145" s="71"/>
      <c r="U145" s="71"/>
      <c r="V145" s="71"/>
      <c r="W145" s="71"/>
      <c r="X145" s="71"/>
      <c r="Y145" s="71"/>
      <c r="Z145" s="71"/>
      <c r="AA145" s="71"/>
      <c r="AB145" s="71" t="s">
        <v>143</v>
      </c>
      <c r="AC145" s="71" t="s">
        <v>66</v>
      </c>
      <c r="AD145" s="71" t="s">
        <v>63</v>
      </c>
      <c r="AE145" s="71" t="s">
        <v>63</v>
      </c>
      <c r="AF145" s="71" t="s">
        <v>64</v>
      </c>
      <c r="AG145" s="71"/>
      <c r="AH145" s="71" t="s">
        <v>86</v>
      </c>
      <c r="AI145" s="71" t="s">
        <v>64</v>
      </c>
      <c r="AJ145" s="71" t="s">
        <v>63</v>
      </c>
      <c r="AK145" s="71" t="s">
        <v>63</v>
      </c>
      <c r="AL145" s="71" t="s">
        <v>64</v>
      </c>
      <c r="AM145" s="71" t="s">
        <v>64</v>
      </c>
      <c r="AN145" s="71"/>
      <c r="AO145" s="71"/>
      <c r="AP145" s="71" t="s">
        <v>1432</v>
      </c>
      <c r="AQ145" s="71" t="s">
        <v>1433</v>
      </c>
      <c r="AR145" s="71" t="s">
        <v>133</v>
      </c>
      <c r="AS145" s="71"/>
      <c r="AT145" s="71" t="s">
        <v>64</v>
      </c>
      <c r="AU145" s="71"/>
      <c r="AV145" s="71"/>
      <c r="AW145" s="71"/>
      <c r="AX145" s="22" t="s">
        <v>1434</v>
      </c>
      <c r="AY145" s="93" t="s">
        <v>1435</v>
      </c>
    </row>
    <row r="146" spans="1:51" ht="83.25" customHeight="1">
      <c r="A146" s="70">
        <v>145</v>
      </c>
      <c r="B146" s="71" t="s">
        <v>1436</v>
      </c>
      <c r="C146" s="71" t="s">
        <v>746</v>
      </c>
      <c r="D146" s="71" t="s">
        <v>1437</v>
      </c>
      <c r="E146" s="71">
        <v>2021</v>
      </c>
      <c r="F146" s="71" t="s">
        <v>232</v>
      </c>
      <c r="G146" s="71" t="s">
        <v>747</v>
      </c>
      <c r="H146" s="71" t="s">
        <v>218</v>
      </c>
      <c r="I146" s="71" t="str">
        <f t="array" ref="I146">_xlfn.TEXTJOIN(",", TRUE, IF(Table4[study_id]=Table3[[#This Row],[study_id]], Table4[iso_code], ""))</f>
        <v>ZA</v>
      </c>
      <c r="J146" s="71">
        <f>COUNTIF(study_countries!A:A,A146)</f>
        <v>1</v>
      </c>
      <c r="K146" s="71" t="s">
        <v>267</v>
      </c>
      <c r="L146" s="71" t="s">
        <v>1438</v>
      </c>
      <c r="M146" s="71" t="s">
        <v>1439</v>
      </c>
      <c r="N146" s="71"/>
      <c r="O146" s="71"/>
      <c r="P146" s="71"/>
      <c r="Q146" s="71"/>
      <c r="R146" s="71"/>
      <c r="S146" s="71"/>
      <c r="T146" s="71"/>
      <c r="U146" s="71"/>
      <c r="V146" s="71"/>
      <c r="W146" s="71"/>
      <c r="X146" s="71"/>
      <c r="Y146" s="71"/>
      <c r="Z146" s="71"/>
      <c r="AA146" s="71"/>
      <c r="AB146" s="71" t="s">
        <v>65</v>
      </c>
      <c r="AC146" s="71" t="s">
        <v>66</v>
      </c>
      <c r="AD146" s="71" t="s">
        <v>63</v>
      </c>
      <c r="AE146" s="71" t="s">
        <v>63</v>
      </c>
      <c r="AF146" s="71" t="s">
        <v>64</v>
      </c>
      <c r="AG146" s="71"/>
      <c r="AH146" s="71" t="s">
        <v>116</v>
      </c>
      <c r="AI146" s="71" t="s">
        <v>64</v>
      </c>
      <c r="AJ146" s="71" t="s">
        <v>64</v>
      </c>
      <c r="AK146" s="71" t="s">
        <v>64</v>
      </c>
      <c r="AL146" s="71" t="s">
        <v>63</v>
      </c>
      <c r="AM146" s="71" t="s">
        <v>63</v>
      </c>
      <c r="AN146" s="71"/>
      <c r="AO146" s="71"/>
      <c r="AP146" s="71" t="s">
        <v>1440</v>
      </c>
      <c r="AQ146" s="71" t="s">
        <v>1441</v>
      </c>
      <c r="AR146" s="71" t="s">
        <v>63</v>
      </c>
      <c r="AS146" s="71"/>
      <c r="AT146" s="71" t="s">
        <v>64</v>
      </c>
      <c r="AU146" s="71"/>
      <c r="AV146" s="71"/>
      <c r="AW146" s="71"/>
      <c r="AX146" s="22" t="s">
        <v>1442</v>
      </c>
      <c r="AY146" s="93" t="s">
        <v>1443</v>
      </c>
    </row>
    <row r="147" spans="1:51" ht="91.5" customHeight="1">
      <c r="A147" s="70">
        <v>146</v>
      </c>
      <c r="B147" s="71" t="s">
        <v>1444</v>
      </c>
      <c r="C147" s="71" t="s">
        <v>382</v>
      </c>
      <c r="D147" s="71" t="s">
        <v>1445</v>
      </c>
      <c r="E147" s="71">
        <v>2024</v>
      </c>
      <c r="F147" s="71" t="s">
        <v>54</v>
      </c>
      <c r="G147" s="71" t="s">
        <v>126</v>
      </c>
      <c r="H147" s="71" t="s">
        <v>234</v>
      </c>
      <c r="I147" s="71" t="str">
        <f t="array" ref="I147">_xlfn.TEXTJOIN(",", TRUE, IF(Table4[study_id]=Table3[[#This Row],[study_id]], Table4[iso_code], ""))</f>
        <v>KE</v>
      </c>
      <c r="J147" s="71">
        <f>COUNTIF(study_countries!A:A,A147)</f>
        <v>1</v>
      </c>
      <c r="K147" s="71" t="s">
        <v>316</v>
      </c>
      <c r="L147" s="71" t="s">
        <v>1446</v>
      </c>
      <c r="M147" s="71" t="s">
        <v>1447</v>
      </c>
      <c r="N147" s="71">
        <v>2015</v>
      </c>
      <c r="O147" s="71">
        <v>2040</v>
      </c>
      <c r="P147" s="71" t="s">
        <v>156</v>
      </c>
      <c r="Q147" s="71" t="s">
        <v>436</v>
      </c>
      <c r="R147" s="71" t="s">
        <v>190</v>
      </c>
      <c r="S147" s="71" t="s">
        <v>63</v>
      </c>
      <c r="T147" s="71" t="s">
        <v>63</v>
      </c>
      <c r="U147" s="71" t="s">
        <v>64</v>
      </c>
      <c r="V147" s="71" t="s">
        <v>63</v>
      </c>
      <c r="W147" s="71" t="s">
        <v>63</v>
      </c>
      <c r="X147" s="71" t="s">
        <v>63</v>
      </c>
      <c r="Y147" s="71" t="s">
        <v>63</v>
      </c>
      <c r="Z147" s="71" t="s">
        <v>64</v>
      </c>
      <c r="AA147" s="71" t="s">
        <v>63</v>
      </c>
      <c r="AB147" s="71" t="s">
        <v>143</v>
      </c>
      <c r="AC147" s="71" t="s">
        <v>66</v>
      </c>
      <c r="AD147" s="71" t="s">
        <v>63</v>
      </c>
      <c r="AE147" s="71" t="s">
        <v>63</v>
      </c>
      <c r="AF147" s="71" t="s">
        <v>64</v>
      </c>
      <c r="AG147" s="71" t="s">
        <v>64</v>
      </c>
      <c r="AH147" s="71" t="s">
        <v>86</v>
      </c>
      <c r="AI147" s="71" t="s">
        <v>133</v>
      </c>
      <c r="AJ147" s="71" t="s">
        <v>63</v>
      </c>
      <c r="AK147" s="71" t="s">
        <v>63</v>
      </c>
      <c r="AL147" s="71" t="s">
        <v>64</v>
      </c>
      <c r="AM147" s="71" t="s">
        <v>63</v>
      </c>
      <c r="AN147" s="71" t="s">
        <v>1448</v>
      </c>
      <c r="AO147" s="71" t="s">
        <v>1449</v>
      </c>
      <c r="AP147" s="71" t="s">
        <v>1450</v>
      </c>
      <c r="AQ147" s="71" t="s">
        <v>1408</v>
      </c>
      <c r="AR147" s="71" t="s">
        <v>63</v>
      </c>
      <c r="AS147" s="71"/>
      <c r="AT147" s="71" t="s">
        <v>64</v>
      </c>
      <c r="AU147" s="71" t="s">
        <v>73</v>
      </c>
      <c r="AV147" s="71" t="s">
        <v>64</v>
      </c>
      <c r="AW147" s="71"/>
      <c r="AX147" s="22" t="s">
        <v>1451</v>
      </c>
      <c r="AY147" s="93" t="s">
        <v>1410</v>
      </c>
    </row>
    <row r="148" spans="1:51" ht="75" customHeight="1">
      <c r="A148" s="70">
        <v>147</v>
      </c>
      <c r="B148" s="71" t="s">
        <v>1452</v>
      </c>
      <c r="C148" s="71" t="s">
        <v>1453</v>
      </c>
      <c r="D148" s="71" t="s">
        <v>1454</v>
      </c>
      <c r="E148" s="71" t="s">
        <v>1455</v>
      </c>
      <c r="F148" s="71" t="s">
        <v>232</v>
      </c>
      <c r="G148" s="71" t="s">
        <v>589</v>
      </c>
      <c r="H148" s="71" t="s">
        <v>218</v>
      </c>
      <c r="I148" s="71" t="s">
        <v>1456</v>
      </c>
      <c r="J148" s="71" t="s">
        <v>1457</v>
      </c>
      <c r="K148" s="71" t="s">
        <v>267</v>
      </c>
      <c r="L148" s="71" t="s">
        <v>1458</v>
      </c>
      <c r="M148" s="71" t="s">
        <v>1459</v>
      </c>
      <c r="N148" s="71" t="s">
        <v>1455</v>
      </c>
      <c r="O148" s="71" t="s">
        <v>1460</v>
      </c>
      <c r="P148" s="71"/>
      <c r="Q148" s="71"/>
      <c r="R148" s="71"/>
      <c r="S148" s="71"/>
      <c r="T148" s="71"/>
      <c r="U148" s="71"/>
      <c r="V148" s="71"/>
      <c r="W148" s="71"/>
      <c r="X148" s="71"/>
      <c r="Y148" s="71"/>
      <c r="Z148" s="71"/>
      <c r="AA148" s="71"/>
      <c r="AB148" s="71" t="s">
        <v>65</v>
      </c>
      <c r="AC148" s="71" t="s">
        <v>101</v>
      </c>
      <c r="AD148" s="71" t="s">
        <v>63</v>
      </c>
      <c r="AE148" s="71" t="s">
        <v>63</v>
      </c>
      <c r="AF148" s="71" t="s">
        <v>64</v>
      </c>
      <c r="AG148" s="71"/>
      <c r="AH148" s="71" t="s">
        <v>67</v>
      </c>
      <c r="AI148" s="71" t="s">
        <v>133</v>
      </c>
      <c r="AJ148" s="71" t="s">
        <v>64</v>
      </c>
      <c r="AK148" s="71" t="s">
        <v>64</v>
      </c>
      <c r="AL148" s="71" t="s">
        <v>63</v>
      </c>
      <c r="AM148" s="71" t="s">
        <v>64</v>
      </c>
      <c r="AN148" s="71"/>
      <c r="AO148" s="71"/>
      <c r="AP148" s="71" t="s">
        <v>1461</v>
      </c>
      <c r="AQ148" s="71" t="s">
        <v>1462</v>
      </c>
      <c r="AR148" s="71" t="s">
        <v>133</v>
      </c>
      <c r="AS148" s="71"/>
      <c r="AT148" s="71" t="s">
        <v>64</v>
      </c>
      <c r="AU148" s="71"/>
      <c r="AV148" s="71"/>
      <c r="AW148" s="71"/>
      <c r="AX148" s="71" t="s">
        <v>1463</v>
      </c>
      <c r="AY148" s="73" t="s">
        <v>1464</v>
      </c>
    </row>
    <row r="149" spans="1:51" ht="75" customHeight="1">
      <c r="A149" s="70">
        <v>148</v>
      </c>
      <c r="B149" s="71" t="s">
        <v>1465</v>
      </c>
      <c r="C149" s="71" t="s">
        <v>746</v>
      </c>
      <c r="D149" s="71" t="s">
        <v>1466</v>
      </c>
      <c r="E149" s="71" t="s">
        <v>1467</v>
      </c>
      <c r="F149" s="71" t="s">
        <v>232</v>
      </c>
      <c r="G149" s="71" t="s">
        <v>589</v>
      </c>
      <c r="H149" s="71" t="s">
        <v>234</v>
      </c>
      <c r="I149" s="71" t="s">
        <v>1468</v>
      </c>
      <c r="J149" s="71" t="s">
        <v>1457</v>
      </c>
      <c r="K149" s="71" t="s">
        <v>316</v>
      </c>
      <c r="L149" s="71" t="s">
        <v>1469</v>
      </c>
      <c r="M149" s="71" t="s">
        <v>1470</v>
      </c>
      <c r="N149" s="71"/>
      <c r="O149" s="71"/>
      <c r="P149" s="71"/>
      <c r="Q149" s="71"/>
      <c r="R149" s="71"/>
      <c r="S149" s="71"/>
      <c r="T149" s="71"/>
      <c r="U149" s="71"/>
      <c r="V149" s="71"/>
      <c r="W149" s="71"/>
      <c r="X149" s="71"/>
      <c r="Y149" s="71"/>
      <c r="Z149" s="71"/>
      <c r="AA149" s="71"/>
      <c r="AB149" s="71" t="s">
        <v>65</v>
      </c>
      <c r="AC149" s="71" t="s">
        <v>66</v>
      </c>
      <c r="AD149" s="71" t="s">
        <v>63</v>
      </c>
      <c r="AE149" s="71" t="s">
        <v>63</v>
      </c>
      <c r="AF149" s="71" t="s">
        <v>64</v>
      </c>
      <c r="AG149" s="71"/>
      <c r="AH149" s="71" t="s">
        <v>67</v>
      </c>
      <c r="AI149" s="71" t="s">
        <v>64</v>
      </c>
      <c r="AJ149" s="71" t="s">
        <v>64</v>
      </c>
      <c r="AK149" s="71" t="s">
        <v>64</v>
      </c>
      <c r="AL149" s="71" t="s">
        <v>63</v>
      </c>
      <c r="AM149" s="71" t="s">
        <v>64</v>
      </c>
      <c r="AN149" s="71"/>
      <c r="AO149" s="71"/>
      <c r="AP149" s="71" t="s">
        <v>1471</v>
      </c>
      <c r="AQ149" s="71" t="s">
        <v>1472</v>
      </c>
      <c r="AR149" s="71" t="s">
        <v>64</v>
      </c>
      <c r="AS149" s="71"/>
      <c r="AT149" s="71" t="s">
        <v>64</v>
      </c>
      <c r="AU149" s="71"/>
      <c r="AV149" s="71"/>
      <c r="AW149" s="71"/>
      <c r="AX149" s="71" t="s">
        <v>1473</v>
      </c>
      <c r="AY149" s="73" t="s">
        <v>1474</v>
      </c>
    </row>
    <row r="150" spans="1:51" ht="75" customHeight="1">
      <c r="A150" s="70">
        <v>149</v>
      </c>
      <c r="B150" s="71" t="s">
        <v>1475</v>
      </c>
      <c r="C150" s="71" t="s">
        <v>746</v>
      </c>
      <c r="D150" s="71" t="s">
        <v>1476</v>
      </c>
      <c r="E150" s="71" t="s">
        <v>1477</v>
      </c>
      <c r="F150" s="71" t="s">
        <v>232</v>
      </c>
      <c r="G150" s="71" t="s">
        <v>747</v>
      </c>
      <c r="H150" s="71" t="s">
        <v>218</v>
      </c>
      <c r="I150" s="71" t="s">
        <v>195</v>
      </c>
      <c r="J150" s="71" t="s">
        <v>1457</v>
      </c>
      <c r="K150" s="71" t="s">
        <v>316</v>
      </c>
      <c r="L150" s="71" t="s">
        <v>1478</v>
      </c>
      <c r="M150" s="71" t="s">
        <v>1479</v>
      </c>
      <c r="N150" s="71"/>
      <c r="O150" s="71"/>
      <c r="P150" s="71"/>
      <c r="Q150" s="71"/>
      <c r="R150" s="71"/>
      <c r="S150" s="71"/>
      <c r="T150" s="71"/>
      <c r="U150" s="71"/>
      <c r="V150" s="71"/>
      <c r="W150" s="71"/>
      <c r="X150" s="71"/>
      <c r="Y150" s="71"/>
      <c r="Z150" s="71"/>
      <c r="AA150" s="71"/>
      <c r="AB150" s="71" t="s">
        <v>65</v>
      </c>
      <c r="AC150" s="71" t="s">
        <v>66</v>
      </c>
      <c r="AD150" s="71" t="s">
        <v>63</v>
      </c>
      <c r="AE150" s="71" t="s">
        <v>63</v>
      </c>
      <c r="AF150" s="71" t="s">
        <v>64</v>
      </c>
      <c r="AG150" s="71"/>
      <c r="AH150" s="71" t="s">
        <v>67</v>
      </c>
      <c r="AI150" s="71" t="s">
        <v>64</v>
      </c>
      <c r="AJ150" s="71" t="s">
        <v>64</v>
      </c>
      <c r="AK150" s="71" t="s">
        <v>64</v>
      </c>
      <c r="AL150" s="71" t="s">
        <v>63</v>
      </c>
      <c r="AM150" s="71" t="s">
        <v>64</v>
      </c>
      <c r="AN150" s="71"/>
      <c r="AO150" s="71"/>
      <c r="AP150" s="71" t="s">
        <v>1480</v>
      </c>
      <c r="AQ150" s="71" t="s">
        <v>1481</v>
      </c>
      <c r="AR150" s="71" t="s">
        <v>133</v>
      </c>
      <c r="AS150" s="71"/>
      <c r="AT150" s="71" t="s">
        <v>64</v>
      </c>
      <c r="AU150" s="71"/>
      <c r="AV150" s="71"/>
      <c r="AW150" s="71"/>
      <c r="AX150" s="71" t="s">
        <v>1482</v>
      </c>
      <c r="AY150" s="73" t="s">
        <v>1483</v>
      </c>
    </row>
    <row r="151" spans="1:51" ht="75" customHeight="1">
      <c r="A151" s="70">
        <v>150</v>
      </c>
      <c r="B151" s="71" t="s">
        <v>1484</v>
      </c>
      <c r="C151" s="71" t="s">
        <v>811</v>
      </c>
      <c r="D151" s="71" t="s">
        <v>1485</v>
      </c>
      <c r="E151" s="71" t="s">
        <v>1486</v>
      </c>
      <c r="F151" s="71" t="s">
        <v>232</v>
      </c>
      <c r="G151" s="71" t="s">
        <v>747</v>
      </c>
      <c r="H151" s="71" t="s">
        <v>218</v>
      </c>
      <c r="I151" s="71" t="s">
        <v>1233</v>
      </c>
      <c r="J151" s="71" t="s">
        <v>1457</v>
      </c>
      <c r="K151" s="71" t="s">
        <v>244</v>
      </c>
      <c r="L151" s="71" t="s">
        <v>1487</v>
      </c>
      <c r="M151" s="71" t="s">
        <v>1488</v>
      </c>
      <c r="N151" s="71"/>
      <c r="O151" s="71"/>
      <c r="P151" s="71"/>
      <c r="Q151" s="71"/>
      <c r="R151" s="71"/>
      <c r="S151" s="71"/>
      <c r="T151" s="71"/>
      <c r="U151" s="71"/>
      <c r="V151" s="71"/>
      <c r="W151" s="71"/>
      <c r="X151" s="71"/>
      <c r="Y151" s="71"/>
      <c r="Z151" s="71"/>
      <c r="AA151" s="71"/>
      <c r="AB151" s="71" t="s">
        <v>65</v>
      </c>
      <c r="AC151" s="71" t="s">
        <v>66</v>
      </c>
      <c r="AD151" s="71" t="s">
        <v>63</v>
      </c>
      <c r="AE151" s="71" t="s">
        <v>63</v>
      </c>
      <c r="AF151" s="71" t="s">
        <v>64</v>
      </c>
      <c r="AG151" s="71"/>
      <c r="AH151" s="71" t="s">
        <v>86</v>
      </c>
      <c r="AI151" s="71" t="s">
        <v>64</v>
      </c>
      <c r="AJ151" s="71" t="s">
        <v>64</v>
      </c>
      <c r="AK151" s="71" t="s">
        <v>64</v>
      </c>
      <c r="AL151" s="71" t="s">
        <v>64</v>
      </c>
      <c r="AM151" s="71" t="s">
        <v>64</v>
      </c>
      <c r="AN151" s="71"/>
      <c r="AO151" s="71"/>
      <c r="AP151" s="71" t="s">
        <v>1489</v>
      </c>
      <c r="AQ151" s="71" t="s">
        <v>1233</v>
      </c>
      <c r="AR151" s="71" t="s">
        <v>63</v>
      </c>
      <c r="AS151" s="71"/>
      <c r="AT151" s="71" t="s">
        <v>64</v>
      </c>
      <c r="AU151" s="71"/>
      <c r="AV151" s="71"/>
      <c r="AW151" s="71"/>
      <c r="AX151" s="71" t="s">
        <v>1490</v>
      </c>
      <c r="AY151" s="73" t="s">
        <v>1491</v>
      </c>
    </row>
    <row r="152" spans="1:51" ht="75" customHeight="1">
      <c r="A152" s="70">
        <v>151</v>
      </c>
      <c r="B152" s="71" t="s">
        <v>1492</v>
      </c>
      <c r="C152" s="71" t="s">
        <v>746</v>
      </c>
      <c r="D152" s="71" t="s">
        <v>1493</v>
      </c>
      <c r="E152" s="71" t="s">
        <v>1477</v>
      </c>
      <c r="F152" s="71" t="s">
        <v>232</v>
      </c>
      <c r="G152" s="71" t="s">
        <v>747</v>
      </c>
      <c r="H152" s="71" t="s">
        <v>218</v>
      </c>
      <c r="I152" s="71" t="s">
        <v>1233</v>
      </c>
      <c r="J152" s="71" t="s">
        <v>1457</v>
      </c>
      <c r="K152" s="71" t="s">
        <v>244</v>
      </c>
      <c r="L152" s="71" t="s">
        <v>1494</v>
      </c>
      <c r="M152" s="71" t="s">
        <v>1495</v>
      </c>
      <c r="N152" s="71"/>
      <c r="O152" s="71"/>
      <c r="P152" s="71"/>
      <c r="Q152" s="71"/>
      <c r="R152" s="71"/>
      <c r="S152" s="71"/>
      <c r="T152" s="71"/>
      <c r="U152" s="71"/>
      <c r="V152" s="71"/>
      <c r="W152" s="71"/>
      <c r="X152" s="71"/>
      <c r="Y152" s="71"/>
      <c r="Z152" s="71"/>
      <c r="AA152" s="71"/>
      <c r="AB152" s="71" t="s">
        <v>65</v>
      </c>
      <c r="AC152" s="71" t="s">
        <v>66</v>
      </c>
      <c r="AD152" s="71" t="s">
        <v>63</v>
      </c>
      <c r="AE152" s="71" t="s">
        <v>63</v>
      </c>
      <c r="AF152" s="71" t="s">
        <v>64</v>
      </c>
      <c r="AG152" s="71"/>
      <c r="AH152" s="71" t="s">
        <v>67</v>
      </c>
      <c r="AI152" s="71" t="s">
        <v>64</v>
      </c>
      <c r="AJ152" s="71" t="s">
        <v>64</v>
      </c>
      <c r="AK152" s="71" t="s">
        <v>64</v>
      </c>
      <c r="AL152" s="71" t="s">
        <v>63</v>
      </c>
      <c r="AM152" s="71" t="s">
        <v>64</v>
      </c>
      <c r="AN152" s="71"/>
      <c r="AO152" s="71"/>
      <c r="AP152" s="71" t="s">
        <v>1496</v>
      </c>
      <c r="AQ152" s="71" t="s">
        <v>1233</v>
      </c>
      <c r="AR152" s="71" t="s">
        <v>63</v>
      </c>
      <c r="AS152" s="71"/>
      <c r="AT152" s="71" t="s">
        <v>64</v>
      </c>
      <c r="AU152" s="71"/>
      <c r="AV152" s="71"/>
      <c r="AW152" s="71"/>
      <c r="AX152" s="71" t="s">
        <v>1497</v>
      </c>
      <c r="AY152" s="73" t="s">
        <v>1498</v>
      </c>
    </row>
    <row r="153" spans="1:51" ht="75" customHeight="1">
      <c r="A153" s="70">
        <v>152</v>
      </c>
      <c r="B153" s="71" t="s">
        <v>1499</v>
      </c>
      <c r="C153" s="71" t="s">
        <v>290</v>
      </c>
      <c r="D153" s="71" t="s">
        <v>1500</v>
      </c>
      <c r="E153" s="71" t="s">
        <v>1455</v>
      </c>
      <c r="F153" s="71" t="s">
        <v>232</v>
      </c>
      <c r="G153" s="71" t="s">
        <v>589</v>
      </c>
      <c r="H153" s="71" t="s">
        <v>218</v>
      </c>
      <c r="I153" s="71" t="s">
        <v>429</v>
      </c>
      <c r="J153" s="71" t="s">
        <v>1457</v>
      </c>
      <c r="K153" s="71" t="s">
        <v>316</v>
      </c>
      <c r="L153" s="71" t="s">
        <v>1501</v>
      </c>
      <c r="M153" s="71" t="s">
        <v>1502</v>
      </c>
      <c r="N153" s="71" t="s">
        <v>1503</v>
      </c>
      <c r="O153" s="71" t="s">
        <v>1504</v>
      </c>
      <c r="P153" s="71"/>
      <c r="Q153" s="71"/>
      <c r="R153" s="71"/>
      <c r="S153" s="71"/>
      <c r="T153" s="71"/>
      <c r="U153" s="71"/>
      <c r="V153" s="71"/>
      <c r="W153" s="71"/>
      <c r="X153" s="71"/>
      <c r="Y153" s="71"/>
      <c r="Z153" s="71"/>
      <c r="AA153" s="71"/>
      <c r="AB153" s="71" t="s">
        <v>65</v>
      </c>
      <c r="AC153" s="71" t="s">
        <v>85</v>
      </c>
      <c r="AD153" s="71" t="s">
        <v>63</v>
      </c>
      <c r="AE153" s="71" t="s">
        <v>64</v>
      </c>
      <c r="AF153" s="71" t="s">
        <v>64</v>
      </c>
      <c r="AG153" s="71"/>
      <c r="AH153" s="71" t="s">
        <v>67</v>
      </c>
      <c r="AI153" s="71" t="s">
        <v>64</v>
      </c>
      <c r="AJ153" s="71" t="s">
        <v>63</v>
      </c>
      <c r="AK153" s="71" t="s">
        <v>63</v>
      </c>
      <c r="AL153" s="71" t="s">
        <v>64</v>
      </c>
      <c r="AM153" s="71" t="s">
        <v>64</v>
      </c>
      <c r="AN153" s="71"/>
      <c r="AO153" s="71"/>
      <c r="AP153" s="71" t="s">
        <v>1505</v>
      </c>
      <c r="AQ153" s="71" t="s">
        <v>1506</v>
      </c>
      <c r="AR153" s="71" t="s">
        <v>63</v>
      </c>
      <c r="AS153" s="71"/>
      <c r="AT153" s="71" t="s">
        <v>63</v>
      </c>
      <c r="AU153" s="71"/>
      <c r="AV153" s="71"/>
      <c r="AW153" s="71"/>
      <c r="AX153" s="71" t="s">
        <v>1507</v>
      </c>
      <c r="AY153" s="73" t="s">
        <v>1508</v>
      </c>
    </row>
    <row r="154" spans="1:51" ht="75" customHeight="1">
      <c r="A154" s="70">
        <v>153</v>
      </c>
      <c r="B154" s="71" t="s">
        <v>1509</v>
      </c>
      <c r="C154" s="71" t="s">
        <v>811</v>
      </c>
      <c r="D154" s="71" t="s">
        <v>1510</v>
      </c>
      <c r="E154" s="71" t="s">
        <v>1511</v>
      </c>
      <c r="F154" s="71" t="s">
        <v>232</v>
      </c>
      <c r="G154" s="71" t="s">
        <v>1329</v>
      </c>
      <c r="H154" s="71" t="s">
        <v>234</v>
      </c>
      <c r="I154" s="71" t="s">
        <v>613</v>
      </c>
      <c r="J154" s="71" t="s">
        <v>1457</v>
      </c>
      <c r="K154" s="71" t="s">
        <v>267</v>
      </c>
      <c r="L154" s="71" t="s">
        <v>1512</v>
      </c>
      <c r="M154" s="71" t="s">
        <v>1513</v>
      </c>
      <c r="N154" s="71"/>
      <c r="O154" s="71"/>
      <c r="P154" s="71"/>
      <c r="Q154" s="71"/>
      <c r="R154" s="71"/>
      <c r="S154" s="71"/>
      <c r="T154" s="71"/>
      <c r="U154" s="71"/>
      <c r="V154" s="71"/>
      <c r="W154" s="71"/>
      <c r="X154" s="71"/>
      <c r="Y154" s="71"/>
      <c r="Z154" s="71"/>
      <c r="AA154" s="71"/>
      <c r="AB154" s="71" t="s">
        <v>65</v>
      </c>
      <c r="AC154" s="71" t="s">
        <v>66</v>
      </c>
      <c r="AD154" s="71" t="s">
        <v>63</v>
      </c>
      <c r="AE154" s="71" t="s">
        <v>63</v>
      </c>
      <c r="AF154" s="71" t="s">
        <v>64</v>
      </c>
      <c r="AG154" s="71"/>
      <c r="AH154" s="71" t="s">
        <v>86</v>
      </c>
      <c r="AI154" s="71" t="s">
        <v>64</v>
      </c>
      <c r="AJ154" s="71" t="s">
        <v>64</v>
      </c>
      <c r="AK154" s="71" t="s">
        <v>64</v>
      </c>
      <c r="AL154" s="71" t="s">
        <v>63</v>
      </c>
      <c r="AM154" s="71" t="s">
        <v>64</v>
      </c>
      <c r="AN154" s="71"/>
      <c r="AO154" s="71"/>
      <c r="AP154" s="71" t="s">
        <v>1514</v>
      </c>
      <c r="AQ154" s="71" t="s">
        <v>613</v>
      </c>
      <c r="AR154" s="71" t="s">
        <v>63</v>
      </c>
      <c r="AS154" s="71"/>
      <c r="AT154" s="71" t="s">
        <v>64</v>
      </c>
      <c r="AU154" s="71"/>
      <c r="AV154" s="71"/>
      <c r="AW154" s="71"/>
      <c r="AX154" s="71" t="s">
        <v>1515</v>
      </c>
      <c r="AY154" s="73" t="s">
        <v>1516</v>
      </c>
    </row>
    <row r="155" spans="1:51" ht="75" customHeight="1">
      <c r="A155" s="70">
        <v>154</v>
      </c>
      <c r="B155" s="71" t="s">
        <v>1517</v>
      </c>
      <c r="C155" s="71" t="s">
        <v>811</v>
      </c>
      <c r="D155" s="71" t="s">
        <v>1518</v>
      </c>
      <c r="E155" s="71" t="s">
        <v>1519</v>
      </c>
      <c r="F155" s="71" t="s">
        <v>232</v>
      </c>
      <c r="G155" s="71" t="s">
        <v>589</v>
      </c>
      <c r="H155" s="71" t="s">
        <v>218</v>
      </c>
      <c r="I155" s="71" t="s">
        <v>286</v>
      </c>
      <c r="J155" s="71" t="s">
        <v>1457</v>
      </c>
      <c r="K155" s="71" t="s">
        <v>280</v>
      </c>
      <c r="L155" s="71" t="s">
        <v>1520</v>
      </c>
      <c r="M155" s="71" t="s">
        <v>1521</v>
      </c>
      <c r="N155" s="71"/>
      <c r="O155" s="71"/>
      <c r="P155" s="71"/>
      <c r="Q155" s="71"/>
      <c r="R155" s="71"/>
      <c r="S155" s="71"/>
      <c r="T155" s="71"/>
      <c r="U155" s="71"/>
      <c r="V155" s="71"/>
      <c r="W155" s="71"/>
      <c r="X155" s="71"/>
      <c r="Y155" s="71"/>
      <c r="Z155" s="71"/>
      <c r="AA155" s="71"/>
      <c r="AB155" s="71" t="s">
        <v>65</v>
      </c>
      <c r="AC155" s="71" t="s">
        <v>66</v>
      </c>
      <c r="AD155" s="71" t="s">
        <v>63</v>
      </c>
      <c r="AE155" s="71" t="s">
        <v>64</v>
      </c>
      <c r="AF155" s="71" t="s">
        <v>64</v>
      </c>
      <c r="AG155" s="71"/>
      <c r="AH155" s="71" t="s">
        <v>67</v>
      </c>
      <c r="AI155" s="71" t="s">
        <v>64</v>
      </c>
      <c r="AJ155" s="71" t="s">
        <v>64</v>
      </c>
      <c r="AK155" s="71" t="s">
        <v>64</v>
      </c>
      <c r="AL155" s="71" t="s">
        <v>63</v>
      </c>
      <c r="AM155" s="71" t="s">
        <v>64</v>
      </c>
      <c r="AN155" s="71"/>
      <c r="AO155" s="71"/>
      <c r="AP155" s="71" t="s">
        <v>1522</v>
      </c>
      <c r="AQ155" s="71" t="s">
        <v>286</v>
      </c>
      <c r="AR155" s="71" t="s">
        <v>63</v>
      </c>
      <c r="AS155" s="71"/>
      <c r="AT155" s="71" t="s">
        <v>64</v>
      </c>
      <c r="AU155" s="71"/>
      <c r="AV155" s="71"/>
      <c r="AW155" s="71"/>
      <c r="AX155" s="71" t="s">
        <v>1523</v>
      </c>
      <c r="AY155" s="73" t="s">
        <v>1524</v>
      </c>
    </row>
    <row r="156" spans="1:51" ht="75" customHeight="1">
      <c r="A156" s="70">
        <v>155</v>
      </c>
      <c r="B156" s="71" t="s">
        <v>1525</v>
      </c>
      <c r="C156" s="71" t="s">
        <v>290</v>
      </c>
      <c r="D156" s="71" t="s">
        <v>1526</v>
      </c>
      <c r="E156" s="71" t="s">
        <v>1527</v>
      </c>
      <c r="F156" s="71" t="s">
        <v>232</v>
      </c>
      <c r="G156" s="71" t="s">
        <v>589</v>
      </c>
      <c r="H156" s="71" t="s">
        <v>234</v>
      </c>
      <c r="I156" s="71" t="s">
        <v>195</v>
      </c>
      <c r="J156" s="71" t="s">
        <v>1457</v>
      </c>
      <c r="K156" s="71" t="s">
        <v>316</v>
      </c>
      <c r="L156" s="71" t="s">
        <v>1528</v>
      </c>
      <c r="M156" s="71" t="s">
        <v>1529</v>
      </c>
      <c r="N156" s="71" t="s">
        <v>1530</v>
      </c>
      <c r="O156" s="71" t="s">
        <v>1531</v>
      </c>
      <c r="P156" s="71"/>
      <c r="Q156" s="71"/>
      <c r="R156" s="71"/>
      <c r="S156" s="71"/>
      <c r="T156" s="71"/>
      <c r="U156" s="71"/>
      <c r="V156" s="71"/>
      <c r="W156" s="71"/>
      <c r="X156" s="71"/>
      <c r="Y156" s="71"/>
      <c r="Z156" s="71"/>
      <c r="AA156" s="71"/>
      <c r="AB156" s="71" t="s">
        <v>65</v>
      </c>
      <c r="AC156" s="71" t="s">
        <v>101</v>
      </c>
      <c r="AD156" s="71" t="s">
        <v>63</v>
      </c>
      <c r="AE156" s="71" t="s">
        <v>64</v>
      </c>
      <c r="AF156" s="71" t="s">
        <v>64</v>
      </c>
      <c r="AG156" s="71"/>
      <c r="AH156" s="71" t="s">
        <v>86</v>
      </c>
      <c r="AI156" s="71" t="s">
        <v>64</v>
      </c>
      <c r="AJ156" s="71" t="s">
        <v>64</v>
      </c>
      <c r="AK156" s="71" t="s">
        <v>64</v>
      </c>
      <c r="AL156" s="71" t="s">
        <v>64</v>
      </c>
      <c r="AM156" s="71" t="s">
        <v>64</v>
      </c>
      <c r="AN156" s="71"/>
      <c r="AO156" s="71"/>
      <c r="AP156" s="71" t="s">
        <v>1532</v>
      </c>
      <c r="AQ156" s="71" t="s">
        <v>1533</v>
      </c>
      <c r="AR156" s="71" t="s">
        <v>133</v>
      </c>
      <c r="AS156" s="71"/>
      <c r="AT156" s="71" t="s">
        <v>64</v>
      </c>
      <c r="AU156" s="71"/>
      <c r="AV156" s="71"/>
      <c r="AW156" s="71"/>
      <c r="AX156" s="71" t="s">
        <v>1534</v>
      </c>
      <c r="AY156" s="73" t="s">
        <v>1535</v>
      </c>
    </row>
    <row r="157" spans="1:51" ht="75" customHeight="1">
      <c r="A157" s="70">
        <v>156</v>
      </c>
      <c r="B157" s="71" t="s">
        <v>1536</v>
      </c>
      <c r="C157" s="71" t="s">
        <v>811</v>
      </c>
      <c r="D157" s="71" t="s">
        <v>1537</v>
      </c>
      <c r="E157" s="71" t="s">
        <v>1455</v>
      </c>
      <c r="F157" s="71" t="s">
        <v>232</v>
      </c>
      <c r="G157" s="71" t="s">
        <v>797</v>
      </c>
      <c r="H157" s="71" t="s">
        <v>218</v>
      </c>
      <c r="I157" s="71" t="s">
        <v>1233</v>
      </c>
      <c r="J157" s="71" t="s">
        <v>1457</v>
      </c>
      <c r="K157" s="71" t="s">
        <v>244</v>
      </c>
      <c r="L157" s="71" t="s">
        <v>1538</v>
      </c>
      <c r="M157" s="71" t="s">
        <v>1539</v>
      </c>
      <c r="N157" s="71"/>
      <c r="O157" s="71"/>
      <c r="P157" s="71"/>
      <c r="Q157" s="71"/>
      <c r="R157" s="71"/>
      <c r="S157" s="71"/>
      <c r="T157" s="71"/>
      <c r="U157" s="71"/>
      <c r="V157" s="71"/>
      <c r="W157" s="71"/>
      <c r="X157" s="71"/>
      <c r="Y157" s="71"/>
      <c r="Z157" s="71"/>
      <c r="AA157" s="71"/>
      <c r="AB157" s="71" t="s">
        <v>65</v>
      </c>
      <c r="AC157" s="71" t="s">
        <v>66</v>
      </c>
      <c r="AD157" s="71" t="s">
        <v>63</v>
      </c>
      <c r="AE157" s="71" t="s">
        <v>63</v>
      </c>
      <c r="AF157" s="71" t="s">
        <v>64</v>
      </c>
      <c r="AG157" s="71"/>
      <c r="AH157" s="71" t="s">
        <v>1540</v>
      </c>
      <c r="AI157" s="71" t="s">
        <v>64</v>
      </c>
      <c r="AJ157" s="71" t="s">
        <v>64</v>
      </c>
      <c r="AK157" s="71" t="s">
        <v>64</v>
      </c>
      <c r="AL157" s="71" t="s">
        <v>64</v>
      </c>
      <c r="AM157" s="71" t="s">
        <v>64</v>
      </c>
      <c r="AN157" s="71"/>
      <c r="AO157" s="71"/>
      <c r="AP157" s="71" t="s">
        <v>1541</v>
      </c>
      <c r="AQ157" s="71" t="s">
        <v>997</v>
      </c>
      <c r="AR157" s="71" t="s">
        <v>64</v>
      </c>
      <c r="AS157" s="71"/>
      <c r="AT157" s="71" t="s">
        <v>64</v>
      </c>
      <c r="AU157" s="71"/>
      <c r="AV157" s="71"/>
      <c r="AW157" s="71"/>
      <c r="AX157" s="71" t="s">
        <v>1542</v>
      </c>
      <c r="AY157" s="73" t="s">
        <v>1543</v>
      </c>
    </row>
    <row r="158" spans="1:51" ht="75" customHeight="1">
      <c r="A158" s="70">
        <v>157</v>
      </c>
      <c r="B158" s="71" t="s">
        <v>1544</v>
      </c>
      <c r="C158" s="71" t="s">
        <v>1545</v>
      </c>
      <c r="D158" s="71" t="s">
        <v>1546</v>
      </c>
      <c r="E158" s="71" t="s">
        <v>1547</v>
      </c>
      <c r="F158" s="71" t="s">
        <v>232</v>
      </c>
      <c r="G158" s="71" t="s">
        <v>233</v>
      </c>
      <c r="H158" s="71" t="s">
        <v>218</v>
      </c>
      <c r="I158" s="71" t="s">
        <v>286</v>
      </c>
      <c r="J158" s="71" t="s">
        <v>1457</v>
      </c>
      <c r="K158" s="71" t="s">
        <v>280</v>
      </c>
      <c r="L158" s="71" t="s">
        <v>1548</v>
      </c>
      <c r="M158" s="71" t="s">
        <v>1549</v>
      </c>
      <c r="N158" s="71" t="s">
        <v>1550</v>
      </c>
      <c r="O158" s="71" t="s">
        <v>1551</v>
      </c>
      <c r="P158" s="71"/>
      <c r="Q158" s="71"/>
      <c r="R158" s="71"/>
      <c r="S158" s="71"/>
      <c r="T158" s="71"/>
      <c r="U158" s="71"/>
      <c r="V158" s="71"/>
      <c r="W158" s="71"/>
      <c r="X158" s="71"/>
      <c r="Y158" s="71"/>
      <c r="Z158" s="71"/>
      <c r="AA158" s="71"/>
      <c r="AB158" s="71" t="s">
        <v>65</v>
      </c>
      <c r="AC158" s="71" t="s">
        <v>66</v>
      </c>
      <c r="AD158" s="71" t="s">
        <v>63</v>
      </c>
      <c r="AE158" s="71" t="s">
        <v>64</v>
      </c>
      <c r="AF158" s="71" t="s">
        <v>64</v>
      </c>
      <c r="AG158" s="71"/>
      <c r="AH158" s="71" t="s">
        <v>67</v>
      </c>
      <c r="AI158" s="71" t="s">
        <v>64</v>
      </c>
      <c r="AJ158" s="71" t="s">
        <v>64</v>
      </c>
      <c r="AK158" s="71" t="s">
        <v>64</v>
      </c>
      <c r="AL158" s="71" t="s">
        <v>133</v>
      </c>
      <c r="AM158" s="71" t="s">
        <v>64</v>
      </c>
      <c r="AN158" s="71"/>
      <c r="AO158" s="71"/>
      <c r="AP158" s="71" t="s">
        <v>1552</v>
      </c>
      <c r="AQ158" s="71" t="s">
        <v>286</v>
      </c>
      <c r="AR158" s="71" t="s">
        <v>63</v>
      </c>
      <c r="AS158" s="71"/>
      <c r="AT158" s="71" t="s">
        <v>64</v>
      </c>
      <c r="AU158" s="71"/>
      <c r="AV158" s="71"/>
      <c r="AW158" s="71"/>
      <c r="AX158" s="71" t="s">
        <v>1553</v>
      </c>
      <c r="AY158" s="73" t="s">
        <v>1554</v>
      </c>
    </row>
    <row r="159" spans="1:51" ht="75" customHeight="1">
      <c r="A159" s="70">
        <v>158</v>
      </c>
      <c r="B159" s="71" t="s">
        <v>1555</v>
      </c>
      <c r="C159" s="71" t="s">
        <v>746</v>
      </c>
      <c r="D159" s="71" t="s">
        <v>1556</v>
      </c>
      <c r="E159" s="71" t="s">
        <v>1477</v>
      </c>
      <c r="F159" s="71" t="s">
        <v>232</v>
      </c>
      <c r="G159" s="71" t="s">
        <v>747</v>
      </c>
      <c r="H159" s="71" t="s">
        <v>234</v>
      </c>
      <c r="I159" s="71" t="s">
        <v>851</v>
      </c>
      <c r="J159" s="71" t="s">
        <v>1457</v>
      </c>
      <c r="K159" s="71" t="s">
        <v>316</v>
      </c>
      <c r="L159" s="71" t="s">
        <v>1557</v>
      </c>
      <c r="M159" s="71" t="s">
        <v>1558</v>
      </c>
      <c r="N159" s="71"/>
      <c r="O159" s="71"/>
      <c r="P159" s="71"/>
      <c r="Q159" s="71"/>
      <c r="R159" s="71"/>
      <c r="S159" s="71"/>
      <c r="T159" s="71"/>
      <c r="U159" s="71"/>
      <c r="V159" s="71"/>
      <c r="W159" s="71"/>
      <c r="X159" s="71"/>
      <c r="Y159" s="71"/>
      <c r="Z159" s="71"/>
      <c r="AA159" s="71"/>
      <c r="AB159" s="71" t="s">
        <v>65</v>
      </c>
      <c r="AC159" s="71" t="s">
        <v>66</v>
      </c>
      <c r="AD159" s="71" t="s">
        <v>63</v>
      </c>
      <c r="AE159" s="71" t="s">
        <v>63</v>
      </c>
      <c r="AF159" s="71" t="s">
        <v>64</v>
      </c>
      <c r="AG159" s="71"/>
      <c r="AH159" s="71" t="s">
        <v>86</v>
      </c>
      <c r="AI159" s="71" t="s">
        <v>64</v>
      </c>
      <c r="AJ159" s="71" t="s">
        <v>64</v>
      </c>
      <c r="AK159" s="71" t="s">
        <v>64</v>
      </c>
      <c r="AL159" s="71" t="s">
        <v>64</v>
      </c>
      <c r="AM159" s="71" t="s">
        <v>64</v>
      </c>
      <c r="AN159" s="71"/>
      <c r="AO159" s="71"/>
      <c r="AP159" s="71" t="s">
        <v>1559</v>
      </c>
      <c r="AQ159" s="71" t="s">
        <v>851</v>
      </c>
      <c r="AR159" s="71" t="s">
        <v>63</v>
      </c>
      <c r="AS159" s="71"/>
      <c r="AT159" s="71" t="s">
        <v>64</v>
      </c>
      <c r="AU159" s="71"/>
      <c r="AV159" s="71"/>
      <c r="AW159" s="71"/>
      <c r="AX159" s="71" t="s">
        <v>1560</v>
      </c>
      <c r="AY159" s="73" t="s">
        <v>1561</v>
      </c>
    </row>
    <row r="160" spans="1:51" ht="75" customHeight="1">
      <c r="A160" s="70">
        <v>159</v>
      </c>
      <c r="B160" s="71" t="s">
        <v>1562</v>
      </c>
      <c r="C160" s="71" t="s">
        <v>746</v>
      </c>
      <c r="D160" s="71" t="s">
        <v>1563</v>
      </c>
      <c r="E160" s="71" t="s">
        <v>1547</v>
      </c>
      <c r="F160" s="71" t="s">
        <v>232</v>
      </c>
      <c r="G160" s="71" t="s">
        <v>747</v>
      </c>
      <c r="H160" s="71" t="s">
        <v>218</v>
      </c>
      <c r="I160" s="71" t="s">
        <v>1468</v>
      </c>
      <c r="J160" s="71" t="s">
        <v>1457</v>
      </c>
      <c r="K160" s="71" t="s">
        <v>316</v>
      </c>
      <c r="L160" s="71" t="s">
        <v>1564</v>
      </c>
      <c r="M160" s="71" t="s">
        <v>1565</v>
      </c>
      <c r="N160" s="71"/>
      <c r="O160" s="71"/>
      <c r="P160" s="71"/>
      <c r="Q160" s="71"/>
      <c r="R160" s="71"/>
      <c r="S160" s="71"/>
      <c r="T160" s="71"/>
      <c r="U160" s="71"/>
      <c r="V160" s="71"/>
      <c r="W160" s="71"/>
      <c r="X160" s="71"/>
      <c r="Y160" s="71"/>
      <c r="Z160" s="71"/>
      <c r="AA160" s="71"/>
      <c r="AB160" s="71" t="s">
        <v>65</v>
      </c>
      <c r="AC160" s="71" t="s">
        <v>66</v>
      </c>
      <c r="AD160" s="71" t="s">
        <v>63</v>
      </c>
      <c r="AE160" s="71" t="s">
        <v>64</v>
      </c>
      <c r="AF160" s="71" t="s">
        <v>64</v>
      </c>
      <c r="AG160" s="71"/>
      <c r="AH160" s="71" t="s">
        <v>67</v>
      </c>
      <c r="AI160" s="71" t="s">
        <v>64</v>
      </c>
      <c r="AJ160" s="71" t="s">
        <v>64</v>
      </c>
      <c r="AK160" s="71" t="s">
        <v>64</v>
      </c>
      <c r="AL160" s="71" t="s">
        <v>63</v>
      </c>
      <c r="AM160" s="71" t="s">
        <v>64</v>
      </c>
      <c r="AN160" s="71"/>
      <c r="AO160" s="71"/>
      <c r="AP160" s="71" t="s">
        <v>1566</v>
      </c>
      <c r="AQ160" s="71" t="s">
        <v>1567</v>
      </c>
      <c r="AR160" s="71" t="s">
        <v>64</v>
      </c>
      <c r="AS160" s="71"/>
      <c r="AT160" s="71" t="s">
        <v>64</v>
      </c>
      <c r="AU160" s="71"/>
      <c r="AV160" s="71"/>
      <c r="AW160" s="71"/>
      <c r="AX160" s="71" t="s">
        <v>1568</v>
      </c>
      <c r="AY160" s="73" t="s">
        <v>1569</v>
      </c>
    </row>
    <row r="161" spans="1:51" ht="75" customHeight="1">
      <c r="A161" s="70">
        <v>160</v>
      </c>
      <c r="B161" s="71" t="s">
        <v>1570</v>
      </c>
      <c r="C161" s="71" t="s">
        <v>1571</v>
      </c>
      <c r="D161" s="71" t="s">
        <v>1572</v>
      </c>
      <c r="E161" s="71" t="s">
        <v>1511</v>
      </c>
      <c r="F161" s="71" t="s">
        <v>232</v>
      </c>
      <c r="G161" s="71" t="s">
        <v>797</v>
      </c>
      <c r="H161" s="71" t="s">
        <v>234</v>
      </c>
      <c r="I161" s="71" t="s">
        <v>195</v>
      </c>
      <c r="J161" s="71" t="s">
        <v>1457</v>
      </c>
      <c r="K161" s="71" t="s">
        <v>316</v>
      </c>
      <c r="L161" s="71" t="s">
        <v>1573</v>
      </c>
      <c r="M161" s="71" t="s">
        <v>1574</v>
      </c>
      <c r="N161" s="71" t="s">
        <v>1530</v>
      </c>
      <c r="O161" s="71" t="s">
        <v>1460</v>
      </c>
      <c r="P161" s="71"/>
      <c r="Q161" s="71"/>
      <c r="R161" s="71"/>
      <c r="S161" s="71"/>
      <c r="T161" s="71"/>
      <c r="U161" s="71"/>
      <c r="V161" s="71"/>
      <c r="W161" s="71"/>
      <c r="X161" s="71"/>
      <c r="Y161" s="71"/>
      <c r="Z161" s="71"/>
      <c r="AA161" s="71"/>
      <c r="AB161" s="71" t="s">
        <v>143</v>
      </c>
      <c r="AC161" s="71" t="s">
        <v>85</v>
      </c>
      <c r="AD161" s="71" t="s">
        <v>63</v>
      </c>
      <c r="AE161" s="71" t="s">
        <v>63</v>
      </c>
      <c r="AF161" s="71" t="s">
        <v>64</v>
      </c>
      <c r="AG161" s="71"/>
      <c r="AH161" s="71" t="s">
        <v>86</v>
      </c>
      <c r="AI161" s="71" t="s">
        <v>64</v>
      </c>
      <c r="AJ161" s="71" t="s">
        <v>64</v>
      </c>
      <c r="AK161" s="71" t="s">
        <v>64</v>
      </c>
      <c r="AL161" s="71" t="s">
        <v>64</v>
      </c>
      <c r="AM161" s="71" t="s">
        <v>63</v>
      </c>
      <c r="AN161" s="71"/>
      <c r="AO161" s="71"/>
      <c r="AP161" s="71" t="s">
        <v>1575</v>
      </c>
      <c r="AQ161" s="71" t="s">
        <v>195</v>
      </c>
      <c r="AR161" s="71" t="s">
        <v>63</v>
      </c>
      <c r="AS161" s="71"/>
      <c r="AT161" s="71" t="s">
        <v>64</v>
      </c>
      <c r="AU161" s="71"/>
      <c r="AV161" s="71"/>
      <c r="AW161" s="71"/>
      <c r="AX161" s="71" t="s">
        <v>1576</v>
      </c>
      <c r="AY161" s="73" t="s">
        <v>1577</v>
      </c>
    </row>
    <row r="162" spans="1:51" ht="75" customHeight="1">
      <c r="A162" s="70">
        <v>161</v>
      </c>
      <c r="B162" s="71" t="s">
        <v>1578</v>
      </c>
      <c r="C162" s="71" t="s">
        <v>1579</v>
      </c>
      <c r="D162" s="71" t="s">
        <v>1580</v>
      </c>
      <c r="E162" s="71" t="s">
        <v>1504</v>
      </c>
      <c r="F162" s="71" t="s">
        <v>232</v>
      </c>
      <c r="G162" s="71" t="s">
        <v>233</v>
      </c>
      <c r="H162" s="71" t="s">
        <v>234</v>
      </c>
      <c r="I162" s="71" t="s">
        <v>1006</v>
      </c>
      <c r="J162" s="71" t="s">
        <v>1457</v>
      </c>
      <c r="K162" s="71" t="s">
        <v>244</v>
      </c>
      <c r="L162" s="71" t="s">
        <v>1581</v>
      </c>
      <c r="M162" s="71" t="s">
        <v>1582</v>
      </c>
      <c r="N162" s="71"/>
      <c r="O162" s="71"/>
      <c r="P162" s="71"/>
      <c r="Q162" s="71"/>
      <c r="R162" s="71"/>
      <c r="S162" s="71"/>
      <c r="T162" s="71"/>
      <c r="U162" s="71"/>
      <c r="V162" s="71"/>
      <c r="W162" s="71"/>
      <c r="X162" s="71"/>
      <c r="Y162" s="71"/>
      <c r="Z162" s="71"/>
      <c r="AA162" s="71"/>
      <c r="AB162" s="71" t="s">
        <v>65</v>
      </c>
      <c r="AC162" s="71" t="s">
        <v>66</v>
      </c>
      <c r="AD162" s="71" t="s">
        <v>63</v>
      </c>
      <c r="AE162" s="71" t="s">
        <v>63</v>
      </c>
      <c r="AF162" s="71" t="s">
        <v>64</v>
      </c>
      <c r="AG162" s="71"/>
      <c r="AH162" s="71" t="s">
        <v>86</v>
      </c>
      <c r="AI162" s="71" t="s">
        <v>64</v>
      </c>
      <c r="AJ162" s="71" t="s">
        <v>64</v>
      </c>
      <c r="AK162" s="71" t="s">
        <v>64</v>
      </c>
      <c r="AL162" s="71" t="s">
        <v>64</v>
      </c>
      <c r="AM162" s="71" t="s">
        <v>64</v>
      </c>
      <c r="AN162" s="71"/>
      <c r="AO162" s="71"/>
      <c r="AP162" s="71" t="s">
        <v>1583</v>
      </c>
      <c r="AQ162" s="71" t="s">
        <v>1584</v>
      </c>
      <c r="AR162" s="71" t="s">
        <v>133</v>
      </c>
      <c r="AS162" s="71"/>
      <c r="AT162" s="71" t="s">
        <v>64</v>
      </c>
      <c r="AU162" s="71"/>
      <c r="AV162" s="71"/>
      <c r="AW162" s="71"/>
      <c r="AX162" s="71" t="s">
        <v>1585</v>
      </c>
      <c r="AY162" s="73" t="s">
        <v>1586</v>
      </c>
    </row>
    <row r="163" spans="1:51" ht="75" customHeight="1">
      <c r="A163" s="70">
        <v>162</v>
      </c>
      <c r="B163" s="71" t="s">
        <v>1587</v>
      </c>
      <c r="C163" s="71" t="s">
        <v>1588</v>
      </c>
      <c r="D163" s="71" t="s">
        <v>1589</v>
      </c>
      <c r="E163" s="71" t="s">
        <v>1590</v>
      </c>
      <c r="F163" s="71" t="s">
        <v>232</v>
      </c>
      <c r="G163" s="71" t="s">
        <v>797</v>
      </c>
      <c r="H163" s="71" t="s">
        <v>234</v>
      </c>
      <c r="I163" s="71" t="s">
        <v>429</v>
      </c>
      <c r="J163" s="71" t="s">
        <v>1457</v>
      </c>
      <c r="K163" s="71" t="s">
        <v>316</v>
      </c>
      <c r="L163" s="71" t="s">
        <v>1591</v>
      </c>
      <c r="M163" s="71" t="s">
        <v>1592</v>
      </c>
      <c r="N163" s="71"/>
      <c r="O163" s="71"/>
      <c r="P163" s="71"/>
      <c r="Q163" s="71"/>
      <c r="R163" s="71"/>
      <c r="S163" s="71"/>
      <c r="T163" s="71"/>
      <c r="U163" s="71"/>
      <c r="V163" s="71"/>
      <c r="W163" s="71"/>
      <c r="X163" s="71"/>
      <c r="Y163" s="71"/>
      <c r="Z163" s="71"/>
      <c r="AA163" s="71"/>
      <c r="AB163" s="71" t="s">
        <v>65</v>
      </c>
      <c r="AC163" s="71" t="s">
        <v>66</v>
      </c>
      <c r="AD163" s="71" t="s">
        <v>64</v>
      </c>
      <c r="AE163" s="71" t="s">
        <v>64</v>
      </c>
      <c r="AF163" s="71" t="s">
        <v>64</v>
      </c>
      <c r="AG163" s="71"/>
      <c r="AH163" s="71" t="s">
        <v>86</v>
      </c>
      <c r="AI163" s="71" t="s">
        <v>64</v>
      </c>
      <c r="AJ163" s="71" t="s">
        <v>64</v>
      </c>
      <c r="AK163" s="71" t="s">
        <v>64</v>
      </c>
      <c r="AL163" s="71" t="s">
        <v>63</v>
      </c>
      <c r="AM163" s="71" t="s">
        <v>64</v>
      </c>
      <c r="AN163" s="71"/>
      <c r="AO163" s="71"/>
      <c r="AP163" s="71" t="s">
        <v>1593</v>
      </c>
      <c r="AQ163" s="71" t="s">
        <v>613</v>
      </c>
      <c r="AR163" s="71" t="s">
        <v>63</v>
      </c>
      <c r="AS163" s="71"/>
      <c r="AT163" s="71" t="s">
        <v>64</v>
      </c>
      <c r="AU163" s="71"/>
      <c r="AV163" s="71"/>
      <c r="AW163" s="71"/>
      <c r="AX163" s="71" t="s">
        <v>1594</v>
      </c>
      <c r="AY163" s="73" t="s">
        <v>1595</v>
      </c>
    </row>
    <row r="164" spans="1:51" ht="75" customHeight="1">
      <c r="A164" s="70">
        <v>163</v>
      </c>
      <c r="B164" s="71" t="s">
        <v>1596</v>
      </c>
      <c r="C164" s="71" t="s">
        <v>382</v>
      </c>
      <c r="D164" s="71" t="s">
        <v>1597</v>
      </c>
      <c r="E164" s="71" t="s">
        <v>1503</v>
      </c>
      <c r="F164" s="71" t="s">
        <v>54</v>
      </c>
      <c r="G164" s="71" t="s">
        <v>126</v>
      </c>
      <c r="H164" s="71" t="s">
        <v>234</v>
      </c>
      <c r="I164" s="71" t="s">
        <v>429</v>
      </c>
      <c r="J164" s="71" t="s">
        <v>1457</v>
      </c>
      <c r="K164" s="71" t="s">
        <v>316</v>
      </c>
      <c r="L164" s="71" t="s">
        <v>1598</v>
      </c>
      <c r="M164" s="71" t="s">
        <v>1599</v>
      </c>
      <c r="N164" s="71" t="s">
        <v>1600</v>
      </c>
      <c r="O164" s="71" t="s">
        <v>1460</v>
      </c>
      <c r="P164" s="71" t="s">
        <v>60</v>
      </c>
      <c r="Q164" s="71" t="s">
        <v>436</v>
      </c>
      <c r="R164" s="71" t="s">
        <v>190</v>
      </c>
      <c r="S164" s="71" t="s">
        <v>63</v>
      </c>
      <c r="T164" s="71" t="s">
        <v>63</v>
      </c>
      <c r="U164" s="71" t="s">
        <v>63</v>
      </c>
      <c r="V164" s="71" t="s">
        <v>64</v>
      </c>
      <c r="W164" s="71" t="s">
        <v>63</v>
      </c>
      <c r="X164" s="71" t="s">
        <v>63</v>
      </c>
      <c r="Y164" s="71" t="s">
        <v>63</v>
      </c>
      <c r="Z164" s="71" t="s">
        <v>64</v>
      </c>
      <c r="AA164" s="71" t="s">
        <v>63</v>
      </c>
      <c r="AB164" s="71" t="s">
        <v>65</v>
      </c>
      <c r="AC164" s="71" t="s">
        <v>66</v>
      </c>
      <c r="AD164" s="71" t="s">
        <v>63</v>
      </c>
      <c r="AE164" s="71" t="s">
        <v>63</v>
      </c>
      <c r="AF164" s="71" t="s">
        <v>63</v>
      </c>
      <c r="AG164" s="71" t="s">
        <v>64</v>
      </c>
      <c r="AH164" s="71" t="s">
        <v>86</v>
      </c>
      <c r="AI164" s="71" t="s">
        <v>64</v>
      </c>
      <c r="AJ164" s="71" t="s">
        <v>64</v>
      </c>
      <c r="AK164" s="71" t="s">
        <v>64</v>
      </c>
      <c r="AL164" s="71" t="s">
        <v>64</v>
      </c>
      <c r="AM164" s="71" t="s">
        <v>133</v>
      </c>
      <c r="AN164" s="71" t="s">
        <v>1601</v>
      </c>
      <c r="AO164" s="71" t="s">
        <v>1602</v>
      </c>
      <c r="AP164" s="71" t="s">
        <v>1603</v>
      </c>
      <c r="AQ164" s="71" t="s">
        <v>429</v>
      </c>
      <c r="AR164" s="71" t="s">
        <v>63</v>
      </c>
      <c r="AS164" s="71"/>
      <c r="AT164" s="71" t="s">
        <v>64</v>
      </c>
      <c r="AU164" s="71" t="s">
        <v>1604</v>
      </c>
      <c r="AV164" s="71" t="s">
        <v>64</v>
      </c>
      <c r="AW164" s="71"/>
      <c r="AX164" s="71" t="s">
        <v>1605</v>
      </c>
      <c r="AY164" s="73" t="s">
        <v>1606</v>
      </c>
    </row>
    <row r="165" spans="1:51" ht="75" customHeight="1">
      <c r="A165" s="70">
        <v>164</v>
      </c>
      <c r="B165" s="71" t="s">
        <v>1607</v>
      </c>
      <c r="C165" s="71" t="s">
        <v>746</v>
      </c>
      <c r="D165" s="71" t="s">
        <v>1608</v>
      </c>
      <c r="E165" s="71" t="s">
        <v>1590</v>
      </c>
      <c r="F165" s="71" t="s">
        <v>232</v>
      </c>
      <c r="G165" s="71" t="s">
        <v>589</v>
      </c>
      <c r="H165" s="71" t="s">
        <v>218</v>
      </c>
      <c r="I165" s="71" t="s">
        <v>1233</v>
      </c>
      <c r="J165" s="71" t="s">
        <v>1457</v>
      </c>
      <c r="K165" s="71" t="s">
        <v>244</v>
      </c>
      <c r="L165" s="71" t="s">
        <v>1609</v>
      </c>
      <c r="M165" s="71" t="s">
        <v>1610</v>
      </c>
      <c r="N165" s="71"/>
      <c r="O165" s="71"/>
      <c r="P165" s="71"/>
      <c r="Q165" s="71"/>
      <c r="R165" s="71"/>
      <c r="S165" s="71"/>
      <c r="T165" s="71"/>
      <c r="U165" s="71"/>
      <c r="V165" s="71"/>
      <c r="W165" s="71"/>
      <c r="X165" s="71"/>
      <c r="Y165" s="71"/>
      <c r="Z165" s="71"/>
      <c r="AA165" s="71"/>
      <c r="AB165" s="71" t="s">
        <v>65</v>
      </c>
      <c r="AC165" s="71" t="s">
        <v>66</v>
      </c>
      <c r="AD165" s="71" t="s">
        <v>63</v>
      </c>
      <c r="AE165" s="71" t="s">
        <v>64</v>
      </c>
      <c r="AF165" s="71" t="s">
        <v>64</v>
      </c>
      <c r="AG165" s="71"/>
      <c r="AH165" s="71" t="s">
        <v>67</v>
      </c>
      <c r="AI165" s="71" t="s">
        <v>64</v>
      </c>
      <c r="AJ165" s="71" t="s">
        <v>64</v>
      </c>
      <c r="AK165" s="71" t="s">
        <v>64</v>
      </c>
      <c r="AL165" s="71" t="s">
        <v>63</v>
      </c>
      <c r="AM165" s="71" t="s">
        <v>64</v>
      </c>
      <c r="AN165" s="71"/>
      <c r="AO165" s="71"/>
      <c r="AP165" s="71" t="s">
        <v>1611</v>
      </c>
      <c r="AQ165" s="71" t="s">
        <v>1612</v>
      </c>
      <c r="AR165" s="71" t="s">
        <v>64</v>
      </c>
      <c r="AS165" s="71"/>
      <c r="AT165" s="71" t="s">
        <v>64</v>
      </c>
      <c r="AU165" s="71"/>
      <c r="AV165" s="71"/>
      <c r="AW165" s="71"/>
      <c r="AX165" s="71" t="s">
        <v>1613</v>
      </c>
      <c r="AY165" s="73" t="s">
        <v>1614</v>
      </c>
    </row>
    <row r="166" spans="1:51" ht="75" customHeight="1">
      <c r="A166" s="70">
        <v>165</v>
      </c>
      <c r="B166" s="71" t="s">
        <v>1615</v>
      </c>
      <c r="C166" s="71" t="s">
        <v>1616</v>
      </c>
      <c r="D166" s="71" t="s">
        <v>1617</v>
      </c>
      <c r="E166" s="71" t="s">
        <v>1477</v>
      </c>
      <c r="F166" s="71" t="s">
        <v>232</v>
      </c>
      <c r="G166" s="71" t="s">
        <v>233</v>
      </c>
      <c r="H166" s="71" t="s">
        <v>218</v>
      </c>
      <c r="I166" s="71" t="s">
        <v>1006</v>
      </c>
      <c r="J166" s="71" t="s">
        <v>1457</v>
      </c>
      <c r="K166" s="71" t="s">
        <v>244</v>
      </c>
      <c r="L166" s="71" t="s">
        <v>1618</v>
      </c>
      <c r="M166" s="71" t="s">
        <v>1619</v>
      </c>
      <c r="N166" s="71"/>
      <c r="O166" s="71"/>
      <c r="P166" s="71"/>
      <c r="Q166" s="71"/>
      <c r="R166" s="71"/>
      <c r="S166" s="71"/>
      <c r="T166" s="71"/>
      <c r="U166" s="71"/>
      <c r="V166" s="71"/>
      <c r="W166" s="71"/>
      <c r="X166" s="71"/>
      <c r="Y166" s="71"/>
      <c r="Z166" s="71"/>
      <c r="AA166" s="71"/>
      <c r="AB166" s="71" t="s">
        <v>65</v>
      </c>
      <c r="AC166" s="71" t="s">
        <v>66</v>
      </c>
      <c r="AD166" s="71" t="s">
        <v>63</v>
      </c>
      <c r="AE166" s="71" t="s">
        <v>63</v>
      </c>
      <c r="AF166" s="71" t="s">
        <v>64</v>
      </c>
      <c r="AG166" s="71"/>
      <c r="AH166" s="71" t="s">
        <v>86</v>
      </c>
      <c r="AI166" s="71" t="s">
        <v>64</v>
      </c>
      <c r="AJ166" s="71" t="s">
        <v>133</v>
      </c>
      <c r="AK166" s="71" t="s">
        <v>64</v>
      </c>
      <c r="AL166" s="71" t="s">
        <v>133</v>
      </c>
      <c r="AM166" s="71" t="s">
        <v>133</v>
      </c>
      <c r="AN166" s="71"/>
      <c r="AO166" s="71"/>
      <c r="AP166" s="71" t="s">
        <v>1620</v>
      </c>
      <c r="AQ166" s="71" t="s">
        <v>722</v>
      </c>
      <c r="AR166" s="71" t="s">
        <v>64</v>
      </c>
      <c r="AS166" s="71"/>
      <c r="AT166" s="71" t="s">
        <v>64</v>
      </c>
      <c r="AU166" s="71"/>
      <c r="AV166" s="71"/>
      <c r="AW166" s="71"/>
      <c r="AX166" s="71" t="s">
        <v>1621</v>
      </c>
      <c r="AY166" s="73" t="s">
        <v>1622</v>
      </c>
    </row>
    <row r="167" spans="1:51" ht="75" customHeight="1">
      <c r="A167" s="70">
        <v>166</v>
      </c>
      <c r="B167" s="71" t="s">
        <v>1217</v>
      </c>
      <c r="C167" s="71" t="s">
        <v>746</v>
      </c>
      <c r="D167" s="71" t="s">
        <v>1623</v>
      </c>
      <c r="E167" s="71" t="s">
        <v>1547</v>
      </c>
      <c r="F167" s="71" t="s">
        <v>232</v>
      </c>
      <c r="G167" s="71" t="s">
        <v>747</v>
      </c>
      <c r="H167" s="71" t="s">
        <v>218</v>
      </c>
      <c r="I167" s="71" t="s">
        <v>251</v>
      </c>
      <c r="J167" s="71" t="s">
        <v>1457</v>
      </c>
      <c r="K167" s="71" t="s">
        <v>244</v>
      </c>
      <c r="L167" s="71" t="s">
        <v>1624</v>
      </c>
      <c r="M167" s="71" t="s">
        <v>1625</v>
      </c>
      <c r="N167" s="71"/>
      <c r="O167" s="71"/>
      <c r="P167" s="71"/>
      <c r="Q167" s="71"/>
      <c r="R167" s="71"/>
      <c r="S167" s="71"/>
      <c r="T167" s="71"/>
      <c r="U167" s="71"/>
      <c r="V167" s="71"/>
      <c r="W167" s="71"/>
      <c r="X167" s="71"/>
      <c r="Y167" s="71"/>
      <c r="Z167" s="71"/>
      <c r="AA167" s="71"/>
      <c r="AB167" s="71" t="s">
        <v>65</v>
      </c>
      <c r="AC167" s="71" t="s">
        <v>66</v>
      </c>
      <c r="AD167" s="71" t="s">
        <v>63</v>
      </c>
      <c r="AE167" s="71" t="s">
        <v>64</v>
      </c>
      <c r="AF167" s="71" t="s">
        <v>64</v>
      </c>
      <c r="AG167" s="71"/>
      <c r="AH167" s="71" t="s">
        <v>86</v>
      </c>
      <c r="AI167" s="71" t="s">
        <v>64</v>
      </c>
      <c r="AJ167" s="71" t="s">
        <v>64</v>
      </c>
      <c r="AK167" s="71" t="s">
        <v>64</v>
      </c>
      <c r="AL167" s="71" t="s">
        <v>64</v>
      </c>
      <c r="AM167" s="71" t="s">
        <v>64</v>
      </c>
      <c r="AN167" s="71"/>
      <c r="AO167" s="71"/>
      <c r="AP167" s="71" t="s">
        <v>1626</v>
      </c>
      <c r="AQ167" s="71" t="s">
        <v>1627</v>
      </c>
      <c r="AR167" s="71" t="s">
        <v>64</v>
      </c>
      <c r="AS167" s="71"/>
      <c r="AT167" s="71" t="s">
        <v>64</v>
      </c>
      <c r="AU167" s="71"/>
      <c r="AV167" s="71"/>
      <c r="AW167" s="71"/>
      <c r="AX167" s="71" t="s">
        <v>1628</v>
      </c>
      <c r="AY167" s="73" t="s">
        <v>1224</v>
      </c>
    </row>
    <row r="168" spans="1:51" ht="75" customHeight="1">
      <c r="A168" s="70">
        <v>167</v>
      </c>
      <c r="B168" s="71" t="s">
        <v>1629</v>
      </c>
      <c r="C168" s="71" t="s">
        <v>382</v>
      </c>
      <c r="D168" s="71" t="s">
        <v>1630</v>
      </c>
      <c r="E168" s="71" t="s">
        <v>1530</v>
      </c>
      <c r="F168" s="71" t="s">
        <v>54</v>
      </c>
      <c r="G168" s="71" t="s">
        <v>126</v>
      </c>
      <c r="H168" s="71" t="s">
        <v>218</v>
      </c>
      <c r="I168" s="71" t="s">
        <v>1631</v>
      </c>
      <c r="J168" s="71" t="s">
        <v>1457</v>
      </c>
      <c r="K168" s="71" t="s">
        <v>244</v>
      </c>
      <c r="L168" s="71" t="s">
        <v>1632</v>
      </c>
      <c r="M168" s="71" t="s">
        <v>1633</v>
      </c>
      <c r="N168" s="71" t="s">
        <v>1590</v>
      </c>
      <c r="O168" s="71" t="s">
        <v>1634</v>
      </c>
      <c r="P168" s="71" t="s">
        <v>60</v>
      </c>
      <c r="Q168" s="71" t="s">
        <v>436</v>
      </c>
      <c r="R168" s="71" t="s">
        <v>190</v>
      </c>
      <c r="S168" s="71" t="s">
        <v>64</v>
      </c>
      <c r="T168" s="71" t="s">
        <v>63</v>
      </c>
      <c r="U168" s="71" t="s">
        <v>63</v>
      </c>
      <c r="V168" s="71" t="s">
        <v>64</v>
      </c>
      <c r="W168" s="71" t="s">
        <v>64</v>
      </c>
      <c r="X168" s="71" t="s">
        <v>64</v>
      </c>
      <c r="Y168" s="71" t="s">
        <v>63</v>
      </c>
      <c r="Z168" s="71" t="s">
        <v>64</v>
      </c>
      <c r="AA168" s="71" t="s">
        <v>64</v>
      </c>
      <c r="AB168" s="71" t="s">
        <v>65</v>
      </c>
      <c r="AC168" s="71" t="s">
        <v>66</v>
      </c>
      <c r="AD168" s="71" t="s">
        <v>63</v>
      </c>
      <c r="AE168" s="71" t="s">
        <v>63</v>
      </c>
      <c r="AF168" s="71" t="s">
        <v>64</v>
      </c>
      <c r="AG168" s="71" t="s">
        <v>64</v>
      </c>
      <c r="AH168" s="71" t="s">
        <v>86</v>
      </c>
      <c r="AI168" s="71" t="s">
        <v>64</v>
      </c>
      <c r="AJ168" s="71" t="s">
        <v>64</v>
      </c>
      <c r="AK168" s="71" t="s">
        <v>64</v>
      </c>
      <c r="AL168" s="71" t="s">
        <v>64</v>
      </c>
      <c r="AM168" s="71" t="s">
        <v>64</v>
      </c>
      <c r="AN168" s="71" t="s">
        <v>1635</v>
      </c>
      <c r="AO168" s="71" t="s">
        <v>1636</v>
      </c>
      <c r="AP168" s="71" t="s">
        <v>1637</v>
      </c>
      <c r="AQ168" s="71" t="s">
        <v>1638</v>
      </c>
      <c r="AR168" s="71" t="s">
        <v>133</v>
      </c>
      <c r="AS168" s="71"/>
      <c r="AT168" s="71" t="s">
        <v>64</v>
      </c>
      <c r="AU168" s="71" t="s">
        <v>73</v>
      </c>
      <c r="AV168" s="71" t="s">
        <v>64</v>
      </c>
      <c r="AW168" s="71"/>
      <c r="AX168" s="71" t="s">
        <v>1639</v>
      </c>
      <c r="AY168" s="73" t="s">
        <v>1640</v>
      </c>
    </row>
    <row r="169" spans="1:51" ht="75" customHeight="1">
      <c r="A169" s="70">
        <v>168</v>
      </c>
      <c r="B169" s="71" t="s">
        <v>1641</v>
      </c>
      <c r="C169" s="71" t="s">
        <v>746</v>
      </c>
      <c r="D169" s="71" t="s">
        <v>1642</v>
      </c>
      <c r="E169" s="71" t="s">
        <v>1467</v>
      </c>
      <c r="F169" s="71" t="s">
        <v>232</v>
      </c>
      <c r="G169" s="71" t="s">
        <v>747</v>
      </c>
      <c r="H169" s="71" t="s">
        <v>218</v>
      </c>
      <c r="I169" s="71" t="s">
        <v>613</v>
      </c>
      <c r="J169" s="71" t="s">
        <v>1457</v>
      </c>
      <c r="K169" s="71" t="s">
        <v>267</v>
      </c>
      <c r="L169" s="71" t="s">
        <v>1643</v>
      </c>
      <c r="M169" s="71" t="s">
        <v>1644</v>
      </c>
      <c r="N169" s="71"/>
      <c r="O169" s="71"/>
      <c r="P169" s="71"/>
      <c r="Q169" s="71"/>
      <c r="R169" s="71"/>
      <c r="S169" s="71"/>
      <c r="T169" s="71"/>
      <c r="U169" s="71"/>
      <c r="V169" s="71"/>
      <c r="W169" s="71"/>
      <c r="X169" s="71"/>
      <c r="Y169" s="71"/>
      <c r="Z169" s="71"/>
      <c r="AA169" s="71"/>
      <c r="AB169" s="71" t="s">
        <v>65</v>
      </c>
      <c r="AC169" s="71" t="s">
        <v>66</v>
      </c>
      <c r="AD169" s="71" t="s">
        <v>64</v>
      </c>
      <c r="AE169" s="71" t="s">
        <v>64</v>
      </c>
      <c r="AF169" s="71" t="s">
        <v>64</v>
      </c>
      <c r="AG169" s="71"/>
      <c r="AH169" s="71" t="s">
        <v>86</v>
      </c>
      <c r="AI169" s="71" t="s">
        <v>64</v>
      </c>
      <c r="AJ169" s="71" t="s">
        <v>64</v>
      </c>
      <c r="AK169" s="71" t="s">
        <v>64</v>
      </c>
      <c r="AL169" s="71" t="s">
        <v>63</v>
      </c>
      <c r="AM169" s="71" t="s">
        <v>64</v>
      </c>
      <c r="AN169" s="71"/>
      <c r="AO169" s="71"/>
      <c r="AP169" s="71" t="s">
        <v>1645</v>
      </c>
      <c r="AQ169" s="71" t="s">
        <v>613</v>
      </c>
      <c r="AR169" s="71" t="s">
        <v>63</v>
      </c>
      <c r="AS169" s="71"/>
      <c r="AT169" s="71" t="s">
        <v>64</v>
      </c>
      <c r="AU169" s="71"/>
      <c r="AV169" s="71"/>
      <c r="AW169" s="71"/>
      <c r="AX169" s="71" t="s">
        <v>1646</v>
      </c>
      <c r="AY169" s="73"/>
    </row>
    <row r="170" spans="1:51" ht="75" customHeight="1">
      <c r="A170" s="70">
        <v>169</v>
      </c>
      <c r="B170" s="71" t="s">
        <v>1647</v>
      </c>
      <c r="C170" s="71" t="s">
        <v>746</v>
      </c>
      <c r="D170" s="71" t="s">
        <v>1648</v>
      </c>
      <c r="E170" s="71" t="s">
        <v>1486</v>
      </c>
      <c r="F170" s="71" t="s">
        <v>232</v>
      </c>
      <c r="G170" s="71" t="s">
        <v>747</v>
      </c>
      <c r="H170" s="71" t="s">
        <v>218</v>
      </c>
      <c r="I170" s="71" t="s">
        <v>1233</v>
      </c>
      <c r="J170" s="71" t="s">
        <v>1457</v>
      </c>
      <c r="K170" s="71" t="s">
        <v>244</v>
      </c>
      <c r="L170" s="71" t="s">
        <v>1649</v>
      </c>
      <c r="M170" s="71" t="s">
        <v>1650</v>
      </c>
      <c r="N170" s="71"/>
      <c r="O170" s="71"/>
      <c r="P170" s="71"/>
      <c r="Q170" s="71"/>
      <c r="R170" s="71"/>
      <c r="S170" s="71"/>
      <c r="T170" s="71"/>
      <c r="U170" s="71"/>
      <c r="V170" s="71"/>
      <c r="W170" s="71"/>
      <c r="X170" s="71"/>
      <c r="Y170" s="71"/>
      <c r="Z170" s="71"/>
      <c r="AA170" s="71"/>
      <c r="AB170" s="71" t="s">
        <v>65</v>
      </c>
      <c r="AC170" s="71" t="s">
        <v>66</v>
      </c>
      <c r="AD170" s="71" t="s">
        <v>63</v>
      </c>
      <c r="AE170" s="71" t="s">
        <v>63</v>
      </c>
      <c r="AF170" s="71" t="s">
        <v>64</v>
      </c>
      <c r="AG170" s="71"/>
      <c r="AH170" s="71" t="s">
        <v>67</v>
      </c>
      <c r="AI170" s="71" t="s">
        <v>64</v>
      </c>
      <c r="AJ170" s="71" t="s">
        <v>64</v>
      </c>
      <c r="AK170" s="71" t="s">
        <v>64</v>
      </c>
      <c r="AL170" s="71" t="s">
        <v>63</v>
      </c>
      <c r="AM170" s="71" t="s">
        <v>64</v>
      </c>
      <c r="AN170" s="71"/>
      <c r="AO170" s="71"/>
      <c r="AP170" s="71" t="s">
        <v>1651</v>
      </c>
      <c r="AQ170" s="71" t="s">
        <v>1233</v>
      </c>
      <c r="AR170" s="71" t="s">
        <v>63</v>
      </c>
      <c r="AS170" s="71"/>
      <c r="AT170" s="71" t="s">
        <v>64</v>
      </c>
      <c r="AU170" s="71"/>
      <c r="AV170" s="71"/>
      <c r="AW170" s="71"/>
      <c r="AX170" s="71" t="s">
        <v>1652</v>
      </c>
      <c r="AY170" s="73" t="s">
        <v>1653</v>
      </c>
    </row>
    <row r="171" spans="1:51" ht="75" customHeight="1">
      <c r="A171" s="70">
        <v>170</v>
      </c>
      <c r="B171" s="71" t="s">
        <v>1654</v>
      </c>
      <c r="C171" s="71" t="s">
        <v>746</v>
      </c>
      <c r="D171" s="71" t="s">
        <v>1655</v>
      </c>
      <c r="E171" s="71" t="s">
        <v>1530</v>
      </c>
      <c r="F171" s="71" t="s">
        <v>232</v>
      </c>
      <c r="G171" s="71" t="s">
        <v>589</v>
      </c>
      <c r="H171" s="71" t="s">
        <v>218</v>
      </c>
      <c r="I171" s="71" t="s">
        <v>1233</v>
      </c>
      <c r="J171" s="71" t="s">
        <v>1457</v>
      </c>
      <c r="K171" s="71" t="s">
        <v>244</v>
      </c>
      <c r="L171" s="71" t="s">
        <v>1656</v>
      </c>
      <c r="M171" s="71" t="s">
        <v>1657</v>
      </c>
      <c r="N171" s="71"/>
      <c r="O171" s="71"/>
      <c r="P171" s="71"/>
      <c r="Q171" s="71"/>
      <c r="R171" s="71"/>
      <c r="S171" s="71"/>
      <c r="T171" s="71"/>
      <c r="U171" s="71"/>
      <c r="V171" s="71"/>
      <c r="W171" s="71"/>
      <c r="X171" s="71"/>
      <c r="Y171" s="71"/>
      <c r="Z171" s="71"/>
      <c r="AA171" s="71"/>
      <c r="AB171" s="71" t="s">
        <v>65</v>
      </c>
      <c r="AC171" s="71" t="s">
        <v>66</v>
      </c>
      <c r="AD171" s="71" t="s">
        <v>63</v>
      </c>
      <c r="AE171" s="71" t="s">
        <v>63</v>
      </c>
      <c r="AF171" s="71" t="s">
        <v>64</v>
      </c>
      <c r="AG171" s="71"/>
      <c r="AH171" s="71" t="s">
        <v>67</v>
      </c>
      <c r="AI171" s="71" t="s">
        <v>64</v>
      </c>
      <c r="AJ171" s="71" t="s">
        <v>133</v>
      </c>
      <c r="AK171" s="71" t="s">
        <v>64</v>
      </c>
      <c r="AL171" s="71" t="s">
        <v>133</v>
      </c>
      <c r="AM171" s="71" t="s">
        <v>64</v>
      </c>
      <c r="AN171" s="71"/>
      <c r="AO171" s="71"/>
      <c r="AP171" s="71" t="s">
        <v>1658</v>
      </c>
      <c r="AQ171" s="71" t="s">
        <v>1233</v>
      </c>
      <c r="AR171" s="71" t="s">
        <v>63</v>
      </c>
      <c r="AS171" s="71"/>
      <c r="AT171" s="71" t="s">
        <v>64</v>
      </c>
      <c r="AU171" s="71"/>
      <c r="AV171" s="71"/>
      <c r="AW171" s="71"/>
      <c r="AX171" s="71" t="s">
        <v>1659</v>
      </c>
      <c r="AY171" s="73" t="s">
        <v>1660</v>
      </c>
    </row>
    <row r="172" spans="1:51" ht="75" customHeight="1">
      <c r="A172" s="70">
        <v>171</v>
      </c>
      <c r="B172" s="71" t="s">
        <v>1661</v>
      </c>
      <c r="C172" s="71" t="s">
        <v>1662</v>
      </c>
      <c r="D172" s="71" t="s">
        <v>1663</v>
      </c>
      <c r="E172" s="71" t="s">
        <v>1530</v>
      </c>
      <c r="F172" s="71" t="s">
        <v>232</v>
      </c>
      <c r="G172" s="71" t="s">
        <v>797</v>
      </c>
      <c r="H172" s="71" t="s">
        <v>218</v>
      </c>
      <c r="I172" s="71" t="s">
        <v>1664</v>
      </c>
      <c r="J172" s="71" t="s">
        <v>1457</v>
      </c>
      <c r="K172" s="71" t="s">
        <v>280</v>
      </c>
      <c r="L172" s="71" t="s">
        <v>1665</v>
      </c>
      <c r="M172" s="71" t="s">
        <v>1666</v>
      </c>
      <c r="N172" s="71"/>
      <c r="O172" s="71"/>
      <c r="P172" s="71"/>
      <c r="Q172" s="71"/>
      <c r="R172" s="71"/>
      <c r="S172" s="71"/>
      <c r="T172" s="71"/>
      <c r="U172" s="71"/>
      <c r="V172" s="71"/>
      <c r="W172" s="71"/>
      <c r="X172" s="71"/>
      <c r="Y172" s="71"/>
      <c r="Z172" s="71"/>
      <c r="AA172" s="71"/>
      <c r="AB172" s="71" t="s">
        <v>65</v>
      </c>
      <c r="AC172" s="71" t="s">
        <v>66</v>
      </c>
      <c r="AD172" s="71" t="s">
        <v>63</v>
      </c>
      <c r="AE172" s="71" t="s">
        <v>64</v>
      </c>
      <c r="AF172" s="71" t="s">
        <v>64</v>
      </c>
      <c r="AG172" s="71"/>
      <c r="AH172" s="71" t="s">
        <v>67</v>
      </c>
      <c r="AI172" s="71" t="s">
        <v>64</v>
      </c>
      <c r="AJ172" s="71" t="s">
        <v>64</v>
      </c>
      <c r="AK172" s="71" t="s">
        <v>64</v>
      </c>
      <c r="AL172" s="71" t="s">
        <v>64</v>
      </c>
      <c r="AM172" s="71" t="s">
        <v>64</v>
      </c>
      <c r="AN172" s="71"/>
      <c r="AO172" s="71"/>
      <c r="AP172" s="71" t="s">
        <v>1667</v>
      </c>
      <c r="AQ172" s="71" t="s">
        <v>1668</v>
      </c>
      <c r="AR172" s="71" t="s">
        <v>63</v>
      </c>
      <c r="AS172" s="71"/>
      <c r="AT172" s="71" t="s">
        <v>64</v>
      </c>
      <c r="AU172" s="71"/>
      <c r="AV172" s="71"/>
      <c r="AW172" s="71"/>
      <c r="AX172" s="71" t="s">
        <v>1669</v>
      </c>
      <c r="AY172" s="73" t="s">
        <v>1670</v>
      </c>
    </row>
    <row r="173" spans="1:51" ht="75" customHeight="1">
      <c r="A173" s="70">
        <v>172</v>
      </c>
      <c r="B173" s="71" t="s">
        <v>1671</v>
      </c>
      <c r="C173" s="71" t="s">
        <v>1160</v>
      </c>
      <c r="D173" s="71" t="s">
        <v>1672</v>
      </c>
      <c r="E173" s="71" t="s">
        <v>1477</v>
      </c>
      <c r="F173" s="71" t="s">
        <v>232</v>
      </c>
      <c r="G173" s="71" t="s">
        <v>589</v>
      </c>
      <c r="H173" s="71" t="s">
        <v>218</v>
      </c>
      <c r="I173" s="71" t="s">
        <v>1233</v>
      </c>
      <c r="J173" s="71" t="s">
        <v>1457</v>
      </c>
      <c r="K173" s="71" t="s">
        <v>244</v>
      </c>
      <c r="L173" s="71" t="s">
        <v>1673</v>
      </c>
      <c r="M173" s="71" t="s">
        <v>1674</v>
      </c>
      <c r="N173" s="71"/>
      <c r="O173" s="71"/>
      <c r="P173" s="71"/>
      <c r="Q173" s="71"/>
      <c r="R173" s="71"/>
      <c r="S173" s="71"/>
      <c r="T173" s="71"/>
      <c r="U173" s="71"/>
      <c r="V173" s="71"/>
      <c r="W173" s="71"/>
      <c r="X173" s="71"/>
      <c r="Y173" s="71"/>
      <c r="Z173" s="71"/>
      <c r="AA173" s="71"/>
      <c r="AB173" s="71" t="s">
        <v>65</v>
      </c>
      <c r="AC173" s="71" t="s">
        <v>66</v>
      </c>
      <c r="AD173" s="71" t="s">
        <v>63</v>
      </c>
      <c r="AE173" s="71" t="s">
        <v>63</v>
      </c>
      <c r="AF173" s="71" t="s">
        <v>64</v>
      </c>
      <c r="AG173" s="71"/>
      <c r="AH173" s="71" t="s">
        <v>67</v>
      </c>
      <c r="AI173" s="71" t="s">
        <v>64</v>
      </c>
      <c r="AJ173" s="71" t="s">
        <v>64</v>
      </c>
      <c r="AK173" s="71" t="s">
        <v>64</v>
      </c>
      <c r="AL173" s="71" t="s">
        <v>64</v>
      </c>
      <c r="AM173" s="71" t="s">
        <v>64</v>
      </c>
      <c r="AN173" s="71"/>
      <c r="AO173" s="71"/>
      <c r="AP173" s="71" t="s">
        <v>1675</v>
      </c>
      <c r="AQ173" s="71" t="s">
        <v>1676</v>
      </c>
      <c r="AR173" s="71" t="s">
        <v>133</v>
      </c>
      <c r="AS173" s="71"/>
      <c r="AT173" s="71" t="s">
        <v>64</v>
      </c>
      <c r="AU173" s="71"/>
      <c r="AV173" s="71"/>
      <c r="AW173" s="71"/>
      <c r="AX173" s="71" t="s">
        <v>1677</v>
      </c>
      <c r="AY173" s="73" t="s">
        <v>1678</v>
      </c>
    </row>
    <row r="174" spans="1:51" ht="75" customHeight="1">
      <c r="A174" s="70">
        <v>173</v>
      </c>
      <c r="B174" s="71" t="s">
        <v>1679</v>
      </c>
      <c r="C174" s="71" t="s">
        <v>746</v>
      </c>
      <c r="D174" s="71" t="s">
        <v>1680</v>
      </c>
      <c r="E174" s="71" t="s">
        <v>1503</v>
      </c>
      <c r="F174" s="71" t="s">
        <v>232</v>
      </c>
      <c r="G174" s="71" t="s">
        <v>589</v>
      </c>
      <c r="H174" s="71" t="s">
        <v>218</v>
      </c>
      <c r="I174" s="71" t="s">
        <v>1233</v>
      </c>
      <c r="J174" s="71" t="s">
        <v>1457</v>
      </c>
      <c r="K174" s="71" t="s">
        <v>244</v>
      </c>
      <c r="L174" s="71" t="s">
        <v>1681</v>
      </c>
      <c r="M174" s="71" t="s">
        <v>1682</v>
      </c>
      <c r="N174" s="71"/>
      <c r="O174" s="71"/>
      <c r="P174" s="71"/>
      <c r="Q174" s="71"/>
      <c r="R174" s="71"/>
      <c r="S174" s="71"/>
      <c r="T174" s="71"/>
      <c r="U174" s="71"/>
      <c r="V174" s="71"/>
      <c r="W174" s="71"/>
      <c r="X174" s="71"/>
      <c r="Y174" s="71"/>
      <c r="Z174" s="71"/>
      <c r="AA174" s="71"/>
      <c r="AB174" s="71" t="s">
        <v>65</v>
      </c>
      <c r="AC174" s="71" t="s">
        <v>66</v>
      </c>
      <c r="AD174" s="71" t="s">
        <v>63</v>
      </c>
      <c r="AE174" s="71" t="s">
        <v>63</v>
      </c>
      <c r="AF174" s="71" t="s">
        <v>64</v>
      </c>
      <c r="AG174" s="71"/>
      <c r="AH174" s="71" t="s">
        <v>67</v>
      </c>
      <c r="AI174" s="71" t="s">
        <v>64</v>
      </c>
      <c r="AJ174" s="71" t="s">
        <v>64</v>
      </c>
      <c r="AK174" s="71" t="s">
        <v>64</v>
      </c>
      <c r="AL174" s="71" t="s">
        <v>63</v>
      </c>
      <c r="AM174" s="71" t="s">
        <v>64</v>
      </c>
      <c r="AN174" s="71"/>
      <c r="AO174" s="71"/>
      <c r="AP174" s="71" t="s">
        <v>1683</v>
      </c>
      <c r="AQ174" s="71" t="s">
        <v>613</v>
      </c>
      <c r="AR174" s="71" t="s">
        <v>63</v>
      </c>
      <c r="AS174" s="71"/>
      <c r="AT174" s="71" t="s">
        <v>64</v>
      </c>
      <c r="AU174" s="71"/>
      <c r="AV174" s="71"/>
      <c r="AW174" s="71"/>
      <c r="AX174" s="71" t="s">
        <v>1684</v>
      </c>
      <c r="AY174" s="73" t="s">
        <v>1685</v>
      </c>
    </row>
    <row r="175" spans="1:51" ht="75" customHeight="1">
      <c r="A175" s="70">
        <v>174</v>
      </c>
      <c r="B175" s="71" t="s">
        <v>1686</v>
      </c>
      <c r="C175" s="71" t="s">
        <v>1687</v>
      </c>
      <c r="D175" s="71" t="s">
        <v>1688</v>
      </c>
      <c r="E175" s="71" t="s">
        <v>1530</v>
      </c>
      <c r="F175" s="71" t="s">
        <v>232</v>
      </c>
      <c r="G175" s="71" t="s">
        <v>797</v>
      </c>
      <c r="H175" s="71" t="s">
        <v>234</v>
      </c>
      <c r="I175" s="71" t="s">
        <v>1689</v>
      </c>
      <c r="J175" s="71" t="s">
        <v>1457</v>
      </c>
      <c r="K175" s="71" t="s">
        <v>244</v>
      </c>
      <c r="L175" s="71" t="s">
        <v>1690</v>
      </c>
      <c r="M175" s="71" t="s">
        <v>1691</v>
      </c>
      <c r="N175" s="71"/>
      <c r="O175" s="71"/>
      <c r="P175" s="71"/>
      <c r="Q175" s="71"/>
      <c r="R175" s="71"/>
      <c r="S175" s="71"/>
      <c r="T175" s="71"/>
      <c r="U175" s="71"/>
      <c r="V175" s="71"/>
      <c r="W175" s="71"/>
      <c r="X175" s="71"/>
      <c r="Y175" s="71"/>
      <c r="Z175" s="71"/>
      <c r="AA175" s="71"/>
      <c r="AB175" s="71" t="s">
        <v>65</v>
      </c>
      <c r="AC175" s="71" t="s">
        <v>66</v>
      </c>
      <c r="AD175" s="71" t="s">
        <v>64</v>
      </c>
      <c r="AE175" s="71" t="s">
        <v>64</v>
      </c>
      <c r="AF175" s="71" t="s">
        <v>64</v>
      </c>
      <c r="AG175" s="71"/>
      <c r="AH175" s="71" t="s">
        <v>86</v>
      </c>
      <c r="AI175" s="71" t="s">
        <v>64</v>
      </c>
      <c r="AJ175" s="71" t="s">
        <v>64</v>
      </c>
      <c r="AK175" s="71" t="s">
        <v>64</v>
      </c>
      <c r="AL175" s="71" t="s">
        <v>63</v>
      </c>
      <c r="AM175" s="71" t="s">
        <v>64</v>
      </c>
      <c r="AN175" s="71"/>
      <c r="AO175" s="71"/>
      <c r="AP175" s="71" t="s">
        <v>1692</v>
      </c>
      <c r="AQ175" s="71" t="s">
        <v>1689</v>
      </c>
      <c r="AR175" s="71" t="s">
        <v>63</v>
      </c>
      <c r="AS175" s="71"/>
      <c r="AT175" s="71" t="s">
        <v>64</v>
      </c>
      <c r="AU175" s="71"/>
      <c r="AV175" s="71"/>
      <c r="AW175" s="71"/>
      <c r="AX175" s="71" t="s">
        <v>1693</v>
      </c>
      <c r="AY175" s="73" t="s">
        <v>1694</v>
      </c>
    </row>
    <row r="176" spans="1:51" ht="75" customHeight="1">
      <c r="A176" s="70">
        <v>175</v>
      </c>
      <c r="B176" s="71" t="s">
        <v>1695</v>
      </c>
      <c r="C176" s="71" t="s">
        <v>1696</v>
      </c>
      <c r="D176" s="71" t="s">
        <v>1697</v>
      </c>
      <c r="E176" s="71" t="s">
        <v>1477</v>
      </c>
      <c r="F176" s="71" t="s">
        <v>54</v>
      </c>
      <c r="G176" s="71" t="s">
        <v>126</v>
      </c>
      <c r="H176" s="71" t="s">
        <v>234</v>
      </c>
      <c r="I176" s="71" t="s">
        <v>851</v>
      </c>
      <c r="J176" s="71" t="s">
        <v>1457</v>
      </c>
      <c r="K176" s="71" t="s">
        <v>316</v>
      </c>
      <c r="L176" s="71" t="s">
        <v>1698</v>
      </c>
      <c r="M176" s="71" t="s">
        <v>1699</v>
      </c>
      <c r="N176" s="71" t="s">
        <v>1530</v>
      </c>
      <c r="O176" s="71" t="s">
        <v>1700</v>
      </c>
      <c r="P176" s="71" t="s">
        <v>60</v>
      </c>
      <c r="Q176" s="71" t="s">
        <v>82</v>
      </c>
      <c r="R176" s="71" t="s">
        <v>1701</v>
      </c>
      <c r="S176" s="71" t="s">
        <v>63</v>
      </c>
      <c r="T176" s="71" t="s">
        <v>63</v>
      </c>
      <c r="U176" s="71" t="s">
        <v>63</v>
      </c>
      <c r="V176" s="71" t="s">
        <v>63</v>
      </c>
      <c r="W176" s="71" t="s">
        <v>64</v>
      </c>
      <c r="X176" s="71" t="s">
        <v>63</v>
      </c>
      <c r="Y176" s="71" t="s">
        <v>63</v>
      </c>
      <c r="Z176" s="71" t="s">
        <v>63</v>
      </c>
      <c r="AA176" s="71" t="s">
        <v>64</v>
      </c>
      <c r="AB176" s="71" t="s">
        <v>143</v>
      </c>
      <c r="AC176" s="71" t="s">
        <v>66</v>
      </c>
      <c r="AD176" s="71" t="s">
        <v>63</v>
      </c>
      <c r="AE176" s="71" t="s">
        <v>63</v>
      </c>
      <c r="AF176" s="71" t="s">
        <v>64</v>
      </c>
      <c r="AG176" s="71" t="s">
        <v>64</v>
      </c>
      <c r="AH176" s="71" t="s">
        <v>86</v>
      </c>
      <c r="AI176" s="71" t="s">
        <v>64</v>
      </c>
      <c r="AJ176" s="71" t="s">
        <v>64</v>
      </c>
      <c r="AK176" s="71" t="s">
        <v>64</v>
      </c>
      <c r="AL176" s="71" t="s">
        <v>133</v>
      </c>
      <c r="AM176" s="71" t="s">
        <v>64</v>
      </c>
      <c r="AN176" s="71" t="s">
        <v>1702</v>
      </c>
      <c r="AO176" s="71" t="s">
        <v>1703</v>
      </c>
      <c r="AP176" s="71" t="s">
        <v>1704</v>
      </c>
      <c r="AQ176" s="71" t="s">
        <v>533</v>
      </c>
      <c r="AR176" s="71" t="s">
        <v>64</v>
      </c>
      <c r="AS176" s="71"/>
      <c r="AT176" s="71" t="s">
        <v>64</v>
      </c>
      <c r="AU176" s="71" t="s">
        <v>1705</v>
      </c>
      <c r="AV176" s="71" t="s">
        <v>64</v>
      </c>
      <c r="AW176" s="71"/>
      <c r="AX176" s="71" t="s">
        <v>1706</v>
      </c>
      <c r="AY176" s="73" t="s">
        <v>1707</v>
      </c>
    </row>
    <row r="177" spans="1:51" ht="75" customHeight="1">
      <c r="A177" s="70">
        <v>176</v>
      </c>
      <c r="B177" s="71" t="s">
        <v>1708</v>
      </c>
      <c r="C177" s="71" t="s">
        <v>1709</v>
      </c>
      <c r="D177" s="71" t="s">
        <v>1710</v>
      </c>
      <c r="E177" s="71" t="s">
        <v>1527</v>
      </c>
      <c r="F177" s="71" t="s">
        <v>54</v>
      </c>
      <c r="G177" s="71" t="s">
        <v>126</v>
      </c>
      <c r="H177" s="71" t="s">
        <v>234</v>
      </c>
      <c r="I177" s="71" t="s">
        <v>613</v>
      </c>
      <c r="J177" s="71" t="s">
        <v>1457</v>
      </c>
      <c r="K177" s="71" t="s">
        <v>267</v>
      </c>
      <c r="L177" s="71" t="s">
        <v>1711</v>
      </c>
      <c r="M177" s="71" t="s">
        <v>1712</v>
      </c>
      <c r="N177" s="71"/>
      <c r="O177" s="71" t="s">
        <v>1531</v>
      </c>
      <c r="P177" s="71" t="s">
        <v>60</v>
      </c>
      <c r="Q177" s="71" t="s">
        <v>82</v>
      </c>
      <c r="R177" s="71" t="s">
        <v>374</v>
      </c>
      <c r="S177" s="71" t="s">
        <v>63</v>
      </c>
      <c r="T177" s="71" t="s">
        <v>63</v>
      </c>
      <c r="U177" s="71" t="s">
        <v>63</v>
      </c>
      <c r="V177" s="71" t="s">
        <v>64</v>
      </c>
      <c r="W177" s="71" t="s">
        <v>63</v>
      </c>
      <c r="X177" s="71" t="s">
        <v>64</v>
      </c>
      <c r="Y177" s="71" t="s">
        <v>63</v>
      </c>
      <c r="Z177" s="71" t="s">
        <v>63</v>
      </c>
      <c r="AA177" s="71" t="s">
        <v>63</v>
      </c>
      <c r="AB177" s="71" t="s">
        <v>65</v>
      </c>
      <c r="AC177" s="71" t="s">
        <v>66</v>
      </c>
      <c r="AD177" s="71" t="s">
        <v>63</v>
      </c>
      <c r="AE177" s="71" t="s">
        <v>63</v>
      </c>
      <c r="AF177" s="71" t="s">
        <v>64</v>
      </c>
      <c r="AG177" s="71" t="s">
        <v>64</v>
      </c>
      <c r="AH177" s="71" t="s">
        <v>86</v>
      </c>
      <c r="AI177" s="71" t="s">
        <v>64</v>
      </c>
      <c r="AJ177" s="71" t="s">
        <v>64</v>
      </c>
      <c r="AK177" s="71" t="s">
        <v>64</v>
      </c>
      <c r="AL177" s="71" t="s">
        <v>63</v>
      </c>
      <c r="AM177" s="71" t="s">
        <v>64</v>
      </c>
      <c r="AN177" s="71" t="s">
        <v>1713</v>
      </c>
      <c r="AO177" s="71" t="s">
        <v>1714</v>
      </c>
      <c r="AP177" s="71" t="s">
        <v>1715</v>
      </c>
      <c r="AQ177" s="71" t="s">
        <v>1716</v>
      </c>
      <c r="AR177" s="71" t="s">
        <v>63</v>
      </c>
      <c r="AS177" s="71"/>
      <c r="AT177" s="71" t="s">
        <v>64</v>
      </c>
      <c r="AU177" s="71" t="s">
        <v>1717</v>
      </c>
      <c r="AV177" s="71" t="s">
        <v>64</v>
      </c>
      <c r="AW177" s="71"/>
      <c r="AX177" s="71" t="s">
        <v>1718</v>
      </c>
      <c r="AY177" s="73" t="s">
        <v>1719</v>
      </c>
    </row>
    <row r="178" spans="1:51" ht="75" customHeight="1">
      <c r="A178" s="70">
        <v>177</v>
      </c>
      <c r="B178" s="71" t="s">
        <v>1720</v>
      </c>
      <c r="C178" s="71" t="s">
        <v>265</v>
      </c>
      <c r="D178" s="71" t="s">
        <v>1721</v>
      </c>
      <c r="E178" s="71" t="s">
        <v>1590</v>
      </c>
      <c r="F178" s="71" t="s">
        <v>54</v>
      </c>
      <c r="G178" s="71" t="s">
        <v>202</v>
      </c>
      <c r="H178" s="71" t="s">
        <v>234</v>
      </c>
      <c r="I178" s="71" t="s">
        <v>1233</v>
      </c>
      <c r="J178" s="71" t="s">
        <v>1457</v>
      </c>
      <c r="K178" s="71" t="s">
        <v>244</v>
      </c>
      <c r="L178" s="71" t="s">
        <v>1722</v>
      </c>
      <c r="M178" s="71" t="s">
        <v>1723</v>
      </c>
      <c r="N178" s="71" t="s">
        <v>1600</v>
      </c>
      <c r="O178" s="71" t="s">
        <v>1531</v>
      </c>
      <c r="P178" s="71" t="s">
        <v>60</v>
      </c>
      <c r="Q178" s="71" t="s">
        <v>82</v>
      </c>
      <c r="R178" s="71" t="s">
        <v>1701</v>
      </c>
      <c r="S178" s="71" t="s">
        <v>63</v>
      </c>
      <c r="T178" s="71" t="s">
        <v>63</v>
      </c>
      <c r="U178" s="71" t="s">
        <v>63</v>
      </c>
      <c r="V178" s="71" t="s">
        <v>63</v>
      </c>
      <c r="W178" s="71" t="s">
        <v>64</v>
      </c>
      <c r="X178" s="71" t="s">
        <v>64</v>
      </c>
      <c r="Y178" s="71" t="s">
        <v>63</v>
      </c>
      <c r="Z178" s="71" t="s">
        <v>64</v>
      </c>
      <c r="AA178" s="71" t="s">
        <v>63</v>
      </c>
      <c r="AB178" s="71" t="s">
        <v>1724</v>
      </c>
      <c r="AC178" s="71" t="s">
        <v>101</v>
      </c>
      <c r="AD178" s="71" t="s">
        <v>63</v>
      </c>
      <c r="AE178" s="71" t="s">
        <v>63</v>
      </c>
      <c r="AF178" s="71" t="s">
        <v>63</v>
      </c>
      <c r="AG178" s="71" t="s">
        <v>64</v>
      </c>
      <c r="AH178" s="71" t="s">
        <v>86</v>
      </c>
      <c r="AI178" s="71" t="s">
        <v>133</v>
      </c>
      <c r="AJ178" s="71" t="s">
        <v>63</v>
      </c>
      <c r="AK178" s="71" t="s">
        <v>63</v>
      </c>
      <c r="AL178" s="71" t="s">
        <v>63</v>
      </c>
      <c r="AM178" s="71" t="s">
        <v>133</v>
      </c>
      <c r="AN178" s="71"/>
      <c r="AO178" s="71" t="s">
        <v>1725</v>
      </c>
      <c r="AP178" s="71" t="s">
        <v>469</v>
      </c>
      <c r="AQ178" s="71" t="s">
        <v>470</v>
      </c>
      <c r="AR178" s="71" t="s">
        <v>64</v>
      </c>
      <c r="AS178" s="71"/>
      <c r="AT178" s="71" t="s">
        <v>63</v>
      </c>
      <c r="AU178" s="71" t="s">
        <v>73</v>
      </c>
      <c r="AV178" s="71" t="s">
        <v>64</v>
      </c>
      <c r="AW178" s="71"/>
      <c r="AX178" s="71" t="s">
        <v>1726</v>
      </c>
      <c r="AY178" s="73"/>
    </row>
    <row r="179" spans="1:51" ht="75" customHeight="1">
      <c r="A179" s="70">
        <v>178</v>
      </c>
      <c r="B179" s="71" t="s">
        <v>1727</v>
      </c>
      <c r="C179" s="71" t="s">
        <v>265</v>
      </c>
      <c r="D179" s="71" t="s">
        <v>1728</v>
      </c>
      <c r="E179" s="71" t="s">
        <v>1486</v>
      </c>
      <c r="F179" s="71" t="s">
        <v>54</v>
      </c>
      <c r="G179" s="71" t="s">
        <v>126</v>
      </c>
      <c r="H179" s="71" t="s">
        <v>234</v>
      </c>
      <c r="I179" s="71" t="s">
        <v>514</v>
      </c>
      <c r="J179" s="71" t="s">
        <v>1457</v>
      </c>
      <c r="K179" s="71" t="s">
        <v>219</v>
      </c>
      <c r="L179" s="71" t="s">
        <v>1729</v>
      </c>
      <c r="M179" s="71" t="s">
        <v>1730</v>
      </c>
      <c r="N179" s="71" t="s">
        <v>1600</v>
      </c>
      <c r="O179" s="71" t="s">
        <v>1700</v>
      </c>
      <c r="P179" s="71" t="s">
        <v>60</v>
      </c>
      <c r="Q179" s="71" t="s">
        <v>82</v>
      </c>
      <c r="R179" s="71" t="s">
        <v>374</v>
      </c>
      <c r="S179" s="71" t="s">
        <v>63</v>
      </c>
      <c r="T179" s="71" t="s">
        <v>63</v>
      </c>
      <c r="U179" s="71" t="s">
        <v>63</v>
      </c>
      <c r="V179" s="71" t="s">
        <v>64</v>
      </c>
      <c r="W179" s="71" t="s">
        <v>64</v>
      </c>
      <c r="X179" s="71" t="s">
        <v>64</v>
      </c>
      <c r="Y179" s="71" t="s">
        <v>63</v>
      </c>
      <c r="Z179" s="71" t="s">
        <v>64</v>
      </c>
      <c r="AA179" s="71" t="s">
        <v>63</v>
      </c>
      <c r="AB179" s="71" t="s">
        <v>65</v>
      </c>
      <c r="AC179" s="71" t="s">
        <v>101</v>
      </c>
      <c r="AD179" s="71" t="s">
        <v>63</v>
      </c>
      <c r="AE179" s="71" t="s">
        <v>63</v>
      </c>
      <c r="AF179" s="71" t="s">
        <v>64</v>
      </c>
      <c r="AG179" s="71" t="s">
        <v>64</v>
      </c>
      <c r="AH179" s="71" t="s">
        <v>86</v>
      </c>
      <c r="AI179" s="71" t="s">
        <v>64</v>
      </c>
      <c r="AJ179" s="71" t="s">
        <v>64</v>
      </c>
      <c r="AK179" s="71" t="s">
        <v>64</v>
      </c>
      <c r="AL179" s="71" t="s">
        <v>63</v>
      </c>
      <c r="AM179" s="71" t="s">
        <v>64</v>
      </c>
      <c r="AN179" s="71" t="s">
        <v>1731</v>
      </c>
      <c r="AO179" s="71" t="s">
        <v>1732</v>
      </c>
      <c r="AP179" s="71" t="s">
        <v>1733</v>
      </c>
      <c r="AQ179" s="71" t="s">
        <v>514</v>
      </c>
      <c r="AR179" s="71" t="s">
        <v>63</v>
      </c>
      <c r="AS179" s="71"/>
      <c r="AT179" s="71" t="s">
        <v>64</v>
      </c>
      <c r="AU179" s="71" t="s">
        <v>1734</v>
      </c>
      <c r="AV179" s="71" t="s">
        <v>64</v>
      </c>
      <c r="AW179" s="71"/>
      <c r="AX179" s="71" t="s">
        <v>1735</v>
      </c>
      <c r="AY179" s="73" t="s">
        <v>1736</v>
      </c>
    </row>
    <row r="180" spans="1:51" ht="75" customHeight="1">
      <c r="A180" s="70">
        <v>179</v>
      </c>
      <c r="B180" s="71" t="s">
        <v>1737</v>
      </c>
      <c r="C180" s="71" t="s">
        <v>1738</v>
      </c>
      <c r="D180" s="71" t="s">
        <v>1739</v>
      </c>
      <c r="E180" s="71" t="s">
        <v>1590</v>
      </c>
      <c r="F180" s="71" t="s">
        <v>54</v>
      </c>
      <c r="G180" s="71" t="s">
        <v>126</v>
      </c>
      <c r="H180" s="71" t="s">
        <v>234</v>
      </c>
      <c r="I180" s="71" t="s">
        <v>251</v>
      </c>
      <c r="J180" s="71" t="s">
        <v>1457</v>
      </c>
      <c r="K180" s="71" t="s">
        <v>244</v>
      </c>
      <c r="L180" s="71" t="s">
        <v>1740</v>
      </c>
      <c r="M180" s="71" t="s">
        <v>1741</v>
      </c>
      <c r="N180" s="71" t="s">
        <v>1742</v>
      </c>
      <c r="O180" s="71" t="s">
        <v>1634</v>
      </c>
      <c r="P180" s="71" t="s">
        <v>60</v>
      </c>
      <c r="Q180" s="71" t="s">
        <v>82</v>
      </c>
      <c r="R180" s="71" t="s">
        <v>1701</v>
      </c>
      <c r="S180" s="71" t="s">
        <v>63</v>
      </c>
      <c r="T180" s="71" t="s">
        <v>63</v>
      </c>
      <c r="U180" s="71" t="s">
        <v>63</v>
      </c>
      <c r="V180" s="71" t="s">
        <v>63</v>
      </c>
      <c r="W180" s="71" t="s">
        <v>64</v>
      </c>
      <c r="X180" s="71" t="s">
        <v>64</v>
      </c>
      <c r="Y180" s="71" t="s">
        <v>63</v>
      </c>
      <c r="Z180" s="71" t="s">
        <v>64</v>
      </c>
      <c r="AA180" s="71" t="s">
        <v>64</v>
      </c>
      <c r="AB180" s="71" t="s">
        <v>65</v>
      </c>
      <c r="AC180" s="71" t="s">
        <v>85</v>
      </c>
      <c r="AD180" s="71" t="s">
        <v>63</v>
      </c>
      <c r="AE180" s="71" t="s">
        <v>63</v>
      </c>
      <c r="AF180" s="71" t="s">
        <v>63</v>
      </c>
      <c r="AG180" s="71" t="s">
        <v>64</v>
      </c>
      <c r="AH180" s="71" t="s">
        <v>86</v>
      </c>
      <c r="AI180" s="71" t="s">
        <v>64</v>
      </c>
      <c r="AJ180" s="71" t="s">
        <v>64</v>
      </c>
      <c r="AK180" s="71" t="s">
        <v>64</v>
      </c>
      <c r="AL180" s="71" t="s">
        <v>63</v>
      </c>
      <c r="AM180" s="71" t="s">
        <v>133</v>
      </c>
      <c r="AN180" s="71" t="s">
        <v>1743</v>
      </c>
      <c r="AO180" s="71"/>
      <c r="AP180" s="71" t="s">
        <v>1744</v>
      </c>
      <c r="AQ180" s="71" t="s">
        <v>273</v>
      </c>
      <c r="AR180" s="71" t="s">
        <v>64</v>
      </c>
      <c r="AS180" s="71"/>
      <c r="AT180" s="71" t="s">
        <v>64</v>
      </c>
      <c r="AU180" s="71" t="s">
        <v>1745</v>
      </c>
      <c r="AV180" s="71" t="s">
        <v>64</v>
      </c>
      <c r="AW180" s="71"/>
      <c r="AX180" s="71" t="s">
        <v>1746</v>
      </c>
      <c r="AY180" s="73" t="s">
        <v>1747</v>
      </c>
    </row>
    <row r="181" spans="1:51" ht="75" customHeight="1">
      <c r="A181" s="70">
        <v>180</v>
      </c>
      <c r="B181" s="71" t="s">
        <v>783</v>
      </c>
      <c r="C181" s="71" t="s">
        <v>1748</v>
      </c>
      <c r="D181" s="71" t="s">
        <v>1749</v>
      </c>
      <c r="E181" s="71" t="s">
        <v>1750</v>
      </c>
      <c r="F181" s="71" t="s">
        <v>54</v>
      </c>
      <c r="G181" s="71" t="s">
        <v>126</v>
      </c>
      <c r="H181" s="71" t="s">
        <v>234</v>
      </c>
      <c r="I181" s="71" t="s">
        <v>613</v>
      </c>
      <c r="J181" s="71" t="s">
        <v>1457</v>
      </c>
      <c r="K181" s="71" t="s">
        <v>267</v>
      </c>
      <c r="L181" s="71" t="s">
        <v>1751</v>
      </c>
      <c r="M181" s="71" t="s">
        <v>1752</v>
      </c>
      <c r="N181" s="71" t="s">
        <v>1753</v>
      </c>
      <c r="O181" s="71" t="s">
        <v>1530</v>
      </c>
      <c r="P181" s="71" t="s">
        <v>60</v>
      </c>
      <c r="Q181" s="71" t="s">
        <v>156</v>
      </c>
      <c r="R181" s="71" t="s">
        <v>1701</v>
      </c>
      <c r="S181" s="71" t="s">
        <v>63</v>
      </c>
      <c r="T181" s="71" t="s">
        <v>63</v>
      </c>
      <c r="U181" s="71" t="s">
        <v>63</v>
      </c>
      <c r="V181" s="71" t="s">
        <v>63</v>
      </c>
      <c r="W181" s="71" t="s">
        <v>63</v>
      </c>
      <c r="X181" s="71" t="s">
        <v>64</v>
      </c>
      <c r="Y181" s="71" t="s">
        <v>63</v>
      </c>
      <c r="Z181" s="71" t="s">
        <v>64</v>
      </c>
      <c r="AA181" s="71" t="s">
        <v>63</v>
      </c>
      <c r="AB181" s="71" t="s">
        <v>143</v>
      </c>
      <c r="AC181" s="71" t="s">
        <v>85</v>
      </c>
      <c r="AD181" s="71" t="s">
        <v>63</v>
      </c>
      <c r="AE181" s="71" t="s">
        <v>63</v>
      </c>
      <c r="AF181" s="71" t="s">
        <v>64</v>
      </c>
      <c r="AG181" s="71" t="s">
        <v>64</v>
      </c>
      <c r="AH181" s="71" t="s">
        <v>86</v>
      </c>
      <c r="AI181" s="71" t="s">
        <v>64</v>
      </c>
      <c r="AJ181" s="71" t="s">
        <v>64</v>
      </c>
      <c r="AK181" s="71" t="s">
        <v>64</v>
      </c>
      <c r="AL181" s="71" t="s">
        <v>133</v>
      </c>
      <c r="AM181" s="71" t="s">
        <v>64</v>
      </c>
      <c r="AN181" s="71" t="s">
        <v>1754</v>
      </c>
      <c r="AO181" s="71"/>
      <c r="AP181" s="71" t="s">
        <v>1755</v>
      </c>
      <c r="AQ181" s="71" t="s">
        <v>613</v>
      </c>
      <c r="AR181" s="71" t="s">
        <v>63</v>
      </c>
      <c r="AS181" s="71"/>
      <c r="AT181" s="71" t="s">
        <v>64</v>
      </c>
      <c r="AU181" s="71" t="s">
        <v>1756</v>
      </c>
      <c r="AV181" s="71" t="s">
        <v>64</v>
      </c>
      <c r="AW181" s="71"/>
      <c r="AX181" s="71" t="s">
        <v>1757</v>
      </c>
      <c r="AY181" s="73" t="s">
        <v>1758</v>
      </c>
    </row>
    <row r="182" spans="1:51" ht="75" customHeight="1">
      <c r="A182" s="70">
        <v>181</v>
      </c>
      <c r="B182" s="71" t="s">
        <v>1759</v>
      </c>
      <c r="C182" s="71" t="s">
        <v>746</v>
      </c>
      <c r="D182" s="71" t="s">
        <v>1760</v>
      </c>
      <c r="E182" s="71" t="s">
        <v>1503</v>
      </c>
      <c r="F182" s="71" t="s">
        <v>232</v>
      </c>
      <c r="G182" s="71" t="s">
        <v>747</v>
      </c>
      <c r="H182" s="71" t="s">
        <v>218</v>
      </c>
      <c r="I182" s="71" t="s">
        <v>1233</v>
      </c>
      <c r="J182" s="71" t="s">
        <v>1457</v>
      </c>
      <c r="K182" s="71" t="s">
        <v>244</v>
      </c>
      <c r="L182" s="71" t="s">
        <v>1761</v>
      </c>
      <c r="M182" s="71" t="s">
        <v>1762</v>
      </c>
      <c r="N182" s="71"/>
      <c r="O182" s="71"/>
      <c r="P182" s="71"/>
      <c r="Q182" s="71"/>
      <c r="R182" s="71"/>
      <c r="S182" s="71"/>
      <c r="T182" s="71"/>
      <c r="U182" s="71"/>
      <c r="V182" s="71"/>
      <c r="W182" s="71"/>
      <c r="X182" s="71"/>
      <c r="Y182" s="71"/>
      <c r="Z182" s="71"/>
      <c r="AA182" s="71"/>
      <c r="AB182" s="71" t="s">
        <v>65</v>
      </c>
      <c r="AC182" s="71" t="s">
        <v>66</v>
      </c>
      <c r="AD182" s="71" t="s">
        <v>63</v>
      </c>
      <c r="AE182" s="71" t="s">
        <v>63</v>
      </c>
      <c r="AF182" s="71" t="s">
        <v>64</v>
      </c>
      <c r="AG182" s="71"/>
      <c r="AH182" s="71" t="s">
        <v>67</v>
      </c>
      <c r="AI182" s="71" t="s">
        <v>64</v>
      </c>
      <c r="AJ182" s="71" t="s">
        <v>64</v>
      </c>
      <c r="AK182" s="71" t="s">
        <v>64</v>
      </c>
      <c r="AL182" s="71" t="s">
        <v>63</v>
      </c>
      <c r="AM182" s="71" t="s">
        <v>63</v>
      </c>
      <c r="AN182" s="71"/>
      <c r="AO182" s="71"/>
      <c r="AP182" s="71" t="s">
        <v>1763</v>
      </c>
      <c r="AQ182" s="71" t="s">
        <v>613</v>
      </c>
      <c r="AR182" s="71" t="s">
        <v>133</v>
      </c>
      <c r="AS182" s="71"/>
      <c r="AT182" s="71" t="s">
        <v>64</v>
      </c>
      <c r="AU182" s="71"/>
      <c r="AV182" s="71"/>
      <c r="AW182" s="71"/>
      <c r="AX182" s="71" t="s">
        <v>1764</v>
      </c>
      <c r="AY182" s="73" t="s">
        <v>1765</v>
      </c>
    </row>
    <row r="183" spans="1:51" ht="146.25" customHeight="1">
      <c r="A183" s="70">
        <v>182</v>
      </c>
      <c r="B183" s="71" t="s">
        <v>1766</v>
      </c>
      <c r="C183" s="71" t="s">
        <v>52</v>
      </c>
      <c r="D183" s="71" t="s">
        <v>1767</v>
      </c>
      <c r="E183" s="71" t="s">
        <v>1519</v>
      </c>
      <c r="F183" s="71" t="s">
        <v>54</v>
      </c>
      <c r="G183" s="71" t="s">
        <v>126</v>
      </c>
      <c r="H183" s="71" t="s">
        <v>56</v>
      </c>
      <c r="I183" s="71" t="s">
        <v>1768</v>
      </c>
      <c r="J183" s="71" t="s">
        <v>1769</v>
      </c>
      <c r="K183" s="71" t="s">
        <v>1770</v>
      </c>
      <c r="L183" s="71" t="s">
        <v>1771</v>
      </c>
      <c r="M183" s="71" t="s">
        <v>1772</v>
      </c>
      <c r="N183" s="71" t="s">
        <v>1742</v>
      </c>
      <c r="O183" s="71" t="s">
        <v>1700</v>
      </c>
      <c r="P183" s="71" t="s">
        <v>60</v>
      </c>
      <c r="Q183" s="71" t="s">
        <v>82</v>
      </c>
      <c r="R183" s="71" t="s">
        <v>1701</v>
      </c>
      <c r="S183" s="71" t="s">
        <v>63</v>
      </c>
      <c r="T183" s="71" t="s">
        <v>63</v>
      </c>
      <c r="U183" s="71" t="s">
        <v>63</v>
      </c>
      <c r="V183" s="71" t="s">
        <v>63</v>
      </c>
      <c r="W183" s="71" t="s">
        <v>63</v>
      </c>
      <c r="X183" s="71" t="s">
        <v>63</v>
      </c>
      <c r="Y183" s="71" t="s">
        <v>63</v>
      </c>
      <c r="Z183" s="71" t="s">
        <v>64</v>
      </c>
      <c r="AA183" s="71" t="s">
        <v>63</v>
      </c>
      <c r="AB183" s="71" t="s">
        <v>143</v>
      </c>
      <c r="AC183" s="71" t="s">
        <v>85</v>
      </c>
      <c r="AD183" s="71" t="s">
        <v>63</v>
      </c>
      <c r="AE183" s="71" t="s">
        <v>63</v>
      </c>
      <c r="AF183" s="71" t="s">
        <v>63</v>
      </c>
      <c r="AG183" s="71" t="s">
        <v>64</v>
      </c>
      <c r="AH183" s="71" t="s">
        <v>86</v>
      </c>
      <c r="AI183" s="71" t="s">
        <v>64</v>
      </c>
      <c r="AJ183" s="71" t="s">
        <v>63</v>
      </c>
      <c r="AK183" s="71" t="s">
        <v>63</v>
      </c>
      <c r="AL183" s="71" t="s">
        <v>64</v>
      </c>
      <c r="AM183" s="71" t="s">
        <v>64</v>
      </c>
      <c r="AN183" s="71" t="s">
        <v>1773</v>
      </c>
      <c r="AO183" s="71" t="s">
        <v>1774</v>
      </c>
      <c r="AP183" s="71" t="s">
        <v>1775</v>
      </c>
      <c r="AQ183" s="71" t="s">
        <v>1776</v>
      </c>
      <c r="AR183" s="71" t="s">
        <v>64</v>
      </c>
      <c r="AS183" s="71"/>
      <c r="AT183" s="71" t="s">
        <v>64</v>
      </c>
      <c r="AU183" s="71" t="s">
        <v>73</v>
      </c>
      <c r="AV183" s="71" t="s">
        <v>64</v>
      </c>
      <c r="AW183" s="71"/>
      <c r="AX183" s="71" t="s">
        <v>1777</v>
      </c>
      <c r="AY183" s="73" t="s">
        <v>1778</v>
      </c>
    </row>
    <row r="184" spans="1:51" ht="75" customHeight="1">
      <c r="A184" s="70">
        <v>183</v>
      </c>
      <c r="B184" s="71" t="s">
        <v>1779</v>
      </c>
      <c r="C184" s="71" t="s">
        <v>746</v>
      </c>
      <c r="D184" s="71" t="s">
        <v>1780</v>
      </c>
      <c r="E184" s="71" t="s">
        <v>1600</v>
      </c>
      <c r="F184" s="71" t="s">
        <v>232</v>
      </c>
      <c r="G184" s="71" t="s">
        <v>747</v>
      </c>
      <c r="H184" s="71" t="s">
        <v>218</v>
      </c>
      <c r="I184" s="71" t="s">
        <v>851</v>
      </c>
      <c r="J184" s="71" t="s">
        <v>1457</v>
      </c>
      <c r="K184" s="71" t="s">
        <v>316</v>
      </c>
      <c r="L184" s="71" t="s">
        <v>1781</v>
      </c>
      <c r="M184" s="71" t="s">
        <v>1782</v>
      </c>
      <c r="N184" s="71"/>
      <c r="O184" s="71"/>
      <c r="P184" s="71"/>
      <c r="Q184" s="71"/>
      <c r="R184" s="71"/>
      <c r="S184" s="71"/>
      <c r="T184" s="71"/>
      <c r="U184" s="71"/>
      <c r="V184" s="71"/>
      <c r="W184" s="71"/>
      <c r="X184" s="71"/>
      <c r="Y184" s="71"/>
      <c r="Z184" s="71"/>
      <c r="AA184" s="71"/>
      <c r="AB184" s="71" t="s">
        <v>65</v>
      </c>
      <c r="AC184" s="71" t="s">
        <v>66</v>
      </c>
      <c r="AD184" s="71" t="s">
        <v>64</v>
      </c>
      <c r="AE184" s="71" t="s">
        <v>64</v>
      </c>
      <c r="AF184" s="71" t="s">
        <v>64</v>
      </c>
      <c r="AG184" s="71"/>
      <c r="AH184" s="71" t="s">
        <v>102</v>
      </c>
      <c r="AI184" s="71" t="s">
        <v>64</v>
      </c>
      <c r="AJ184" s="71" t="s">
        <v>64</v>
      </c>
      <c r="AK184" s="71" t="s">
        <v>64</v>
      </c>
      <c r="AL184" s="71" t="s">
        <v>64</v>
      </c>
      <c r="AM184" s="71" t="s">
        <v>64</v>
      </c>
      <c r="AN184" s="71"/>
      <c r="AO184" s="71"/>
      <c r="AP184" s="71" t="s">
        <v>1783</v>
      </c>
      <c r="AQ184" s="71" t="s">
        <v>1784</v>
      </c>
      <c r="AR184" s="71" t="s">
        <v>133</v>
      </c>
      <c r="AS184" s="71"/>
      <c r="AT184" s="71" t="s">
        <v>64</v>
      </c>
      <c r="AU184" s="71"/>
      <c r="AV184" s="71"/>
      <c r="AW184" s="71"/>
      <c r="AX184" s="71" t="s">
        <v>1785</v>
      </c>
      <c r="AY184" s="73" t="s">
        <v>1786</v>
      </c>
    </row>
    <row r="185" spans="1:51" ht="75" customHeight="1">
      <c r="A185" s="70">
        <v>184</v>
      </c>
      <c r="B185" s="71" t="s">
        <v>1779</v>
      </c>
      <c r="C185" s="71" t="s">
        <v>746</v>
      </c>
      <c r="D185" s="71" t="s">
        <v>1787</v>
      </c>
      <c r="E185" s="71" t="s">
        <v>1788</v>
      </c>
      <c r="F185" s="71" t="s">
        <v>232</v>
      </c>
      <c r="G185" s="71" t="s">
        <v>747</v>
      </c>
      <c r="H185" s="71" t="s">
        <v>218</v>
      </c>
      <c r="I185" s="71" t="s">
        <v>851</v>
      </c>
      <c r="J185" s="71" t="s">
        <v>1457</v>
      </c>
      <c r="K185" s="71" t="s">
        <v>316</v>
      </c>
      <c r="L185" s="71" t="s">
        <v>1789</v>
      </c>
      <c r="M185" s="71" t="s">
        <v>1790</v>
      </c>
      <c r="N185" s="71"/>
      <c r="O185" s="71"/>
      <c r="P185" s="71"/>
      <c r="Q185" s="71"/>
      <c r="R185" s="71"/>
      <c r="S185" s="71"/>
      <c r="T185" s="71"/>
      <c r="U185" s="71"/>
      <c r="V185" s="71"/>
      <c r="W185" s="71"/>
      <c r="X185" s="71"/>
      <c r="Y185" s="71"/>
      <c r="Z185" s="71"/>
      <c r="AA185" s="71"/>
      <c r="AB185" s="71" t="s">
        <v>65</v>
      </c>
      <c r="AC185" s="71" t="s">
        <v>66</v>
      </c>
      <c r="AD185" s="71" t="s">
        <v>63</v>
      </c>
      <c r="AE185" s="71" t="s">
        <v>63</v>
      </c>
      <c r="AF185" s="71" t="s">
        <v>64</v>
      </c>
      <c r="AG185" s="71"/>
      <c r="AH185" s="71" t="s">
        <v>86</v>
      </c>
      <c r="AI185" s="71" t="s">
        <v>64</v>
      </c>
      <c r="AJ185" s="71" t="s">
        <v>64</v>
      </c>
      <c r="AK185" s="71" t="s">
        <v>64</v>
      </c>
      <c r="AL185" s="71" t="s">
        <v>63</v>
      </c>
      <c r="AM185" s="71" t="s">
        <v>63</v>
      </c>
      <c r="AN185" s="71"/>
      <c r="AO185" s="71"/>
      <c r="AP185" s="71" t="s">
        <v>1783</v>
      </c>
      <c r="AQ185" s="71" t="s">
        <v>1784</v>
      </c>
      <c r="AR185" s="71" t="s">
        <v>133</v>
      </c>
      <c r="AS185" s="71"/>
      <c r="AT185" s="71" t="s">
        <v>64</v>
      </c>
      <c r="AU185" s="71"/>
      <c r="AV185" s="71"/>
      <c r="AW185" s="71"/>
      <c r="AX185" s="71" t="s">
        <v>1791</v>
      </c>
      <c r="AY185" s="73" t="s">
        <v>1786</v>
      </c>
    </row>
    <row r="186" spans="1:51" ht="75" customHeight="1">
      <c r="A186" s="70">
        <v>185</v>
      </c>
      <c r="B186" s="71" t="s">
        <v>1792</v>
      </c>
      <c r="C186" s="71" t="s">
        <v>382</v>
      </c>
      <c r="D186" s="71" t="s">
        <v>1793</v>
      </c>
      <c r="E186" s="71" t="s">
        <v>1794</v>
      </c>
      <c r="F186" s="71" t="s">
        <v>54</v>
      </c>
      <c r="G186" s="71" t="s">
        <v>126</v>
      </c>
      <c r="H186" s="71" t="s">
        <v>234</v>
      </c>
      <c r="I186" s="71" t="s">
        <v>613</v>
      </c>
      <c r="J186" s="71" t="s">
        <v>1457</v>
      </c>
      <c r="K186" s="71" t="s">
        <v>267</v>
      </c>
      <c r="L186" s="71" t="s">
        <v>1795</v>
      </c>
      <c r="M186" s="71" t="s">
        <v>1796</v>
      </c>
      <c r="N186" s="71" t="s">
        <v>1797</v>
      </c>
      <c r="O186" s="71" t="s">
        <v>1531</v>
      </c>
      <c r="P186" s="71" t="s">
        <v>60</v>
      </c>
      <c r="Q186" s="71" t="s">
        <v>436</v>
      </c>
      <c r="R186" s="71" t="s">
        <v>190</v>
      </c>
      <c r="S186" s="71" t="s">
        <v>63</v>
      </c>
      <c r="T186" s="71" t="s">
        <v>63</v>
      </c>
      <c r="U186" s="71" t="s">
        <v>63</v>
      </c>
      <c r="V186" s="71" t="s">
        <v>63</v>
      </c>
      <c r="W186" s="71" t="s">
        <v>63</v>
      </c>
      <c r="X186" s="71" t="s">
        <v>64</v>
      </c>
      <c r="Y186" s="71" t="s">
        <v>63</v>
      </c>
      <c r="Z186" s="71" t="s">
        <v>64</v>
      </c>
      <c r="AA186" s="71" t="s">
        <v>63</v>
      </c>
      <c r="AB186" s="71" t="s">
        <v>143</v>
      </c>
      <c r="AC186" s="71" t="s">
        <v>66</v>
      </c>
      <c r="AD186" s="71" t="s">
        <v>63</v>
      </c>
      <c r="AE186" s="71" t="s">
        <v>63</v>
      </c>
      <c r="AF186" s="71" t="s">
        <v>64</v>
      </c>
      <c r="AG186" s="71" t="s">
        <v>64</v>
      </c>
      <c r="AH186" s="71" t="s">
        <v>86</v>
      </c>
      <c r="AI186" s="71" t="s">
        <v>64</v>
      </c>
      <c r="AJ186" s="71" t="s">
        <v>63</v>
      </c>
      <c r="AK186" s="71" t="s">
        <v>133</v>
      </c>
      <c r="AL186" s="71" t="s">
        <v>64</v>
      </c>
      <c r="AM186" s="71" t="s">
        <v>64</v>
      </c>
      <c r="AN186" s="71" t="s">
        <v>1798</v>
      </c>
      <c r="AO186" s="71" t="s">
        <v>1799</v>
      </c>
      <c r="AP186" s="71" t="s">
        <v>1800</v>
      </c>
      <c r="AQ186" s="71" t="s">
        <v>613</v>
      </c>
      <c r="AR186" s="71" t="s">
        <v>63</v>
      </c>
      <c r="AS186" s="71"/>
      <c r="AT186" s="71" t="s">
        <v>64</v>
      </c>
      <c r="AU186" s="71" t="s">
        <v>73</v>
      </c>
      <c r="AV186" s="71" t="s">
        <v>64</v>
      </c>
      <c r="AW186" s="71"/>
      <c r="AX186" s="71" t="s">
        <v>1801</v>
      </c>
      <c r="AY186" s="73" t="s">
        <v>1802</v>
      </c>
    </row>
    <row r="187" spans="1:51" ht="75" customHeight="1">
      <c r="A187" s="70">
        <v>186</v>
      </c>
      <c r="B187" s="71" t="s">
        <v>1803</v>
      </c>
      <c r="C187" s="71" t="s">
        <v>746</v>
      </c>
      <c r="D187" s="71" t="s">
        <v>1804</v>
      </c>
      <c r="E187" s="71" t="s">
        <v>1519</v>
      </c>
      <c r="F187" s="71" t="s">
        <v>232</v>
      </c>
      <c r="G187" s="71" t="s">
        <v>747</v>
      </c>
      <c r="H187" s="71" t="s">
        <v>218</v>
      </c>
      <c r="I187" s="71" t="s">
        <v>859</v>
      </c>
      <c r="J187" s="71" t="s">
        <v>1457</v>
      </c>
      <c r="K187" s="71" t="s">
        <v>316</v>
      </c>
      <c r="L187" s="71" t="s">
        <v>1805</v>
      </c>
      <c r="M187" s="71" t="s">
        <v>1806</v>
      </c>
      <c r="N187" s="71"/>
      <c r="O187" s="71"/>
      <c r="P187" s="71"/>
      <c r="Q187" s="71"/>
      <c r="R187" s="71"/>
      <c r="S187" s="71"/>
      <c r="T187" s="71"/>
      <c r="U187" s="71"/>
      <c r="V187" s="71"/>
      <c r="W187" s="71"/>
      <c r="X187" s="71"/>
      <c r="Y187" s="71"/>
      <c r="Z187" s="71"/>
      <c r="AA187" s="71"/>
      <c r="AB187" s="71" t="s">
        <v>65</v>
      </c>
      <c r="AC187" s="71" t="s">
        <v>66</v>
      </c>
      <c r="AD187" s="71" t="s">
        <v>63</v>
      </c>
      <c r="AE187" s="71" t="s">
        <v>63</v>
      </c>
      <c r="AF187" s="71" t="s">
        <v>64</v>
      </c>
      <c r="AG187" s="71"/>
      <c r="AH187" s="71" t="s">
        <v>67</v>
      </c>
      <c r="AI187" s="71" t="s">
        <v>64</v>
      </c>
      <c r="AJ187" s="71" t="s">
        <v>64</v>
      </c>
      <c r="AK187" s="71" t="s">
        <v>64</v>
      </c>
      <c r="AL187" s="71" t="s">
        <v>63</v>
      </c>
      <c r="AM187" s="71" t="s">
        <v>64</v>
      </c>
      <c r="AN187" s="71"/>
      <c r="AO187" s="71"/>
      <c r="AP187" s="71" t="s">
        <v>1807</v>
      </c>
      <c r="AQ187" s="71" t="s">
        <v>1808</v>
      </c>
      <c r="AR187" s="71" t="s">
        <v>64</v>
      </c>
      <c r="AS187" s="71"/>
      <c r="AT187" s="71" t="s">
        <v>64</v>
      </c>
      <c r="AU187" s="71"/>
      <c r="AV187" s="71"/>
      <c r="AW187" s="71"/>
      <c r="AX187" s="71" t="s">
        <v>1809</v>
      </c>
      <c r="AY187" s="73" t="s">
        <v>1810</v>
      </c>
    </row>
    <row r="188" spans="1:51" ht="75" customHeight="1">
      <c r="A188" s="70">
        <v>187</v>
      </c>
      <c r="B188" s="71" t="s">
        <v>1811</v>
      </c>
      <c r="C188" s="71" t="s">
        <v>1812</v>
      </c>
      <c r="D188" s="71" t="s">
        <v>1813</v>
      </c>
      <c r="E188" s="71" t="s">
        <v>1547</v>
      </c>
      <c r="F188" s="71" t="s">
        <v>232</v>
      </c>
      <c r="G188" s="71" t="s">
        <v>233</v>
      </c>
      <c r="H188" s="71" t="s">
        <v>234</v>
      </c>
      <c r="I188" s="71" t="s">
        <v>286</v>
      </c>
      <c r="J188" s="71" t="s">
        <v>1457</v>
      </c>
      <c r="K188" s="71" t="s">
        <v>280</v>
      </c>
      <c r="L188" s="71" t="s">
        <v>1814</v>
      </c>
      <c r="M188" s="71" t="s">
        <v>1815</v>
      </c>
      <c r="N188" s="71"/>
      <c r="O188" s="71"/>
      <c r="P188" s="71"/>
      <c r="Q188" s="71"/>
      <c r="R188" s="71"/>
      <c r="S188" s="71"/>
      <c r="T188" s="71"/>
      <c r="U188" s="71"/>
      <c r="V188" s="71"/>
      <c r="W188" s="71"/>
      <c r="X188" s="71"/>
      <c r="Y188" s="71"/>
      <c r="Z188" s="71"/>
      <c r="AA188" s="71"/>
      <c r="AB188" s="71" t="s">
        <v>65</v>
      </c>
      <c r="AC188" s="71" t="s">
        <v>66</v>
      </c>
      <c r="AD188" s="71" t="s">
        <v>63</v>
      </c>
      <c r="AE188" s="71" t="s">
        <v>63</v>
      </c>
      <c r="AF188" s="71" t="s">
        <v>64</v>
      </c>
      <c r="AG188" s="71"/>
      <c r="AH188" s="71" t="s">
        <v>86</v>
      </c>
      <c r="AI188" s="71" t="s">
        <v>64</v>
      </c>
      <c r="AJ188" s="71" t="s">
        <v>64</v>
      </c>
      <c r="AK188" s="71" t="s">
        <v>64</v>
      </c>
      <c r="AL188" s="71" t="s">
        <v>64</v>
      </c>
      <c r="AM188" s="71" t="s">
        <v>64</v>
      </c>
      <c r="AN188" s="71"/>
      <c r="AO188" s="71"/>
      <c r="AP188" s="71" t="s">
        <v>1816</v>
      </c>
      <c r="AQ188" s="71" t="s">
        <v>1817</v>
      </c>
      <c r="AR188" s="71" t="s">
        <v>64</v>
      </c>
      <c r="AS188" s="71"/>
      <c r="AT188" s="71" t="s">
        <v>64</v>
      </c>
      <c r="AU188" s="71"/>
      <c r="AV188" s="71"/>
      <c r="AW188" s="71"/>
      <c r="AX188" s="71" t="s">
        <v>1818</v>
      </c>
      <c r="AY188" s="73" t="s">
        <v>1819</v>
      </c>
    </row>
    <row r="189" spans="1:51" ht="75" customHeight="1">
      <c r="A189" s="70">
        <v>188</v>
      </c>
      <c r="B189" s="71" t="s">
        <v>1820</v>
      </c>
      <c r="C189" s="71" t="s">
        <v>1821</v>
      </c>
      <c r="D189" s="71" t="s">
        <v>1822</v>
      </c>
      <c r="E189" s="71" t="s">
        <v>1486</v>
      </c>
      <c r="F189" s="71" t="s">
        <v>232</v>
      </c>
      <c r="G189" s="71" t="s">
        <v>202</v>
      </c>
      <c r="H189" s="71" t="s">
        <v>218</v>
      </c>
      <c r="I189" s="71" t="s">
        <v>286</v>
      </c>
      <c r="J189" s="71" t="s">
        <v>1457</v>
      </c>
      <c r="K189" s="71" t="s">
        <v>280</v>
      </c>
      <c r="L189" s="71" t="s">
        <v>1823</v>
      </c>
      <c r="M189" s="71" t="s">
        <v>1824</v>
      </c>
      <c r="N189" s="71"/>
      <c r="O189" s="71"/>
      <c r="P189" s="71"/>
      <c r="Q189" s="71"/>
      <c r="R189" s="71"/>
      <c r="S189" s="71"/>
      <c r="T189" s="71"/>
      <c r="U189" s="71"/>
      <c r="V189" s="71"/>
      <c r="W189" s="71"/>
      <c r="X189" s="71"/>
      <c r="Y189" s="71"/>
      <c r="Z189" s="71"/>
      <c r="AA189" s="71"/>
      <c r="AB189" s="71" t="s">
        <v>65</v>
      </c>
      <c r="AC189" s="71" t="s">
        <v>85</v>
      </c>
      <c r="AD189" s="71" t="s">
        <v>63</v>
      </c>
      <c r="AE189" s="71" t="s">
        <v>63</v>
      </c>
      <c r="AF189" s="71" t="s">
        <v>64</v>
      </c>
      <c r="AG189" s="71"/>
      <c r="AH189" s="71" t="s">
        <v>86</v>
      </c>
      <c r="AI189" s="71" t="s">
        <v>64</v>
      </c>
      <c r="AJ189" s="71" t="s">
        <v>64</v>
      </c>
      <c r="AK189" s="71" t="s">
        <v>64</v>
      </c>
      <c r="AL189" s="71" t="s">
        <v>64</v>
      </c>
      <c r="AM189" s="71" t="s">
        <v>64</v>
      </c>
      <c r="AN189" s="71"/>
      <c r="AO189" s="71"/>
      <c r="AP189" s="71" t="s">
        <v>1825</v>
      </c>
      <c r="AQ189" s="71" t="s">
        <v>1826</v>
      </c>
      <c r="AR189" s="71" t="s">
        <v>133</v>
      </c>
      <c r="AS189" s="71"/>
      <c r="AT189" s="71" t="s">
        <v>64</v>
      </c>
      <c r="AU189" s="71"/>
      <c r="AV189" s="71"/>
      <c r="AW189" s="71"/>
      <c r="AX189" s="71" t="s">
        <v>1827</v>
      </c>
      <c r="AY189" s="73"/>
    </row>
    <row r="190" spans="1:51" ht="75" customHeight="1">
      <c r="A190" s="70">
        <v>189</v>
      </c>
      <c r="B190" s="71" t="s">
        <v>1828</v>
      </c>
      <c r="C190" s="71" t="s">
        <v>811</v>
      </c>
      <c r="D190" s="71" t="s">
        <v>1829</v>
      </c>
      <c r="E190" s="71" t="s">
        <v>1503</v>
      </c>
      <c r="F190" s="71" t="s">
        <v>232</v>
      </c>
      <c r="G190" s="71" t="s">
        <v>589</v>
      </c>
      <c r="H190" s="71" t="s">
        <v>218</v>
      </c>
      <c r="I190" s="71" t="s">
        <v>1830</v>
      </c>
      <c r="J190" s="71" t="s">
        <v>1457</v>
      </c>
      <c r="K190" s="71" t="s">
        <v>267</v>
      </c>
      <c r="L190" s="71" t="s">
        <v>1831</v>
      </c>
      <c r="M190" s="71" t="s">
        <v>1832</v>
      </c>
      <c r="N190" s="71"/>
      <c r="O190" s="71"/>
      <c r="P190" s="71"/>
      <c r="Q190" s="71"/>
      <c r="R190" s="71"/>
      <c r="S190" s="71"/>
      <c r="T190" s="71"/>
      <c r="U190" s="71"/>
      <c r="V190" s="71"/>
      <c r="W190" s="71"/>
      <c r="X190" s="71"/>
      <c r="Y190" s="71"/>
      <c r="Z190" s="71"/>
      <c r="AA190" s="71"/>
      <c r="AB190" s="71" t="s">
        <v>65</v>
      </c>
      <c r="AC190" s="71" t="s">
        <v>66</v>
      </c>
      <c r="AD190" s="71" t="s">
        <v>63</v>
      </c>
      <c r="AE190" s="71" t="s">
        <v>63</v>
      </c>
      <c r="AF190" s="71" t="s">
        <v>64</v>
      </c>
      <c r="AG190" s="71"/>
      <c r="AH190" s="71" t="s">
        <v>67</v>
      </c>
      <c r="AI190" s="71" t="s">
        <v>133</v>
      </c>
      <c r="AJ190" s="71" t="s">
        <v>133</v>
      </c>
      <c r="AK190" s="71" t="s">
        <v>64</v>
      </c>
      <c r="AL190" s="71" t="s">
        <v>63</v>
      </c>
      <c r="AM190" s="71" t="s">
        <v>64</v>
      </c>
      <c r="AN190" s="71"/>
      <c r="AO190" s="71"/>
      <c r="AP190" s="71" t="s">
        <v>1833</v>
      </c>
      <c r="AQ190" s="71" t="s">
        <v>1834</v>
      </c>
      <c r="AR190" s="71" t="s">
        <v>63</v>
      </c>
      <c r="AS190" s="71"/>
      <c r="AT190" s="71" t="s">
        <v>64</v>
      </c>
      <c r="AU190" s="71"/>
      <c r="AV190" s="71"/>
      <c r="AW190" s="71"/>
      <c r="AX190" s="71" t="s">
        <v>1835</v>
      </c>
      <c r="AY190" s="73" t="s">
        <v>1836</v>
      </c>
    </row>
    <row r="191" spans="1:51" ht="75" customHeight="1">
      <c r="A191" s="70">
        <v>190</v>
      </c>
      <c r="B191" s="71" t="s">
        <v>1837</v>
      </c>
      <c r="C191" s="71" t="s">
        <v>717</v>
      </c>
      <c r="D191" s="71" t="s">
        <v>1838</v>
      </c>
      <c r="E191" s="71" t="s">
        <v>1530</v>
      </c>
      <c r="F191" s="71" t="s">
        <v>54</v>
      </c>
      <c r="G191" s="71" t="s">
        <v>126</v>
      </c>
      <c r="H191" s="71" t="s">
        <v>234</v>
      </c>
      <c r="I191" s="71" t="s">
        <v>1233</v>
      </c>
      <c r="J191" s="71" t="s">
        <v>1457</v>
      </c>
      <c r="K191" s="71" t="s">
        <v>244</v>
      </c>
      <c r="L191" s="71" t="s">
        <v>1839</v>
      </c>
      <c r="M191" s="71" t="s">
        <v>1840</v>
      </c>
      <c r="N191" s="71"/>
      <c r="O191" s="71" t="s">
        <v>1531</v>
      </c>
      <c r="P191" s="71" t="s">
        <v>60</v>
      </c>
      <c r="Q191" s="71" t="s">
        <v>82</v>
      </c>
      <c r="R191" s="71" t="s">
        <v>190</v>
      </c>
      <c r="S191" s="71" t="s">
        <v>63</v>
      </c>
      <c r="T191" s="71" t="s">
        <v>63</v>
      </c>
      <c r="U191" s="71" t="s">
        <v>63</v>
      </c>
      <c r="V191" s="71" t="s">
        <v>64</v>
      </c>
      <c r="W191" s="71" t="s">
        <v>64</v>
      </c>
      <c r="X191" s="71" t="s">
        <v>64</v>
      </c>
      <c r="Y191" s="71" t="s">
        <v>63</v>
      </c>
      <c r="Z191" s="71" t="s">
        <v>64</v>
      </c>
      <c r="AA191" s="71" t="s">
        <v>64</v>
      </c>
      <c r="AB191" s="71" t="s">
        <v>65</v>
      </c>
      <c r="AC191" s="71" t="s">
        <v>66</v>
      </c>
      <c r="AD191" s="71" t="s">
        <v>63</v>
      </c>
      <c r="AE191" s="71" t="s">
        <v>63</v>
      </c>
      <c r="AF191" s="71" t="s">
        <v>64</v>
      </c>
      <c r="AG191" s="71" t="s">
        <v>64</v>
      </c>
      <c r="AH191" s="71" t="s">
        <v>86</v>
      </c>
      <c r="AI191" s="71" t="s">
        <v>64</v>
      </c>
      <c r="AJ191" s="71" t="s">
        <v>64</v>
      </c>
      <c r="AK191" s="71" t="s">
        <v>64</v>
      </c>
      <c r="AL191" s="71" t="s">
        <v>63</v>
      </c>
      <c r="AM191" s="71" t="s">
        <v>64</v>
      </c>
      <c r="AN191" s="71" t="s">
        <v>1841</v>
      </c>
      <c r="AO191" s="71" t="s">
        <v>1842</v>
      </c>
      <c r="AP191" s="71" t="s">
        <v>1843</v>
      </c>
      <c r="AQ191" s="71" t="s">
        <v>1844</v>
      </c>
      <c r="AR191" s="71" t="s">
        <v>64</v>
      </c>
      <c r="AS191" s="71"/>
      <c r="AT191" s="71" t="s">
        <v>64</v>
      </c>
      <c r="AU191" s="71" t="s">
        <v>1845</v>
      </c>
      <c r="AV191" s="71" t="s">
        <v>64</v>
      </c>
      <c r="AW191" s="71"/>
      <c r="AX191" s="71" t="s">
        <v>1846</v>
      </c>
      <c r="AY191" s="73" t="s">
        <v>1847</v>
      </c>
    </row>
    <row r="192" spans="1:51" ht="75" customHeight="1">
      <c r="A192" s="70">
        <v>191</v>
      </c>
      <c r="B192" s="71" t="s">
        <v>1848</v>
      </c>
      <c r="C192" s="71" t="s">
        <v>1849</v>
      </c>
      <c r="D192" s="71" t="s">
        <v>1850</v>
      </c>
      <c r="E192" s="71" t="s">
        <v>1503</v>
      </c>
      <c r="F192" s="71" t="s">
        <v>232</v>
      </c>
      <c r="G192" s="71" t="s">
        <v>233</v>
      </c>
      <c r="H192" s="71" t="s">
        <v>234</v>
      </c>
      <c r="I192" s="71" t="s">
        <v>514</v>
      </c>
      <c r="J192" s="71" t="s">
        <v>1457</v>
      </c>
      <c r="K192" s="71" t="s">
        <v>219</v>
      </c>
      <c r="L192" s="71" t="s">
        <v>1851</v>
      </c>
      <c r="M192" s="71" t="s">
        <v>1852</v>
      </c>
      <c r="N192" s="71"/>
      <c r="O192" s="71"/>
      <c r="P192" s="71"/>
      <c r="Q192" s="71"/>
      <c r="R192" s="71"/>
      <c r="S192" s="71"/>
      <c r="T192" s="71"/>
      <c r="U192" s="71"/>
      <c r="V192" s="71"/>
      <c r="W192" s="71"/>
      <c r="X192" s="71"/>
      <c r="Y192" s="71"/>
      <c r="Z192" s="71"/>
      <c r="AA192" s="71"/>
      <c r="AB192" s="71" t="s">
        <v>65</v>
      </c>
      <c r="AC192" s="71" t="s">
        <v>101</v>
      </c>
      <c r="AD192" s="71" t="s">
        <v>63</v>
      </c>
      <c r="AE192" s="71" t="s">
        <v>64</v>
      </c>
      <c r="AF192" s="71" t="s">
        <v>64</v>
      </c>
      <c r="AG192" s="71"/>
      <c r="AH192" s="71" t="s">
        <v>86</v>
      </c>
      <c r="AI192" s="71" t="s">
        <v>64</v>
      </c>
      <c r="AJ192" s="71" t="s">
        <v>64</v>
      </c>
      <c r="AK192" s="71" t="s">
        <v>64</v>
      </c>
      <c r="AL192" s="71" t="s">
        <v>64</v>
      </c>
      <c r="AM192" s="71" t="s">
        <v>64</v>
      </c>
      <c r="AN192" s="71"/>
      <c r="AO192" s="71"/>
      <c r="AP192" s="71" t="s">
        <v>1853</v>
      </c>
      <c r="AQ192" s="71" t="s">
        <v>514</v>
      </c>
      <c r="AR192" s="71" t="s">
        <v>63</v>
      </c>
      <c r="AS192" s="71"/>
      <c r="AT192" s="71" t="s">
        <v>64</v>
      </c>
      <c r="AU192" s="71"/>
      <c r="AV192" s="71"/>
      <c r="AW192" s="71"/>
      <c r="AX192" s="71" t="s">
        <v>1854</v>
      </c>
      <c r="AY192" s="73" t="s">
        <v>1855</v>
      </c>
    </row>
    <row r="193" spans="1:51" ht="75" customHeight="1">
      <c r="A193" s="70">
        <v>192</v>
      </c>
      <c r="B193" s="71" t="s">
        <v>1856</v>
      </c>
      <c r="C193" s="71" t="s">
        <v>1662</v>
      </c>
      <c r="D193" s="71" t="s">
        <v>1857</v>
      </c>
      <c r="E193" s="71" t="s">
        <v>1527</v>
      </c>
      <c r="F193" s="71" t="s">
        <v>232</v>
      </c>
      <c r="G193" s="71" t="s">
        <v>233</v>
      </c>
      <c r="H193" s="71" t="s">
        <v>218</v>
      </c>
      <c r="I193" s="71" t="s">
        <v>801</v>
      </c>
      <c r="J193" s="71" t="s">
        <v>1457</v>
      </c>
      <c r="K193" s="71" t="s">
        <v>219</v>
      </c>
      <c r="L193" s="71" t="s">
        <v>1858</v>
      </c>
      <c r="M193" s="71" t="s">
        <v>1859</v>
      </c>
      <c r="N193" s="71"/>
      <c r="O193" s="71"/>
      <c r="P193" s="71"/>
      <c r="Q193" s="71"/>
      <c r="R193" s="71"/>
      <c r="S193" s="71"/>
      <c r="T193" s="71"/>
      <c r="U193" s="71"/>
      <c r="V193" s="71"/>
      <c r="W193" s="71"/>
      <c r="X193" s="71"/>
      <c r="Y193" s="71"/>
      <c r="Z193" s="71"/>
      <c r="AA193" s="71"/>
      <c r="AB193" s="71" t="s">
        <v>65</v>
      </c>
      <c r="AC193" s="71" t="s">
        <v>66</v>
      </c>
      <c r="AD193" s="71" t="s">
        <v>63</v>
      </c>
      <c r="AE193" s="71" t="s">
        <v>63</v>
      </c>
      <c r="AF193" s="71" t="s">
        <v>64</v>
      </c>
      <c r="AG193" s="71"/>
      <c r="AH193" s="71" t="s">
        <v>86</v>
      </c>
      <c r="AI193" s="71" t="s">
        <v>64</v>
      </c>
      <c r="AJ193" s="71" t="s">
        <v>64</v>
      </c>
      <c r="AK193" s="71" t="s">
        <v>64</v>
      </c>
      <c r="AL193" s="71" t="s">
        <v>64</v>
      </c>
      <c r="AM193" s="71" t="s">
        <v>64</v>
      </c>
      <c r="AN193" s="71"/>
      <c r="AO193" s="71"/>
      <c r="AP193" s="71" t="s">
        <v>1860</v>
      </c>
      <c r="AQ193" s="71" t="s">
        <v>801</v>
      </c>
      <c r="AR193" s="71" t="s">
        <v>63</v>
      </c>
      <c r="AS193" s="71"/>
      <c r="AT193" s="71" t="s">
        <v>64</v>
      </c>
      <c r="AU193" s="71"/>
      <c r="AV193" s="71"/>
      <c r="AW193" s="71"/>
      <c r="AX193" s="71" t="s">
        <v>1861</v>
      </c>
      <c r="AY193" s="73" t="s">
        <v>1862</v>
      </c>
    </row>
    <row r="194" spans="1:51" ht="75" customHeight="1">
      <c r="A194" s="70">
        <v>193</v>
      </c>
      <c r="B194" s="71" t="s">
        <v>1863</v>
      </c>
      <c r="C194" s="71" t="s">
        <v>1864</v>
      </c>
      <c r="D194" s="71" t="s">
        <v>1865</v>
      </c>
      <c r="E194" s="71" t="s">
        <v>1503</v>
      </c>
      <c r="F194" s="71" t="s">
        <v>232</v>
      </c>
      <c r="G194" s="71" t="s">
        <v>747</v>
      </c>
      <c r="H194" s="71" t="s">
        <v>218</v>
      </c>
      <c r="I194" s="71" t="s">
        <v>851</v>
      </c>
      <c r="J194" s="71" t="s">
        <v>1457</v>
      </c>
      <c r="K194" s="71" t="s">
        <v>316</v>
      </c>
      <c r="L194" s="71" t="s">
        <v>1866</v>
      </c>
      <c r="M194" s="71" t="s">
        <v>1867</v>
      </c>
      <c r="N194" s="71"/>
      <c r="O194" s="71"/>
      <c r="P194" s="71"/>
      <c r="Q194" s="71"/>
      <c r="R194" s="71"/>
      <c r="S194" s="71"/>
      <c r="T194" s="71"/>
      <c r="U194" s="71"/>
      <c r="V194" s="71"/>
      <c r="W194" s="71"/>
      <c r="X194" s="71"/>
      <c r="Y194" s="71"/>
      <c r="Z194" s="71"/>
      <c r="AA194" s="71"/>
      <c r="AB194" s="71" t="s">
        <v>65</v>
      </c>
      <c r="AC194" s="71" t="s">
        <v>66</v>
      </c>
      <c r="AD194" s="71" t="s">
        <v>63</v>
      </c>
      <c r="AE194" s="71" t="s">
        <v>63</v>
      </c>
      <c r="AF194" s="71" t="s">
        <v>64</v>
      </c>
      <c r="AG194" s="71"/>
      <c r="AH194" s="71" t="s">
        <v>67</v>
      </c>
      <c r="AI194" s="71" t="s">
        <v>64</v>
      </c>
      <c r="AJ194" s="71" t="s">
        <v>64</v>
      </c>
      <c r="AK194" s="71" t="s">
        <v>64</v>
      </c>
      <c r="AL194" s="71" t="s">
        <v>64</v>
      </c>
      <c r="AM194" s="71" t="s">
        <v>64</v>
      </c>
      <c r="AN194" s="71"/>
      <c r="AO194" s="71"/>
      <c r="AP194" s="71" t="s">
        <v>1868</v>
      </c>
      <c r="AQ194" s="71" t="s">
        <v>851</v>
      </c>
      <c r="AR194" s="71" t="s">
        <v>63</v>
      </c>
      <c r="AS194" s="71"/>
      <c r="AT194" s="71" t="s">
        <v>64</v>
      </c>
      <c r="AU194" s="71"/>
      <c r="AV194" s="71"/>
      <c r="AW194" s="71"/>
      <c r="AX194" s="71" t="s">
        <v>1869</v>
      </c>
      <c r="AY194" s="73"/>
    </row>
    <row r="195" spans="1:51" ht="75" customHeight="1">
      <c r="A195" s="70">
        <v>194</v>
      </c>
      <c r="B195" s="71" t="s">
        <v>1870</v>
      </c>
      <c r="C195" s="71" t="s">
        <v>1871</v>
      </c>
      <c r="D195" s="71" t="s">
        <v>1872</v>
      </c>
      <c r="E195" s="71" t="s">
        <v>1486</v>
      </c>
      <c r="F195" s="71" t="s">
        <v>54</v>
      </c>
      <c r="G195" s="71" t="s">
        <v>202</v>
      </c>
      <c r="H195" s="71" t="s">
        <v>98</v>
      </c>
      <c r="I195" s="71" t="s">
        <v>1873</v>
      </c>
      <c r="J195" s="71" t="s">
        <v>1874</v>
      </c>
      <c r="K195" s="71" t="s">
        <v>267</v>
      </c>
      <c r="L195" s="71" t="s">
        <v>1875</v>
      </c>
      <c r="M195" s="71" t="s">
        <v>1876</v>
      </c>
      <c r="N195" s="71"/>
      <c r="O195" s="71"/>
      <c r="P195" s="71" t="s">
        <v>60</v>
      </c>
      <c r="Q195" s="71" t="s">
        <v>82</v>
      </c>
      <c r="R195" s="71" t="s">
        <v>1701</v>
      </c>
      <c r="S195" s="71" t="s">
        <v>63</v>
      </c>
      <c r="T195" s="71" t="s">
        <v>63</v>
      </c>
      <c r="U195" s="71" t="s">
        <v>63</v>
      </c>
      <c r="V195" s="71" t="s">
        <v>63</v>
      </c>
      <c r="W195" s="71" t="s">
        <v>63</v>
      </c>
      <c r="X195" s="71" t="s">
        <v>64</v>
      </c>
      <c r="Y195" s="71" t="s">
        <v>63</v>
      </c>
      <c r="Z195" s="71" t="s">
        <v>64</v>
      </c>
      <c r="AA195" s="71" t="s">
        <v>63</v>
      </c>
      <c r="AB195" s="71" t="s">
        <v>65</v>
      </c>
      <c r="AC195" s="71" t="s">
        <v>101</v>
      </c>
      <c r="AD195" s="71" t="s">
        <v>63</v>
      </c>
      <c r="AE195" s="71" t="s">
        <v>64</v>
      </c>
      <c r="AF195" s="71" t="s">
        <v>64</v>
      </c>
      <c r="AG195" s="71" t="s">
        <v>64</v>
      </c>
      <c r="AH195" s="71" t="s">
        <v>86</v>
      </c>
      <c r="AI195" s="71" t="s">
        <v>64</v>
      </c>
      <c r="AJ195" s="71" t="s">
        <v>64</v>
      </c>
      <c r="AK195" s="71" t="s">
        <v>64</v>
      </c>
      <c r="AL195" s="71" t="s">
        <v>64</v>
      </c>
      <c r="AM195" s="71" t="s">
        <v>64</v>
      </c>
      <c r="AN195" s="71" t="s">
        <v>1877</v>
      </c>
      <c r="AO195" s="71" t="s">
        <v>1878</v>
      </c>
      <c r="AP195" s="71" t="s">
        <v>1879</v>
      </c>
      <c r="AQ195" s="71" t="s">
        <v>106</v>
      </c>
      <c r="AR195" s="71" t="s">
        <v>64</v>
      </c>
      <c r="AS195" s="71"/>
      <c r="AT195" s="71" t="s">
        <v>64</v>
      </c>
      <c r="AU195" s="71" t="s">
        <v>73</v>
      </c>
      <c r="AV195" s="71" t="s">
        <v>64</v>
      </c>
      <c r="AW195" s="71"/>
      <c r="AX195" s="71" t="s">
        <v>1880</v>
      </c>
      <c r="AY195" s="73" t="s">
        <v>109</v>
      </c>
    </row>
    <row r="196" spans="1:51" ht="75" customHeight="1">
      <c r="A196" s="70">
        <v>195</v>
      </c>
      <c r="B196" s="71" t="s">
        <v>1881</v>
      </c>
      <c r="C196" s="71" t="s">
        <v>811</v>
      </c>
      <c r="D196" s="71" t="s">
        <v>1882</v>
      </c>
      <c r="E196" s="71" t="s">
        <v>1455</v>
      </c>
      <c r="F196" s="71" t="s">
        <v>232</v>
      </c>
      <c r="G196" s="71" t="s">
        <v>589</v>
      </c>
      <c r="H196" s="71" t="s">
        <v>234</v>
      </c>
      <c r="I196" s="71" t="s">
        <v>801</v>
      </c>
      <c r="J196" s="71" t="s">
        <v>1457</v>
      </c>
      <c r="K196" s="71" t="s">
        <v>219</v>
      </c>
      <c r="L196" s="71" t="s">
        <v>1883</v>
      </c>
      <c r="M196" s="71" t="s">
        <v>1884</v>
      </c>
      <c r="N196" s="71"/>
      <c r="O196" s="71"/>
      <c r="P196" s="71"/>
      <c r="Q196" s="71"/>
      <c r="R196" s="71"/>
      <c r="S196" s="71"/>
      <c r="T196" s="71"/>
      <c r="U196" s="71"/>
      <c r="V196" s="71"/>
      <c r="W196" s="71"/>
      <c r="X196" s="71"/>
      <c r="Y196" s="71"/>
      <c r="Z196" s="71"/>
      <c r="AA196" s="71"/>
      <c r="AB196" s="71" t="s">
        <v>65</v>
      </c>
      <c r="AC196" s="71" t="s">
        <v>66</v>
      </c>
      <c r="AD196" s="71" t="s">
        <v>63</v>
      </c>
      <c r="AE196" s="71" t="s">
        <v>63</v>
      </c>
      <c r="AF196" s="71" t="s">
        <v>64</v>
      </c>
      <c r="AG196" s="71"/>
      <c r="AH196" s="71" t="s">
        <v>86</v>
      </c>
      <c r="AI196" s="71" t="s">
        <v>64</v>
      </c>
      <c r="AJ196" s="71" t="s">
        <v>64</v>
      </c>
      <c r="AK196" s="71" t="s">
        <v>64</v>
      </c>
      <c r="AL196" s="71" t="s">
        <v>63</v>
      </c>
      <c r="AM196" s="71" t="s">
        <v>64</v>
      </c>
      <c r="AN196" s="71"/>
      <c r="AO196" s="71"/>
      <c r="AP196" s="71" t="s">
        <v>1885</v>
      </c>
      <c r="AQ196" s="71" t="s">
        <v>1886</v>
      </c>
      <c r="AR196" s="71" t="s">
        <v>133</v>
      </c>
      <c r="AS196" s="71"/>
      <c r="AT196" s="71" t="s">
        <v>64</v>
      </c>
      <c r="AU196" s="71"/>
      <c r="AV196" s="71"/>
      <c r="AW196" s="71"/>
      <c r="AX196" s="71" t="s">
        <v>1887</v>
      </c>
      <c r="AY196" s="73" t="s">
        <v>1888</v>
      </c>
    </row>
    <row r="197" spans="1:51" ht="75" customHeight="1">
      <c r="A197" s="70">
        <v>196</v>
      </c>
      <c r="B197" s="71" t="s">
        <v>1889</v>
      </c>
      <c r="C197" s="71" t="s">
        <v>52</v>
      </c>
      <c r="D197" s="71" t="s">
        <v>1890</v>
      </c>
      <c r="E197" s="71" t="s">
        <v>1519</v>
      </c>
      <c r="F197" s="71" t="s">
        <v>54</v>
      </c>
      <c r="G197" s="71" t="s">
        <v>126</v>
      </c>
      <c r="H197" s="71" t="s">
        <v>234</v>
      </c>
      <c r="I197" s="71" t="s">
        <v>195</v>
      </c>
      <c r="J197" s="71" t="s">
        <v>1457</v>
      </c>
      <c r="K197" s="71" t="s">
        <v>316</v>
      </c>
      <c r="L197" s="71" t="s">
        <v>1891</v>
      </c>
      <c r="M197" s="71" t="s">
        <v>1892</v>
      </c>
      <c r="N197" s="71" t="s">
        <v>1742</v>
      </c>
      <c r="O197" s="71" t="s">
        <v>1700</v>
      </c>
      <c r="P197" s="71" t="s">
        <v>60</v>
      </c>
      <c r="Q197" s="71" t="s">
        <v>82</v>
      </c>
      <c r="R197" s="71" t="s">
        <v>1701</v>
      </c>
      <c r="S197" s="71" t="s">
        <v>63</v>
      </c>
      <c r="T197" s="71" t="s">
        <v>63</v>
      </c>
      <c r="U197" s="71" t="s">
        <v>63</v>
      </c>
      <c r="V197" s="71" t="s">
        <v>63</v>
      </c>
      <c r="W197" s="71" t="s">
        <v>64</v>
      </c>
      <c r="X197" s="71" t="s">
        <v>63</v>
      </c>
      <c r="Y197" s="71" t="s">
        <v>63</v>
      </c>
      <c r="Z197" s="71" t="s">
        <v>64</v>
      </c>
      <c r="AA197" s="71" t="s">
        <v>63</v>
      </c>
      <c r="AB197" s="71" t="s">
        <v>65</v>
      </c>
      <c r="AC197" s="71" t="s">
        <v>85</v>
      </c>
      <c r="AD197" s="71" t="s">
        <v>63</v>
      </c>
      <c r="AE197" s="71" t="s">
        <v>63</v>
      </c>
      <c r="AF197" s="71" t="s">
        <v>63</v>
      </c>
      <c r="AG197" s="71" t="s">
        <v>64</v>
      </c>
      <c r="AH197" s="71" t="s">
        <v>86</v>
      </c>
      <c r="AI197" s="71" t="s">
        <v>64</v>
      </c>
      <c r="AJ197" s="71" t="s">
        <v>64</v>
      </c>
      <c r="AK197" s="71" t="s">
        <v>64</v>
      </c>
      <c r="AL197" s="71" t="s">
        <v>64</v>
      </c>
      <c r="AM197" s="71" t="s">
        <v>64</v>
      </c>
      <c r="AN197" s="71" t="s">
        <v>1893</v>
      </c>
      <c r="AO197" s="71" t="s">
        <v>1894</v>
      </c>
      <c r="AP197" s="71" t="s">
        <v>1895</v>
      </c>
      <c r="AQ197" s="71" t="s">
        <v>1896</v>
      </c>
      <c r="AR197" s="71" t="s">
        <v>64</v>
      </c>
      <c r="AS197" s="71"/>
      <c r="AT197" s="71" t="s">
        <v>64</v>
      </c>
      <c r="AU197" s="71" t="s">
        <v>73</v>
      </c>
      <c r="AV197" s="71" t="s">
        <v>64</v>
      </c>
      <c r="AW197" s="71"/>
      <c r="AX197" s="71" t="s">
        <v>1897</v>
      </c>
      <c r="AY197" s="73" t="s">
        <v>1898</v>
      </c>
    </row>
    <row r="198" spans="1:51" ht="75" customHeight="1">
      <c r="A198" s="70">
        <v>197</v>
      </c>
      <c r="B198" s="71" t="s">
        <v>1899</v>
      </c>
      <c r="C198" s="71" t="s">
        <v>1687</v>
      </c>
      <c r="D198" s="71" t="s">
        <v>1900</v>
      </c>
      <c r="E198" s="71" t="s">
        <v>1600</v>
      </c>
      <c r="F198" s="71" t="s">
        <v>232</v>
      </c>
      <c r="G198" s="71" t="s">
        <v>797</v>
      </c>
      <c r="H198" s="71" t="s">
        <v>218</v>
      </c>
      <c r="I198" s="71" t="s">
        <v>195</v>
      </c>
      <c r="J198" s="71" t="s">
        <v>1457</v>
      </c>
      <c r="K198" s="71" t="s">
        <v>316</v>
      </c>
      <c r="L198" s="71" t="s">
        <v>1901</v>
      </c>
      <c r="M198" s="71" t="s">
        <v>1902</v>
      </c>
      <c r="N198" s="71"/>
      <c r="O198" s="71"/>
      <c r="P198" s="71"/>
      <c r="Q198" s="71"/>
      <c r="R198" s="71"/>
      <c r="S198" s="71"/>
      <c r="T198" s="71"/>
      <c r="U198" s="71"/>
      <c r="V198" s="71"/>
      <c r="W198" s="71"/>
      <c r="X198" s="71"/>
      <c r="Y198" s="71"/>
      <c r="Z198" s="71"/>
      <c r="AA198" s="71"/>
      <c r="AB198" s="71" t="s">
        <v>65</v>
      </c>
      <c r="AC198" s="71" t="s">
        <v>66</v>
      </c>
      <c r="AD198" s="71" t="s">
        <v>63</v>
      </c>
      <c r="AE198" s="71" t="s">
        <v>63</v>
      </c>
      <c r="AF198" s="71" t="s">
        <v>64</v>
      </c>
      <c r="AG198" s="71"/>
      <c r="AH198" s="71" t="s">
        <v>1540</v>
      </c>
      <c r="AI198" s="71" t="s">
        <v>64</v>
      </c>
      <c r="AJ198" s="71" t="s">
        <v>64</v>
      </c>
      <c r="AK198" s="71" t="s">
        <v>64</v>
      </c>
      <c r="AL198" s="71" t="s">
        <v>64</v>
      </c>
      <c r="AM198" s="71" t="s">
        <v>63</v>
      </c>
      <c r="AN198" s="71"/>
      <c r="AO198" s="71"/>
      <c r="AP198" s="71" t="s">
        <v>1903</v>
      </c>
      <c r="AQ198" s="71" t="s">
        <v>195</v>
      </c>
      <c r="AR198" s="71" t="s">
        <v>63</v>
      </c>
      <c r="AS198" s="71"/>
      <c r="AT198" s="71" t="s">
        <v>63</v>
      </c>
      <c r="AU198" s="71"/>
      <c r="AV198" s="71"/>
      <c r="AW198" s="71"/>
      <c r="AX198" s="71" t="s">
        <v>1904</v>
      </c>
      <c r="AY198" s="73"/>
    </row>
    <row r="199" spans="1:51" ht="75" customHeight="1">
      <c r="A199" s="70">
        <v>198</v>
      </c>
      <c r="B199" s="71" t="s">
        <v>1905</v>
      </c>
      <c r="C199" s="71" t="s">
        <v>811</v>
      </c>
      <c r="D199" s="71" t="s">
        <v>1906</v>
      </c>
      <c r="E199" s="71" t="s">
        <v>1527</v>
      </c>
      <c r="F199" s="71" t="s">
        <v>232</v>
      </c>
      <c r="G199" s="71" t="s">
        <v>589</v>
      </c>
      <c r="H199" s="71" t="s">
        <v>218</v>
      </c>
      <c r="I199" s="71" t="s">
        <v>1233</v>
      </c>
      <c r="J199" s="71" t="s">
        <v>1457</v>
      </c>
      <c r="K199" s="71" t="s">
        <v>244</v>
      </c>
      <c r="L199" s="71" t="s">
        <v>1907</v>
      </c>
      <c r="M199" s="71" t="s">
        <v>1908</v>
      </c>
      <c r="N199" s="71"/>
      <c r="O199" s="71"/>
      <c r="P199" s="71"/>
      <c r="Q199" s="71"/>
      <c r="R199" s="71"/>
      <c r="S199" s="71"/>
      <c r="T199" s="71"/>
      <c r="U199" s="71"/>
      <c r="V199" s="71"/>
      <c r="W199" s="71"/>
      <c r="X199" s="71"/>
      <c r="Y199" s="71"/>
      <c r="Z199" s="71"/>
      <c r="AA199" s="71"/>
      <c r="AB199" s="71" t="s">
        <v>65</v>
      </c>
      <c r="AC199" s="71" t="s">
        <v>66</v>
      </c>
      <c r="AD199" s="71" t="s">
        <v>63</v>
      </c>
      <c r="AE199" s="71" t="s">
        <v>64</v>
      </c>
      <c r="AF199" s="71" t="s">
        <v>64</v>
      </c>
      <c r="AG199" s="71"/>
      <c r="AH199" s="71" t="s">
        <v>67</v>
      </c>
      <c r="AI199" s="71" t="s">
        <v>64</v>
      </c>
      <c r="AJ199" s="71" t="s">
        <v>133</v>
      </c>
      <c r="AK199" s="71" t="s">
        <v>64</v>
      </c>
      <c r="AL199" s="71" t="s">
        <v>63</v>
      </c>
      <c r="AM199" s="71" t="s">
        <v>64</v>
      </c>
      <c r="AN199" s="71"/>
      <c r="AO199" s="71"/>
      <c r="AP199" s="71" t="s">
        <v>1909</v>
      </c>
      <c r="AQ199" s="71" t="s">
        <v>1910</v>
      </c>
      <c r="AR199" s="71" t="s">
        <v>133</v>
      </c>
      <c r="AS199" s="71"/>
      <c r="AT199" s="71" t="s">
        <v>64</v>
      </c>
      <c r="AU199" s="71"/>
      <c r="AV199" s="71"/>
      <c r="AW199" s="71"/>
      <c r="AX199" s="71" t="s">
        <v>1911</v>
      </c>
      <c r="AY199" s="73" t="s">
        <v>1912</v>
      </c>
    </row>
    <row r="200" spans="1:51" ht="75" customHeight="1">
      <c r="A200" s="70">
        <v>199</v>
      </c>
      <c r="B200" s="71" t="s">
        <v>1913</v>
      </c>
      <c r="C200" s="71" t="s">
        <v>1160</v>
      </c>
      <c r="D200" s="71" t="s">
        <v>1914</v>
      </c>
      <c r="E200" s="71" t="s">
        <v>1527</v>
      </c>
      <c r="F200" s="71" t="s">
        <v>232</v>
      </c>
      <c r="G200" s="71" t="s">
        <v>589</v>
      </c>
      <c r="H200" s="71" t="s">
        <v>218</v>
      </c>
      <c r="I200" s="71" t="s">
        <v>251</v>
      </c>
      <c r="J200" s="71" t="s">
        <v>1457</v>
      </c>
      <c r="K200" s="71" t="s">
        <v>244</v>
      </c>
      <c r="L200" s="71" t="s">
        <v>1915</v>
      </c>
      <c r="M200" s="71" t="s">
        <v>1916</v>
      </c>
      <c r="N200" s="71"/>
      <c r="O200" s="71"/>
      <c r="P200" s="71"/>
      <c r="Q200" s="71"/>
      <c r="R200" s="71"/>
      <c r="S200" s="71"/>
      <c r="T200" s="71"/>
      <c r="U200" s="71"/>
      <c r="V200" s="71"/>
      <c r="W200" s="71"/>
      <c r="X200" s="71"/>
      <c r="Y200" s="71"/>
      <c r="Z200" s="71"/>
      <c r="AA200" s="71"/>
      <c r="AB200" s="71" t="s">
        <v>65</v>
      </c>
      <c r="AC200" s="71" t="s">
        <v>66</v>
      </c>
      <c r="AD200" s="71" t="s">
        <v>63</v>
      </c>
      <c r="AE200" s="71" t="s">
        <v>63</v>
      </c>
      <c r="AF200" s="71" t="s">
        <v>64</v>
      </c>
      <c r="AG200" s="71"/>
      <c r="AH200" s="71" t="s">
        <v>67</v>
      </c>
      <c r="AI200" s="71" t="s">
        <v>64</v>
      </c>
      <c r="AJ200" s="71" t="s">
        <v>64</v>
      </c>
      <c r="AK200" s="71" t="s">
        <v>64</v>
      </c>
      <c r="AL200" s="71" t="s">
        <v>64</v>
      </c>
      <c r="AM200" s="71" t="s">
        <v>64</v>
      </c>
      <c r="AN200" s="71"/>
      <c r="AO200" s="71"/>
      <c r="AP200" s="71" t="s">
        <v>1917</v>
      </c>
      <c r="AQ200" s="71" t="s">
        <v>1918</v>
      </c>
      <c r="AR200" s="71" t="s">
        <v>133</v>
      </c>
      <c r="AS200" s="71"/>
      <c r="AT200" s="71" t="s">
        <v>64</v>
      </c>
      <c r="AU200" s="71"/>
      <c r="AV200" s="71"/>
      <c r="AW200" s="71"/>
      <c r="AX200" s="71" t="s">
        <v>1919</v>
      </c>
      <c r="AY200" s="73" t="s">
        <v>1920</v>
      </c>
    </row>
    <row r="201" spans="1:51" ht="75" customHeight="1">
      <c r="A201" s="70">
        <v>200</v>
      </c>
      <c r="B201" s="71" t="s">
        <v>1921</v>
      </c>
      <c r="C201" s="71" t="s">
        <v>382</v>
      </c>
      <c r="D201" s="71" t="s">
        <v>1922</v>
      </c>
      <c r="E201" s="71" t="s">
        <v>1530</v>
      </c>
      <c r="F201" s="71" t="s">
        <v>54</v>
      </c>
      <c r="G201" s="71" t="s">
        <v>126</v>
      </c>
      <c r="H201" s="71" t="s">
        <v>234</v>
      </c>
      <c r="I201" s="71" t="s">
        <v>1233</v>
      </c>
      <c r="J201" s="71" t="s">
        <v>1457</v>
      </c>
      <c r="K201" s="71" t="s">
        <v>244</v>
      </c>
      <c r="L201" s="71" t="s">
        <v>1923</v>
      </c>
      <c r="M201" s="71" t="s">
        <v>1924</v>
      </c>
      <c r="N201" s="71" t="s">
        <v>1600</v>
      </c>
      <c r="O201" s="71" t="s">
        <v>1531</v>
      </c>
      <c r="P201" s="71" t="s">
        <v>60</v>
      </c>
      <c r="Q201" s="71" t="s">
        <v>189</v>
      </c>
      <c r="R201" s="71" t="s">
        <v>190</v>
      </c>
      <c r="S201" s="71" t="s">
        <v>63</v>
      </c>
      <c r="T201" s="71" t="s">
        <v>63</v>
      </c>
      <c r="U201" s="71" t="s">
        <v>63</v>
      </c>
      <c r="V201" s="71" t="s">
        <v>63</v>
      </c>
      <c r="W201" s="71" t="s">
        <v>64</v>
      </c>
      <c r="X201" s="71" t="s">
        <v>64</v>
      </c>
      <c r="Y201" s="71" t="s">
        <v>63</v>
      </c>
      <c r="Z201" s="71" t="s">
        <v>64</v>
      </c>
      <c r="AA201" s="71" t="s">
        <v>63</v>
      </c>
      <c r="AB201" s="71" t="s">
        <v>65</v>
      </c>
      <c r="AC201" s="71" t="s">
        <v>66</v>
      </c>
      <c r="AD201" s="71" t="s">
        <v>63</v>
      </c>
      <c r="AE201" s="71" t="s">
        <v>63</v>
      </c>
      <c r="AF201" s="71" t="s">
        <v>63</v>
      </c>
      <c r="AG201" s="71" t="s">
        <v>64</v>
      </c>
      <c r="AH201" s="71" t="s">
        <v>86</v>
      </c>
      <c r="AI201" s="71" t="s">
        <v>64</v>
      </c>
      <c r="AJ201" s="71" t="s">
        <v>64</v>
      </c>
      <c r="AK201" s="71" t="s">
        <v>64</v>
      </c>
      <c r="AL201" s="71" t="s">
        <v>63</v>
      </c>
      <c r="AM201" s="71" t="s">
        <v>64</v>
      </c>
      <c r="AN201" s="71" t="s">
        <v>1925</v>
      </c>
      <c r="AO201" s="71" t="s">
        <v>1926</v>
      </c>
      <c r="AP201" s="71" t="s">
        <v>1927</v>
      </c>
      <c r="AQ201" s="71" t="s">
        <v>1928</v>
      </c>
      <c r="AR201" s="71" t="s">
        <v>133</v>
      </c>
      <c r="AS201" s="71"/>
      <c r="AT201" s="71" t="s">
        <v>64</v>
      </c>
      <c r="AU201" s="71" t="s">
        <v>73</v>
      </c>
      <c r="AV201" s="71" t="s">
        <v>64</v>
      </c>
      <c r="AW201" s="71"/>
      <c r="AX201" s="71" t="s">
        <v>1929</v>
      </c>
      <c r="AY201" s="73" t="s">
        <v>1930</v>
      </c>
    </row>
    <row r="202" spans="1:51" ht="75" customHeight="1">
      <c r="A202" s="70">
        <v>201</v>
      </c>
      <c r="B202" s="71" t="s">
        <v>1931</v>
      </c>
      <c r="C202" s="71" t="s">
        <v>1932</v>
      </c>
      <c r="D202" s="71" t="s">
        <v>1933</v>
      </c>
      <c r="E202" s="71" t="s">
        <v>1788</v>
      </c>
      <c r="F202" s="71" t="s">
        <v>54</v>
      </c>
      <c r="G202" s="71" t="s">
        <v>126</v>
      </c>
      <c r="H202" s="71" t="s">
        <v>234</v>
      </c>
      <c r="I202" s="71" t="s">
        <v>613</v>
      </c>
      <c r="J202" s="71" t="s">
        <v>1457</v>
      </c>
      <c r="K202" s="71" t="s">
        <v>267</v>
      </c>
      <c r="L202" s="71" t="s">
        <v>1934</v>
      </c>
      <c r="M202" s="71" t="s">
        <v>1935</v>
      </c>
      <c r="N202" s="71" t="s">
        <v>1936</v>
      </c>
      <c r="O202" s="71" t="s">
        <v>1700</v>
      </c>
      <c r="P202" s="71" t="s">
        <v>156</v>
      </c>
      <c r="Q202" s="71" t="s">
        <v>156</v>
      </c>
      <c r="R202" s="71" t="s">
        <v>1701</v>
      </c>
      <c r="S202" s="71" t="s">
        <v>64</v>
      </c>
      <c r="T202" s="71" t="s">
        <v>63</v>
      </c>
      <c r="U202" s="71" t="s">
        <v>63</v>
      </c>
      <c r="V202" s="71" t="s">
        <v>64</v>
      </c>
      <c r="W202" s="71" t="s">
        <v>64</v>
      </c>
      <c r="X202" s="71" t="s">
        <v>64</v>
      </c>
      <c r="Y202" s="71" t="s">
        <v>63</v>
      </c>
      <c r="Z202" s="71" t="s">
        <v>63</v>
      </c>
      <c r="AA202" s="71" t="s">
        <v>63</v>
      </c>
      <c r="AB202" s="71" t="s">
        <v>143</v>
      </c>
      <c r="AC202" s="71" t="s">
        <v>85</v>
      </c>
      <c r="AD202" s="71" t="s">
        <v>63</v>
      </c>
      <c r="AE202" s="71" t="s">
        <v>63</v>
      </c>
      <c r="AF202" s="71" t="s">
        <v>63</v>
      </c>
      <c r="AG202" s="71" t="s">
        <v>64</v>
      </c>
      <c r="AH202" s="71" t="s">
        <v>86</v>
      </c>
      <c r="AI202" s="71" t="s">
        <v>64</v>
      </c>
      <c r="AJ202" s="71" t="s">
        <v>133</v>
      </c>
      <c r="AK202" s="71" t="s">
        <v>63</v>
      </c>
      <c r="AL202" s="71" t="s">
        <v>133</v>
      </c>
      <c r="AM202" s="71" t="s">
        <v>133</v>
      </c>
      <c r="AN202" s="71" t="s">
        <v>1937</v>
      </c>
      <c r="AO202" s="71" t="s">
        <v>1938</v>
      </c>
      <c r="AP202" s="71" t="s">
        <v>1939</v>
      </c>
      <c r="AQ202" s="71" t="s">
        <v>613</v>
      </c>
      <c r="AR202" s="71" t="s">
        <v>63</v>
      </c>
      <c r="AS202" s="71"/>
      <c r="AT202" s="71" t="s">
        <v>64</v>
      </c>
      <c r="AU202" s="71" t="s">
        <v>1717</v>
      </c>
      <c r="AV202" s="71" t="s">
        <v>64</v>
      </c>
      <c r="AW202" s="71"/>
      <c r="AX202" s="71" t="s">
        <v>1940</v>
      </c>
      <c r="AY202" s="73" t="s">
        <v>1941</v>
      </c>
    </row>
    <row r="203" spans="1:51" ht="75" customHeight="1">
      <c r="A203" s="70">
        <v>202</v>
      </c>
      <c r="B203" s="71" t="s">
        <v>1942</v>
      </c>
      <c r="C203" s="71" t="s">
        <v>811</v>
      </c>
      <c r="D203" s="71" t="s">
        <v>1943</v>
      </c>
      <c r="E203" s="71" t="s">
        <v>1486</v>
      </c>
      <c r="F203" s="71" t="s">
        <v>232</v>
      </c>
      <c r="G203" s="71" t="s">
        <v>747</v>
      </c>
      <c r="H203" s="71" t="s">
        <v>218</v>
      </c>
      <c r="I203" s="71" t="s">
        <v>851</v>
      </c>
      <c r="J203" s="71" t="s">
        <v>1457</v>
      </c>
      <c r="K203" s="71" t="s">
        <v>316</v>
      </c>
      <c r="L203" s="71" t="s">
        <v>1944</v>
      </c>
      <c r="M203" s="71" t="s">
        <v>1945</v>
      </c>
      <c r="N203" s="71"/>
      <c r="O203" s="71"/>
      <c r="P203" s="71"/>
      <c r="Q203" s="71"/>
      <c r="R203" s="71"/>
      <c r="S203" s="71"/>
      <c r="T203" s="71"/>
      <c r="U203" s="71"/>
      <c r="V203" s="71"/>
      <c r="W203" s="71"/>
      <c r="X203" s="71"/>
      <c r="Y203" s="71"/>
      <c r="Z203" s="71"/>
      <c r="AA203" s="71"/>
      <c r="AB203" s="71" t="s">
        <v>65</v>
      </c>
      <c r="AC203" s="71" t="s">
        <v>66</v>
      </c>
      <c r="AD203" s="71" t="s">
        <v>63</v>
      </c>
      <c r="AE203" s="71" t="s">
        <v>63</v>
      </c>
      <c r="AF203" s="71" t="s">
        <v>64</v>
      </c>
      <c r="AG203" s="71"/>
      <c r="AH203" s="71" t="s">
        <v>1540</v>
      </c>
      <c r="AI203" s="71" t="s">
        <v>64</v>
      </c>
      <c r="AJ203" s="71" t="s">
        <v>64</v>
      </c>
      <c r="AK203" s="71" t="s">
        <v>64</v>
      </c>
      <c r="AL203" s="71" t="s">
        <v>63</v>
      </c>
      <c r="AM203" s="71" t="s">
        <v>63</v>
      </c>
      <c r="AN203" s="71"/>
      <c r="AO203" s="71"/>
      <c r="AP203" s="71" t="s">
        <v>1946</v>
      </c>
      <c r="AQ203" s="71" t="s">
        <v>1947</v>
      </c>
      <c r="AR203" s="71" t="s">
        <v>133</v>
      </c>
      <c r="AS203" s="71"/>
      <c r="AT203" s="71" t="s">
        <v>64</v>
      </c>
      <c r="AU203" s="71"/>
      <c r="AV203" s="71"/>
      <c r="AW203" s="71"/>
      <c r="AX203" s="71" t="s">
        <v>1948</v>
      </c>
      <c r="AY203" s="73" t="s">
        <v>1949</v>
      </c>
    </row>
    <row r="204" spans="1:51" ht="75" customHeight="1">
      <c r="A204" s="70">
        <v>203</v>
      </c>
      <c r="B204" s="71" t="s">
        <v>1950</v>
      </c>
      <c r="C204" s="71" t="s">
        <v>811</v>
      </c>
      <c r="D204" s="71" t="s">
        <v>1951</v>
      </c>
      <c r="E204" s="71" t="s">
        <v>1527</v>
      </c>
      <c r="F204" s="71" t="s">
        <v>232</v>
      </c>
      <c r="G204" s="71" t="s">
        <v>589</v>
      </c>
      <c r="H204" s="71" t="s">
        <v>218</v>
      </c>
      <c r="I204" s="71" t="s">
        <v>851</v>
      </c>
      <c r="J204" s="71" t="s">
        <v>1457</v>
      </c>
      <c r="K204" s="71" t="s">
        <v>316</v>
      </c>
      <c r="L204" s="71" t="s">
        <v>1952</v>
      </c>
      <c r="M204" s="71" t="s">
        <v>1953</v>
      </c>
      <c r="N204" s="71"/>
      <c r="O204" s="71"/>
      <c r="P204" s="71"/>
      <c r="Q204" s="71"/>
      <c r="R204" s="71"/>
      <c r="S204" s="71"/>
      <c r="T204" s="71"/>
      <c r="U204" s="71"/>
      <c r="V204" s="71"/>
      <c r="W204" s="71"/>
      <c r="X204" s="71"/>
      <c r="Y204" s="71"/>
      <c r="Z204" s="71"/>
      <c r="AA204" s="71"/>
      <c r="AB204" s="71" t="s">
        <v>65</v>
      </c>
      <c r="AC204" s="71" t="s">
        <v>66</v>
      </c>
      <c r="AD204" s="71" t="s">
        <v>63</v>
      </c>
      <c r="AE204" s="71" t="s">
        <v>63</v>
      </c>
      <c r="AF204" s="71" t="s">
        <v>64</v>
      </c>
      <c r="AG204" s="71"/>
      <c r="AH204" s="71" t="s">
        <v>67</v>
      </c>
      <c r="AI204" s="71" t="s">
        <v>64</v>
      </c>
      <c r="AJ204" s="71" t="s">
        <v>64</v>
      </c>
      <c r="AK204" s="71" t="s">
        <v>64</v>
      </c>
      <c r="AL204" s="71" t="s">
        <v>63</v>
      </c>
      <c r="AM204" s="71" t="s">
        <v>64</v>
      </c>
      <c r="AN204" s="71"/>
      <c r="AO204" s="71"/>
      <c r="AP204" s="71" t="s">
        <v>1954</v>
      </c>
      <c r="AQ204" s="71" t="s">
        <v>1955</v>
      </c>
      <c r="AR204" s="71" t="s">
        <v>133</v>
      </c>
      <c r="AS204" s="71"/>
      <c r="AT204" s="71" t="s">
        <v>64</v>
      </c>
      <c r="AU204" s="71"/>
      <c r="AV204" s="71"/>
      <c r="AW204" s="71"/>
      <c r="AX204" s="71" t="s">
        <v>1956</v>
      </c>
      <c r="AY204" s="73" t="s">
        <v>1957</v>
      </c>
    </row>
    <row r="205" spans="1:51" ht="75" customHeight="1">
      <c r="A205" s="70">
        <v>204</v>
      </c>
      <c r="B205" s="71" t="s">
        <v>1958</v>
      </c>
      <c r="C205" s="71" t="s">
        <v>811</v>
      </c>
      <c r="D205" s="71" t="s">
        <v>1959</v>
      </c>
      <c r="E205" s="71" t="s">
        <v>1527</v>
      </c>
      <c r="F205" s="71" t="s">
        <v>232</v>
      </c>
      <c r="G205" s="71" t="s">
        <v>747</v>
      </c>
      <c r="H205" s="71" t="s">
        <v>218</v>
      </c>
      <c r="I205" s="71" t="s">
        <v>286</v>
      </c>
      <c r="J205" s="71" t="s">
        <v>1457</v>
      </c>
      <c r="K205" s="71" t="s">
        <v>280</v>
      </c>
      <c r="L205" s="71" t="s">
        <v>1960</v>
      </c>
      <c r="M205" s="71" t="s">
        <v>1961</v>
      </c>
      <c r="N205" s="71"/>
      <c r="O205" s="71"/>
      <c r="P205" s="71"/>
      <c r="Q205" s="71"/>
      <c r="R205" s="71"/>
      <c r="S205" s="71"/>
      <c r="T205" s="71"/>
      <c r="U205" s="71"/>
      <c r="V205" s="71"/>
      <c r="W205" s="71"/>
      <c r="X205" s="71"/>
      <c r="Y205" s="71"/>
      <c r="Z205" s="71"/>
      <c r="AA205" s="71"/>
      <c r="AB205" s="71" t="s">
        <v>65</v>
      </c>
      <c r="AC205" s="71" t="s">
        <v>66</v>
      </c>
      <c r="AD205" s="71" t="s">
        <v>63</v>
      </c>
      <c r="AE205" s="71" t="s">
        <v>64</v>
      </c>
      <c r="AF205" s="71" t="s">
        <v>64</v>
      </c>
      <c r="AG205" s="71"/>
      <c r="AH205" s="71" t="s">
        <v>1540</v>
      </c>
      <c r="AI205" s="71" t="s">
        <v>64</v>
      </c>
      <c r="AJ205" s="71" t="s">
        <v>64</v>
      </c>
      <c r="AK205" s="71" t="s">
        <v>64</v>
      </c>
      <c r="AL205" s="71" t="s">
        <v>63</v>
      </c>
      <c r="AM205" s="71" t="s">
        <v>63</v>
      </c>
      <c r="AN205" s="71"/>
      <c r="AO205" s="71"/>
      <c r="AP205" s="71" t="s">
        <v>1962</v>
      </c>
      <c r="AQ205" s="71" t="s">
        <v>1963</v>
      </c>
      <c r="AR205" s="71" t="s">
        <v>133</v>
      </c>
      <c r="AS205" s="71"/>
      <c r="AT205" s="71" t="s">
        <v>64</v>
      </c>
      <c r="AU205" s="71"/>
      <c r="AV205" s="71"/>
      <c r="AW205" s="71"/>
      <c r="AX205" s="71" t="s">
        <v>1964</v>
      </c>
      <c r="AY205" s="73" t="s">
        <v>1965</v>
      </c>
    </row>
    <row r="206" spans="1:51" ht="75" customHeight="1">
      <c r="A206" s="70">
        <v>205</v>
      </c>
      <c r="B206" s="71" t="s">
        <v>1966</v>
      </c>
      <c r="C206" s="71" t="s">
        <v>746</v>
      </c>
      <c r="D206" s="71" t="s">
        <v>1967</v>
      </c>
      <c r="E206" s="71" t="s">
        <v>1530</v>
      </c>
      <c r="F206" s="71" t="s">
        <v>232</v>
      </c>
      <c r="G206" s="71" t="s">
        <v>797</v>
      </c>
      <c r="H206" s="71" t="s">
        <v>218</v>
      </c>
      <c r="I206" s="71" t="s">
        <v>195</v>
      </c>
      <c r="J206" s="71" t="s">
        <v>1457</v>
      </c>
      <c r="K206" s="71" t="s">
        <v>316</v>
      </c>
      <c r="L206" s="71" t="s">
        <v>1968</v>
      </c>
      <c r="M206" s="71" t="s">
        <v>1969</v>
      </c>
      <c r="N206" s="71"/>
      <c r="O206" s="71"/>
      <c r="P206" s="71"/>
      <c r="Q206" s="71"/>
      <c r="R206" s="71"/>
      <c r="S206" s="71"/>
      <c r="T206" s="71"/>
      <c r="U206" s="71"/>
      <c r="V206" s="71"/>
      <c r="W206" s="71"/>
      <c r="X206" s="71"/>
      <c r="Y206" s="71"/>
      <c r="Z206" s="71"/>
      <c r="AA206" s="71"/>
      <c r="AB206" s="71" t="s">
        <v>65</v>
      </c>
      <c r="AC206" s="71" t="s">
        <v>66</v>
      </c>
      <c r="AD206" s="71" t="s">
        <v>63</v>
      </c>
      <c r="AE206" s="71" t="s">
        <v>63</v>
      </c>
      <c r="AF206" s="71" t="s">
        <v>64</v>
      </c>
      <c r="AG206" s="71"/>
      <c r="AH206" s="71" t="s">
        <v>86</v>
      </c>
      <c r="AI206" s="71" t="s">
        <v>64</v>
      </c>
      <c r="AJ206" s="71" t="s">
        <v>64</v>
      </c>
      <c r="AK206" s="71" t="s">
        <v>64</v>
      </c>
      <c r="AL206" s="71" t="s">
        <v>64</v>
      </c>
      <c r="AM206" s="71" t="s">
        <v>64</v>
      </c>
      <c r="AN206" s="71"/>
      <c r="AO206" s="71"/>
      <c r="AP206" s="71" t="s">
        <v>1970</v>
      </c>
      <c r="AQ206" s="71" t="s">
        <v>1971</v>
      </c>
      <c r="AR206" s="71" t="s">
        <v>133</v>
      </c>
      <c r="AS206" s="71"/>
      <c r="AT206" s="71" t="s">
        <v>64</v>
      </c>
      <c r="AU206" s="71"/>
      <c r="AV206" s="71"/>
      <c r="AW206" s="71"/>
      <c r="AX206" s="71" t="s">
        <v>1972</v>
      </c>
      <c r="AY206" s="73" t="s">
        <v>1973</v>
      </c>
    </row>
    <row r="207" spans="1:51" ht="75" customHeight="1">
      <c r="A207" s="70">
        <v>206</v>
      </c>
      <c r="B207" s="71" t="s">
        <v>1974</v>
      </c>
      <c r="C207" s="71" t="s">
        <v>746</v>
      </c>
      <c r="D207" s="71" t="s">
        <v>1975</v>
      </c>
      <c r="E207" s="71" t="s">
        <v>1527</v>
      </c>
      <c r="F207" s="71" t="s">
        <v>232</v>
      </c>
      <c r="G207" s="71" t="s">
        <v>589</v>
      </c>
      <c r="H207" s="71" t="s">
        <v>218</v>
      </c>
      <c r="I207" s="71" t="s">
        <v>1300</v>
      </c>
      <c r="J207" s="71" t="s">
        <v>1976</v>
      </c>
      <c r="K207" s="71" t="s">
        <v>1977</v>
      </c>
      <c r="L207" s="71" t="s">
        <v>1978</v>
      </c>
      <c r="M207" s="71" t="s">
        <v>1979</v>
      </c>
      <c r="N207" s="71"/>
      <c r="O207" s="71"/>
      <c r="P207" s="71"/>
      <c r="Q207" s="71"/>
      <c r="R207" s="71"/>
      <c r="S207" s="71"/>
      <c r="T207" s="71"/>
      <c r="U207" s="71"/>
      <c r="V207" s="71"/>
      <c r="W207" s="71"/>
      <c r="X207" s="71"/>
      <c r="Y207" s="71"/>
      <c r="Z207" s="71"/>
      <c r="AA207" s="71"/>
      <c r="AB207" s="71" t="s">
        <v>65</v>
      </c>
      <c r="AC207" s="71" t="s">
        <v>66</v>
      </c>
      <c r="AD207" s="71" t="s">
        <v>63</v>
      </c>
      <c r="AE207" s="71" t="s">
        <v>63</v>
      </c>
      <c r="AF207" s="71" t="s">
        <v>64</v>
      </c>
      <c r="AG207" s="71"/>
      <c r="AH207" s="71" t="s">
        <v>67</v>
      </c>
      <c r="AI207" s="71" t="s">
        <v>64</v>
      </c>
      <c r="AJ207" s="71" t="s">
        <v>64</v>
      </c>
      <c r="AK207" s="71" t="s">
        <v>64</v>
      </c>
      <c r="AL207" s="71" t="s">
        <v>63</v>
      </c>
      <c r="AM207" s="71" t="s">
        <v>64</v>
      </c>
      <c r="AN207" s="71"/>
      <c r="AO207" s="71"/>
      <c r="AP207" s="71" t="s">
        <v>1980</v>
      </c>
      <c r="AQ207" s="71" t="s">
        <v>1981</v>
      </c>
      <c r="AR207" s="71" t="s">
        <v>63</v>
      </c>
      <c r="AS207" s="71"/>
      <c r="AT207" s="71" t="s">
        <v>64</v>
      </c>
      <c r="AU207" s="71"/>
      <c r="AV207" s="71"/>
      <c r="AW207" s="71"/>
      <c r="AX207" s="71" t="s">
        <v>1982</v>
      </c>
      <c r="AY207" s="73" t="s">
        <v>1983</v>
      </c>
    </row>
    <row r="208" spans="1:51" ht="75" customHeight="1">
      <c r="A208" s="70">
        <v>207</v>
      </c>
      <c r="B208" s="71" t="s">
        <v>1183</v>
      </c>
      <c r="C208" s="71" t="s">
        <v>382</v>
      </c>
      <c r="D208" s="71" t="s">
        <v>1984</v>
      </c>
      <c r="E208" s="71" t="s">
        <v>1477</v>
      </c>
      <c r="F208" s="71" t="s">
        <v>54</v>
      </c>
      <c r="G208" s="71" t="s">
        <v>126</v>
      </c>
      <c r="H208" s="71" t="s">
        <v>234</v>
      </c>
      <c r="I208" s="71" t="s">
        <v>286</v>
      </c>
      <c r="J208" s="71" t="s">
        <v>1457</v>
      </c>
      <c r="K208" s="71" t="s">
        <v>280</v>
      </c>
      <c r="L208" s="71" t="s">
        <v>1985</v>
      </c>
      <c r="M208" s="71" t="s">
        <v>1986</v>
      </c>
      <c r="N208" s="71" t="s">
        <v>1788</v>
      </c>
      <c r="O208" s="71" t="s">
        <v>1987</v>
      </c>
      <c r="P208" s="71" t="s">
        <v>60</v>
      </c>
      <c r="Q208" s="71" t="s">
        <v>436</v>
      </c>
      <c r="R208" s="71" t="s">
        <v>190</v>
      </c>
      <c r="S208" s="71" t="s">
        <v>63</v>
      </c>
      <c r="T208" s="71" t="s">
        <v>63</v>
      </c>
      <c r="U208" s="71" t="s">
        <v>63</v>
      </c>
      <c r="V208" s="71" t="s">
        <v>63</v>
      </c>
      <c r="W208" s="71" t="s">
        <v>64</v>
      </c>
      <c r="X208" s="71" t="s">
        <v>64</v>
      </c>
      <c r="Y208" s="71" t="s">
        <v>63</v>
      </c>
      <c r="Z208" s="71" t="s">
        <v>64</v>
      </c>
      <c r="AA208" s="71" t="s">
        <v>64</v>
      </c>
      <c r="AB208" s="71" t="s">
        <v>65</v>
      </c>
      <c r="AC208" s="71" t="s">
        <v>66</v>
      </c>
      <c r="AD208" s="71" t="s">
        <v>63</v>
      </c>
      <c r="AE208" s="71" t="s">
        <v>63</v>
      </c>
      <c r="AF208" s="71" t="s">
        <v>63</v>
      </c>
      <c r="AG208" s="71" t="s">
        <v>64</v>
      </c>
      <c r="AH208" s="71" t="s">
        <v>86</v>
      </c>
      <c r="AI208" s="71" t="s">
        <v>64</v>
      </c>
      <c r="AJ208" s="71" t="s">
        <v>133</v>
      </c>
      <c r="AK208" s="71" t="s">
        <v>64</v>
      </c>
      <c r="AL208" s="71" t="s">
        <v>63</v>
      </c>
      <c r="AM208" s="71" t="s">
        <v>133</v>
      </c>
      <c r="AN208" s="71"/>
      <c r="AO208" s="71" t="s">
        <v>1988</v>
      </c>
      <c r="AP208" s="71" t="s">
        <v>1989</v>
      </c>
      <c r="AQ208" s="71" t="s">
        <v>1190</v>
      </c>
      <c r="AR208" s="71" t="s">
        <v>133</v>
      </c>
      <c r="AS208" s="71"/>
      <c r="AT208" s="71" t="s">
        <v>64</v>
      </c>
      <c r="AU208" s="71" t="s">
        <v>1717</v>
      </c>
      <c r="AV208" s="71" t="s">
        <v>64</v>
      </c>
      <c r="AW208" s="71"/>
      <c r="AX208" s="71" t="s">
        <v>1990</v>
      </c>
      <c r="AY208" s="73" t="s">
        <v>1192</v>
      </c>
    </row>
    <row r="209" spans="1:51" ht="75" customHeight="1">
      <c r="A209" s="70">
        <v>208</v>
      </c>
      <c r="B209" s="71" t="s">
        <v>1991</v>
      </c>
      <c r="C209" s="71" t="s">
        <v>811</v>
      </c>
      <c r="D209" s="71" t="s">
        <v>1992</v>
      </c>
      <c r="E209" s="71" t="s">
        <v>1527</v>
      </c>
      <c r="F209" s="71" t="s">
        <v>232</v>
      </c>
      <c r="G209" s="71" t="s">
        <v>797</v>
      </c>
      <c r="H209" s="71" t="s">
        <v>218</v>
      </c>
      <c r="I209" s="71" t="s">
        <v>1993</v>
      </c>
      <c r="J209" s="71" t="s">
        <v>1457</v>
      </c>
      <c r="K209" s="71" t="s">
        <v>219</v>
      </c>
      <c r="L209" s="71" t="s">
        <v>1994</v>
      </c>
      <c r="M209" s="71" t="s">
        <v>1995</v>
      </c>
      <c r="N209" s="71"/>
      <c r="O209" s="71"/>
      <c r="P209" s="71"/>
      <c r="Q209" s="71"/>
      <c r="R209" s="71"/>
      <c r="S209" s="71"/>
      <c r="T209" s="71"/>
      <c r="U209" s="71"/>
      <c r="V209" s="71"/>
      <c r="W209" s="71"/>
      <c r="X209" s="71"/>
      <c r="Y209" s="71"/>
      <c r="Z209" s="71"/>
      <c r="AA209" s="71"/>
      <c r="AB209" s="71" t="s">
        <v>65</v>
      </c>
      <c r="AC209" s="71" t="s">
        <v>66</v>
      </c>
      <c r="AD209" s="71" t="s">
        <v>63</v>
      </c>
      <c r="AE209" s="71" t="s">
        <v>63</v>
      </c>
      <c r="AF209" s="71" t="s">
        <v>64</v>
      </c>
      <c r="AG209" s="71"/>
      <c r="AH209" s="71" t="s">
        <v>67</v>
      </c>
      <c r="AI209" s="71" t="s">
        <v>64</v>
      </c>
      <c r="AJ209" s="71" t="s">
        <v>64</v>
      </c>
      <c r="AK209" s="71" t="s">
        <v>64</v>
      </c>
      <c r="AL209" s="71" t="s">
        <v>63</v>
      </c>
      <c r="AM209" s="71" t="s">
        <v>63</v>
      </c>
      <c r="AN209" s="71"/>
      <c r="AO209" s="71"/>
      <c r="AP209" s="71" t="s">
        <v>1996</v>
      </c>
      <c r="AQ209" s="71" t="s">
        <v>1997</v>
      </c>
      <c r="AR209" s="71" t="s">
        <v>133</v>
      </c>
      <c r="AS209" s="71"/>
      <c r="AT209" s="71" t="s">
        <v>64</v>
      </c>
      <c r="AU209" s="71"/>
      <c r="AV209" s="71"/>
      <c r="AW209" s="71"/>
      <c r="AX209" s="71" t="s">
        <v>1998</v>
      </c>
      <c r="AY209" s="73" t="s">
        <v>1999</v>
      </c>
    </row>
    <row r="210" spans="1:51" ht="75" customHeight="1">
      <c r="A210" s="70">
        <v>209</v>
      </c>
      <c r="B210" s="71" t="s">
        <v>2000</v>
      </c>
      <c r="C210" s="71" t="s">
        <v>811</v>
      </c>
      <c r="D210" s="71" t="s">
        <v>2001</v>
      </c>
      <c r="E210" s="71" t="s">
        <v>1477</v>
      </c>
      <c r="F210" s="71" t="s">
        <v>232</v>
      </c>
      <c r="G210" s="71" t="s">
        <v>747</v>
      </c>
      <c r="H210" s="71" t="s">
        <v>218</v>
      </c>
      <c r="I210" s="71" t="s">
        <v>286</v>
      </c>
      <c r="J210" s="71" t="s">
        <v>1457</v>
      </c>
      <c r="K210" s="71" t="s">
        <v>280</v>
      </c>
      <c r="L210" s="71" t="s">
        <v>2002</v>
      </c>
      <c r="M210" s="71" t="s">
        <v>2003</v>
      </c>
      <c r="N210" s="71"/>
      <c r="O210" s="71"/>
      <c r="P210" s="71"/>
      <c r="Q210" s="71"/>
      <c r="R210" s="71"/>
      <c r="S210" s="71"/>
      <c r="T210" s="71"/>
      <c r="U210" s="71"/>
      <c r="V210" s="71"/>
      <c r="W210" s="71"/>
      <c r="X210" s="71"/>
      <c r="Y210" s="71"/>
      <c r="Z210" s="71"/>
      <c r="AA210" s="71"/>
      <c r="AB210" s="71" t="s">
        <v>65</v>
      </c>
      <c r="AC210" s="71" t="s">
        <v>66</v>
      </c>
      <c r="AD210" s="71" t="s">
        <v>63</v>
      </c>
      <c r="AE210" s="71" t="s">
        <v>63</v>
      </c>
      <c r="AF210" s="71" t="s">
        <v>64</v>
      </c>
      <c r="AG210" s="71"/>
      <c r="AH210" s="71" t="s">
        <v>67</v>
      </c>
      <c r="AI210" s="71" t="s">
        <v>64</v>
      </c>
      <c r="AJ210" s="71" t="s">
        <v>64</v>
      </c>
      <c r="AK210" s="71" t="s">
        <v>64</v>
      </c>
      <c r="AL210" s="71" t="s">
        <v>63</v>
      </c>
      <c r="AM210" s="71" t="s">
        <v>64</v>
      </c>
      <c r="AN210" s="71"/>
      <c r="AO210" s="71"/>
      <c r="AP210" s="71" t="s">
        <v>2004</v>
      </c>
      <c r="AQ210" s="71" t="s">
        <v>2005</v>
      </c>
      <c r="AR210" s="71" t="s">
        <v>63</v>
      </c>
      <c r="AS210" s="71"/>
      <c r="AT210" s="71" t="s">
        <v>64</v>
      </c>
      <c r="AU210" s="71"/>
      <c r="AV210" s="71"/>
      <c r="AW210" s="71"/>
      <c r="AX210" s="71" t="s">
        <v>2006</v>
      </c>
      <c r="AY210" s="73" t="s">
        <v>2007</v>
      </c>
    </row>
    <row r="211" spans="1:51" ht="75" customHeight="1">
      <c r="A211" s="70">
        <v>210</v>
      </c>
      <c r="B211" s="71" t="s">
        <v>1942</v>
      </c>
      <c r="C211" s="71" t="s">
        <v>811</v>
      </c>
      <c r="D211" s="71" t="s">
        <v>2008</v>
      </c>
      <c r="E211" s="71" t="s">
        <v>1530</v>
      </c>
      <c r="F211" s="71" t="s">
        <v>232</v>
      </c>
      <c r="G211" s="71" t="s">
        <v>747</v>
      </c>
      <c r="H211" s="71" t="s">
        <v>218</v>
      </c>
      <c r="I211" s="71" t="s">
        <v>851</v>
      </c>
      <c r="J211" s="71" t="s">
        <v>1457</v>
      </c>
      <c r="K211" s="71" t="s">
        <v>316</v>
      </c>
      <c r="L211" s="71" t="s">
        <v>2009</v>
      </c>
      <c r="M211" s="71" t="s">
        <v>2010</v>
      </c>
      <c r="N211" s="71"/>
      <c r="O211" s="71"/>
      <c r="P211" s="71"/>
      <c r="Q211" s="71"/>
      <c r="R211" s="71"/>
      <c r="S211" s="71"/>
      <c r="T211" s="71"/>
      <c r="U211" s="71"/>
      <c r="V211" s="71"/>
      <c r="W211" s="71"/>
      <c r="X211" s="71"/>
      <c r="Y211" s="71"/>
      <c r="Z211" s="71"/>
      <c r="AA211" s="71"/>
      <c r="AB211" s="71" t="s">
        <v>65</v>
      </c>
      <c r="AC211" s="71" t="s">
        <v>66</v>
      </c>
      <c r="AD211" s="71" t="s">
        <v>63</v>
      </c>
      <c r="AE211" s="71" t="s">
        <v>63</v>
      </c>
      <c r="AF211" s="71" t="s">
        <v>64</v>
      </c>
      <c r="AG211" s="71"/>
      <c r="AH211" s="71" t="s">
        <v>67</v>
      </c>
      <c r="AI211" s="71" t="s">
        <v>64</v>
      </c>
      <c r="AJ211" s="71" t="s">
        <v>64</v>
      </c>
      <c r="AK211" s="71" t="s">
        <v>64</v>
      </c>
      <c r="AL211" s="71" t="s">
        <v>63</v>
      </c>
      <c r="AM211" s="71" t="s">
        <v>63</v>
      </c>
      <c r="AN211" s="71"/>
      <c r="AO211" s="71"/>
      <c r="AP211" s="71" t="s">
        <v>2011</v>
      </c>
      <c r="AQ211" s="71" t="s">
        <v>1784</v>
      </c>
      <c r="AR211" s="71" t="s">
        <v>133</v>
      </c>
      <c r="AS211" s="71"/>
      <c r="AT211" s="71" t="s">
        <v>64</v>
      </c>
      <c r="AU211" s="71"/>
      <c r="AV211" s="71"/>
      <c r="AW211" s="71"/>
      <c r="AX211" s="71" t="s">
        <v>2012</v>
      </c>
      <c r="AY211" s="73" t="s">
        <v>2013</v>
      </c>
    </row>
    <row r="212" spans="1:51" ht="75" customHeight="1">
      <c r="A212" s="70">
        <v>211</v>
      </c>
      <c r="B212" s="71" t="s">
        <v>2014</v>
      </c>
      <c r="C212" s="71" t="s">
        <v>2015</v>
      </c>
      <c r="D212" s="71" t="s">
        <v>2016</v>
      </c>
      <c r="E212" s="71" t="s">
        <v>1486</v>
      </c>
      <c r="F212" s="71" t="s">
        <v>232</v>
      </c>
      <c r="G212" s="71" t="s">
        <v>797</v>
      </c>
      <c r="H212" s="71" t="s">
        <v>218</v>
      </c>
      <c r="I212" s="71" t="s">
        <v>2017</v>
      </c>
      <c r="J212" s="71" t="s">
        <v>1457</v>
      </c>
      <c r="K212" s="71" t="s">
        <v>244</v>
      </c>
      <c r="L212" s="71" t="s">
        <v>2018</v>
      </c>
      <c r="M212" s="71" t="s">
        <v>2019</v>
      </c>
      <c r="N212" s="71" t="s">
        <v>1753</v>
      </c>
      <c r="O212" s="71" t="s">
        <v>1700</v>
      </c>
      <c r="P212" s="71"/>
      <c r="Q212" s="71"/>
      <c r="R212" s="71"/>
      <c r="S212" s="71"/>
      <c r="T212" s="71"/>
      <c r="U212" s="71"/>
      <c r="V212" s="71"/>
      <c r="W212" s="71"/>
      <c r="X212" s="71"/>
      <c r="Y212" s="71"/>
      <c r="Z212" s="71"/>
      <c r="AA212" s="71"/>
      <c r="AB212" s="71" t="s">
        <v>65</v>
      </c>
      <c r="AC212" s="71" t="s">
        <v>66</v>
      </c>
      <c r="AD212" s="71" t="s">
        <v>63</v>
      </c>
      <c r="AE212" s="71" t="s">
        <v>64</v>
      </c>
      <c r="AF212" s="71" t="s">
        <v>64</v>
      </c>
      <c r="AG212" s="71"/>
      <c r="AH212" s="71" t="s">
        <v>1540</v>
      </c>
      <c r="AI212" s="71" t="s">
        <v>64</v>
      </c>
      <c r="AJ212" s="71" t="s">
        <v>64</v>
      </c>
      <c r="AK212" s="71" t="s">
        <v>64</v>
      </c>
      <c r="AL212" s="71" t="s">
        <v>64</v>
      </c>
      <c r="AM212" s="71" t="s">
        <v>133</v>
      </c>
      <c r="AN212" s="71"/>
      <c r="AO212" s="71"/>
      <c r="AP212" s="71" t="s">
        <v>2020</v>
      </c>
      <c r="AQ212" s="71" t="s">
        <v>2021</v>
      </c>
      <c r="AR212" s="71" t="s">
        <v>133</v>
      </c>
      <c r="AS212" s="71"/>
      <c r="AT212" s="71" t="s">
        <v>64</v>
      </c>
      <c r="AU212" s="71"/>
      <c r="AV212" s="71"/>
      <c r="AW212" s="71"/>
      <c r="AX212" s="71" t="s">
        <v>2022</v>
      </c>
      <c r="AY212" s="73"/>
    </row>
    <row r="213" spans="1:51" ht="75" customHeight="1">
      <c r="A213" s="70">
        <v>212</v>
      </c>
      <c r="B213" s="71" t="s">
        <v>2023</v>
      </c>
      <c r="C213" s="71" t="s">
        <v>827</v>
      </c>
      <c r="D213" s="71" t="s">
        <v>2024</v>
      </c>
      <c r="E213" s="71" t="s">
        <v>1527</v>
      </c>
      <c r="F213" s="71" t="s">
        <v>232</v>
      </c>
      <c r="G213" s="71" t="s">
        <v>202</v>
      </c>
      <c r="H213" s="71" t="s">
        <v>218</v>
      </c>
      <c r="I213" s="71" t="s">
        <v>2025</v>
      </c>
      <c r="J213" s="71" t="s">
        <v>1457</v>
      </c>
      <c r="K213" s="71" t="s">
        <v>267</v>
      </c>
      <c r="L213" s="71" t="s">
        <v>2026</v>
      </c>
      <c r="M213" s="71" t="s">
        <v>2027</v>
      </c>
      <c r="N213" s="71" t="s">
        <v>1503</v>
      </c>
      <c r="O213" s="71" t="s">
        <v>1700</v>
      </c>
      <c r="P213" s="71"/>
      <c r="Q213" s="71"/>
      <c r="R213" s="71"/>
      <c r="S213" s="71"/>
      <c r="T213" s="71"/>
      <c r="U213" s="71"/>
      <c r="V213" s="71"/>
      <c r="W213" s="71"/>
      <c r="X213" s="71"/>
      <c r="Y213" s="71"/>
      <c r="Z213" s="71"/>
      <c r="AA213" s="71"/>
      <c r="AB213" s="71" t="s">
        <v>190</v>
      </c>
      <c r="AC213" s="71" t="s">
        <v>66</v>
      </c>
      <c r="AD213" s="71" t="s">
        <v>63</v>
      </c>
      <c r="AE213" s="71" t="s">
        <v>63</v>
      </c>
      <c r="AF213" s="71" t="s">
        <v>64</v>
      </c>
      <c r="AG213" s="71"/>
      <c r="AH213" s="71" t="s">
        <v>1540</v>
      </c>
      <c r="AI213" s="71" t="s">
        <v>64</v>
      </c>
      <c r="AJ213" s="71" t="s">
        <v>63</v>
      </c>
      <c r="AK213" s="71" t="s">
        <v>133</v>
      </c>
      <c r="AL213" s="71" t="s">
        <v>63</v>
      </c>
      <c r="AM213" s="71" t="s">
        <v>63</v>
      </c>
      <c r="AN213" s="71"/>
      <c r="AO213" s="71"/>
      <c r="AP213" s="71" t="s">
        <v>2028</v>
      </c>
      <c r="AQ213" s="71" t="s">
        <v>2029</v>
      </c>
      <c r="AR213" s="71" t="s">
        <v>133</v>
      </c>
      <c r="AS213" s="71"/>
      <c r="AT213" s="71" t="s">
        <v>64</v>
      </c>
      <c r="AU213" s="71"/>
      <c r="AV213" s="71"/>
      <c r="AW213" s="71"/>
      <c r="AX213" s="71" t="s">
        <v>2030</v>
      </c>
      <c r="AY213" s="73" t="s">
        <v>2031</v>
      </c>
    </row>
    <row r="214" spans="1:51" ht="75" customHeight="1">
      <c r="A214" s="70">
        <v>213</v>
      </c>
      <c r="B214" s="71" t="s">
        <v>2032</v>
      </c>
      <c r="C214" s="71" t="s">
        <v>2033</v>
      </c>
      <c r="D214" s="71" t="s">
        <v>2034</v>
      </c>
      <c r="E214" s="71" t="s">
        <v>1455</v>
      </c>
      <c r="F214" s="71" t="s">
        <v>232</v>
      </c>
      <c r="G214" s="71" t="s">
        <v>126</v>
      </c>
      <c r="H214" s="71" t="s">
        <v>234</v>
      </c>
      <c r="I214" s="71" t="s">
        <v>195</v>
      </c>
      <c r="J214" s="71" t="s">
        <v>1457</v>
      </c>
      <c r="K214" s="71" t="s">
        <v>316</v>
      </c>
      <c r="L214" s="71" t="s">
        <v>2035</v>
      </c>
      <c r="M214" s="71" t="s">
        <v>2036</v>
      </c>
      <c r="N214" s="71" t="s">
        <v>1753</v>
      </c>
      <c r="O214" s="71" t="s">
        <v>1700</v>
      </c>
      <c r="P214" s="71"/>
      <c r="Q214" s="71"/>
      <c r="R214" s="71"/>
      <c r="S214" s="71"/>
      <c r="T214" s="71"/>
      <c r="U214" s="71"/>
      <c r="V214" s="71"/>
      <c r="W214" s="71"/>
      <c r="X214" s="71"/>
      <c r="Y214" s="71"/>
      <c r="Z214" s="71"/>
      <c r="AA214" s="71"/>
      <c r="AB214" s="71" t="s">
        <v>65</v>
      </c>
      <c r="AC214" s="71" t="s">
        <v>66</v>
      </c>
      <c r="AD214" s="71" t="s">
        <v>63</v>
      </c>
      <c r="AE214" s="71" t="s">
        <v>63</v>
      </c>
      <c r="AF214" s="71" t="s">
        <v>64</v>
      </c>
      <c r="AG214" s="71"/>
      <c r="AH214" s="71" t="s">
        <v>86</v>
      </c>
      <c r="AI214" s="71" t="s">
        <v>64</v>
      </c>
      <c r="AJ214" s="71" t="s">
        <v>64</v>
      </c>
      <c r="AK214" s="71" t="s">
        <v>64</v>
      </c>
      <c r="AL214" s="71" t="s">
        <v>63</v>
      </c>
      <c r="AM214" s="71" t="s">
        <v>63</v>
      </c>
      <c r="AN214" s="71"/>
      <c r="AO214" s="71"/>
      <c r="AP214" s="71" t="s">
        <v>2037</v>
      </c>
      <c r="AQ214" s="71" t="s">
        <v>2038</v>
      </c>
      <c r="AR214" s="71" t="s">
        <v>133</v>
      </c>
      <c r="AS214" s="71"/>
      <c r="AT214" s="71" t="s">
        <v>64</v>
      </c>
      <c r="AU214" s="71"/>
      <c r="AV214" s="71"/>
      <c r="AW214" s="71"/>
      <c r="AX214" s="71" t="s">
        <v>2039</v>
      </c>
      <c r="AY214" s="73" t="s">
        <v>2040</v>
      </c>
    </row>
    <row r="215" spans="1:51" ht="75" customHeight="1">
      <c r="A215" s="70">
        <v>214</v>
      </c>
      <c r="B215" s="71" t="s">
        <v>2041</v>
      </c>
      <c r="C215" s="71" t="s">
        <v>2042</v>
      </c>
      <c r="D215" s="71" t="s">
        <v>2043</v>
      </c>
      <c r="E215" s="71" t="s">
        <v>1467</v>
      </c>
      <c r="F215" s="71" t="s">
        <v>232</v>
      </c>
      <c r="G215" s="71" t="s">
        <v>202</v>
      </c>
      <c r="H215" s="71" t="s">
        <v>218</v>
      </c>
      <c r="I215" s="71" t="s">
        <v>613</v>
      </c>
      <c r="J215" s="71" t="s">
        <v>1457</v>
      </c>
      <c r="K215" s="71" t="s">
        <v>267</v>
      </c>
      <c r="L215" s="71" t="s">
        <v>2044</v>
      </c>
      <c r="M215" s="71" t="s">
        <v>2045</v>
      </c>
      <c r="N215" s="71" t="s">
        <v>1797</v>
      </c>
      <c r="O215" s="71" t="s">
        <v>2046</v>
      </c>
      <c r="P215" s="71"/>
      <c r="Q215" s="71"/>
      <c r="R215" s="71"/>
      <c r="S215" s="71"/>
      <c r="T215" s="71"/>
      <c r="U215" s="71"/>
      <c r="V215" s="71"/>
      <c r="W215" s="71"/>
      <c r="X215" s="71"/>
      <c r="Y215" s="71"/>
      <c r="Z215" s="71"/>
      <c r="AA215" s="71"/>
      <c r="AB215" s="71" t="s">
        <v>190</v>
      </c>
      <c r="AC215" s="71" t="s">
        <v>66</v>
      </c>
      <c r="AD215" s="71" t="s">
        <v>64</v>
      </c>
      <c r="AE215" s="71" t="s">
        <v>64</v>
      </c>
      <c r="AF215" s="71" t="s">
        <v>64</v>
      </c>
      <c r="AG215" s="71"/>
      <c r="AH215" s="71" t="s">
        <v>86</v>
      </c>
      <c r="AI215" s="71" t="s">
        <v>64</v>
      </c>
      <c r="AJ215" s="71" t="s">
        <v>64</v>
      </c>
      <c r="AK215" s="71" t="s">
        <v>64</v>
      </c>
      <c r="AL215" s="71" t="s">
        <v>64</v>
      </c>
      <c r="AM215" s="71" t="s">
        <v>64</v>
      </c>
      <c r="AN215" s="71"/>
      <c r="AO215" s="71"/>
      <c r="AP215" s="71" t="s">
        <v>2047</v>
      </c>
      <c r="AQ215" s="71" t="s">
        <v>1441</v>
      </c>
      <c r="AR215" s="71" t="s">
        <v>63</v>
      </c>
      <c r="AS215" s="71"/>
      <c r="AT215" s="71" t="s">
        <v>64</v>
      </c>
      <c r="AU215" s="71"/>
      <c r="AV215" s="71"/>
      <c r="AW215" s="71"/>
      <c r="AX215" s="71" t="s">
        <v>2048</v>
      </c>
      <c r="AY215" s="73" t="s">
        <v>2049</v>
      </c>
    </row>
    <row r="216" spans="1:51" ht="75" customHeight="1">
      <c r="A216" s="70">
        <v>215</v>
      </c>
      <c r="B216" s="71" t="s">
        <v>2050</v>
      </c>
      <c r="C216" s="71" t="s">
        <v>2051</v>
      </c>
      <c r="D216" s="71" t="s">
        <v>2052</v>
      </c>
      <c r="E216" s="71" t="s">
        <v>1503</v>
      </c>
      <c r="F216" s="71" t="s">
        <v>232</v>
      </c>
      <c r="G216" s="71" t="s">
        <v>233</v>
      </c>
      <c r="H216" s="71" t="s">
        <v>234</v>
      </c>
      <c r="I216" s="71" t="s">
        <v>851</v>
      </c>
      <c r="J216" s="71" t="s">
        <v>1457</v>
      </c>
      <c r="K216" s="71" t="s">
        <v>316</v>
      </c>
      <c r="L216" s="71" t="s">
        <v>2053</v>
      </c>
      <c r="M216" s="71" t="s">
        <v>2054</v>
      </c>
      <c r="N216" s="71"/>
      <c r="O216" s="71"/>
      <c r="P216" s="71"/>
      <c r="Q216" s="71"/>
      <c r="R216" s="71"/>
      <c r="S216" s="71"/>
      <c r="T216" s="71"/>
      <c r="U216" s="71"/>
      <c r="V216" s="71"/>
      <c r="W216" s="71"/>
      <c r="X216" s="71"/>
      <c r="Y216" s="71"/>
      <c r="Z216" s="71"/>
      <c r="AA216" s="71"/>
      <c r="AB216" s="71" t="s">
        <v>65</v>
      </c>
      <c r="AC216" s="71" t="s">
        <v>66</v>
      </c>
      <c r="AD216" s="71" t="s">
        <v>63</v>
      </c>
      <c r="AE216" s="71" t="s">
        <v>64</v>
      </c>
      <c r="AF216" s="71" t="s">
        <v>64</v>
      </c>
      <c r="AG216" s="71"/>
      <c r="AH216" s="71" t="s">
        <v>86</v>
      </c>
      <c r="AI216" s="71" t="s">
        <v>64</v>
      </c>
      <c r="AJ216" s="71" t="s">
        <v>64</v>
      </c>
      <c r="AK216" s="71" t="s">
        <v>64</v>
      </c>
      <c r="AL216" s="71" t="s">
        <v>64</v>
      </c>
      <c r="AM216" s="71" t="s">
        <v>64</v>
      </c>
      <c r="AN216" s="71"/>
      <c r="AO216" s="71"/>
      <c r="AP216" s="71" t="s">
        <v>2055</v>
      </c>
      <c r="AQ216" s="71" t="s">
        <v>2056</v>
      </c>
      <c r="AR216" s="71" t="s">
        <v>63</v>
      </c>
      <c r="AS216" s="71"/>
      <c r="AT216" s="71" t="s">
        <v>64</v>
      </c>
      <c r="AU216" s="71"/>
      <c r="AV216" s="71"/>
      <c r="AW216" s="71"/>
      <c r="AX216" s="71" t="s">
        <v>2057</v>
      </c>
      <c r="AY216" s="73" t="s">
        <v>1064</v>
      </c>
    </row>
    <row r="217" spans="1:51" ht="75" customHeight="1">
      <c r="A217" s="70">
        <v>216</v>
      </c>
      <c r="B217" s="71" t="s">
        <v>2058</v>
      </c>
      <c r="C217" s="71" t="s">
        <v>370</v>
      </c>
      <c r="D217" s="71" t="s">
        <v>2059</v>
      </c>
      <c r="E217" s="71" t="s">
        <v>1503</v>
      </c>
      <c r="F217" s="71" t="s">
        <v>54</v>
      </c>
      <c r="G217" s="71" t="s">
        <v>126</v>
      </c>
      <c r="H217" s="71" t="s">
        <v>234</v>
      </c>
      <c r="I217" s="71" t="s">
        <v>1468</v>
      </c>
      <c r="J217" s="71" t="s">
        <v>1457</v>
      </c>
      <c r="K217" s="71" t="s">
        <v>316</v>
      </c>
      <c r="L217" s="71" t="s">
        <v>2060</v>
      </c>
      <c r="M217" s="71" t="s">
        <v>2061</v>
      </c>
      <c r="N217" s="71" t="s">
        <v>1600</v>
      </c>
      <c r="O217" s="71" t="s">
        <v>1700</v>
      </c>
      <c r="P217" s="71" t="s">
        <v>60</v>
      </c>
      <c r="Q217" s="71" t="s">
        <v>82</v>
      </c>
      <c r="R217" s="71" t="s">
        <v>1701</v>
      </c>
      <c r="S217" s="71" t="s">
        <v>63</v>
      </c>
      <c r="T217" s="71" t="s">
        <v>63</v>
      </c>
      <c r="U217" s="71" t="s">
        <v>64</v>
      </c>
      <c r="V217" s="71" t="s">
        <v>63</v>
      </c>
      <c r="W217" s="71" t="s">
        <v>63</v>
      </c>
      <c r="X217" s="71" t="s">
        <v>63</v>
      </c>
      <c r="Y217" s="71" t="s">
        <v>63</v>
      </c>
      <c r="Z217" s="71" t="s">
        <v>64</v>
      </c>
      <c r="AA217" s="71" t="s">
        <v>64</v>
      </c>
      <c r="AB217" s="71" t="s">
        <v>65</v>
      </c>
      <c r="AC217" s="71" t="s">
        <v>66</v>
      </c>
      <c r="AD217" s="71" t="s">
        <v>63</v>
      </c>
      <c r="AE217" s="71" t="s">
        <v>63</v>
      </c>
      <c r="AF217" s="71" t="s">
        <v>64</v>
      </c>
      <c r="AG217" s="71" t="s">
        <v>64</v>
      </c>
      <c r="AH217" s="71" t="s">
        <v>86</v>
      </c>
      <c r="AI217" s="71" t="s">
        <v>64</v>
      </c>
      <c r="AJ217" s="71" t="s">
        <v>64</v>
      </c>
      <c r="AK217" s="71" t="s">
        <v>64</v>
      </c>
      <c r="AL217" s="71" t="s">
        <v>64</v>
      </c>
      <c r="AM217" s="71" t="s">
        <v>64</v>
      </c>
      <c r="AN217" s="71" t="s">
        <v>2062</v>
      </c>
      <c r="AO217" s="71" t="s">
        <v>2063</v>
      </c>
      <c r="AP217" s="71" t="s">
        <v>1424</v>
      </c>
      <c r="AQ217" s="71" t="s">
        <v>563</v>
      </c>
      <c r="AR217" s="71" t="s">
        <v>133</v>
      </c>
      <c r="AS217" s="71"/>
      <c r="AT217" s="71" t="s">
        <v>64</v>
      </c>
      <c r="AU217" s="71" t="s">
        <v>1734</v>
      </c>
      <c r="AV217" s="71" t="s">
        <v>64</v>
      </c>
      <c r="AW217" s="71"/>
      <c r="AX217" s="71" t="s">
        <v>2064</v>
      </c>
      <c r="AY217" s="73" t="s">
        <v>2065</v>
      </c>
    </row>
    <row r="218" spans="1:51" ht="75" customHeight="1">
      <c r="A218" s="70">
        <v>217</v>
      </c>
      <c r="B218" s="71" t="s">
        <v>2066</v>
      </c>
      <c r="C218" s="71" t="s">
        <v>1113</v>
      </c>
      <c r="D218" s="71" t="s">
        <v>2067</v>
      </c>
      <c r="E218" s="71" t="s">
        <v>1486</v>
      </c>
      <c r="F218" s="71" t="s">
        <v>232</v>
      </c>
      <c r="G218" s="71" t="s">
        <v>797</v>
      </c>
      <c r="H218" s="71" t="s">
        <v>234</v>
      </c>
      <c r="I218" s="71" t="s">
        <v>748</v>
      </c>
      <c r="J218" s="71" t="s">
        <v>1457</v>
      </c>
      <c r="K218" s="71" t="s">
        <v>267</v>
      </c>
      <c r="L218" s="71" t="s">
        <v>2068</v>
      </c>
      <c r="M218" s="71" t="s">
        <v>2069</v>
      </c>
      <c r="N218" s="71"/>
      <c r="O218" s="71"/>
      <c r="P218" s="71"/>
      <c r="Q218" s="71"/>
      <c r="R218" s="71"/>
      <c r="S218" s="71"/>
      <c r="T218" s="71"/>
      <c r="U218" s="71"/>
      <c r="V218" s="71"/>
      <c r="W218" s="71"/>
      <c r="X218" s="71"/>
      <c r="Y218" s="71"/>
      <c r="Z218" s="71"/>
      <c r="AA218" s="71"/>
      <c r="AB218" s="71" t="s">
        <v>65</v>
      </c>
      <c r="AC218" s="71" t="s">
        <v>101</v>
      </c>
      <c r="AD218" s="71" t="s">
        <v>63</v>
      </c>
      <c r="AE218" s="71" t="s">
        <v>64</v>
      </c>
      <c r="AF218" s="71" t="s">
        <v>64</v>
      </c>
      <c r="AG218" s="71"/>
      <c r="AH218" s="71" t="s">
        <v>67</v>
      </c>
      <c r="AI218" s="71" t="s">
        <v>64</v>
      </c>
      <c r="AJ218" s="71" t="s">
        <v>64</v>
      </c>
      <c r="AK218" s="71" t="s">
        <v>64</v>
      </c>
      <c r="AL218" s="71" t="s">
        <v>63</v>
      </c>
      <c r="AM218" s="71" t="s">
        <v>64</v>
      </c>
      <c r="AN218" s="71"/>
      <c r="AO218" s="71"/>
      <c r="AP218" s="71" t="s">
        <v>2070</v>
      </c>
      <c r="AQ218" s="71" t="s">
        <v>2071</v>
      </c>
      <c r="AR218" s="71" t="s">
        <v>63</v>
      </c>
      <c r="AS218" s="71"/>
      <c r="AT218" s="71" t="s">
        <v>64</v>
      </c>
      <c r="AU218" s="71"/>
      <c r="AV218" s="71"/>
      <c r="AW218" s="71"/>
      <c r="AX218" s="71" t="s">
        <v>2072</v>
      </c>
      <c r="AY218" s="73" t="s">
        <v>2073</v>
      </c>
    </row>
    <row r="219" spans="1:51" ht="75" customHeight="1">
      <c r="A219" s="70">
        <v>218</v>
      </c>
      <c r="B219" s="71" t="s">
        <v>2074</v>
      </c>
      <c r="C219" s="71" t="s">
        <v>2075</v>
      </c>
      <c r="D219" s="71" t="s">
        <v>2076</v>
      </c>
      <c r="E219" s="71" t="s">
        <v>1455</v>
      </c>
      <c r="F219" s="71" t="s">
        <v>232</v>
      </c>
      <c r="G219" s="71" t="s">
        <v>1329</v>
      </c>
      <c r="H219" s="71" t="s">
        <v>98</v>
      </c>
      <c r="I219" s="71" t="s">
        <v>2077</v>
      </c>
      <c r="J219" s="71" t="s">
        <v>2078</v>
      </c>
      <c r="K219" s="71" t="s">
        <v>316</v>
      </c>
      <c r="L219" s="71" t="s">
        <v>2079</v>
      </c>
      <c r="M219" s="71" t="s">
        <v>2080</v>
      </c>
      <c r="N219" s="71"/>
      <c r="O219" s="71"/>
      <c r="P219" s="71"/>
      <c r="Q219" s="71"/>
      <c r="R219" s="71"/>
      <c r="S219" s="71"/>
      <c r="T219" s="71"/>
      <c r="U219" s="71"/>
      <c r="V219" s="71"/>
      <c r="W219" s="71"/>
      <c r="X219" s="71"/>
      <c r="Y219" s="71"/>
      <c r="Z219" s="71"/>
      <c r="AA219" s="71"/>
      <c r="AB219" s="71" t="s">
        <v>65</v>
      </c>
      <c r="AC219" s="71" t="s">
        <v>101</v>
      </c>
      <c r="AD219" s="71" t="s">
        <v>64</v>
      </c>
      <c r="AE219" s="71" t="s">
        <v>64</v>
      </c>
      <c r="AF219" s="71" t="s">
        <v>64</v>
      </c>
      <c r="AG219" s="71"/>
      <c r="AH219" s="71" t="s">
        <v>86</v>
      </c>
      <c r="AI219" s="71" t="s">
        <v>64</v>
      </c>
      <c r="AJ219" s="71" t="s">
        <v>64</v>
      </c>
      <c r="AK219" s="71" t="s">
        <v>64</v>
      </c>
      <c r="AL219" s="71" t="s">
        <v>63</v>
      </c>
      <c r="AM219" s="71" t="s">
        <v>64</v>
      </c>
      <c r="AN219" s="71"/>
      <c r="AO219" s="71"/>
      <c r="AP219" s="71" t="s">
        <v>2081</v>
      </c>
      <c r="AQ219" s="71" t="s">
        <v>2082</v>
      </c>
      <c r="AR219" s="71" t="s">
        <v>64</v>
      </c>
      <c r="AS219" s="71"/>
      <c r="AT219" s="71" t="s">
        <v>64</v>
      </c>
      <c r="AU219" s="71"/>
      <c r="AV219" s="71"/>
      <c r="AW219" s="71"/>
      <c r="AX219" s="71" t="s">
        <v>2083</v>
      </c>
      <c r="AY219" s="73" t="s">
        <v>2084</v>
      </c>
    </row>
    <row r="220" spans="1:51" ht="75" customHeight="1">
      <c r="A220" s="70">
        <v>219</v>
      </c>
      <c r="B220" s="71" t="s">
        <v>2085</v>
      </c>
      <c r="C220" s="71" t="s">
        <v>1932</v>
      </c>
      <c r="D220" s="71" t="s">
        <v>2086</v>
      </c>
      <c r="E220" s="71" t="s">
        <v>1788</v>
      </c>
      <c r="F220" s="71" t="s">
        <v>54</v>
      </c>
      <c r="G220" s="71" t="s">
        <v>126</v>
      </c>
      <c r="H220" s="71" t="s">
        <v>234</v>
      </c>
      <c r="I220" s="71" t="s">
        <v>613</v>
      </c>
      <c r="J220" s="71" t="s">
        <v>1457</v>
      </c>
      <c r="K220" s="71" t="s">
        <v>267</v>
      </c>
      <c r="L220" s="71" t="s">
        <v>2087</v>
      </c>
      <c r="M220" s="71" t="s">
        <v>2088</v>
      </c>
      <c r="N220" s="71" t="s">
        <v>1742</v>
      </c>
      <c r="O220" s="71" t="s">
        <v>1460</v>
      </c>
      <c r="P220" s="71" t="s">
        <v>60</v>
      </c>
      <c r="Q220" s="71" t="s">
        <v>156</v>
      </c>
      <c r="R220" s="71" t="s">
        <v>1701</v>
      </c>
      <c r="S220" s="71" t="s">
        <v>63</v>
      </c>
      <c r="T220" s="71" t="s">
        <v>63</v>
      </c>
      <c r="U220" s="71" t="s">
        <v>63</v>
      </c>
      <c r="V220" s="71" t="s">
        <v>64</v>
      </c>
      <c r="W220" s="71" t="s">
        <v>63</v>
      </c>
      <c r="X220" s="71" t="s">
        <v>64</v>
      </c>
      <c r="Y220" s="71" t="s">
        <v>63</v>
      </c>
      <c r="Z220" s="71" t="s">
        <v>64</v>
      </c>
      <c r="AA220" s="71" t="s">
        <v>63</v>
      </c>
      <c r="AB220" s="71" t="s">
        <v>65</v>
      </c>
      <c r="AC220" s="71" t="s">
        <v>85</v>
      </c>
      <c r="AD220" s="71" t="s">
        <v>63</v>
      </c>
      <c r="AE220" s="71" t="s">
        <v>63</v>
      </c>
      <c r="AF220" s="71" t="s">
        <v>64</v>
      </c>
      <c r="AG220" s="71" t="s">
        <v>64</v>
      </c>
      <c r="AH220" s="71" t="s">
        <v>86</v>
      </c>
      <c r="AI220" s="71" t="s">
        <v>64</v>
      </c>
      <c r="AJ220" s="71" t="s">
        <v>64</v>
      </c>
      <c r="AK220" s="71" t="s">
        <v>64</v>
      </c>
      <c r="AL220" s="71" t="s">
        <v>63</v>
      </c>
      <c r="AM220" s="71" t="s">
        <v>64</v>
      </c>
      <c r="AN220" s="71"/>
      <c r="AO220" s="71"/>
      <c r="AP220" s="71" t="s">
        <v>2089</v>
      </c>
      <c r="AQ220" s="71" t="s">
        <v>2090</v>
      </c>
      <c r="AR220" s="71" t="s">
        <v>133</v>
      </c>
      <c r="AS220" s="71"/>
      <c r="AT220" s="71" t="s">
        <v>64</v>
      </c>
      <c r="AU220" s="71" t="s">
        <v>73</v>
      </c>
      <c r="AV220" s="71" t="s">
        <v>64</v>
      </c>
      <c r="AW220" s="71"/>
      <c r="AX220" s="71" t="s">
        <v>2091</v>
      </c>
      <c r="AY220" s="73" t="s">
        <v>2092</v>
      </c>
    </row>
    <row r="221" spans="1:51" ht="75" customHeight="1">
      <c r="A221" s="70">
        <v>220</v>
      </c>
      <c r="B221" s="71" t="s">
        <v>2093</v>
      </c>
      <c r="C221" s="71" t="s">
        <v>746</v>
      </c>
      <c r="D221" s="71" t="s">
        <v>2094</v>
      </c>
      <c r="E221" s="71" t="s">
        <v>1477</v>
      </c>
      <c r="F221" s="71" t="s">
        <v>232</v>
      </c>
      <c r="G221" s="71" t="s">
        <v>589</v>
      </c>
      <c r="H221" s="71" t="s">
        <v>218</v>
      </c>
      <c r="I221" s="71" t="s">
        <v>2095</v>
      </c>
      <c r="J221" s="71" t="s">
        <v>1457</v>
      </c>
      <c r="K221" s="71" t="s">
        <v>244</v>
      </c>
      <c r="L221" s="71" t="s">
        <v>2096</v>
      </c>
      <c r="M221" s="71" t="s">
        <v>2097</v>
      </c>
      <c r="N221" s="71"/>
      <c r="O221" s="71"/>
      <c r="P221" s="71"/>
      <c r="Q221" s="71"/>
      <c r="R221" s="71"/>
      <c r="S221" s="71"/>
      <c r="T221" s="71"/>
      <c r="U221" s="71"/>
      <c r="V221" s="71"/>
      <c r="W221" s="71"/>
      <c r="X221" s="71"/>
      <c r="Y221" s="71"/>
      <c r="Z221" s="71"/>
      <c r="AA221" s="71"/>
      <c r="AB221" s="71" t="s">
        <v>65</v>
      </c>
      <c r="AC221" s="71" t="s">
        <v>66</v>
      </c>
      <c r="AD221" s="71" t="s">
        <v>63</v>
      </c>
      <c r="AE221" s="71" t="s">
        <v>63</v>
      </c>
      <c r="AF221" s="71" t="s">
        <v>64</v>
      </c>
      <c r="AG221" s="71"/>
      <c r="AH221" s="71" t="s">
        <v>67</v>
      </c>
      <c r="AI221" s="71" t="s">
        <v>64</v>
      </c>
      <c r="AJ221" s="71" t="s">
        <v>64</v>
      </c>
      <c r="AK221" s="71" t="s">
        <v>64</v>
      </c>
      <c r="AL221" s="71" t="s">
        <v>63</v>
      </c>
      <c r="AM221" s="71" t="s">
        <v>64</v>
      </c>
      <c r="AN221" s="71"/>
      <c r="AO221" s="71"/>
      <c r="AP221" s="71" t="s">
        <v>2098</v>
      </c>
      <c r="AQ221" s="71" t="s">
        <v>2099</v>
      </c>
      <c r="AR221" s="71" t="s">
        <v>64</v>
      </c>
      <c r="AS221" s="71"/>
      <c r="AT221" s="71" t="s">
        <v>64</v>
      </c>
      <c r="AU221" s="71"/>
      <c r="AV221" s="71"/>
      <c r="AW221" s="71"/>
      <c r="AX221" s="71" t="s">
        <v>2100</v>
      </c>
      <c r="AY221" s="73" t="s">
        <v>2101</v>
      </c>
    </row>
    <row r="222" spans="1:51" ht="75" customHeight="1">
      <c r="A222" s="70">
        <v>221</v>
      </c>
      <c r="B222" s="71" t="s">
        <v>2102</v>
      </c>
      <c r="C222" s="71" t="s">
        <v>746</v>
      </c>
      <c r="D222" s="71" t="s">
        <v>2103</v>
      </c>
      <c r="E222" s="71" t="s">
        <v>1519</v>
      </c>
      <c r="F222" s="71" t="s">
        <v>232</v>
      </c>
      <c r="G222" s="71" t="s">
        <v>589</v>
      </c>
      <c r="H222" s="71" t="s">
        <v>218</v>
      </c>
      <c r="I222" s="71" t="s">
        <v>859</v>
      </c>
      <c r="J222" s="71" t="s">
        <v>1457</v>
      </c>
      <c r="K222" s="71" t="s">
        <v>316</v>
      </c>
      <c r="L222" s="71" t="s">
        <v>2104</v>
      </c>
      <c r="M222" s="71" t="s">
        <v>2105</v>
      </c>
      <c r="N222" s="71"/>
      <c r="O222" s="71"/>
      <c r="P222" s="71"/>
      <c r="Q222" s="71"/>
      <c r="R222" s="71"/>
      <c r="S222" s="71"/>
      <c r="T222" s="71"/>
      <c r="U222" s="71"/>
      <c r="V222" s="71"/>
      <c r="W222" s="71"/>
      <c r="X222" s="71"/>
      <c r="Y222" s="71"/>
      <c r="Z222" s="71"/>
      <c r="AA222" s="71"/>
      <c r="AB222" s="71" t="s">
        <v>65</v>
      </c>
      <c r="AC222" s="71" t="s">
        <v>66</v>
      </c>
      <c r="AD222" s="71" t="s">
        <v>63</v>
      </c>
      <c r="AE222" s="71" t="s">
        <v>64</v>
      </c>
      <c r="AF222" s="71" t="s">
        <v>64</v>
      </c>
      <c r="AG222" s="71"/>
      <c r="AH222" s="71" t="s">
        <v>67</v>
      </c>
      <c r="AI222" s="71" t="s">
        <v>64</v>
      </c>
      <c r="AJ222" s="71" t="s">
        <v>64</v>
      </c>
      <c r="AK222" s="71" t="s">
        <v>64</v>
      </c>
      <c r="AL222" s="71" t="s">
        <v>63</v>
      </c>
      <c r="AM222" s="71" t="s">
        <v>64</v>
      </c>
      <c r="AN222" s="71"/>
      <c r="AO222" s="71"/>
      <c r="AP222" s="71" t="s">
        <v>2106</v>
      </c>
      <c r="AQ222" s="71" t="s">
        <v>563</v>
      </c>
      <c r="AR222" s="71" t="s">
        <v>64</v>
      </c>
      <c r="AS222" s="71"/>
      <c r="AT222" s="71" t="s">
        <v>64</v>
      </c>
      <c r="AU222" s="71"/>
      <c r="AV222" s="71"/>
      <c r="AW222" s="71"/>
      <c r="AX222" s="71" t="s">
        <v>2107</v>
      </c>
      <c r="AY222" s="73" t="s">
        <v>2108</v>
      </c>
    </row>
    <row r="223" spans="1:51" ht="75" customHeight="1">
      <c r="A223" s="70">
        <v>222</v>
      </c>
      <c r="B223" s="71" t="s">
        <v>2109</v>
      </c>
      <c r="C223" s="71" t="s">
        <v>811</v>
      </c>
      <c r="D223" s="71" t="s">
        <v>2110</v>
      </c>
      <c r="E223" s="71" t="s">
        <v>1477</v>
      </c>
      <c r="F223" s="71" t="s">
        <v>232</v>
      </c>
      <c r="G223" s="71" t="s">
        <v>589</v>
      </c>
      <c r="H223" s="71" t="s">
        <v>218</v>
      </c>
      <c r="I223" s="71" t="s">
        <v>2111</v>
      </c>
      <c r="J223" s="71" t="s">
        <v>1457</v>
      </c>
      <c r="K223" s="71" t="s">
        <v>219</v>
      </c>
      <c r="L223" s="71" t="s">
        <v>2112</v>
      </c>
      <c r="M223" s="71" t="s">
        <v>2113</v>
      </c>
      <c r="N223" s="71" t="s">
        <v>1477</v>
      </c>
      <c r="O223" s="71" t="s">
        <v>2114</v>
      </c>
      <c r="P223" s="71"/>
      <c r="Q223" s="71"/>
      <c r="R223" s="71"/>
      <c r="S223" s="71"/>
      <c r="T223" s="71"/>
      <c r="U223" s="71"/>
      <c r="V223" s="71"/>
      <c r="W223" s="71"/>
      <c r="X223" s="71"/>
      <c r="Y223" s="71"/>
      <c r="Z223" s="71"/>
      <c r="AA223" s="71"/>
      <c r="AB223" s="71" t="s">
        <v>65</v>
      </c>
      <c r="AC223" s="71" t="s">
        <v>66</v>
      </c>
      <c r="AD223" s="71" t="s">
        <v>63</v>
      </c>
      <c r="AE223" s="71" t="s">
        <v>64</v>
      </c>
      <c r="AF223" s="71" t="s">
        <v>64</v>
      </c>
      <c r="AG223" s="71"/>
      <c r="AH223" s="71" t="s">
        <v>67</v>
      </c>
      <c r="AI223" s="71" t="s">
        <v>64</v>
      </c>
      <c r="AJ223" s="71" t="s">
        <v>64</v>
      </c>
      <c r="AK223" s="71" t="s">
        <v>64</v>
      </c>
      <c r="AL223" s="71" t="s">
        <v>64</v>
      </c>
      <c r="AM223" s="71" t="s">
        <v>64</v>
      </c>
      <c r="AN223" s="71"/>
      <c r="AO223" s="71"/>
      <c r="AP223" s="71" t="s">
        <v>2115</v>
      </c>
      <c r="AQ223" s="71" t="s">
        <v>2116</v>
      </c>
      <c r="AR223" s="71" t="s">
        <v>63</v>
      </c>
      <c r="AS223" s="71"/>
      <c r="AT223" s="71" t="s">
        <v>64</v>
      </c>
      <c r="AU223" s="71"/>
      <c r="AV223" s="71"/>
      <c r="AW223" s="71"/>
      <c r="AX223" s="71" t="s">
        <v>2117</v>
      </c>
      <c r="AY223" s="73" t="s">
        <v>2118</v>
      </c>
    </row>
    <row r="224" spans="1:51" ht="75" customHeight="1">
      <c r="A224" s="70">
        <v>223</v>
      </c>
      <c r="B224" s="71" t="s">
        <v>2119</v>
      </c>
      <c r="C224" s="71" t="s">
        <v>746</v>
      </c>
      <c r="D224" s="71" t="s">
        <v>2120</v>
      </c>
      <c r="E224" s="71" t="s">
        <v>1477</v>
      </c>
      <c r="F224" s="71" t="s">
        <v>232</v>
      </c>
      <c r="G224" s="71" t="s">
        <v>797</v>
      </c>
      <c r="H224" s="71" t="s">
        <v>218</v>
      </c>
      <c r="I224" s="71" t="s">
        <v>851</v>
      </c>
      <c r="J224" s="71" t="s">
        <v>1457</v>
      </c>
      <c r="K224" s="71" t="s">
        <v>316</v>
      </c>
      <c r="L224" s="71" t="s">
        <v>2121</v>
      </c>
      <c r="M224" s="71" t="s">
        <v>2122</v>
      </c>
      <c r="N224" s="71"/>
      <c r="O224" s="71"/>
      <c r="P224" s="71"/>
      <c r="Q224" s="71"/>
      <c r="R224" s="71"/>
      <c r="S224" s="71"/>
      <c r="T224" s="71"/>
      <c r="U224" s="71"/>
      <c r="V224" s="71"/>
      <c r="W224" s="71"/>
      <c r="X224" s="71"/>
      <c r="Y224" s="71"/>
      <c r="Z224" s="71"/>
      <c r="AA224" s="71"/>
      <c r="AB224" s="71" t="s">
        <v>65</v>
      </c>
      <c r="AC224" s="71" t="s">
        <v>66</v>
      </c>
      <c r="AD224" s="71" t="s">
        <v>63</v>
      </c>
      <c r="AE224" s="71" t="s">
        <v>63</v>
      </c>
      <c r="AF224" s="71" t="s">
        <v>64</v>
      </c>
      <c r="AG224" s="71"/>
      <c r="AH224" s="71" t="s">
        <v>933</v>
      </c>
      <c r="AI224" s="71" t="s">
        <v>64</v>
      </c>
      <c r="AJ224" s="71" t="s">
        <v>64</v>
      </c>
      <c r="AK224" s="71" t="s">
        <v>64</v>
      </c>
      <c r="AL224" s="71" t="s">
        <v>63</v>
      </c>
      <c r="AM224" s="71" t="s">
        <v>64</v>
      </c>
      <c r="AN224" s="71"/>
      <c r="AO224" s="71"/>
      <c r="AP224" s="71" t="s">
        <v>2123</v>
      </c>
      <c r="AQ224" s="71" t="s">
        <v>851</v>
      </c>
      <c r="AR224" s="71" t="s">
        <v>63</v>
      </c>
      <c r="AS224" s="71"/>
      <c r="AT224" s="71" t="s">
        <v>64</v>
      </c>
      <c r="AU224" s="71"/>
      <c r="AV224" s="71"/>
      <c r="AW224" s="71"/>
      <c r="AX224" s="71" t="s">
        <v>2124</v>
      </c>
      <c r="AY224" s="73" t="s">
        <v>2125</v>
      </c>
    </row>
    <row r="225" spans="1:51" ht="75" customHeight="1">
      <c r="A225" s="70">
        <v>224</v>
      </c>
      <c r="B225" s="71" t="s">
        <v>1353</v>
      </c>
      <c r="C225" s="71" t="s">
        <v>382</v>
      </c>
      <c r="D225" s="71" t="s">
        <v>1354</v>
      </c>
      <c r="E225" s="71" t="s">
        <v>1486</v>
      </c>
      <c r="F225" s="71" t="s">
        <v>54</v>
      </c>
      <c r="G225" s="71" t="s">
        <v>126</v>
      </c>
      <c r="H225" s="71" t="s">
        <v>234</v>
      </c>
      <c r="I225" s="71" t="s">
        <v>1456</v>
      </c>
      <c r="J225" s="71" t="s">
        <v>1457</v>
      </c>
      <c r="K225" s="71" t="s">
        <v>267</v>
      </c>
      <c r="L225" s="71" t="s">
        <v>1355</v>
      </c>
      <c r="M225" s="71" t="s">
        <v>1356</v>
      </c>
      <c r="N225" s="71" t="s">
        <v>1511</v>
      </c>
      <c r="O225" s="71" t="s">
        <v>1531</v>
      </c>
      <c r="P225" s="71" t="s">
        <v>60</v>
      </c>
      <c r="Q225" s="71" t="s">
        <v>436</v>
      </c>
      <c r="R225" s="71" t="s">
        <v>1701</v>
      </c>
      <c r="S225" s="71" t="s">
        <v>63</v>
      </c>
      <c r="T225" s="71" t="s">
        <v>63</v>
      </c>
      <c r="U225" s="71" t="s">
        <v>63</v>
      </c>
      <c r="V225" s="71" t="s">
        <v>63</v>
      </c>
      <c r="W225" s="71" t="s">
        <v>64</v>
      </c>
      <c r="X225" s="71" t="s">
        <v>64</v>
      </c>
      <c r="Y225" s="71" t="s">
        <v>63</v>
      </c>
      <c r="Z225" s="71" t="s">
        <v>64</v>
      </c>
      <c r="AA225" s="71" t="s">
        <v>63</v>
      </c>
      <c r="AB225" s="71" t="s">
        <v>65</v>
      </c>
      <c r="AC225" s="71" t="s">
        <v>66</v>
      </c>
      <c r="AD225" s="71" t="s">
        <v>63</v>
      </c>
      <c r="AE225" s="71" t="s">
        <v>63</v>
      </c>
      <c r="AF225" s="71" t="s">
        <v>63</v>
      </c>
      <c r="AG225" s="71" t="s">
        <v>64</v>
      </c>
      <c r="AH225" s="71" t="s">
        <v>86</v>
      </c>
      <c r="AI225" s="71" t="s">
        <v>64</v>
      </c>
      <c r="AJ225" s="71" t="s">
        <v>133</v>
      </c>
      <c r="AK225" s="71" t="s">
        <v>64</v>
      </c>
      <c r="AL225" s="71" t="s">
        <v>63</v>
      </c>
      <c r="AM225" s="71" t="s">
        <v>64</v>
      </c>
      <c r="AN225" s="71" t="s">
        <v>1357</v>
      </c>
      <c r="AO225" s="71" t="s">
        <v>1358</v>
      </c>
      <c r="AP225" s="71" t="s">
        <v>1359</v>
      </c>
      <c r="AQ225" s="71" t="s">
        <v>1360</v>
      </c>
      <c r="AR225" s="71" t="s">
        <v>133</v>
      </c>
      <c r="AS225" s="71" t="s">
        <v>1361</v>
      </c>
      <c r="AT225" s="71" t="s">
        <v>64</v>
      </c>
      <c r="AU225" s="71" t="s">
        <v>73</v>
      </c>
      <c r="AV225" s="71" t="s">
        <v>64</v>
      </c>
      <c r="AW225" s="71"/>
      <c r="AX225" s="71" t="s">
        <v>1362</v>
      </c>
      <c r="AY225" s="73" t="s">
        <v>1363</v>
      </c>
    </row>
    <row r="226" spans="1:51" ht="75" customHeight="1">
      <c r="A226" s="70">
        <v>225</v>
      </c>
      <c r="B226" s="71" t="s">
        <v>2126</v>
      </c>
      <c r="C226" s="71" t="s">
        <v>382</v>
      </c>
      <c r="D226" s="71" t="s">
        <v>1445</v>
      </c>
      <c r="E226" s="71" t="s">
        <v>1527</v>
      </c>
      <c r="F226" s="71" t="s">
        <v>54</v>
      </c>
      <c r="G226" s="71" t="s">
        <v>126</v>
      </c>
      <c r="H226" s="71" t="s">
        <v>234</v>
      </c>
      <c r="I226" s="71" t="s">
        <v>429</v>
      </c>
      <c r="J226" s="71" t="s">
        <v>1457</v>
      </c>
      <c r="K226" s="71" t="s">
        <v>316</v>
      </c>
      <c r="L226" s="71" t="s">
        <v>2127</v>
      </c>
      <c r="M226" s="71" t="s">
        <v>2128</v>
      </c>
      <c r="N226" s="71" t="s">
        <v>1600</v>
      </c>
      <c r="O226" s="71" t="s">
        <v>1634</v>
      </c>
      <c r="P226" s="71" t="s">
        <v>156</v>
      </c>
      <c r="Q226" s="71" t="s">
        <v>436</v>
      </c>
      <c r="R226" s="71" t="s">
        <v>190</v>
      </c>
      <c r="S226" s="71" t="s">
        <v>63</v>
      </c>
      <c r="T226" s="71" t="s">
        <v>63</v>
      </c>
      <c r="U226" s="71" t="s">
        <v>64</v>
      </c>
      <c r="V226" s="71" t="s">
        <v>63</v>
      </c>
      <c r="W226" s="71" t="s">
        <v>63</v>
      </c>
      <c r="X226" s="71" t="s">
        <v>63</v>
      </c>
      <c r="Y226" s="71" t="s">
        <v>63</v>
      </c>
      <c r="Z226" s="71" t="s">
        <v>64</v>
      </c>
      <c r="AA226" s="71" t="s">
        <v>63</v>
      </c>
      <c r="AB226" s="71" t="s">
        <v>143</v>
      </c>
      <c r="AC226" s="71" t="s">
        <v>66</v>
      </c>
      <c r="AD226" s="71" t="s">
        <v>63</v>
      </c>
      <c r="AE226" s="71" t="s">
        <v>63</v>
      </c>
      <c r="AF226" s="71" t="s">
        <v>64</v>
      </c>
      <c r="AG226" s="71" t="s">
        <v>64</v>
      </c>
      <c r="AH226" s="71" t="s">
        <v>86</v>
      </c>
      <c r="AI226" s="71" t="s">
        <v>133</v>
      </c>
      <c r="AJ226" s="71" t="s">
        <v>63</v>
      </c>
      <c r="AK226" s="71" t="s">
        <v>63</v>
      </c>
      <c r="AL226" s="71" t="s">
        <v>64</v>
      </c>
      <c r="AM226" s="71" t="s">
        <v>63</v>
      </c>
      <c r="AN226" s="71" t="s">
        <v>1448</v>
      </c>
      <c r="AO226" s="71" t="s">
        <v>1449</v>
      </c>
      <c r="AP226" s="71" t="s">
        <v>1450</v>
      </c>
      <c r="AQ226" s="71" t="s">
        <v>1408</v>
      </c>
      <c r="AR226" s="71" t="s">
        <v>63</v>
      </c>
      <c r="AS226" s="71"/>
      <c r="AT226" s="71" t="s">
        <v>64</v>
      </c>
      <c r="AU226" s="71" t="s">
        <v>73</v>
      </c>
      <c r="AV226" s="71" t="s">
        <v>64</v>
      </c>
      <c r="AW226" s="71"/>
      <c r="AX226" s="71" t="s">
        <v>1451</v>
      </c>
      <c r="AY226" s="73" t="s">
        <v>1410</v>
      </c>
    </row>
    <row r="227" spans="1:51" ht="75" customHeight="1">
      <c r="A227" s="70">
        <v>226</v>
      </c>
      <c r="B227" s="71" t="s">
        <v>2129</v>
      </c>
      <c r="C227" s="71" t="s">
        <v>382</v>
      </c>
      <c r="D227" s="71" t="s">
        <v>2130</v>
      </c>
      <c r="E227" s="71" t="s">
        <v>1590</v>
      </c>
      <c r="F227" s="71" t="s">
        <v>54</v>
      </c>
      <c r="G227" s="71" t="s">
        <v>126</v>
      </c>
      <c r="H227" s="71" t="s">
        <v>234</v>
      </c>
      <c r="I227" s="71" t="s">
        <v>251</v>
      </c>
      <c r="J227" s="71" t="s">
        <v>1457</v>
      </c>
      <c r="K227" s="71" t="s">
        <v>244</v>
      </c>
      <c r="L227" s="71" t="s">
        <v>2131</v>
      </c>
      <c r="M227" s="71" t="s">
        <v>2132</v>
      </c>
      <c r="N227" s="71" t="s">
        <v>1742</v>
      </c>
      <c r="O227" s="71" t="s">
        <v>1531</v>
      </c>
      <c r="P227" s="71" t="s">
        <v>60</v>
      </c>
      <c r="Q227" s="71" t="s">
        <v>436</v>
      </c>
      <c r="R227" s="71" t="s">
        <v>190</v>
      </c>
      <c r="S227" s="71" t="s">
        <v>64</v>
      </c>
      <c r="T227" s="71" t="s">
        <v>64</v>
      </c>
      <c r="U227" s="71" t="s">
        <v>64</v>
      </c>
      <c r="V227" s="71" t="s">
        <v>63</v>
      </c>
      <c r="W227" s="71" t="s">
        <v>64</v>
      </c>
      <c r="X227" s="71" t="s">
        <v>64</v>
      </c>
      <c r="Y227" s="71" t="s">
        <v>63</v>
      </c>
      <c r="Z227" s="71" t="s">
        <v>64</v>
      </c>
      <c r="AA227" s="71" t="s">
        <v>64</v>
      </c>
      <c r="AB227" s="71" t="s">
        <v>143</v>
      </c>
      <c r="AC227" s="71" t="s">
        <v>66</v>
      </c>
      <c r="AD227" s="71" t="s">
        <v>63</v>
      </c>
      <c r="AE227" s="71" t="s">
        <v>63</v>
      </c>
      <c r="AF227" s="71" t="s">
        <v>64</v>
      </c>
      <c r="AG227" s="71" t="s">
        <v>64</v>
      </c>
      <c r="AH227" s="71" t="s">
        <v>67</v>
      </c>
      <c r="AI227" s="71" t="s">
        <v>64</v>
      </c>
      <c r="AJ227" s="71" t="s">
        <v>63</v>
      </c>
      <c r="AK227" s="71" t="s">
        <v>63</v>
      </c>
      <c r="AL227" s="71" t="s">
        <v>63</v>
      </c>
      <c r="AM227" s="71" t="s">
        <v>63</v>
      </c>
      <c r="AN227" s="71" t="s">
        <v>2133</v>
      </c>
      <c r="AO227" s="71" t="s">
        <v>2134</v>
      </c>
      <c r="AP227" s="71" t="s">
        <v>2135</v>
      </c>
      <c r="AQ227" s="71" t="s">
        <v>2136</v>
      </c>
      <c r="AR227" s="71" t="s">
        <v>133</v>
      </c>
      <c r="AS227" s="71"/>
      <c r="AT227" s="71" t="s">
        <v>64</v>
      </c>
      <c r="AU227" s="71" t="s">
        <v>73</v>
      </c>
      <c r="AV227" s="71" t="s">
        <v>64</v>
      </c>
      <c r="AW227" s="71"/>
      <c r="AX227" s="71" t="s">
        <v>2137</v>
      </c>
      <c r="AY227" s="73" t="s">
        <v>2138</v>
      </c>
    </row>
    <row r="228" spans="1:51" ht="75" customHeight="1">
      <c r="A228" s="70">
        <v>227</v>
      </c>
      <c r="B228" s="71" t="s">
        <v>2139</v>
      </c>
      <c r="C228" s="71" t="s">
        <v>717</v>
      </c>
      <c r="D228" s="71" t="s">
        <v>2140</v>
      </c>
      <c r="E228" s="71" t="s">
        <v>1527</v>
      </c>
      <c r="F228" s="71" t="s">
        <v>54</v>
      </c>
      <c r="G228" s="71" t="s">
        <v>1329</v>
      </c>
      <c r="H228" s="71" t="s">
        <v>98</v>
      </c>
      <c r="I228" s="71" t="s">
        <v>2141</v>
      </c>
      <c r="J228" s="71" t="s">
        <v>1874</v>
      </c>
      <c r="K228" s="71" t="s">
        <v>280</v>
      </c>
      <c r="L228" s="71" t="s">
        <v>2142</v>
      </c>
      <c r="M228" s="71" t="s">
        <v>2143</v>
      </c>
      <c r="N228" s="71"/>
      <c r="O228" s="71"/>
      <c r="P228" s="71" t="s">
        <v>60</v>
      </c>
      <c r="Q228" s="71" t="s">
        <v>436</v>
      </c>
      <c r="R228" s="71" t="s">
        <v>190</v>
      </c>
      <c r="S228" s="71" t="s">
        <v>63</v>
      </c>
      <c r="T228" s="71" t="s">
        <v>63</v>
      </c>
      <c r="U228" s="71" t="s">
        <v>63</v>
      </c>
      <c r="V228" s="71" t="s">
        <v>64</v>
      </c>
      <c r="W228" s="71" t="s">
        <v>64</v>
      </c>
      <c r="X228" s="71" t="s">
        <v>64</v>
      </c>
      <c r="Y228" s="71" t="s">
        <v>63</v>
      </c>
      <c r="Z228" s="71" t="s">
        <v>64</v>
      </c>
      <c r="AA228" s="71" t="s">
        <v>64</v>
      </c>
      <c r="AB228" s="71" t="s">
        <v>65</v>
      </c>
      <c r="AC228" s="71" t="s">
        <v>66</v>
      </c>
      <c r="AD228" s="71" t="s">
        <v>63</v>
      </c>
      <c r="AE228" s="71" t="s">
        <v>63</v>
      </c>
      <c r="AF228" s="71" t="s">
        <v>64</v>
      </c>
      <c r="AG228" s="71" t="s">
        <v>64</v>
      </c>
      <c r="AH228" s="71" t="s">
        <v>86</v>
      </c>
      <c r="AI228" s="71" t="s">
        <v>64</v>
      </c>
      <c r="AJ228" s="71" t="s">
        <v>64</v>
      </c>
      <c r="AK228" s="71" t="s">
        <v>64</v>
      </c>
      <c r="AL228" s="71" t="s">
        <v>63</v>
      </c>
      <c r="AM228" s="71" t="s">
        <v>64</v>
      </c>
      <c r="AN228" s="71"/>
      <c r="AO228" s="71" t="s">
        <v>2144</v>
      </c>
      <c r="AP228" s="71" t="s">
        <v>2145</v>
      </c>
      <c r="AQ228" s="71" t="s">
        <v>2146</v>
      </c>
      <c r="AR228" s="71" t="s">
        <v>64</v>
      </c>
      <c r="AS228" s="71"/>
      <c r="AT228" s="71" t="s">
        <v>64</v>
      </c>
      <c r="AU228" s="71" t="s">
        <v>1845</v>
      </c>
      <c r="AV228" s="71" t="s">
        <v>64</v>
      </c>
      <c r="AW228" s="71"/>
      <c r="AX228" s="71" t="s">
        <v>2147</v>
      </c>
      <c r="AY228" s="73" t="s">
        <v>2148</v>
      </c>
    </row>
    <row r="229" spans="1:51" ht="75" customHeight="1">
      <c r="A229" s="70">
        <v>228</v>
      </c>
      <c r="B229" s="71" t="s">
        <v>2149</v>
      </c>
      <c r="C229" s="71" t="s">
        <v>382</v>
      </c>
      <c r="D229" s="71" t="s">
        <v>2150</v>
      </c>
      <c r="E229" s="71" t="s">
        <v>1742</v>
      </c>
      <c r="F229" s="71" t="s">
        <v>54</v>
      </c>
      <c r="G229" s="71" t="s">
        <v>126</v>
      </c>
      <c r="H229" s="71" t="s">
        <v>98</v>
      </c>
      <c r="I229" s="71" t="s">
        <v>2151</v>
      </c>
      <c r="J229" s="71" t="s">
        <v>2152</v>
      </c>
      <c r="K229" s="71" t="s">
        <v>2153</v>
      </c>
      <c r="L229" s="71" t="s">
        <v>2154</v>
      </c>
      <c r="M229" s="71" t="s">
        <v>2155</v>
      </c>
      <c r="N229" s="71" t="s">
        <v>1797</v>
      </c>
      <c r="O229" s="71" t="s">
        <v>1531</v>
      </c>
      <c r="P229" s="71" t="s">
        <v>60</v>
      </c>
      <c r="Q229" s="71" t="s">
        <v>436</v>
      </c>
      <c r="R229" s="71" t="s">
        <v>190</v>
      </c>
      <c r="S229" s="71" t="s">
        <v>63</v>
      </c>
      <c r="T229" s="71" t="s">
        <v>63</v>
      </c>
      <c r="U229" s="71" t="s">
        <v>63</v>
      </c>
      <c r="V229" s="71" t="s">
        <v>63</v>
      </c>
      <c r="W229" s="71" t="s">
        <v>64</v>
      </c>
      <c r="X229" s="71" t="s">
        <v>63</v>
      </c>
      <c r="Y229" s="71" t="s">
        <v>63</v>
      </c>
      <c r="Z229" s="71" t="s">
        <v>64</v>
      </c>
      <c r="AA229" s="71" t="s">
        <v>63</v>
      </c>
      <c r="AB229" s="71" t="s">
        <v>143</v>
      </c>
      <c r="AC229" s="71" t="s">
        <v>66</v>
      </c>
      <c r="AD229" s="71" t="s">
        <v>63</v>
      </c>
      <c r="AE229" s="71" t="s">
        <v>64</v>
      </c>
      <c r="AF229" s="71" t="s">
        <v>64</v>
      </c>
      <c r="AG229" s="71" t="s">
        <v>64</v>
      </c>
      <c r="AH229" s="71" t="s">
        <v>86</v>
      </c>
      <c r="AI229" s="71" t="s">
        <v>133</v>
      </c>
      <c r="AJ229" s="71" t="s">
        <v>63</v>
      </c>
      <c r="AK229" s="71" t="s">
        <v>133</v>
      </c>
      <c r="AL229" s="71" t="s">
        <v>63</v>
      </c>
      <c r="AM229" s="71" t="s">
        <v>63</v>
      </c>
      <c r="AN229" s="71"/>
      <c r="AO229" s="71" t="s">
        <v>2156</v>
      </c>
      <c r="AP229" s="71" t="s">
        <v>1939</v>
      </c>
      <c r="AQ229" s="71" t="s">
        <v>613</v>
      </c>
      <c r="AR229" s="71" t="s">
        <v>63</v>
      </c>
      <c r="AS229" s="71"/>
      <c r="AT229" s="71" t="s">
        <v>64</v>
      </c>
      <c r="AU229" s="71" t="s">
        <v>73</v>
      </c>
      <c r="AV229" s="71" t="s">
        <v>64</v>
      </c>
      <c r="AW229" s="71"/>
      <c r="AX229" s="22" t="s">
        <v>2157</v>
      </c>
      <c r="AY229" s="73"/>
    </row>
    <row r="230" spans="1:51" ht="75" customHeight="1">
      <c r="A230" s="70">
        <v>229</v>
      </c>
      <c r="B230" s="71" t="s">
        <v>1913</v>
      </c>
      <c r="C230" s="71" t="s">
        <v>1160</v>
      </c>
      <c r="D230" s="71" t="s">
        <v>4288</v>
      </c>
      <c r="E230" s="71" t="s">
        <v>1527</v>
      </c>
      <c r="F230" s="71" t="s">
        <v>232</v>
      </c>
      <c r="G230" s="71" t="s">
        <v>747</v>
      </c>
      <c r="H230" s="71" t="s">
        <v>218</v>
      </c>
      <c r="I230" s="71" t="s">
        <v>251</v>
      </c>
      <c r="J230" s="71" t="s">
        <v>1457</v>
      </c>
      <c r="K230" s="71" t="s">
        <v>244</v>
      </c>
      <c r="L230" s="71" t="s">
        <v>4289</v>
      </c>
      <c r="M230" s="71" t="s">
        <v>4290</v>
      </c>
      <c r="N230" s="71"/>
      <c r="O230" s="71"/>
      <c r="P230" s="71"/>
      <c r="Q230" s="71"/>
      <c r="R230" s="71"/>
      <c r="S230" s="71"/>
      <c r="T230" s="71"/>
      <c r="U230" s="71"/>
      <c r="V230" s="71"/>
      <c r="W230" s="71"/>
      <c r="X230" s="71"/>
      <c r="Y230" s="71"/>
      <c r="Z230" s="71"/>
      <c r="AA230" s="71"/>
      <c r="AB230" s="71" t="s">
        <v>65</v>
      </c>
      <c r="AC230" s="71" t="s">
        <v>66</v>
      </c>
      <c r="AD230" s="71" t="s">
        <v>64</v>
      </c>
      <c r="AE230" s="71" t="s">
        <v>64</v>
      </c>
      <c r="AF230" s="71" t="s">
        <v>64</v>
      </c>
      <c r="AG230" s="71"/>
      <c r="AH230" s="71" t="s">
        <v>67</v>
      </c>
      <c r="AI230" s="71" t="s">
        <v>64</v>
      </c>
      <c r="AJ230" s="71" t="s">
        <v>64</v>
      </c>
      <c r="AK230" s="71" t="s">
        <v>64</v>
      </c>
      <c r="AL230" s="71" t="s">
        <v>64</v>
      </c>
      <c r="AM230" s="71" t="s">
        <v>64</v>
      </c>
      <c r="AN230" s="71"/>
      <c r="AO230" s="71"/>
      <c r="AP230" s="71" t="s">
        <v>4291</v>
      </c>
      <c r="AQ230" s="71" t="s">
        <v>387</v>
      </c>
      <c r="AR230" s="71" t="s">
        <v>133</v>
      </c>
      <c r="AS230" s="71"/>
      <c r="AT230" s="71" t="s">
        <v>64</v>
      </c>
      <c r="AU230" s="71"/>
      <c r="AV230" s="71"/>
      <c r="AW230" s="71"/>
      <c r="AX230" s="95" t="s">
        <v>4292</v>
      </c>
      <c r="AY230" s="73" t="s">
        <v>1920</v>
      </c>
    </row>
    <row r="231" spans="1:51" ht="75" customHeight="1">
      <c r="A231" s="70">
        <v>230</v>
      </c>
      <c r="B231" s="71" t="s">
        <v>4293</v>
      </c>
      <c r="C231" s="71" t="s">
        <v>4284</v>
      </c>
      <c r="D231" s="71" t="s">
        <v>4294</v>
      </c>
      <c r="E231" s="71" t="s">
        <v>1477</v>
      </c>
      <c r="F231" s="71" t="s">
        <v>232</v>
      </c>
      <c r="G231" s="71" t="s">
        <v>126</v>
      </c>
      <c r="H231" s="71" t="s">
        <v>234</v>
      </c>
      <c r="I231" s="71" t="s">
        <v>1233</v>
      </c>
      <c r="J231" s="71" t="s">
        <v>1457</v>
      </c>
      <c r="K231" s="71" t="s">
        <v>244</v>
      </c>
      <c r="L231" s="71" t="s">
        <v>4295</v>
      </c>
      <c r="M231" s="71" t="s">
        <v>4296</v>
      </c>
      <c r="N231" s="71" t="s">
        <v>1600</v>
      </c>
      <c r="O231" s="71" t="s">
        <v>1700</v>
      </c>
      <c r="P231" s="71"/>
      <c r="Q231" s="71"/>
      <c r="R231" s="71"/>
      <c r="S231" s="71"/>
      <c r="T231" s="71"/>
      <c r="U231" s="71"/>
      <c r="V231" s="71"/>
      <c r="W231" s="71"/>
      <c r="X231" s="71"/>
      <c r="Y231" s="71"/>
      <c r="Z231" s="71"/>
      <c r="AA231" s="71"/>
      <c r="AB231" s="71" t="s">
        <v>190</v>
      </c>
      <c r="AC231" s="71" t="s">
        <v>101</v>
      </c>
      <c r="AD231" s="71" t="s">
        <v>64</v>
      </c>
      <c r="AE231" s="71" t="s">
        <v>63</v>
      </c>
      <c r="AF231" s="71" t="s">
        <v>63</v>
      </c>
      <c r="AG231" s="71"/>
      <c r="AH231" s="71" t="s">
        <v>933</v>
      </c>
      <c r="AI231" s="71" t="s">
        <v>64</v>
      </c>
      <c r="AJ231" s="71" t="s">
        <v>64</v>
      </c>
      <c r="AK231" s="71" t="s">
        <v>64</v>
      </c>
      <c r="AL231" s="71" t="s">
        <v>63</v>
      </c>
      <c r="AM231" s="71" t="s">
        <v>63</v>
      </c>
      <c r="AN231" s="71"/>
      <c r="AO231" s="71"/>
      <c r="AP231" s="71" t="s">
        <v>4297</v>
      </c>
      <c r="AQ231" s="71" t="s">
        <v>322</v>
      </c>
      <c r="AR231" s="71" t="s">
        <v>64</v>
      </c>
      <c r="AS231" s="71"/>
      <c r="AT231" s="71" t="s">
        <v>64</v>
      </c>
      <c r="AU231" s="71"/>
      <c r="AV231" s="71"/>
      <c r="AW231" s="71"/>
      <c r="AX231" s="95" t="s">
        <v>4298</v>
      </c>
      <c r="AY231" s="73" t="s">
        <v>1930</v>
      </c>
    </row>
    <row r="232" spans="1:51" ht="75" customHeight="1">
      <c r="A232" s="70">
        <v>231</v>
      </c>
      <c r="B232" s="71" t="s">
        <v>4299</v>
      </c>
      <c r="C232" s="71" t="s">
        <v>4285</v>
      </c>
      <c r="D232" s="71" t="s">
        <v>4300</v>
      </c>
      <c r="E232" s="71" t="s">
        <v>1527</v>
      </c>
      <c r="F232" s="71" t="s">
        <v>232</v>
      </c>
      <c r="G232" s="71" t="s">
        <v>747</v>
      </c>
      <c r="H232" s="71" t="s">
        <v>218</v>
      </c>
      <c r="I232" s="71" t="s">
        <v>613</v>
      </c>
      <c r="J232" s="71" t="s">
        <v>1457</v>
      </c>
      <c r="K232" s="71" t="s">
        <v>267</v>
      </c>
      <c r="L232" s="71" t="s">
        <v>4301</v>
      </c>
      <c r="M232" s="71" t="s">
        <v>4302</v>
      </c>
      <c r="N232" s="71"/>
      <c r="O232" s="71"/>
      <c r="P232" s="71"/>
      <c r="Q232" s="71"/>
      <c r="R232" s="71"/>
      <c r="S232" s="71"/>
      <c r="T232" s="71"/>
      <c r="U232" s="71"/>
      <c r="V232" s="71"/>
      <c r="W232" s="71"/>
      <c r="X232" s="71"/>
      <c r="Y232" s="71"/>
      <c r="Z232" s="71"/>
      <c r="AA232" s="71"/>
      <c r="AB232" s="71" t="s">
        <v>65</v>
      </c>
      <c r="AC232" s="71" t="s">
        <v>66</v>
      </c>
      <c r="AD232" s="71" t="s">
        <v>63</v>
      </c>
      <c r="AE232" s="71" t="s">
        <v>63</v>
      </c>
      <c r="AF232" s="71" t="s">
        <v>64</v>
      </c>
      <c r="AG232" s="71"/>
      <c r="AH232" s="71" t="s">
        <v>933</v>
      </c>
      <c r="AI232" s="71" t="s">
        <v>64</v>
      </c>
      <c r="AJ232" s="71" t="s">
        <v>64</v>
      </c>
      <c r="AK232" s="71" t="s">
        <v>64</v>
      </c>
      <c r="AL232" s="71" t="s">
        <v>63</v>
      </c>
      <c r="AM232" s="71" t="s">
        <v>63</v>
      </c>
      <c r="AN232" s="71"/>
      <c r="AO232" s="71"/>
      <c r="AP232" s="71" t="s">
        <v>1683</v>
      </c>
      <c r="AQ232" s="71" t="s">
        <v>613</v>
      </c>
      <c r="AR232" s="71" t="s">
        <v>63</v>
      </c>
      <c r="AS232" s="71"/>
      <c r="AT232" s="71" t="s">
        <v>64</v>
      </c>
      <c r="AU232" s="71"/>
      <c r="AV232" s="71"/>
      <c r="AW232" s="71"/>
      <c r="AX232" s="95" t="s">
        <v>4303</v>
      </c>
      <c r="AY232" s="73" t="s">
        <v>4304</v>
      </c>
    </row>
    <row r="233" spans="1:51" ht="75" customHeight="1">
      <c r="A233" s="70">
        <v>232</v>
      </c>
      <c r="B233" s="71" t="s">
        <v>4305</v>
      </c>
      <c r="C233" s="71" t="s">
        <v>4306</v>
      </c>
      <c r="D233" s="71" t="s">
        <v>4307</v>
      </c>
      <c r="E233" s="71" t="s">
        <v>1455</v>
      </c>
      <c r="F233" s="71" t="s">
        <v>232</v>
      </c>
      <c r="G233" s="71" t="s">
        <v>747</v>
      </c>
      <c r="H233" s="71" t="s">
        <v>218</v>
      </c>
      <c r="I233" s="71" t="s">
        <v>859</v>
      </c>
      <c r="J233" s="71" t="s">
        <v>1457</v>
      </c>
      <c r="K233" s="71" t="s">
        <v>316</v>
      </c>
      <c r="L233" s="71" t="s">
        <v>4308</v>
      </c>
      <c r="M233" s="71" t="s">
        <v>4309</v>
      </c>
      <c r="N233" s="71"/>
      <c r="O233" s="71"/>
      <c r="P233" s="71"/>
      <c r="Q233" s="71"/>
      <c r="R233" s="71"/>
      <c r="S233" s="71"/>
      <c r="T233" s="71"/>
      <c r="U233" s="71"/>
      <c r="V233" s="71"/>
      <c r="W233" s="71"/>
      <c r="X233" s="71"/>
      <c r="Y233" s="71"/>
      <c r="Z233" s="71"/>
      <c r="AA233" s="71"/>
      <c r="AB233" s="71" t="s">
        <v>65</v>
      </c>
      <c r="AC233" s="71" t="s">
        <v>66</v>
      </c>
      <c r="AD233" s="71" t="s">
        <v>63</v>
      </c>
      <c r="AE233" s="71" t="s">
        <v>64</v>
      </c>
      <c r="AF233" s="71" t="s">
        <v>64</v>
      </c>
      <c r="AG233" s="71"/>
      <c r="AH233" s="71" t="s">
        <v>67</v>
      </c>
      <c r="AI233" s="71" t="s">
        <v>64</v>
      </c>
      <c r="AJ233" s="71" t="s">
        <v>64</v>
      </c>
      <c r="AK233" s="71" t="s">
        <v>64</v>
      </c>
      <c r="AL233" s="71" t="s">
        <v>63</v>
      </c>
      <c r="AM233" s="71" t="s">
        <v>64</v>
      </c>
      <c r="AN233" s="71"/>
      <c r="AO233" s="71"/>
      <c r="AP233" s="71" t="s">
        <v>4310</v>
      </c>
      <c r="AQ233" s="71" t="s">
        <v>4311</v>
      </c>
      <c r="AR233" s="71" t="s">
        <v>64</v>
      </c>
      <c r="AS233" s="71"/>
      <c r="AT233" s="71" t="s">
        <v>64</v>
      </c>
      <c r="AU233" s="71"/>
      <c r="AV233" s="71"/>
      <c r="AW233" s="71"/>
      <c r="AX233" s="95" t="s">
        <v>4312</v>
      </c>
      <c r="AY233" s="73" t="s">
        <v>4313</v>
      </c>
    </row>
    <row r="234" spans="1:51" ht="75" customHeight="1">
      <c r="A234" s="70">
        <v>233</v>
      </c>
      <c r="B234" s="71" t="s">
        <v>4314</v>
      </c>
      <c r="C234" s="71" t="s">
        <v>1128</v>
      </c>
      <c r="D234" s="71" t="s">
        <v>4315</v>
      </c>
      <c r="E234" s="71" t="s">
        <v>1527</v>
      </c>
      <c r="F234" s="71" t="s">
        <v>232</v>
      </c>
      <c r="G234" s="71" t="s">
        <v>233</v>
      </c>
      <c r="H234" s="71" t="s">
        <v>218</v>
      </c>
      <c r="I234" s="71" t="s">
        <v>801</v>
      </c>
      <c r="J234" s="71" t="s">
        <v>1457</v>
      </c>
      <c r="K234" s="71" t="s">
        <v>219</v>
      </c>
      <c r="L234" s="71" t="s">
        <v>4316</v>
      </c>
      <c r="M234" s="71" t="s">
        <v>4317</v>
      </c>
      <c r="N234" s="71" t="s">
        <v>1530</v>
      </c>
      <c r="O234" s="71" t="s">
        <v>1700</v>
      </c>
      <c r="P234" s="71"/>
      <c r="Q234" s="71"/>
      <c r="R234" s="71"/>
      <c r="S234" s="71"/>
      <c r="T234" s="71"/>
      <c r="U234" s="71"/>
      <c r="V234" s="71"/>
      <c r="W234" s="71"/>
      <c r="X234" s="71"/>
      <c r="Y234" s="71"/>
      <c r="Z234" s="71"/>
      <c r="AA234" s="71"/>
      <c r="AB234" s="71" t="s">
        <v>190</v>
      </c>
      <c r="AC234" s="71" t="s">
        <v>66</v>
      </c>
      <c r="AD234" s="71" t="s">
        <v>64</v>
      </c>
      <c r="AE234" s="71" t="s">
        <v>63</v>
      </c>
      <c r="AF234" s="71" t="s">
        <v>63</v>
      </c>
      <c r="AG234" s="71"/>
      <c r="AH234" s="71" t="s">
        <v>86</v>
      </c>
      <c r="AI234" s="71" t="s">
        <v>64</v>
      </c>
      <c r="AJ234" s="71" t="s">
        <v>64</v>
      </c>
      <c r="AK234" s="71" t="s">
        <v>64</v>
      </c>
      <c r="AL234" s="71" t="s">
        <v>64</v>
      </c>
      <c r="AM234" s="71" t="s">
        <v>64</v>
      </c>
      <c r="AN234" s="71"/>
      <c r="AO234" s="71"/>
      <c r="AP234" s="71" t="s">
        <v>4318</v>
      </c>
      <c r="AQ234" s="71" t="s">
        <v>801</v>
      </c>
      <c r="AR234" s="71" t="s">
        <v>63</v>
      </c>
      <c r="AS234" s="71"/>
      <c r="AT234" s="71" t="s">
        <v>64</v>
      </c>
      <c r="AU234" s="71"/>
      <c r="AV234" s="71"/>
      <c r="AW234" s="71"/>
      <c r="AX234" s="95" t="s">
        <v>4319</v>
      </c>
      <c r="AY234" s="73" t="s">
        <v>4320</v>
      </c>
    </row>
    <row r="235" spans="1:51" ht="75" customHeight="1">
      <c r="A235" s="70">
        <v>234</v>
      </c>
      <c r="B235" s="71" t="s">
        <v>4321</v>
      </c>
      <c r="C235" s="71" t="s">
        <v>4286</v>
      </c>
      <c r="D235" s="71" t="s">
        <v>4322</v>
      </c>
      <c r="E235" s="71" t="s">
        <v>1486</v>
      </c>
      <c r="F235" s="71" t="s">
        <v>232</v>
      </c>
      <c r="G235" s="71" t="s">
        <v>797</v>
      </c>
      <c r="H235" s="71" t="s">
        <v>98</v>
      </c>
      <c r="I235" s="71" t="s">
        <v>4323</v>
      </c>
      <c r="J235" s="71" t="s">
        <v>4324</v>
      </c>
      <c r="K235" s="71" t="s">
        <v>4325</v>
      </c>
      <c r="L235" s="71" t="s">
        <v>4326</v>
      </c>
      <c r="M235" s="71" t="s">
        <v>4327</v>
      </c>
      <c r="N235" s="71"/>
      <c r="O235" s="71"/>
      <c r="P235" s="71"/>
      <c r="Q235" s="71"/>
      <c r="R235" s="71"/>
      <c r="S235" s="71"/>
      <c r="T235" s="71"/>
      <c r="U235" s="71"/>
      <c r="V235" s="71"/>
      <c r="W235" s="71"/>
      <c r="X235" s="71"/>
      <c r="Y235" s="71"/>
      <c r="Z235" s="71"/>
      <c r="AA235" s="71"/>
      <c r="AB235" s="71" t="s">
        <v>1724</v>
      </c>
      <c r="AC235" s="71" t="s">
        <v>66</v>
      </c>
      <c r="AD235" s="71" t="s">
        <v>63</v>
      </c>
      <c r="AE235" s="71" t="s">
        <v>64</v>
      </c>
      <c r="AF235" s="71" t="s">
        <v>64</v>
      </c>
      <c r="AG235" s="71"/>
      <c r="AH235" s="71" t="s">
        <v>933</v>
      </c>
      <c r="AI235" s="71" t="s">
        <v>64</v>
      </c>
      <c r="AJ235" s="71" t="s">
        <v>63</v>
      </c>
      <c r="AK235" s="71" t="s">
        <v>64</v>
      </c>
      <c r="AL235" s="71" t="s">
        <v>64</v>
      </c>
      <c r="AM235" s="71" t="s">
        <v>64</v>
      </c>
      <c r="AN235" s="71"/>
      <c r="AO235" s="71"/>
      <c r="AP235" s="71" t="s">
        <v>4328</v>
      </c>
      <c r="AQ235" s="71" t="s">
        <v>273</v>
      </c>
      <c r="AR235" s="71" t="s">
        <v>64</v>
      </c>
      <c r="AS235" s="71"/>
      <c r="AT235" s="71" t="s">
        <v>63</v>
      </c>
      <c r="AU235" s="71"/>
      <c r="AV235" s="71"/>
      <c r="AW235" s="71"/>
      <c r="AX235" s="95" t="s">
        <v>4329</v>
      </c>
      <c r="AY235" s="73" t="s">
        <v>4330</v>
      </c>
    </row>
    <row r="236" spans="1:51" ht="75" customHeight="1">
      <c r="A236" s="70">
        <v>235</v>
      </c>
      <c r="B236" s="71" t="s">
        <v>4331</v>
      </c>
      <c r="C236" s="71" t="s">
        <v>746</v>
      </c>
      <c r="D236" s="71" t="s">
        <v>4332</v>
      </c>
      <c r="E236" s="71" t="s">
        <v>1547</v>
      </c>
      <c r="F236" s="71" t="s">
        <v>232</v>
      </c>
      <c r="G236" s="71" t="s">
        <v>747</v>
      </c>
      <c r="H236" s="71" t="s">
        <v>218</v>
      </c>
      <c r="I236" s="71" t="s">
        <v>1233</v>
      </c>
      <c r="J236" s="71" t="s">
        <v>1457</v>
      </c>
      <c r="K236" s="71" t="s">
        <v>244</v>
      </c>
      <c r="L236" s="71" t="s">
        <v>4333</v>
      </c>
      <c r="M236" s="71" t="s">
        <v>4334</v>
      </c>
      <c r="N236" s="71"/>
      <c r="O236" s="71"/>
      <c r="P236" s="71"/>
      <c r="Q236" s="71"/>
      <c r="R236" s="71"/>
      <c r="S236" s="71"/>
      <c r="T236" s="71"/>
      <c r="U236" s="71"/>
      <c r="V236" s="71"/>
      <c r="W236" s="71"/>
      <c r="X236" s="71"/>
      <c r="Y236" s="71"/>
      <c r="Z236" s="71"/>
      <c r="AA236" s="71"/>
      <c r="AB236" s="71" t="s">
        <v>65</v>
      </c>
      <c r="AC236" s="71" t="s">
        <v>66</v>
      </c>
      <c r="AD236" s="71" t="s">
        <v>63</v>
      </c>
      <c r="AE236" s="71" t="s">
        <v>63</v>
      </c>
      <c r="AF236" s="71" t="s">
        <v>64</v>
      </c>
      <c r="AG236" s="71"/>
      <c r="AH236" s="71" t="s">
        <v>67</v>
      </c>
      <c r="AI236" s="71" t="s">
        <v>64</v>
      </c>
      <c r="AJ236" s="71" t="s">
        <v>133</v>
      </c>
      <c r="AK236" s="71" t="s">
        <v>133</v>
      </c>
      <c r="AL236" s="71" t="s">
        <v>63</v>
      </c>
      <c r="AM236" s="71" t="s">
        <v>64</v>
      </c>
      <c r="AN236" s="71"/>
      <c r="AO236" s="71"/>
      <c r="AP236" s="71" t="s">
        <v>4335</v>
      </c>
      <c r="AQ236" s="71" t="s">
        <v>593</v>
      </c>
      <c r="AR236" s="71" t="s">
        <v>63</v>
      </c>
      <c r="AS236" s="71"/>
      <c r="AT236" s="71" t="s">
        <v>64</v>
      </c>
      <c r="AU236" s="71"/>
      <c r="AV236" s="71"/>
      <c r="AW236" s="71"/>
      <c r="AX236" s="95"/>
      <c r="AY236" s="73" t="s">
        <v>4336</v>
      </c>
    </row>
    <row r="237" spans="1:51" ht="75" customHeight="1">
      <c r="A237" s="70">
        <v>236</v>
      </c>
      <c r="B237" s="71" t="s">
        <v>4337</v>
      </c>
      <c r="C237" s="71" t="s">
        <v>4287</v>
      </c>
      <c r="D237" s="71" t="s">
        <v>4338</v>
      </c>
      <c r="E237" s="71" t="s">
        <v>1788</v>
      </c>
      <c r="F237" s="71" t="s">
        <v>232</v>
      </c>
      <c r="G237" s="71" t="s">
        <v>589</v>
      </c>
      <c r="H237" s="71" t="s">
        <v>234</v>
      </c>
      <c r="I237" s="71" t="s">
        <v>2238</v>
      </c>
      <c r="J237" s="71" t="s">
        <v>1457</v>
      </c>
      <c r="K237" s="71" t="s">
        <v>244</v>
      </c>
      <c r="L237" s="71" t="s">
        <v>4339</v>
      </c>
      <c r="M237" s="71" t="s">
        <v>4340</v>
      </c>
      <c r="N237" s="71"/>
      <c r="O237" s="71"/>
      <c r="P237" s="71"/>
      <c r="Q237" s="71"/>
      <c r="R237" s="71"/>
      <c r="S237" s="71"/>
      <c r="T237" s="71"/>
      <c r="U237" s="71"/>
      <c r="V237" s="71"/>
      <c r="W237" s="71"/>
      <c r="X237" s="71"/>
      <c r="Y237" s="71"/>
      <c r="Z237" s="71"/>
      <c r="AA237" s="71"/>
      <c r="AB237" s="71" t="s">
        <v>65</v>
      </c>
      <c r="AC237" s="71" t="s">
        <v>101</v>
      </c>
      <c r="AD237" s="71" t="s">
        <v>63</v>
      </c>
      <c r="AE237" s="71" t="s">
        <v>64</v>
      </c>
      <c r="AF237" s="71" t="s">
        <v>64</v>
      </c>
      <c r="AG237" s="71"/>
      <c r="AH237" s="71" t="s">
        <v>67</v>
      </c>
      <c r="AI237" s="71" t="s">
        <v>133</v>
      </c>
      <c r="AJ237" s="71" t="s">
        <v>63</v>
      </c>
      <c r="AK237" s="71" t="s">
        <v>64</v>
      </c>
      <c r="AL237" s="71" t="s">
        <v>64</v>
      </c>
      <c r="AM237" s="71" t="s">
        <v>64</v>
      </c>
      <c r="AN237" s="71"/>
      <c r="AO237" s="71"/>
      <c r="AP237" s="71" t="s">
        <v>4341</v>
      </c>
      <c r="AQ237" s="71" t="s">
        <v>367</v>
      </c>
      <c r="AR237" s="71" t="s">
        <v>64</v>
      </c>
      <c r="AS237" s="71"/>
      <c r="AT237" s="71" t="s">
        <v>63</v>
      </c>
      <c r="AU237" s="71"/>
      <c r="AV237" s="71"/>
      <c r="AW237" s="71"/>
      <c r="AX237" s="95" t="s">
        <v>4342</v>
      </c>
      <c r="AY237" s="73"/>
    </row>
    <row r="238" spans="1:51" ht="75" customHeight="1">
      <c r="A238" s="70">
        <v>237</v>
      </c>
      <c r="B238" s="71" t="s">
        <v>4343</v>
      </c>
      <c r="C238" s="71" t="s">
        <v>2213</v>
      </c>
      <c r="D238" s="71" t="s">
        <v>4344</v>
      </c>
      <c r="E238" s="71" t="s">
        <v>1503</v>
      </c>
      <c r="F238" s="71" t="s">
        <v>232</v>
      </c>
      <c r="G238" s="71" t="s">
        <v>233</v>
      </c>
      <c r="H238" s="71" t="s">
        <v>218</v>
      </c>
      <c r="I238" s="71" t="s">
        <v>1233</v>
      </c>
      <c r="J238" s="71">
        <v>1</v>
      </c>
      <c r="K238" s="71" t="s">
        <v>244</v>
      </c>
      <c r="L238" s="71" t="s">
        <v>4345</v>
      </c>
      <c r="M238" s="71" t="s">
        <v>4346</v>
      </c>
      <c r="N238" s="71"/>
      <c r="O238" s="71"/>
      <c r="P238" s="71"/>
      <c r="Q238" s="71"/>
      <c r="R238" s="71"/>
      <c r="S238" s="71"/>
      <c r="T238" s="71"/>
      <c r="U238" s="71"/>
      <c r="V238" s="71"/>
      <c r="W238" s="71"/>
      <c r="X238" s="71"/>
      <c r="Y238" s="71"/>
      <c r="Z238" s="71"/>
      <c r="AA238" s="71"/>
      <c r="AB238" s="71" t="s">
        <v>65</v>
      </c>
      <c r="AC238" s="71" t="s">
        <v>101</v>
      </c>
      <c r="AD238" s="71" t="s">
        <v>63</v>
      </c>
      <c r="AE238" s="71" t="s">
        <v>63</v>
      </c>
      <c r="AF238" s="71" t="s">
        <v>64</v>
      </c>
      <c r="AG238" s="71"/>
      <c r="AH238" s="71" t="s">
        <v>86</v>
      </c>
      <c r="AI238" s="71" t="s">
        <v>64</v>
      </c>
      <c r="AJ238" s="71" t="s">
        <v>64</v>
      </c>
      <c r="AK238" s="71" t="s">
        <v>64</v>
      </c>
      <c r="AL238" s="71" t="s">
        <v>63</v>
      </c>
      <c r="AM238" s="71" t="s">
        <v>64</v>
      </c>
      <c r="AN238" s="71"/>
      <c r="AO238" s="71"/>
      <c r="AP238" s="71" t="s">
        <v>4347</v>
      </c>
      <c r="AQ238" s="71" t="s">
        <v>1233</v>
      </c>
      <c r="AR238" s="71" t="s">
        <v>63</v>
      </c>
      <c r="AS238" s="71"/>
      <c r="AT238" s="71" t="s">
        <v>64</v>
      </c>
      <c r="AU238" s="71"/>
      <c r="AV238" s="71"/>
      <c r="AW238" s="71"/>
      <c r="AX238" s="95" t="s">
        <v>4348</v>
      </c>
      <c r="AY238" s="73" t="s">
        <v>4349</v>
      </c>
    </row>
    <row r="239" spans="1:51" ht="65" customHeight="1">
      <c r="A239" s="70">
        <v>238</v>
      </c>
      <c r="B239" s="71" t="s">
        <v>4352</v>
      </c>
      <c r="C239" s="71" t="s">
        <v>4353</v>
      </c>
      <c r="D239" s="71" t="s">
        <v>4354</v>
      </c>
      <c r="E239" s="71" t="s">
        <v>1455</v>
      </c>
      <c r="F239" s="71" t="s">
        <v>54</v>
      </c>
      <c r="G239" s="71" t="s">
        <v>126</v>
      </c>
      <c r="H239" s="71" t="s">
        <v>234</v>
      </c>
      <c r="I239" s="71" t="s">
        <v>429</v>
      </c>
      <c r="J239" s="71" t="s">
        <v>1457</v>
      </c>
      <c r="K239" s="71" t="s">
        <v>316</v>
      </c>
      <c r="L239" s="71" t="s">
        <v>4355</v>
      </c>
      <c r="M239" s="71" t="s">
        <v>4356</v>
      </c>
      <c r="N239" s="71" t="s">
        <v>1511</v>
      </c>
      <c r="O239" s="71" t="s">
        <v>4357</v>
      </c>
      <c r="P239" s="71" t="s">
        <v>60</v>
      </c>
      <c r="Q239" s="71" t="s">
        <v>436</v>
      </c>
      <c r="R239" s="71" t="s">
        <v>190</v>
      </c>
      <c r="S239" s="71" t="s">
        <v>64</v>
      </c>
      <c r="T239" s="71" t="s">
        <v>63</v>
      </c>
      <c r="U239" s="71" t="s">
        <v>64</v>
      </c>
      <c r="V239" s="71" t="s">
        <v>63</v>
      </c>
      <c r="W239" s="71" t="s">
        <v>64</v>
      </c>
      <c r="X239" s="71" t="s">
        <v>64</v>
      </c>
      <c r="Y239" s="71" t="s">
        <v>63</v>
      </c>
      <c r="Z239" s="71" t="s">
        <v>64</v>
      </c>
      <c r="AA239" s="71" t="s">
        <v>64</v>
      </c>
      <c r="AB239" s="71" t="s">
        <v>143</v>
      </c>
      <c r="AC239" s="71" t="s">
        <v>101</v>
      </c>
      <c r="AD239" s="71" t="s">
        <v>63</v>
      </c>
      <c r="AE239" s="71" t="s">
        <v>64</v>
      </c>
      <c r="AF239" s="71" t="s">
        <v>64</v>
      </c>
      <c r="AG239" s="71" t="s">
        <v>64</v>
      </c>
      <c r="AH239" s="71" t="s">
        <v>86</v>
      </c>
      <c r="AI239" s="71" t="s">
        <v>64</v>
      </c>
      <c r="AJ239" s="71" t="s">
        <v>63</v>
      </c>
      <c r="AK239" s="71" t="s">
        <v>63</v>
      </c>
      <c r="AL239" s="71" t="s">
        <v>64</v>
      </c>
      <c r="AM239" s="71" t="s">
        <v>63</v>
      </c>
      <c r="AN239" s="71" t="s">
        <v>4358</v>
      </c>
      <c r="AO239" s="71" t="s">
        <v>4359</v>
      </c>
      <c r="AP239" s="71" t="s">
        <v>4360</v>
      </c>
      <c r="AQ239" s="71" t="s">
        <v>458</v>
      </c>
      <c r="AR239" s="71" t="s">
        <v>133</v>
      </c>
      <c r="AS239" s="71" t="s">
        <v>4361</v>
      </c>
      <c r="AT239" s="71" t="s">
        <v>64</v>
      </c>
      <c r="AU239" s="71" t="s">
        <v>73</v>
      </c>
      <c r="AV239" s="71" t="s">
        <v>64</v>
      </c>
      <c r="AW239" s="71"/>
      <c r="AX239" s="71" t="s">
        <v>4362</v>
      </c>
      <c r="AY239" s="73" t="s">
        <v>4363</v>
      </c>
    </row>
    <row r="240" spans="1:51" ht="65" customHeight="1">
      <c r="A240" s="70">
        <v>239</v>
      </c>
      <c r="B240" s="71" t="s">
        <v>4364</v>
      </c>
      <c r="C240" s="71" t="s">
        <v>811</v>
      </c>
      <c r="D240" s="71" t="s">
        <v>4365</v>
      </c>
      <c r="E240" s="71" t="s">
        <v>1530</v>
      </c>
      <c r="F240" s="71" t="s">
        <v>232</v>
      </c>
      <c r="G240" s="71" t="s">
        <v>747</v>
      </c>
      <c r="H240" s="71" t="s">
        <v>218</v>
      </c>
      <c r="I240" s="71" t="s">
        <v>851</v>
      </c>
      <c r="J240" s="71" t="s">
        <v>1457</v>
      </c>
      <c r="K240" s="71" t="s">
        <v>316</v>
      </c>
      <c r="L240" s="71" t="s">
        <v>4366</v>
      </c>
      <c r="M240" s="71" t="s">
        <v>4367</v>
      </c>
      <c r="N240" s="71"/>
      <c r="O240" s="71"/>
      <c r="P240" s="71"/>
      <c r="Q240" s="71"/>
      <c r="R240" s="71"/>
      <c r="S240" s="71"/>
      <c r="T240" s="71"/>
      <c r="U240" s="71"/>
      <c r="V240" s="71"/>
      <c r="W240" s="71"/>
      <c r="X240" s="71"/>
      <c r="Y240" s="71"/>
      <c r="Z240" s="71"/>
      <c r="AA240" s="71"/>
      <c r="AB240" s="71" t="s">
        <v>65</v>
      </c>
      <c r="AC240" s="71" t="s">
        <v>66</v>
      </c>
      <c r="AD240" s="71" t="s">
        <v>63</v>
      </c>
      <c r="AE240" s="71" t="s">
        <v>63</v>
      </c>
      <c r="AF240" s="71" t="s">
        <v>64</v>
      </c>
      <c r="AG240" s="71"/>
      <c r="AH240" s="71" t="s">
        <v>67</v>
      </c>
      <c r="AI240" s="71" t="s">
        <v>64</v>
      </c>
      <c r="AJ240" s="71" t="s">
        <v>64</v>
      </c>
      <c r="AK240" s="71" t="s">
        <v>64</v>
      </c>
      <c r="AL240" s="71" t="s">
        <v>63</v>
      </c>
      <c r="AM240" s="71" t="s">
        <v>133</v>
      </c>
      <c r="AN240" s="71"/>
      <c r="AO240" s="71"/>
      <c r="AP240" s="71" t="s">
        <v>4368</v>
      </c>
      <c r="AQ240" s="71" t="s">
        <v>4369</v>
      </c>
      <c r="AR240" s="71" t="s">
        <v>133</v>
      </c>
      <c r="AS240" s="71"/>
      <c r="AT240" s="71" t="s">
        <v>64</v>
      </c>
      <c r="AU240" s="71"/>
      <c r="AV240" s="71"/>
      <c r="AW240" s="71"/>
      <c r="AX240" s="71" t="s">
        <v>4370</v>
      </c>
      <c r="AY240" s="73" t="s">
        <v>4371</v>
      </c>
    </row>
    <row r="241" spans="1:51" ht="65" customHeight="1">
      <c r="A241" s="70">
        <v>240</v>
      </c>
      <c r="B241" s="71" t="s">
        <v>4372</v>
      </c>
      <c r="C241" s="71" t="s">
        <v>265</v>
      </c>
      <c r="D241" s="71" t="s">
        <v>4373</v>
      </c>
      <c r="E241" s="71" t="s">
        <v>1511</v>
      </c>
      <c r="F241" s="71" t="s">
        <v>54</v>
      </c>
      <c r="G241" s="71" t="s">
        <v>126</v>
      </c>
      <c r="H241" s="71" t="s">
        <v>234</v>
      </c>
      <c r="I241" s="71" t="s">
        <v>971</v>
      </c>
      <c r="J241" s="71" t="s">
        <v>1457</v>
      </c>
      <c r="K241" s="71" t="s">
        <v>316</v>
      </c>
      <c r="L241" s="71" t="s">
        <v>4374</v>
      </c>
      <c r="M241" s="71" t="s">
        <v>4375</v>
      </c>
      <c r="N241" s="71"/>
      <c r="O241" s="71" t="s">
        <v>1634</v>
      </c>
      <c r="P241" s="71" t="s">
        <v>60</v>
      </c>
      <c r="Q241" s="71" t="s">
        <v>82</v>
      </c>
      <c r="R241" s="71" t="s">
        <v>1701</v>
      </c>
      <c r="S241" s="71" t="s">
        <v>63</v>
      </c>
      <c r="T241" s="71" t="s">
        <v>63</v>
      </c>
      <c r="U241" s="71" t="s">
        <v>63</v>
      </c>
      <c r="V241" s="71" t="s">
        <v>63</v>
      </c>
      <c r="W241" s="71" t="s">
        <v>64</v>
      </c>
      <c r="X241" s="71" t="s">
        <v>64</v>
      </c>
      <c r="Y241" s="71" t="s">
        <v>63</v>
      </c>
      <c r="Z241" s="71" t="s">
        <v>64</v>
      </c>
      <c r="AA241" s="71" t="s">
        <v>63</v>
      </c>
      <c r="AB241" s="71" t="s">
        <v>65</v>
      </c>
      <c r="AC241" s="71" t="s">
        <v>101</v>
      </c>
      <c r="AD241" s="71" t="s">
        <v>63</v>
      </c>
      <c r="AE241" s="71" t="s">
        <v>63</v>
      </c>
      <c r="AF241" s="71" t="s">
        <v>64</v>
      </c>
      <c r="AG241" s="71" t="s">
        <v>64</v>
      </c>
      <c r="AH241" s="71" t="s">
        <v>86</v>
      </c>
      <c r="AI241" s="71" t="s">
        <v>64</v>
      </c>
      <c r="AJ241" s="71" t="s">
        <v>64</v>
      </c>
      <c r="AK241" s="71" t="s">
        <v>64</v>
      </c>
      <c r="AL241" s="71" t="s">
        <v>63</v>
      </c>
      <c r="AM241" s="71" t="s">
        <v>64</v>
      </c>
      <c r="AN241" s="71" t="s">
        <v>4376</v>
      </c>
      <c r="AO241" s="71" t="s">
        <v>4377</v>
      </c>
      <c r="AP241" s="71" t="s">
        <v>4378</v>
      </c>
      <c r="AQ241" s="71" t="s">
        <v>4379</v>
      </c>
      <c r="AR241" s="71" t="s">
        <v>133</v>
      </c>
      <c r="AS241" s="71"/>
      <c r="AT241" s="71" t="s">
        <v>64</v>
      </c>
      <c r="AU241" s="71" t="s">
        <v>1717</v>
      </c>
      <c r="AV241" s="71" t="s">
        <v>64</v>
      </c>
      <c r="AW241" s="71"/>
      <c r="AX241" s="71" t="s">
        <v>4380</v>
      </c>
      <c r="AY241" s="73" t="s">
        <v>4381</v>
      </c>
    </row>
    <row r="242" spans="1:51" ht="65" customHeight="1">
      <c r="A242" s="70">
        <v>241</v>
      </c>
      <c r="B242" s="71" t="s">
        <v>5284</v>
      </c>
      <c r="C242" s="71" t="s">
        <v>811</v>
      </c>
      <c r="D242" s="71" t="s">
        <v>4382</v>
      </c>
      <c r="E242" s="71" t="s">
        <v>1527</v>
      </c>
      <c r="F242" s="71" t="s">
        <v>232</v>
      </c>
      <c r="G242" s="71" t="s">
        <v>747</v>
      </c>
      <c r="H242" s="71" t="s">
        <v>218</v>
      </c>
      <c r="I242" s="71" t="s">
        <v>1689</v>
      </c>
      <c r="J242" s="71" t="s">
        <v>1457</v>
      </c>
      <c r="K242" s="71" t="s">
        <v>244</v>
      </c>
      <c r="L242" s="71" t="s">
        <v>4383</v>
      </c>
      <c r="M242" s="71" t="s">
        <v>4384</v>
      </c>
      <c r="N242" s="71"/>
      <c r="O242" s="71"/>
      <c r="P242" s="71"/>
      <c r="Q242" s="71"/>
      <c r="R242" s="71"/>
      <c r="S242" s="71"/>
      <c r="T242" s="71"/>
      <c r="U242" s="71"/>
      <c r="V242" s="71"/>
      <c r="W242" s="71"/>
      <c r="X242" s="71"/>
      <c r="Y242" s="71"/>
      <c r="Z242" s="71"/>
      <c r="AA242" s="71"/>
      <c r="AB242" s="71" t="s">
        <v>65</v>
      </c>
      <c r="AC242" s="71" t="s">
        <v>66</v>
      </c>
      <c r="AD242" s="71" t="s">
        <v>63</v>
      </c>
      <c r="AE242" s="71" t="s">
        <v>64</v>
      </c>
      <c r="AF242" s="71" t="s">
        <v>64</v>
      </c>
      <c r="AG242" s="71"/>
      <c r="AH242" s="71" t="s">
        <v>67</v>
      </c>
      <c r="AI242" s="71" t="s">
        <v>64</v>
      </c>
      <c r="AJ242" s="71" t="s">
        <v>64</v>
      </c>
      <c r="AK242" s="71" t="s">
        <v>64</v>
      </c>
      <c r="AL242" s="71" t="s">
        <v>63</v>
      </c>
      <c r="AM242" s="71" t="s">
        <v>64</v>
      </c>
      <c r="AN242" s="71"/>
      <c r="AO242" s="71"/>
      <c r="AP242" s="71" t="s">
        <v>4385</v>
      </c>
      <c r="AQ242" s="71" t="s">
        <v>4386</v>
      </c>
      <c r="AR242" s="71" t="s">
        <v>133</v>
      </c>
      <c r="AS242" s="71"/>
      <c r="AT242" s="71" t="s">
        <v>64</v>
      </c>
      <c r="AU242" s="71"/>
      <c r="AV242" s="71"/>
      <c r="AW242" s="71"/>
      <c r="AX242" s="71" t="s">
        <v>4387</v>
      </c>
      <c r="AY242" s="73" t="s">
        <v>4388</v>
      </c>
    </row>
    <row r="243" spans="1:51" ht="65" customHeight="1">
      <c r="A243" s="70">
        <v>242</v>
      </c>
      <c r="B243" s="71" t="s">
        <v>4389</v>
      </c>
      <c r="C243" s="71" t="s">
        <v>811</v>
      </c>
      <c r="D243" s="71" t="s">
        <v>4390</v>
      </c>
      <c r="E243" s="71" t="s">
        <v>1455</v>
      </c>
      <c r="F243" s="71" t="s">
        <v>232</v>
      </c>
      <c r="G243" s="71" t="s">
        <v>747</v>
      </c>
      <c r="H243" s="71" t="s">
        <v>218</v>
      </c>
      <c r="I243" s="71" t="s">
        <v>195</v>
      </c>
      <c r="J243" s="71" t="s">
        <v>1457</v>
      </c>
      <c r="K243" s="71" t="s">
        <v>316</v>
      </c>
      <c r="L243" s="71" t="s">
        <v>4391</v>
      </c>
      <c r="M243" s="71" t="s">
        <v>4392</v>
      </c>
      <c r="N243" s="71"/>
      <c r="O243" s="71"/>
      <c r="P243" s="71"/>
      <c r="Q243" s="71"/>
      <c r="R243" s="71"/>
      <c r="S243" s="71"/>
      <c r="T243" s="71"/>
      <c r="U243" s="71"/>
      <c r="V243" s="71"/>
      <c r="W243" s="71"/>
      <c r="X243" s="71"/>
      <c r="Y243" s="71"/>
      <c r="Z243" s="71"/>
      <c r="AA243" s="71"/>
      <c r="AB243" s="71" t="s">
        <v>1724</v>
      </c>
      <c r="AC243" s="71" t="s">
        <v>66</v>
      </c>
      <c r="AD243" s="71" t="s">
        <v>63</v>
      </c>
      <c r="AE243" s="71" t="s">
        <v>63</v>
      </c>
      <c r="AF243" s="71" t="s">
        <v>64</v>
      </c>
      <c r="AG243" s="71"/>
      <c r="AH243" s="71" t="s">
        <v>67</v>
      </c>
      <c r="AI243" s="71" t="s">
        <v>64</v>
      </c>
      <c r="AJ243" s="71" t="s">
        <v>63</v>
      </c>
      <c r="AK243" s="71" t="s">
        <v>63</v>
      </c>
      <c r="AL243" s="71" t="s">
        <v>63</v>
      </c>
      <c r="AM243" s="71" t="s">
        <v>64</v>
      </c>
      <c r="AN243" s="71"/>
      <c r="AO243" s="71"/>
      <c r="AP243" s="71" t="s">
        <v>4393</v>
      </c>
      <c r="AQ243" s="71" t="s">
        <v>2283</v>
      </c>
      <c r="AR243" s="71" t="s">
        <v>64</v>
      </c>
      <c r="AS243" s="71"/>
      <c r="AT243" s="71" t="s">
        <v>64</v>
      </c>
      <c r="AU243" s="71"/>
      <c r="AV243" s="71"/>
      <c r="AW243" s="71"/>
      <c r="AX243" s="71" t="s">
        <v>4394</v>
      </c>
      <c r="AY243" s="73" t="s">
        <v>4395</v>
      </c>
    </row>
    <row r="244" spans="1:51" ht="65" customHeight="1">
      <c r="A244" s="70">
        <v>243</v>
      </c>
      <c r="B244" s="71" t="s">
        <v>4396</v>
      </c>
      <c r="C244" s="71" t="s">
        <v>746</v>
      </c>
      <c r="D244" s="71" t="s">
        <v>4397</v>
      </c>
      <c r="E244" s="71" t="s">
        <v>1486</v>
      </c>
      <c r="F244" s="71" t="s">
        <v>232</v>
      </c>
      <c r="G244" s="71" t="s">
        <v>747</v>
      </c>
      <c r="H244" s="71" t="s">
        <v>218</v>
      </c>
      <c r="I244" s="71" t="s">
        <v>1233</v>
      </c>
      <c r="J244" s="71" t="s">
        <v>1457</v>
      </c>
      <c r="K244" s="71" t="s">
        <v>244</v>
      </c>
      <c r="L244" s="71" t="s">
        <v>4398</v>
      </c>
      <c r="M244" s="71" t="s">
        <v>4399</v>
      </c>
      <c r="N244" s="71"/>
      <c r="O244" s="71"/>
      <c r="P244" s="71"/>
      <c r="Q244" s="71"/>
      <c r="R244" s="71"/>
      <c r="S244" s="71"/>
      <c r="T244" s="71"/>
      <c r="U244" s="71"/>
      <c r="V244" s="71"/>
      <c r="W244" s="71"/>
      <c r="X244" s="71"/>
      <c r="Y244" s="71"/>
      <c r="Z244" s="71"/>
      <c r="AA244" s="71"/>
      <c r="AB244" s="71" t="s">
        <v>65</v>
      </c>
      <c r="AC244" s="71" t="s">
        <v>66</v>
      </c>
      <c r="AD244" s="71" t="s">
        <v>63</v>
      </c>
      <c r="AE244" s="71" t="s">
        <v>63</v>
      </c>
      <c r="AF244" s="71" t="s">
        <v>64</v>
      </c>
      <c r="AG244" s="71"/>
      <c r="AH244" s="71" t="s">
        <v>67</v>
      </c>
      <c r="AI244" s="71" t="s">
        <v>64</v>
      </c>
      <c r="AJ244" s="71" t="s">
        <v>133</v>
      </c>
      <c r="AK244" s="71" t="s">
        <v>64</v>
      </c>
      <c r="AL244" s="71" t="s">
        <v>63</v>
      </c>
      <c r="AM244" s="71" t="s">
        <v>64</v>
      </c>
      <c r="AN244" s="71"/>
      <c r="AO244" s="71"/>
      <c r="AP244" s="71" t="s">
        <v>4400</v>
      </c>
      <c r="AQ244" s="71" t="s">
        <v>4401</v>
      </c>
      <c r="AR244" s="71" t="s">
        <v>133</v>
      </c>
      <c r="AS244" s="71"/>
      <c r="AT244" s="71" t="s">
        <v>64</v>
      </c>
      <c r="AU244" s="71"/>
      <c r="AV244" s="71"/>
      <c r="AW244" s="71"/>
      <c r="AX244" s="71" t="s">
        <v>4402</v>
      </c>
      <c r="AY244" s="73" t="s">
        <v>4403</v>
      </c>
    </row>
    <row r="245" spans="1:51" ht="65" customHeight="1">
      <c r="A245" s="70">
        <v>244</v>
      </c>
      <c r="B245" s="71" t="s">
        <v>4404</v>
      </c>
      <c r="C245" s="71" t="s">
        <v>4405</v>
      </c>
      <c r="D245" s="71" t="s">
        <v>4406</v>
      </c>
      <c r="E245" s="71" t="s">
        <v>1455</v>
      </c>
      <c r="F245" s="71" t="s">
        <v>232</v>
      </c>
      <c r="G245" s="71" t="s">
        <v>233</v>
      </c>
      <c r="H245" s="71" t="s">
        <v>234</v>
      </c>
      <c r="I245" s="71" t="s">
        <v>1233</v>
      </c>
      <c r="J245" s="71" t="s">
        <v>1457</v>
      </c>
      <c r="K245" s="71" t="s">
        <v>244</v>
      </c>
      <c r="L245" s="71" t="s">
        <v>4407</v>
      </c>
      <c r="M245" s="71" t="s">
        <v>4408</v>
      </c>
      <c r="N245" s="71" t="s">
        <v>1455</v>
      </c>
      <c r="O245" s="71" t="s">
        <v>1700</v>
      </c>
      <c r="P245" s="71"/>
      <c r="Q245" s="71"/>
      <c r="R245" s="71"/>
      <c r="S245" s="71"/>
      <c r="T245" s="71"/>
      <c r="U245" s="71"/>
      <c r="V245" s="71"/>
      <c r="W245" s="71"/>
      <c r="X245" s="71"/>
      <c r="Y245" s="71"/>
      <c r="Z245" s="71"/>
      <c r="AA245" s="71"/>
      <c r="AB245" s="71" t="s">
        <v>65</v>
      </c>
      <c r="AC245" s="71" t="s">
        <v>85</v>
      </c>
      <c r="AD245" s="71" t="s">
        <v>63</v>
      </c>
      <c r="AE245" s="71" t="s">
        <v>63</v>
      </c>
      <c r="AF245" s="71" t="s">
        <v>64</v>
      </c>
      <c r="AG245" s="71"/>
      <c r="AH245" s="71" t="s">
        <v>67</v>
      </c>
      <c r="AI245" s="71" t="s">
        <v>64</v>
      </c>
      <c r="AJ245" s="71" t="s">
        <v>64</v>
      </c>
      <c r="AK245" s="71" t="s">
        <v>64</v>
      </c>
      <c r="AL245" s="71" t="s">
        <v>63</v>
      </c>
      <c r="AM245" s="71" t="s">
        <v>133</v>
      </c>
      <c r="AN245" s="71"/>
      <c r="AO245" s="71"/>
      <c r="AP245" s="71" t="s">
        <v>4409</v>
      </c>
      <c r="AQ245" s="71" t="s">
        <v>4410</v>
      </c>
      <c r="AR245" s="71" t="s">
        <v>133</v>
      </c>
      <c r="AS245" s="71"/>
      <c r="AT245" s="71" t="s">
        <v>64</v>
      </c>
      <c r="AU245" s="71"/>
      <c r="AV245" s="71"/>
      <c r="AW245" s="71"/>
      <c r="AX245" s="71" t="s">
        <v>4411</v>
      </c>
      <c r="AY245" s="73" t="s">
        <v>4412</v>
      </c>
    </row>
    <row r="246" spans="1:51" ht="65" customHeight="1">
      <c r="A246" s="70">
        <v>245</v>
      </c>
      <c r="B246" s="71" t="s">
        <v>4413</v>
      </c>
      <c r="C246" s="71" t="s">
        <v>746</v>
      </c>
      <c r="D246" s="71" t="s">
        <v>4414</v>
      </c>
      <c r="E246" s="71" t="s">
        <v>1530</v>
      </c>
      <c r="F246" s="71" t="s">
        <v>232</v>
      </c>
      <c r="G246" s="71" t="s">
        <v>747</v>
      </c>
      <c r="H246" s="71" t="s">
        <v>218</v>
      </c>
      <c r="I246" s="71" t="s">
        <v>1233</v>
      </c>
      <c r="J246" s="71" t="s">
        <v>1457</v>
      </c>
      <c r="K246" s="71" t="s">
        <v>244</v>
      </c>
      <c r="L246" s="71" t="s">
        <v>4415</v>
      </c>
      <c r="M246" s="71" t="s">
        <v>4416</v>
      </c>
      <c r="N246" s="71"/>
      <c r="O246" s="71"/>
      <c r="P246" s="71"/>
      <c r="Q246" s="71"/>
      <c r="R246" s="71"/>
      <c r="S246" s="71"/>
      <c r="T246" s="71"/>
      <c r="U246" s="71"/>
      <c r="V246" s="71"/>
      <c r="W246" s="71"/>
      <c r="X246" s="71"/>
      <c r="Y246" s="71"/>
      <c r="Z246" s="71"/>
      <c r="AA246" s="71"/>
      <c r="AB246" s="71" t="s">
        <v>65</v>
      </c>
      <c r="AC246" s="71" t="s">
        <v>66</v>
      </c>
      <c r="AD246" s="71" t="s">
        <v>63</v>
      </c>
      <c r="AE246" s="71" t="s">
        <v>63</v>
      </c>
      <c r="AF246" s="71" t="s">
        <v>64</v>
      </c>
      <c r="AG246" s="71"/>
      <c r="AH246" s="71" t="s">
        <v>67</v>
      </c>
      <c r="AI246" s="71" t="s">
        <v>64</v>
      </c>
      <c r="AJ246" s="71" t="s">
        <v>64</v>
      </c>
      <c r="AK246" s="71" t="s">
        <v>64</v>
      </c>
      <c r="AL246" s="71" t="s">
        <v>63</v>
      </c>
      <c r="AM246" s="71" t="s">
        <v>64</v>
      </c>
      <c r="AN246" s="71"/>
      <c r="AO246" s="71"/>
      <c r="AP246" s="71" t="s">
        <v>4417</v>
      </c>
      <c r="AQ246" s="71" t="s">
        <v>1233</v>
      </c>
      <c r="AR246" s="71" t="s">
        <v>63</v>
      </c>
      <c r="AS246" s="71"/>
      <c r="AT246" s="71" t="s">
        <v>64</v>
      </c>
      <c r="AU246" s="71"/>
      <c r="AV246" s="71"/>
      <c r="AW246" s="71"/>
      <c r="AX246" s="71" t="s">
        <v>4418</v>
      </c>
      <c r="AY246" s="73" t="s">
        <v>4419</v>
      </c>
    </row>
    <row r="247" spans="1:51" ht="65" customHeight="1">
      <c r="A247" s="70">
        <v>246</v>
      </c>
      <c r="B247" s="71" t="s">
        <v>4420</v>
      </c>
      <c r="C247" s="71" t="s">
        <v>746</v>
      </c>
      <c r="D247" s="71" t="s">
        <v>4421</v>
      </c>
      <c r="E247" s="71" t="s">
        <v>1547</v>
      </c>
      <c r="F247" s="71" t="s">
        <v>232</v>
      </c>
      <c r="G247" s="71" t="s">
        <v>589</v>
      </c>
      <c r="H247" s="71" t="s">
        <v>218</v>
      </c>
      <c r="I247" s="71" t="s">
        <v>613</v>
      </c>
      <c r="J247" s="71" t="s">
        <v>1457</v>
      </c>
      <c r="K247" s="71" t="s">
        <v>267</v>
      </c>
      <c r="L247" s="71" t="s">
        <v>4422</v>
      </c>
      <c r="M247" s="71" t="s">
        <v>4423</v>
      </c>
      <c r="N247" s="71"/>
      <c r="O247" s="71"/>
      <c r="P247" s="71"/>
      <c r="Q247" s="71"/>
      <c r="R247" s="71"/>
      <c r="S247" s="71"/>
      <c r="T247" s="71"/>
      <c r="U247" s="71"/>
      <c r="V247" s="71"/>
      <c r="W247" s="71"/>
      <c r="X247" s="71"/>
      <c r="Y247" s="71"/>
      <c r="Z247" s="71"/>
      <c r="AA247" s="71"/>
      <c r="AB247" s="71" t="s">
        <v>65</v>
      </c>
      <c r="AC247" s="71" t="s">
        <v>66</v>
      </c>
      <c r="AD247" s="71" t="s">
        <v>63</v>
      </c>
      <c r="AE247" s="71" t="s">
        <v>63</v>
      </c>
      <c r="AF247" s="71" t="s">
        <v>64</v>
      </c>
      <c r="AG247" s="71"/>
      <c r="AH247" s="71" t="s">
        <v>67</v>
      </c>
      <c r="AI247" s="71" t="s">
        <v>64</v>
      </c>
      <c r="AJ247" s="71" t="s">
        <v>64</v>
      </c>
      <c r="AK247" s="71" t="s">
        <v>64</v>
      </c>
      <c r="AL247" s="71" t="s">
        <v>63</v>
      </c>
      <c r="AM247" s="71" t="s">
        <v>64</v>
      </c>
      <c r="AN247" s="71"/>
      <c r="AO247" s="71"/>
      <c r="AP247" s="71" t="s">
        <v>4424</v>
      </c>
      <c r="AQ247" s="71" t="s">
        <v>613</v>
      </c>
      <c r="AR247" s="71" t="s">
        <v>63</v>
      </c>
      <c r="AS247" s="71"/>
      <c r="AT247" s="71" t="s">
        <v>64</v>
      </c>
      <c r="AU247" s="71"/>
      <c r="AV247" s="71"/>
      <c r="AW247" s="71"/>
      <c r="AX247" s="22" t="s">
        <v>5283</v>
      </c>
      <c r="AY247" s="73" t="s">
        <v>4425</v>
      </c>
    </row>
    <row r="248" spans="1:51" ht="65" customHeight="1">
      <c r="A248" s="70">
        <v>247</v>
      </c>
      <c r="B248" s="71" t="s">
        <v>4426</v>
      </c>
      <c r="C248" s="71" t="s">
        <v>1616</v>
      </c>
      <c r="D248" s="71" t="s">
        <v>4427</v>
      </c>
      <c r="E248" s="71" t="s">
        <v>1527</v>
      </c>
      <c r="F248" s="71" t="s">
        <v>232</v>
      </c>
      <c r="G248" s="71" t="s">
        <v>589</v>
      </c>
      <c r="H248" s="71" t="s">
        <v>218</v>
      </c>
      <c r="I248" s="71" t="s">
        <v>4428</v>
      </c>
      <c r="J248" s="71" t="s">
        <v>4429</v>
      </c>
      <c r="K248" s="71" t="s">
        <v>4430</v>
      </c>
      <c r="L248" s="71" t="s">
        <v>4431</v>
      </c>
      <c r="M248" s="71" t="s">
        <v>4432</v>
      </c>
      <c r="N248" s="71"/>
      <c r="O248" s="71"/>
      <c r="P248" s="71"/>
      <c r="Q248" s="71"/>
      <c r="R248" s="71"/>
      <c r="S248" s="71"/>
      <c r="T248" s="71"/>
      <c r="U248" s="71"/>
      <c r="V248" s="71"/>
      <c r="W248" s="71"/>
      <c r="X248" s="71"/>
      <c r="Y248" s="71"/>
      <c r="Z248" s="71"/>
      <c r="AA248" s="71"/>
      <c r="AB248" s="71" t="s">
        <v>65</v>
      </c>
      <c r="AC248" s="71" t="s">
        <v>66</v>
      </c>
      <c r="AD248" s="71" t="s">
        <v>63</v>
      </c>
      <c r="AE248" s="71" t="s">
        <v>63</v>
      </c>
      <c r="AF248" s="71" t="s">
        <v>63</v>
      </c>
      <c r="AG248" s="71"/>
      <c r="AH248" s="71" t="s">
        <v>67</v>
      </c>
      <c r="AI248" s="71" t="s">
        <v>64</v>
      </c>
      <c r="AJ248" s="71" t="s">
        <v>64</v>
      </c>
      <c r="AK248" s="71" t="s">
        <v>64</v>
      </c>
      <c r="AL248" s="71" t="s">
        <v>63</v>
      </c>
      <c r="AM248" s="71" t="s">
        <v>64</v>
      </c>
      <c r="AN248" s="71"/>
      <c r="AO248" s="71"/>
      <c r="AP248" s="71" t="s">
        <v>4433</v>
      </c>
      <c r="AQ248" s="71" t="s">
        <v>2482</v>
      </c>
      <c r="AR248" s="71" t="s">
        <v>64</v>
      </c>
      <c r="AS248" s="71"/>
      <c r="AT248" s="71" t="s">
        <v>64</v>
      </c>
      <c r="AU248" s="71"/>
      <c r="AV248" s="71"/>
      <c r="AW248" s="71"/>
      <c r="AX248" s="71" t="s">
        <v>4434</v>
      </c>
      <c r="AY248" s="73" t="s">
        <v>4435</v>
      </c>
    </row>
    <row r="249" spans="1:51" ht="65" customHeight="1">
      <c r="A249" s="70">
        <v>248</v>
      </c>
      <c r="B249" s="71" t="s">
        <v>4436</v>
      </c>
      <c r="C249" s="71" t="s">
        <v>746</v>
      </c>
      <c r="D249" s="71" t="s">
        <v>4437</v>
      </c>
      <c r="E249" s="71" t="s">
        <v>1547</v>
      </c>
      <c r="F249" s="71" t="s">
        <v>232</v>
      </c>
      <c r="G249" s="71" t="s">
        <v>747</v>
      </c>
      <c r="H249" s="71" t="s">
        <v>218</v>
      </c>
      <c r="I249" s="71" t="s">
        <v>1468</v>
      </c>
      <c r="J249" s="71" t="s">
        <v>1457</v>
      </c>
      <c r="K249" s="71" t="s">
        <v>316</v>
      </c>
      <c r="L249" s="71" t="s">
        <v>4438</v>
      </c>
      <c r="M249" s="71" t="s">
        <v>4439</v>
      </c>
      <c r="N249" s="71"/>
      <c r="O249" s="71"/>
      <c r="P249" s="71"/>
      <c r="Q249" s="71"/>
      <c r="R249" s="71"/>
      <c r="S249" s="71"/>
      <c r="T249" s="71"/>
      <c r="U249" s="71"/>
      <c r="V249" s="71"/>
      <c r="W249" s="71"/>
      <c r="X249" s="71"/>
      <c r="Y249" s="71"/>
      <c r="Z249" s="71"/>
      <c r="AA249" s="71"/>
      <c r="AB249" s="71" t="s">
        <v>65</v>
      </c>
      <c r="AC249" s="71" t="s">
        <v>66</v>
      </c>
      <c r="AD249" s="71" t="s">
        <v>63</v>
      </c>
      <c r="AE249" s="71" t="s">
        <v>63</v>
      </c>
      <c r="AF249" s="71" t="s">
        <v>64</v>
      </c>
      <c r="AG249" s="71"/>
      <c r="AH249" s="71" t="s">
        <v>67</v>
      </c>
      <c r="AI249" s="71" t="s">
        <v>64</v>
      </c>
      <c r="AJ249" s="71" t="s">
        <v>133</v>
      </c>
      <c r="AK249" s="71" t="s">
        <v>64</v>
      </c>
      <c r="AL249" s="71" t="s">
        <v>63</v>
      </c>
      <c r="AM249" s="71" t="s">
        <v>64</v>
      </c>
      <c r="AN249" s="71"/>
      <c r="AO249" s="71"/>
      <c r="AP249" s="71" t="s">
        <v>4440</v>
      </c>
      <c r="AQ249" s="71" t="s">
        <v>613</v>
      </c>
      <c r="AR249" s="71" t="s">
        <v>63</v>
      </c>
      <c r="AS249" s="71"/>
      <c r="AT249" s="71" t="s">
        <v>64</v>
      </c>
      <c r="AU249" s="71"/>
      <c r="AV249" s="71"/>
      <c r="AW249" s="71"/>
      <c r="AX249" s="71" t="s">
        <v>4441</v>
      </c>
      <c r="AY249" s="73"/>
    </row>
    <row r="250" spans="1:51" ht="65" customHeight="1">
      <c r="A250" s="70">
        <v>249</v>
      </c>
      <c r="B250" s="71" t="s">
        <v>4442</v>
      </c>
      <c r="C250" s="71" t="s">
        <v>265</v>
      </c>
      <c r="D250" s="71" t="s">
        <v>4443</v>
      </c>
      <c r="E250" s="71" t="s">
        <v>1486</v>
      </c>
      <c r="F250" s="71" t="s">
        <v>54</v>
      </c>
      <c r="G250" s="71" t="s">
        <v>126</v>
      </c>
      <c r="H250" s="71" t="s">
        <v>234</v>
      </c>
      <c r="I250" s="71" t="s">
        <v>514</v>
      </c>
      <c r="J250" s="71" t="s">
        <v>1457</v>
      </c>
      <c r="K250" s="71" t="s">
        <v>219</v>
      </c>
      <c r="L250" s="71" t="s">
        <v>4444</v>
      </c>
      <c r="M250" s="71" t="s">
        <v>4445</v>
      </c>
      <c r="N250" s="71" t="s">
        <v>1600</v>
      </c>
      <c r="O250" s="71" t="s">
        <v>1634</v>
      </c>
      <c r="P250" s="71" t="s">
        <v>60</v>
      </c>
      <c r="Q250" s="71" t="s">
        <v>82</v>
      </c>
      <c r="R250" s="71" t="s">
        <v>1701</v>
      </c>
      <c r="S250" s="71" t="s">
        <v>63</v>
      </c>
      <c r="T250" s="71" t="s">
        <v>63</v>
      </c>
      <c r="U250" s="71" t="s">
        <v>63</v>
      </c>
      <c r="V250" s="71" t="s">
        <v>64</v>
      </c>
      <c r="W250" s="71" t="s">
        <v>64</v>
      </c>
      <c r="X250" s="71" t="s">
        <v>64</v>
      </c>
      <c r="Y250" s="71" t="s">
        <v>63</v>
      </c>
      <c r="Z250" s="71" t="s">
        <v>64</v>
      </c>
      <c r="AA250" s="71" t="s">
        <v>63</v>
      </c>
      <c r="AB250" s="71" t="s">
        <v>65</v>
      </c>
      <c r="AC250" s="71" t="s">
        <v>101</v>
      </c>
      <c r="AD250" s="71" t="s">
        <v>63</v>
      </c>
      <c r="AE250" s="71" t="s">
        <v>63</v>
      </c>
      <c r="AF250" s="71" t="s">
        <v>63</v>
      </c>
      <c r="AG250" s="71" t="s">
        <v>64</v>
      </c>
      <c r="AH250" s="71" t="s">
        <v>86</v>
      </c>
      <c r="AI250" s="71" t="s">
        <v>64</v>
      </c>
      <c r="AJ250" s="71" t="s">
        <v>64</v>
      </c>
      <c r="AK250" s="71" t="s">
        <v>64</v>
      </c>
      <c r="AL250" s="71" t="s">
        <v>63</v>
      </c>
      <c r="AM250" s="71" t="s">
        <v>64</v>
      </c>
      <c r="AN250" s="71" t="s">
        <v>4446</v>
      </c>
      <c r="AO250" s="71" t="s">
        <v>4447</v>
      </c>
      <c r="AP250" s="71" t="s">
        <v>4448</v>
      </c>
      <c r="AQ250" s="71" t="s">
        <v>514</v>
      </c>
      <c r="AR250" s="71" t="s">
        <v>63</v>
      </c>
      <c r="AS250" s="71"/>
      <c r="AT250" s="71" t="s">
        <v>64</v>
      </c>
      <c r="AU250" s="71" t="s">
        <v>1734</v>
      </c>
      <c r="AV250" s="71" t="s">
        <v>64</v>
      </c>
      <c r="AW250" s="71"/>
      <c r="AX250" s="71" t="s">
        <v>4449</v>
      </c>
      <c r="AY250" s="73" t="s">
        <v>4450</v>
      </c>
    </row>
    <row r="251" spans="1:51" ht="65" customHeight="1">
      <c r="A251" s="70">
        <v>250</v>
      </c>
      <c r="B251" s="71" t="s">
        <v>4451</v>
      </c>
      <c r="C251" s="71" t="s">
        <v>746</v>
      </c>
      <c r="D251" s="71" t="s">
        <v>4452</v>
      </c>
      <c r="E251" s="71" t="s">
        <v>1455</v>
      </c>
      <c r="F251" s="71" t="s">
        <v>232</v>
      </c>
      <c r="G251" s="71" t="s">
        <v>747</v>
      </c>
      <c r="H251" s="71" t="s">
        <v>218</v>
      </c>
      <c r="I251" s="71" t="s">
        <v>613</v>
      </c>
      <c r="J251" s="71" t="s">
        <v>1457</v>
      </c>
      <c r="K251" s="71" t="s">
        <v>267</v>
      </c>
      <c r="L251" s="71" t="s">
        <v>4453</v>
      </c>
      <c r="M251" s="71" t="s">
        <v>4454</v>
      </c>
      <c r="N251" s="71" t="s">
        <v>1455</v>
      </c>
      <c r="O251" s="71" t="s">
        <v>1700</v>
      </c>
      <c r="P251" s="71"/>
      <c r="Q251" s="71"/>
      <c r="R251" s="71"/>
      <c r="S251" s="71"/>
      <c r="T251" s="71"/>
      <c r="U251" s="71"/>
      <c r="V251" s="71"/>
      <c r="W251" s="71"/>
      <c r="X251" s="71"/>
      <c r="Y251" s="71"/>
      <c r="Z251" s="71"/>
      <c r="AA251" s="71"/>
      <c r="AB251" s="71" t="s">
        <v>65</v>
      </c>
      <c r="AC251" s="71" t="s">
        <v>66</v>
      </c>
      <c r="AD251" s="71" t="s">
        <v>63</v>
      </c>
      <c r="AE251" s="71" t="s">
        <v>63</v>
      </c>
      <c r="AF251" s="71" t="s">
        <v>64</v>
      </c>
      <c r="AG251" s="71"/>
      <c r="AH251" s="71" t="s">
        <v>67</v>
      </c>
      <c r="AI251" s="71" t="s">
        <v>64</v>
      </c>
      <c r="AJ251" s="71" t="s">
        <v>64</v>
      </c>
      <c r="AK251" s="71" t="s">
        <v>64</v>
      </c>
      <c r="AL251" s="71" t="s">
        <v>63</v>
      </c>
      <c r="AM251" s="71" t="s">
        <v>64</v>
      </c>
      <c r="AN251" s="71"/>
      <c r="AO251" s="71"/>
      <c r="AP251" s="71" t="s">
        <v>4455</v>
      </c>
      <c r="AQ251" s="71" t="s">
        <v>613</v>
      </c>
      <c r="AR251" s="71" t="s">
        <v>63</v>
      </c>
      <c r="AS251" s="71"/>
      <c r="AT251" s="71" t="s">
        <v>64</v>
      </c>
      <c r="AU251" s="71"/>
      <c r="AV251" s="71"/>
      <c r="AW251" s="71"/>
      <c r="AX251" s="71" t="s">
        <v>4456</v>
      </c>
      <c r="AY251" s="73" t="s">
        <v>4457</v>
      </c>
    </row>
    <row r="252" spans="1:51" ht="65" customHeight="1">
      <c r="A252" s="70">
        <v>251</v>
      </c>
      <c r="B252" s="71" t="s">
        <v>4458</v>
      </c>
      <c r="C252" s="71" t="s">
        <v>746</v>
      </c>
      <c r="D252" s="71" t="s">
        <v>4459</v>
      </c>
      <c r="E252" s="71" t="s">
        <v>1486</v>
      </c>
      <c r="F252" s="71" t="s">
        <v>232</v>
      </c>
      <c r="G252" s="71" t="s">
        <v>747</v>
      </c>
      <c r="H252" s="71" t="s">
        <v>218</v>
      </c>
      <c r="I252" s="71" t="s">
        <v>1233</v>
      </c>
      <c r="J252" s="71" t="s">
        <v>1457</v>
      </c>
      <c r="K252" s="71" t="s">
        <v>244</v>
      </c>
      <c r="L252" s="71" t="s">
        <v>4460</v>
      </c>
      <c r="M252" s="71" t="s">
        <v>4461</v>
      </c>
      <c r="N252" s="71"/>
      <c r="O252" s="71"/>
      <c r="P252" s="71"/>
      <c r="Q252" s="71"/>
      <c r="R252" s="71"/>
      <c r="S252" s="71"/>
      <c r="T252" s="71"/>
      <c r="U252" s="71"/>
      <c r="V252" s="71"/>
      <c r="W252" s="71"/>
      <c r="X252" s="71"/>
      <c r="Y252" s="71"/>
      <c r="Z252" s="71"/>
      <c r="AA252" s="71"/>
      <c r="AB252" s="71" t="s">
        <v>65</v>
      </c>
      <c r="AC252" s="71" t="s">
        <v>66</v>
      </c>
      <c r="AD252" s="71" t="s">
        <v>63</v>
      </c>
      <c r="AE252" s="71" t="s">
        <v>63</v>
      </c>
      <c r="AF252" s="71" t="s">
        <v>64</v>
      </c>
      <c r="AG252" s="71"/>
      <c r="AH252" s="71" t="s">
        <v>67</v>
      </c>
      <c r="AI252" s="71" t="s">
        <v>64</v>
      </c>
      <c r="AJ252" s="71" t="s">
        <v>64</v>
      </c>
      <c r="AK252" s="71" t="s">
        <v>64</v>
      </c>
      <c r="AL252" s="71" t="s">
        <v>63</v>
      </c>
      <c r="AM252" s="71" t="s">
        <v>133</v>
      </c>
      <c r="AN252" s="71"/>
      <c r="AO252" s="71"/>
      <c r="AP252" s="71" t="s">
        <v>4462</v>
      </c>
      <c r="AQ252" s="71" t="s">
        <v>1233</v>
      </c>
      <c r="AR252" s="71" t="s">
        <v>63</v>
      </c>
      <c r="AS252" s="71"/>
      <c r="AT252" s="71" t="s">
        <v>64</v>
      </c>
      <c r="AU252" s="71"/>
      <c r="AV252" s="71"/>
      <c r="AW252" s="71"/>
      <c r="AX252" s="71" t="s">
        <v>4463</v>
      </c>
      <c r="AY252" s="73" t="s">
        <v>4464</v>
      </c>
    </row>
    <row r="253" spans="1:51" ht="65" customHeight="1">
      <c r="A253" s="70">
        <v>252</v>
      </c>
      <c r="B253" s="71" t="s">
        <v>4465</v>
      </c>
      <c r="C253" s="71" t="s">
        <v>4466</v>
      </c>
      <c r="D253" s="71" t="s">
        <v>4467</v>
      </c>
      <c r="E253" s="71" t="s">
        <v>1530</v>
      </c>
      <c r="F253" s="71" t="s">
        <v>232</v>
      </c>
      <c r="G253" s="71" t="s">
        <v>797</v>
      </c>
      <c r="H253" s="71" t="s">
        <v>218</v>
      </c>
      <c r="I253" s="71" t="s">
        <v>514</v>
      </c>
      <c r="J253" s="71" t="s">
        <v>1457</v>
      </c>
      <c r="K253" s="71" t="s">
        <v>219</v>
      </c>
      <c r="L253" s="71" t="s">
        <v>4468</v>
      </c>
      <c r="M253" s="71" t="s">
        <v>4469</v>
      </c>
      <c r="N253" s="71"/>
      <c r="O253" s="71"/>
      <c r="P253" s="71"/>
      <c r="Q253" s="71"/>
      <c r="R253" s="71"/>
      <c r="S253" s="71"/>
      <c r="T253" s="71"/>
      <c r="U253" s="71"/>
      <c r="V253" s="71"/>
      <c r="W253" s="71"/>
      <c r="X253" s="71"/>
      <c r="Y253" s="71"/>
      <c r="Z253" s="71"/>
      <c r="AA253" s="71"/>
      <c r="AB253" s="71" t="s">
        <v>65</v>
      </c>
      <c r="AC253" s="71" t="s">
        <v>66</v>
      </c>
      <c r="AD253" s="71" t="s">
        <v>64</v>
      </c>
      <c r="AE253" s="71" t="s">
        <v>63</v>
      </c>
      <c r="AF253" s="71" t="s">
        <v>64</v>
      </c>
      <c r="AG253" s="71"/>
      <c r="AH253" s="71" t="s">
        <v>86</v>
      </c>
      <c r="AI253" s="71" t="s">
        <v>64</v>
      </c>
      <c r="AJ253" s="71" t="s">
        <v>64</v>
      </c>
      <c r="AK253" s="71" t="s">
        <v>64</v>
      </c>
      <c r="AL253" s="71" t="s">
        <v>64</v>
      </c>
      <c r="AM253" s="71" t="s">
        <v>64</v>
      </c>
      <c r="AN253" s="71"/>
      <c r="AO253" s="71"/>
      <c r="AP253" s="71" t="s">
        <v>4470</v>
      </c>
      <c r="AQ253" s="71" t="s">
        <v>4471</v>
      </c>
      <c r="AR253" s="71" t="s">
        <v>63</v>
      </c>
      <c r="AS253" s="71"/>
      <c r="AT253" s="71" t="s">
        <v>64</v>
      </c>
      <c r="AU253" s="71"/>
      <c r="AV253" s="71"/>
      <c r="AW253" s="71"/>
      <c r="AX253" s="71" t="s">
        <v>4472</v>
      </c>
      <c r="AY253" s="73" t="s">
        <v>4473</v>
      </c>
    </row>
    <row r="254" spans="1:51" ht="65" customHeight="1">
      <c r="A254" s="70">
        <v>253</v>
      </c>
      <c r="B254" s="71" t="s">
        <v>4474</v>
      </c>
      <c r="C254" s="71" t="s">
        <v>811</v>
      </c>
      <c r="D254" s="71" t="s">
        <v>4475</v>
      </c>
      <c r="E254" s="71" t="s">
        <v>1477</v>
      </c>
      <c r="F254" s="71" t="s">
        <v>232</v>
      </c>
      <c r="G254" s="71" t="s">
        <v>747</v>
      </c>
      <c r="H254" s="71" t="s">
        <v>234</v>
      </c>
      <c r="I254" s="71" t="s">
        <v>1233</v>
      </c>
      <c r="J254" s="71" t="s">
        <v>1457</v>
      </c>
      <c r="K254" s="71" t="s">
        <v>244</v>
      </c>
      <c r="L254" s="71" t="s">
        <v>4476</v>
      </c>
      <c r="M254" s="71" t="s">
        <v>4477</v>
      </c>
      <c r="N254" s="71"/>
      <c r="O254" s="71"/>
      <c r="P254" s="71"/>
      <c r="Q254" s="71"/>
      <c r="R254" s="71"/>
      <c r="S254" s="71"/>
      <c r="T254" s="71"/>
      <c r="U254" s="71"/>
      <c r="V254" s="71"/>
      <c r="W254" s="71"/>
      <c r="X254" s="71"/>
      <c r="Y254" s="71"/>
      <c r="Z254" s="71"/>
      <c r="AA254" s="71"/>
      <c r="AB254" s="71" t="s">
        <v>65</v>
      </c>
      <c r="AC254" s="71" t="s">
        <v>66</v>
      </c>
      <c r="AD254" s="71" t="s">
        <v>63</v>
      </c>
      <c r="AE254" s="71" t="s">
        <v>63</v>
      </c>
      <c r="AF254" s="71" t="s">
        <v>64</v>
      </c>
      <c r="AG254" s="71"/>
      <c r="AH254" s="71" t="s">
        <v>67</v>
      </c>
      <c r="AI254" s="71" t="s">
        <v>64</v>
      </c>
      <c r="AJ254" s="71" t="s">
        <v>64</v>
      </c>
      <c r="AK254" s="71" t="s">
        <v>64</v>
      </c>
      <c r="AL254" s="71" t="s">
        <v>63</v>
      </c>
      <c r="AM254" s="71" t="s">
        <v>133</v>
      </c>
      <c r="AN254" s="71"/>
      <c r="AO254" s="71"/>
      <c r="AP254" s="71" t="s">
        <v>4478</v>
      </c>
      <c r="AQ254" s="71" t="s">
        <v>1233</v>
      </c>
      <c r="AR254" s="71" t="s">
        <v>63</v>
      </c>
      <c r="AS254" s="71"/>
      <c r="AT254" s="71" t="s">
        <v>64</v>
      </c>
      <c r="AU254" s="71"/>
      <c r="AV254" s="71"/>
      <c r="AW254" s="71"/>
      <c r="AX254" s="71" t="s">
        <v>4479</v>
      </c>
      <c r="AY254" s="73" t="s">
        <v>4480</v>
      </c>
    </row>
    <row r="255" spans="1:51" ht="65" customHeight="1">
      <c r="A255" s="70">
        <v>254</v>
      </c>
      <c r="B255" s="71" t="s">
        <v>4481</v>
      </c>
      <c r="C255" s="71" t="s">
        <v>746</v>
      </c>
      <c r="D255" s="71" t="s">
        <v>4482</v>
      </c>
      <c r="E255" s="71" t="s">
        <v>1788</v>
      </c>
      <c r="F255" s="71" t="s">
        <v>232</v>
      </c>
      <c r="G255" s="71" t="s">
        <v>747</v>
      </c>
      <c r="H255" s="71" t="s">
        <v>218</v>
      </c>
      <c r="I255" s="71" t="s">
        <v>851</v>
      </c>
      <c r="J255" s="71" t="s">
        <v>1457</v>
      </c>
      <c r="K255" s="71" t="s">
        <v>316</v>
      </c>
      <c r="L255" s="71" t="s">
        <v>4483</v>
      </c>
      <c r="M255" s="71" t="s">
        <v>4484</v>
      </c>
      <c r="N255" s="71"/>
      <c r="O255" s="71"/>
      <c r="P255" s="71"/>
      <c r="Q255" s="71"/>
      <c r="R255" s="71"/>
      <c r="S255" s="71"/>
      <c r="T255" s="71"/>
      <c r="U255" s="71"/>
      <c r="V255" s="71"/>
      <c r="W255" s="71"/>
      <c r="X255" s="71"/>
      <c r="Y255" s="71"/>
      <c r="Z255" s="71"/>
      <c r="AA255" s="71"/>
      <c r="AB255" s="71" t="s">
        <v>65</v>
      </c>
      <c r="AC255" s="71" t="s">
        <v>66</v>
      </c>
      <c r="AD255" s="71" t="s">
        <v>63</v>
      </c>
      <c r="AE255" s="71" t="s">
        <v>63</v>
      </c>
      <c r="AF255" s="71" t="s">
        <v>64</v>
      </c>
      <c r="AG255" s="71"/>
      <c r="AH255" s="71" t="s">
        <v>67</v>
      </c>
      <c r="AI255" s="71" t="s">
        <v>64</v>
      </c>
      <c r="AJ255" s="71" t="s">
        <v>64</v>
      </c>
      <c r="AK255" s="71" t="s">
        <v>64</v>
      </c>
      <c r="AL255" s="71" t="s">
        <v>63</v>
      </c>
      <c r="AM255" s="71" t="s">
        <v>64</v>
      </c>
      <c r="AN255" s="71"/>
      <c r="AO255" s="71"/>
      <c r="AP255" s="71" t="s">
        <v>4485</v>
      </c>
      <c r="AQ255" s="71" t="s">
        <v>851</v>
      </c>
      <c r="AR255" s="71" t="s">
        <v>63</v>
      </c>
      <c r="AS255" s="71"/>
      <c r="AT255" s="71" t="s">
        <v>64</v>
      </c>
      <c r="AU255" s="71"/>
      <c r="AV255" s="71"/>
      <c r="AW255" s="71"/>
      <c r="AX255" s="71" t="s">
        <v>4486</v>
      </c>
      <c r="AY255" s="73" t="s">
        <v>4487</v>
      </c>
    </row>
    <row r="256" spans="1:51" ht="65" customHeight="1">
      <c r="A256" s="70">
        <v>255</v>
      </c>
      <c r="B256" s="71" t="s">
        <v>4488</v>
      </c>
      <c r="C256" s="71" t="s">
        <v>1160</v>
      </c>
      <c r="D256" s="71" t="s">
        <v>4489</v>
      </c>
      <c r="E256" s="71" t="s">
        <v>1511</v>
      </c>
      <c r="F256" s="71" t="s">
        <v>232</v>
      </c>
      <c r="G256" s="71" t="s">
        <v>797</v>
      </c>
      <c r="H256" s="71" t="s">
        <v>234</v>
      </c>
      <c r="I256" s="71" t="s">
        <v>251</v>
      </c>
      <c r="J256" s="71" t="s">
        <v>1457</v>
      </c>
      <c r="K256" s="71" t="s">
        <v>244</v>
      </c>
      <c r="L256" s="71" t="s">
        <v>4490</v>
      </c>
      <c r="M256" s="71" t="s">
        <v>4491</v>
      </c>
      <c r="N256" s="71"/>
      <c r="O256" s="71"/>
      <c r="P256" s="71"/>
      <c r="Q256" s="71"/>
      <c r="R256" s="71"/>
      <c r="S256" s="71"/>
      <c r="T256" s="71"/>
      <c r="U256" s="71"/>
      <c r="V256" s="71"/>
      <c r="W256" s="71"/>
      <c r="X256" s="71"/>
      <c r="Y256" s="71"/>
      <c r="Z256" s="71"/>
      <c r="AA256" s="71"/>
      <c r="AB256" s="71" t="s">
        <v>65</v>
      </c>
      <c r="AC256" s="71" t="s">
        <v>66</v>
      </c>
      <c r="AD256" s="71" t="s">
        <v>63</v>
      </c>
      <c r="AE256" s="71" t="s">
        <v>63</v>
      </c>
      <c r="AF256" s="71" t="s">
        <v>64</v>
      </c>
      <c r="AG256" s="71"/>
      <c r="AH256" s="71" t="s">
        <v>86</v>
      </c>
      <c r="AI256" s="71" t="s">
        <v>64</v>
      </c>
      <c r="AJ256" s="71" t="s">
        <v>64</v>
      </c>
      <c r="AK256" s="71" t="s">
        <v>64</v>
      </c>
      <c r="AL256" s="71" t="s">
        <v>64</v>
      </c>
      <c r="AM256" s="71" t="s">
        <v>64</v>
      </c>
      <c r="AN256" s="71"/>
      <c r="AO256" s="71"/>
      <c r="AP256" s="71" t="s">
        <v>4492</v>
      </c>
      <c r="AQ256" s="71" t="s">
        <v>2900</v>
      </c>
      <c r="AR256" s="71" t="s">
        <v>64</v>
      </c>
      <c r="AS256" s="71"/>
      <c r="AT256" s="71" t="s">
        <v>64</v>
      </c>
      <c r="AU256" s="71"/>
      <c r="AV256" s="71"/>
      <c r="AW256" s="71"/>
      <c r="AX256" s="71" t="s">
        <v>4493</v>
      </c>
      <c r="AY256" s="73" t="s">
        <v>4494</v>
      </c>
    </row>
    <row r="257" spans="1:51" ht="65" customHeight="1">
      <c r="A257" s="70">
        <v>256</v>
      </c>
      <c r="B257" s="71" t="s">
        <v>4495</v>
      </c>
      <c r="C257" s="71" t="s">
        <v>1687</v>
      </c>
      <c r="D257" s="71" t="s">
        <v>4496</v>
      </c>
      <c r="E257" s="71" t="s">
        <v>1519</v>
      </c>
      <c r="F257" s="71" t="s">
        <v>232</v>
      </c>
      <c r="G257" s="71" t="s">
        <v>233</v>
      </c>
      <c r="H257" s="71" t="s">
        <v>234</v>
      </c>
      <c r="I257" s="71" t="s">
        <v>1233</v>
      </c>
      <c r="J257" s="71" t="s">
        <v>1457</v>
      </c>
      <c r="K257" s="71" t="s">
        <v>244</v>
      </c>
      <c r="L257" s="71" t="s">
        <v>4497</v>
      </c>
      <c r="M257" s="71" t="s">
        <v>4498</v>
      </c>
      <c r="N257" s="71"/>
      <c r="O257" s="71"/>
      <c r="P257" s="71"/>
      <c r="Q257" s="71"/>
      <c r="R257" s="71"/>
      <c r="S257" s="71"/>
      <c r="T257" s="71"/>
      <c r="U257" s="71"/>
      <c r="V257" s="71"/>
      <c r="W257" s="71"/>
      <c r="X257" s="71"/>
      <c r="Y257" s="71"/>
      <c r="Z257" s="71"/>
      <c r="AA257" s="71"/>
      <c r="AB257" s="71" t="s">
        <v>65</v>
      </c>
      <c r="AC257" s="71" t="s">
        <v>66</v>
      </c>
      <c r="AD257" s="71" t="s">
        <v>64</v>
      </c>
      <c r="AE257" s="71" t="s">
        <v>64</v>
      </c>
      <c r="AF257" s="71" t="s">
        <v>64</v>
      </c>
      <c r="AG257" s="71"/>
      <c r="AH257" s="71" t="s">
        <v>86</v>
      </c>
      <c r="AI257" s="71" t="s">
        <v>64</v>
      </c>
      <c r="AJ257" s="71" t="s">
        <v>64</v>
      </c>
      <c r="AK257" s="71" t="s">
        <v>64</v>
      </c>
      <c r="AL257" s="71" t="s">
        <v>64</v>
      </c>
      <c r="AM257" s="71" t="s">
        <v>64</v>
      </c>
      <c r="AN257" s="71"/>
      <c r="AO257" s="71"/>
      <c r="AP257" s="71" t="s">
        <v>4499</v>
      </c>
      <c r="AQ257" s="71" t="s">
        <v>4500</v>
      </c>
      <c r="AR257" s="71" t="s">
        <v>64</v>
      </c>
      <c r="AS257" s="71"/>
      <c r="AT257" s="71" t="s">
        <v>63</v>
      </c>
      <c r="AU257" s="71"/>
      <c r="AV257" s="71"/>
      <c r="AW257" s="71"/>
      <c r="AX257" s="71" t="s">
        <v>4501</v>
      </c>
      <c r="AY257" s="73" t="s">
        <v>574</v>
      </c>
    </row>
    <row r="258" spans="1:51" ht="65" customHeight="1">
      <c r="A258" s="70">
        <v>257</v>
      </c>
      <c r="B258" s="71" t="s">
        <v>4502</v>
      </c>
      <c r="C258" s="71" t="s">
        <v>1420</v>
      </c>
      <c r="D258" s="71" t="s">
        <v>4503</v>
      </c>
      <c r="E258" s="71" t="s">
        <v>1455</v>
      </c>
      <c r="F258" s="71" t="s">
        <v>232</v>
      </c>
      <c r="G258" s="71" t="s">
        <v>1329</v>
      </c>
      <c r="H258" s="71" t="s">
        <v>234</v>
      </c>
      <c r="I258" s="71" t="s">
        <v>1233</v>
      </c>
      <c r="J258" s="71" t="s">
        <v>1457</v>
      </c>
      <c r="K258" s="71" t="s">
        <v>244</v>
      </c>
      <c r="L258" s="71" t="s">
        <v>4504</v>
      </c>
      <c r="M258" s="71" t="s">
        <v>4505</v>
      </c>
      <c r="N258" s="71"/>
      <c r="O258" s="71"/>
      <c r="P258" s="71"/>
      <c r="Q258" s="71"/>
      <c r="R258" s="71"/>
      <c r="S258" s="71"/>
      <c r="T258" s="71"/>
      <c r="U258" s="71"/>
      <c r="V258" s="71"/>
      <c r="W258" s="71"/>
      <c r="X258" s="71"/>
      <c r="Y258" s="71"/>
      <c r="Z258" s="71"/>
      <c r="AA258" s="71"/>
      <c r="AB258" s="71" t="s">
        <v>65</v>
      </c>
      <c r="AC258" s="71" t="s">
        <v>66</v>
      </c>
      <c r="AD258" s="71" t="s">
        <v>64</v>
      </c>
      <c r="AE258" s="71" t="s">
        <v>64</v>
      </c>
      <c r="AF258" s="71" t="s">
        <v>64</v>
      </c>
      <c r="AG258" s="71"/>
      <c r="AH258" s="71" t="s">
        <v>86</v>
      </c>
      <c r="AI258" s="71" t="s">
        <v>64</v>
      </c>
      <c r="AJ258" s="71" t="s">
        <v>64</v>
      </c>
      <c r="AK258" s="71" t="s">
        <v>64</v>
      </c>
      <c r="AL258" s="71" t="s">
        <v>63</v>
      </c>
      <c r="AM258" s="71" t="s">
        <v>64</v>
      </c>
      <c r="AN258" s="71"/>
      <c r="AO258" s="71"/>
      <c r="AP258" s="71" t="s">
        <v>4506</v>
      </c>
      <c r="AQ258" s="71" t="s">
        <v>1233</v>
      </c>
      <c r="AR258" s="71" t="s">
        <v>63</v>
      </c>
      <c r="AS258" s="71"/>
      <c r="AT258" s="71" t="s">
        <v>64</v>
      </c>
      <c r="AU258" s="71"/>
      <c r="AV258" s="71"/>
      <c r="AW258" s="71"/>
      <c r="AX258" s="71" t="s">
        <v>4507</v>
      </c>
      <c r="AY258" s="73" t="s">
        <v>4508</v>
      </c>
    </row>
    <row r="259" spans="1:51" ht="65" customHeight="1">
      <c r="A259" s="70">
        <v>258</v>
      </c>
      <c r="B259" s="71" t="s">
        <v>4509</v>
      </c>
      <c r="C259" s="71" t="s">
        <v>290</v>
      </c>
      <c r="D259" s="71" t="s">
        <v>4510</v>
      </c>
      <c r="E259" s="71" t="s">
        <v>1504</v>
      </c>
      <c r="F259" s="71" t="s">
        <v>232</v>
      </c>
      <c r="G259" s="71" t="s">
        <v>233</v>
      </c>
      <c r="H259" s="71" t="s">
        <v>234</v>
      </c>
      <c r="I259" s="71" t="s">
        <v>2236</v>
      </c>
      <c r="J259" s="71" t="s">
        <v>1457</v>
      </c>
      <c r="K259" s="71" t="s">
        <v>244</v>
      </c>
      <c r="L259" s="71" t="s">
        <v>4511</v>
      </c>
      <c r="M259" s="71" t="s">
        <v>4512</v>
      </c>
      <c r="N259" s="71" t="s">
        <v>1527</v>
      </c>
      <c r="O259" s="71" t="s">
        <v>1531</v>
      </c>
      <c r="P259" s="71"/>
      <c r="Q259" s="71"/>
      <c r="R259" s="71"/>
      <c r="S259" s="71"/>
      <c r="T259" s="71"/>
      <c r="U259" s="71"/>
      <c r="V259" s="71"/>
      <c r="W259" s="71"/>
      <c r="X259" s="71"/>
      <c r="Y259" s="71"/>
      <c r="Z259" s="71"/>
      <c r="AA259" s="71"/>
      <c r="AB259" s="71" t="s">
        <v>65</v>
      </c>
      <c r="AC259" s="71" t="s">
        <v>101</v>
      </c>
      <c r="AD259" s="71" t="s">
        <v>63</v>
      </c>
      <c r="AE259" s="71" t="s">
        <v>63</v>
      </c>
      <c r="AF259" s="71" t="s">
        <v>64</v>
      </c>
      <c r="AG259" s="71"/>
      <c r="AH259" s="71" t="s">
        <v>67</v>
      </c>
      <c r="AI259" s="71" t="s">
        <v>64</v>
      </c>
      <c r="AJ259" s="71" t="s">
        <v>64</v>
      </c>
      <c r="AK259" s="71" t="s">
        <v>64</v>
      </c>
      <c r="AL259" s="71" t="s">
        <v>64</v>
      </c>
      <c r="AM259" s="71" t="s">
        <v>63</v>
      </c>
      <c r="AN259" s="71"/>
      <c r="AO259" s="71"/>
      <c r="AP259" s="71" t="s">
        <v>4513</v>
      </c>
      <c r="AQ259" s="71" t="s">
        <v>2236</v>
      </c>
      <c r="AR259" s="71" t="s">
        <v>63</v>
      </c>
      <c r="AS259" s="71"/>
      <c r="AT259" s="71" t="s">
        <v>63</v>
      </c>
      <c r="AU259" s="71"/>
      <c r="AV259" s="71"/>
      <c r="AW259" s="71"/>
      <c r="AX259" s="71" t="s">
        <v>4514</v>
      </c>
      <c r="AY259" s="73" t="s">
        <v>4515</v>
      </c>
    </row>
    <row r="260" spans="1:51" ht="65" customHeight="1">
      <c r="A260" s="70">
        <v>259</v>
      </c>
      <c r="B260" s="71" t="s">
        <v>1089</v>
      </c>
      <c r="C260" s="71" t="s">
        <v>290</v>
      </c>
      <c r="D260" s="71" t="s">
        <v>4516</v>
      </c>
      <c r="E260" s="71" t="s">
        <v>1477</v>
      </c>
      <c r="F260" s="71" t="s">
        <v>232</v>
      </c>
      <c r="G260" s="71" t="s">
        <v>233</v>
      </c>
      <c r="H260" s="71" t="s">
        <v>234</v>
      </c>
      <c r="I260" s="71" t="s">
        <v>2244</v>
      </c>
      <c r="J260" s="71" t="s">
        <v>1457</v>
      </c>
      <c r="K260" s="71" t="s">
        <v>316</v>
      </c>
      <c r="L260" s="71" t="s">
        <v>4517</v>
      </c>
      <c r="M260" s="71" t="s">
        <v>4518</v>
      </c>
      <c r="N260" s="71" t="s">
        <v>1530</v>
      </c>
      <c r="O260" s="71" t="s">
        <v>1634</v>
      </c>
      <c r="P260" s="71"/>
      <c r="Q260" s="71"/>
      <c r="R260" s="71"/>
      <c r="S260" s="71"/>
      <c r="T260" s="71"/>
      <c r="U260" s="71"/>
      <c r="V260" s="71"/>
      <c r="W260" s="71"/>
      <c r="X260" s="71"/>
      <c r="Y260" s="71"/>
      <c r="Z260" s="71"/>
      <c r="AA260" s="71"/>
      <c r="AB260" s="71" t="s">
        <v>65</v>
      </c>
      <c r="AC260" s="71" t="s">
        <v>101</v>
      </c>
      <c r="AD260" s="71" t="s">
        <v>63</v>
      </c>
      <c r="AE260" s="71" t="s">
        <v>64</v>
      </c>
      <c r="AF260" s="71" t="s">
        <v>64</v>
      </c>
      <c r="AG260" s="71"/>
      <c r="AH260" s="71" t="s">
        <v>67</v>
      </c>
      <c r="AI260" s="71" t="s">
        <v>64</v>
      </c>
      <c r="AJ260" s="71" t="s">
        <v>64</v>
      </c>
      <c r="AK260" s="71" t="s">
        <v>64</v>
      </c>
      <c r="AL260" s="71" t="s">
        <v>63</v>
      </c>
      <c r="AM260" s="71" t="s">
        <v>63</v>
      </c>
      <c r="AN260" s="71"/>
      <c r="AO260" s="71"/>
      <c r="AP260" s="71" t="s">
        <v>4519</v>
      </c>
      <c r="AQ260" s="71" t="s">
        <v>4520</v>
      </c>
      <c r="AR260" s="71" t="s">
        <v>133</v>
      </c>
      <c r="AS260" s="71"/>
      <c r="AT260" s="71" t="s">
        <v>64</v>
      </c>
      <c r="AU260" s="71"/>
      <c r="AV260" s="71"/>
      <c r="AW260" s="71"/>
      <c r="AX260" s="71" t="s">
        <v>4521</v>
      </c>
      <c r="AY260" s="73" t="s">
        <v>4522</v>
      </c>
    </row>
    <row r="261" spans="1:51" ht="65" customHeight="1">
      <c r="A261" s="70">
        <v>260</v>
      </c>
      <c r="B261" s="71" t="s">
        <v>4523</v>
      </c>
      <c r="C261" s="71" t="s">
        <v>527</v>
      </c>
      <c r="D261" s="71" t="s">
        <v>4524</v>
      </c>
      <c r="E261" s="71" t="s">
        <v>1455</v>
      </c>
      <c r="F261" s="71" t="s">
        <v>54</v>
      </c>
      <c r="G261" s="71" t="s">
        <v>126</v>
      </c>
      <c r="H261" s="71" t="s">
        <v>234</v>
      </c>
      <c r="I261" s="71" t="s">
        <v>2241</v>
      </c>
      <c r="J261" s="71" t="s">
        <v>1457</v>
      </c>
      <c r="K261" s="71" t="s">
        <v>316</v>
      </c>
      <c r="L261" s="71" t="s">
        <v>4525</v>
      </c>
      <c r="M261" s="71" t="s">
        <v>4526</v>
      </c>
      <c r="N261" s="71" t="s">
        <v>1477</v>
      </c>
      <c r="O261" s="71" t="s">
        <v>1700</v>
      </c>
      <c r="P261" s="71" t="s">
        <v>60</v>
      </c>
      <c r="Q261" s="71" t="s">
        <v>82</v>
      </c>
      <c r="R261" s="71" t="s">
        <v>374</v>
      </c>
      <c r="S261" s="71" t="s">
        <v>63</v>
      </c>
      <c r="T261" s="71" t="s">
        <v>63</v>
      </c>
      <c r="U261" s="71" t="s">
        <v>64</v>
      </c>
      <c r="V261" s="71" t="s">
        <v>64</v>
      </c>
      <c r="W261" s="71" t="s">
        <v>64</v>
      </c>
      <c r="X261" s="71" t="s">
        <v>64</v>
      </c>
      <c r="Y261" s="71" t="s">
        <v>63</v>
      </c>
      <c r="Z261" s="71" t="s">
        <v>64</v>
      </c>
      <c r="AA261" s="71" t="s">
        <v>64</v>
      </c>
      <c r="AB261" s="71" t="s">
        <v>65</v>
      </c>
      <c r="AC261" s="71" t="s">
        <v>66</v>
      </c>
      <c r="AD261" s="71" t="s">
        <v>63</v>
      </c>
      <c r="AE261" s="71" t="s">
        <v>64</v>
      </c>
      <c r="AF261" s="71" t="s">
        <v>64</v>
      </c>
      <c r="AG261" s="71" t="s">
        <v>64</v>
      </c>
      <c r="AH261" s="71" t="s">
        <v>86</v>
      </c>
      <c r="AI261" s="71" t="s">
        <v>64</v>
      </c>
      <c r="AJ261" s="71" t="s">
        <v>64</v>
      </c>
      <c r="AK261" s="71" t="s">
        <v>64</v>
      </c>
      <c r="AL261" s="71" t="s">
        <v>63</v>
      </c>
      <c r="AM261" s="71" t="s">
        <v>64</v>
      </c>
      <c r="AN261" s="71" t="s">
        <v>4527</v>
      </c>
      <c r="AO261" s="71"/>
      <c r="AP261" s="71" t="s">
        <v>4528</v>
      </c>
      <c r="AQ261" s="71" t="s">
        <v>1468</v>
      </c>
      <c r="AR261" s="71" t="s">
        <v>63</v>
      </c>
      <c r="AS261" s="71"/>
      <c r="AT261" s="71" t="s">
        <v>64</v>
      </c>
      <c r="AU261" s="71" t="s">
        <v>1745</v>
      </c>
      <c r="AV261" s="71" t="s">
        <v>64</v>
      </c>
      <c r="AW261" s="71"/>
      <c r="AX261" s="71" t="s">
        <v>4529</v>
      </c>
      <c r="AY261" s="73" t="s">
        <v>4530</v>
      </c>
    </row>
    <row r="262" spans="1:51" ht="65" customHeight="1">
      <c r="A262" s="70">
        <v>261</v>
      </c>
      <c r="B262" s="71" t="s">
        <v>4531</v>
      </c>
      <c r="C262" s="71" t="s">
        <v>382</v>
      </c>
      <c r="D262" s="71" t="s">
        <v>4532</v>
      </c>
      <c r="E262" s="71" t="s">
        <v>4533</v>
      </c>
      <c r="F262" s="71" t="s">
        <v>54</v>
      </c>
      <c r="G262" s="71" t="s">
        <v>126</v>
      </c>
      <c r="H262" s="71" t="s">
        <v>234</v>
      </c>
      <c r="I262" s="71" t="s">
        <v>1165</v>
      </c>
      <c r="J262" s="71" t="s">
        <v>1457</v>
      </c>
      <c r="K262" s="71" t="s">
        <v>267</v>
      </c>
      <c r="L262" s="71" t="s">
        <v>4534</v>
      </c>
      <c r="M262" s="71" t="s">
        <v>4535</v>
      </c>
      <c r="N262" s="71" t="s">
        <v>4536</v>
      </c>
      <c r="O262" s="71" t="s">
        <v>1700</v>
      </c>
      <c r="P262" s="71" t="s">
        <v>60</v>
      </c>
      <c r="Q262" s="71" t="s">
        <v>436</v>
      </c>
      <c r="R262" s="71" t="s">
        <v>190</v>
      </c>
      <c r="S262" s="71" t="s">
        <v>63</v>
      </c>
      <c r="T262" s="71" t="s">
        <v>63</v>
      </c>
      <c r="U262" s="71" t="s">
        <v>63</v>
      </c>
      <c r="V262" s="71" t="s">
        <v>63</v>
      </c>
      <c r="W262" s="71" t="s">
        <v>64</v>
      </c>
      <c r="X262" s="71" t="s">
        <v>63</v>
      </c>
      <c r="Y262" s="71" t="s">
        <v>63</v>
      </c>
      <c r="Z262" s="71" t="s">
        <v>64</v>
      </c>
      <c r="AA262" s="71" t="s">
        <v>63</v>
      </c>
      <c r="AB262" s="71" t="s">
        <v>143</v>
      </c>
      <c r="AC262" s="71" t="s">
        <v>66</v>
      </c>
      <c r="AD262" s="71" t="s">
        <v>63</v>
      </c>
      <c r="AE262" s="71" t="s">
        <v>63</v>
      </c>
      <c r="AF262" s="71" t="s">
        <v>64</v>
      </c>
      <c r="AG262" s="71" t="s">
        <v>64</v>
      </c>
      <c r="AH262" s="71" t="s">
        <v>86</v>
      </c>
      <c r="AI262" s="71" t="s">
        <v>64</v>
      </c>
      <c r="AJ262" s="71" t="s">
        <v>63</v>
      </c>
      <c r="AK262" s="71" t="s">
        <v>133</v>
      </c>
      <c r="AL262" s="71" t="s">
        <v>63</v>
      </c>
      <c r="AM262" s="71" t="s">
        <v>63</v>
      </c>
      <c r="AN262" s="71"/>
      <c r="AO262" s="71"/>
      <c r="AP262" s="71" t="s">
        <v>4537</v>
      </c>
      <c r="AQ262" s="71" t="s">
        <v>1070</v>
      </c>
      <c r="AR262" s="71" t="s">
        <v>64</v>
      </c>
      <c r="AS262" s="71"/>
      <c r="AT262" s="71" t="s">
        <v>64</v>
      </c>
      <c r="AU262" s="71" t="s">
        <v>73</v>
      </c>
      <c r="AV262" s="71" t="s">
        <v>64</v>
      </c>
      <c r="AW262" s="71"/>
      <c r="AX262" s="71" t="s">
        <v>4538</v>
      </c>
      <c r="AY262" s="73" t="s">
        <v>4539</v>
      </c>
    </row>
    <row r="263" spans="1:51" ht="65" customHeight="1">
      <c r="A263" s="70">
        <v>262</v>
      </c>
      <c r="B263" s="71" t="s">
        <v>4540</v>
      </c>
      <c r="C263" s="71" t="s">
        <v>746</v>
      </c>
      <c r="D263" s="71" t="s">
        <v>4541</v>
      </c>
      <c r="E263" s="71" t="s">
        <v>1455</v>
      </c>
      <c r="F263" s="71" t="s">
        <v>232</v>
      </c>
      <c r="G263" s="71" t="s">
        <v>747</v>
      </c>
      <c r="H263" s="71" t="s">
        <v>218</v>
      </c>
      <c r="I263" s="71" t="s">
        <v>1233</v>
      </c>
      <c r="J263" s="71" t="s">
        <v>1457</v>
      </c>
      <c r="K263" s="71" t="s">
        <v>244</v>
      </c>
      <c r="L263" s="71" t="s">
        <v>4542</v>
      </c>
      <c r="M263" s="71" t="s">
        <v>4543</v>
      </c>
      <c r="N263" s="71"/>
      <c r="O263" s="71"/>
      <c r="P263" s="71"/>
      <c r="Q263" s="71"/>
      <c r="R263" s="71"/>
      <c r="S263" s="71"/>
      <c r="T263" s="71"/>
      <c r="U263" s="71"/>
      <c r="V263" s="71"/>
      <c r="W263" s="71"/>
      <c r="X263" s="71"/>
      <c r="Y263" s="71"/>
      <c r="Z263" s="71"/>
      <c r="AA263" s="71"/>
      <c r="AB263" s="71" t="s">
        <v>65</v>
      </c>
      <c r="AC263" s="71" t="s">
        <v>66</v>
      </c>
      <c r="AD263" s="71" t="s">
        <v>63</v>
      </c>
      <c r="AE263" s="71" t="s">
        <v>63</v>
      </c>
      <c r="AF263" s="71" t="s">
        <v>64</v>
      </c>
      <c r="AG263" s="71"/>
      <c r="AH263" s="71" t="s">
        <v>67</v>
      </c>
      <c r="AI263" s="71" t="s">
        <v>64</v>
      </c>
      <c r="AJ263" s="71" t="s">
        <v>64</v>
      </c>
      <c r="AK263" s="71" t="s">
        <v>64</v>
      </c>
      <c r="AL263" s="71" t="s">
        <v>63</v>
      </c>
      <c r="AM263" s="71" t="s">
        <v>133</v>
      </c>
      <c r="AN263" s="71"/>
      <c r="AO263" s="71"/>
      <c r="AP263" s="71" t="s">
        <v>4544</v>
      </c>
      <c r="AQ263" s="71" t="s">
        <v>1233</v>
      </c>
      <c r="AR263" s="71" t="s">
        <v>63</v>
      </c>
      <c r="AS263" s="71"/>
      <c r="AT263" s="71" t="s">
        <v>64</v>
      </c>
      <c r="AU263" s="71"/>
      <c r="AV263" s="71"/>
      <c r="AW263" s="71"/>
      <c r="AX263" s="71" t="s">
        <v>4545</v>
      </c>
      <c r="AY263" s="73"/>
    </row>
    <row r="264" spans="1:51" ht="65" customHeight="1">
      <c r="A264" s="70">
        <v>263</v>
      </c>
      <c r="B264" s="71" t="s">
        <v>4546</v>
      </c>
      <c r="C264" s="71" t="s">
        <v>746</v>
      </c>
      <c r="D264" s="71" t="s">
        <v>4547</v>
      </c>
      <c r="E264" s="71" t="s">
        <v>1527</v>
      </c>
      <c r="F264" s="71" t="s">
        <v>232</v>
      </c>
      <c r="G264" s="71" t="s">
        <v>747</v>
      </c>
      <c r="H264" s="71" t="s">
        <v>218</v>
      </c>
      <c r="I264" s="71" t="s">
        <v>851</v>
      </c>
      <c r="J264" s="71" t="s">
        <v>1457</v>
      </c>
      <c r="K264" s="71" t="s">
        <v>316</v>
      </c>
      <c r="L264" s="71" t="s">
        <v>4548</v>
      </c>
      <c r="M264" s="71" t="s">
        <v>4549</v>
      </c>
      <c r="N264" s="71"/>
      <c r="O264" s="71"/>
      <c r="P264" s="71"/>
      <c r="Q264" s="71"/>
      <c r="R264" s="71"/>
      <c r="S264" s="71"/>
      <c r="T264" s="71"/>
      <c r="U264" s="71"/>
      <c r="V264" s="71"/>
      <c r="W264" s="71"/>
      <c r="X264" s="71"/>
      <c r="Y264" s="71"/>
      <c r="Z264" s="71"/>
      <c r="AA264" s="71"/>
      <c r="AB264" s="71" t="s">
        <v>65</v>
      </c>
      <c r="AC264" s="71" t="s">
        <v>66</v>
      </c>
      <c r="AD264" s="71" t="s">
        <v>63</v>
      </c>
      <c r="AE264" s="71" t="s">
        <v>63</v>
      </c>
      <c r="AF264" s="71" t="s">
        <v>64</v>
      </c>
      <c r="AG264" s="71"/>
      <c r="AH264" s="71" t="s">
        <v>67</v>
      </c>
      <c r="AI264" s="71" t="s">
        <v>64</v>
      </c>
      <c r="AJ264" s="71" t="s">
        <v>64</v>
      </c>
      <c r="AK264" s="71" t="s">
        <v>64</v>
      </c>
      <c r="AL264" s="71" t="s">
        <v>63</v>
      </c>
      <c r="AM264" s="71" t="s">
        <v>64</v>
      </c>
      <c r="AN264" s="71"/>
      <c r="AO264" s="71"/>
      <c r="AP264" s="71" t="s">
        <v>4550</v>
      </c>
      <c r="AQ264" s="71" t="s">
        <v>851</v>
      </c>
      <c r="AR264" s="71" t="s">
        <v>63</v>
      </c>
      <c r="AS264" s="71"/>
      <c r="AT264" s="71" t="s">
        <v>64</v>
      </c>
      <c r="AU264" s="71"/>
      <c r="AV264" s="71"/>
      <c r="AW264" s="71"/>
      <c r="AX264" s="71" t="s">
        <v>4551</v>
      </c>
      <c r="AY264" s="73"/>
    </row>
    <row r="265" spans="1:51" ht="140" customHeight="1">
      <c r="A265" s="70">
        <v>264</v>
      </c>
      <c r="B265" s="71" t="s">
        <v>4552</v>
      </c>
      <c r="C265" s="71" t="s">
        <v>1696</v>
      </c>
      <c r="D265" s="71" t="s">
        <v>4553</v>
      </c>
      <c r="E265" s="71" t="s">
        <v>1503</v>
      </c>
      <c r="F265" s="71" t="s">
        <v>54</v>
      </c>
      <c r="G265" s="71" t="s">
        <v>126</v>
      </c>
      <c r="H265" s="71" t="s">
        <v>56</v>
      </c>
      <c r="I265" s="71" t="s">
        <v>1768</v>
      </c>
      <c r="J265" s="71" t="s">
        <v>1769</v>
      </c>
      <c r="K265" s="71" t="s">
        <v>1770</v>
      </c>
      <c r="L265" s="71" t="s">
        <v>4554</v>
      </c>
      <c r="M265" s="71" t="s">
        <v>4555</v>
      </c>
      <c r="N265" s="71" t="s">
        <v>1530</v>
      </c>
      <c r="O265" s="71" t="s">
        <v>1700</v>
      </c>
      <c r="P265" s="71" t="s">
        <v>60</v>
      </c>
      <c r="Q265" s="71" t="s">
        <v>82</v>
      </c>
      <c r="R265" s="71" t="s">
        <v>1701</v>
      </c>
      <c r="S265" s="71" t="s">
        <v>63</v>
      </c>
      <c r="T265" s="71" t="s">
        <v>63</v>
      </c>
      <c r="U265" s="71" t="s">
        <v>63</v>
      </c>
      <c r="V265" s="71" t="s">
        <v>63</v>
      </c>
      <c r="W265" s="71" t="s">
        <v>63</v>
      </c>
      <c r="X265" s="71" t="s">
        <v>63</v>
      </c>
      <c r="Y265" s="71" t="s">
        <v>63</v>
      </c>
      <c r="Z265" s="71" t="s">
        <v>63</v>
      </c>
      <c r="AA265" s="71" t="s">
        <v>63</v>
      </c>
      <c r="AB265" s="71" t="s">
        <v>143</v>
      </c>
      <c r="AC265" s="71" t="s">
        <v>85</v>
      </c>
      <c r="AD265" s="71" t="s">
        <v>63</v>
      </c>
      <c r="AE265" s="71" t="s">
        <v>63</v>
      </c>
      <c r="AF265" s="71" t="s">
        <v>64</v>
      </c>
      <c r="AG265" s="71" t="s">
        <v>64</v>
      </c>
      <c r="AH265" s="71" t="s">
        <v>86</v>
      </c>
      <c r="AI265" s="71" t="s">
        <v>64</v>
      </c>
      <c r="AJ265" s="71" t="s">
        <v>63</v>
      </c>
      <c r="AK265" s="71" t="s">
        <v>63</v>
      </c>
      <c r="AL265" s="71" t="s">
        <v>63</v>
      </c>
      <c r="AM265" s="71" t="s">
        <v>133</v>
      </c>
      <c r="AN265" s="71" t="s">
        <v>4556</v>
      </c>
      <c r="AO265" s="71" t="s">
        <v>4557</v>
      </c>
      <c r="AP265" s="71" t="s">
        <v>1704</v>
      </c>
      <c r="AQ265" s="71" t="s">
        <v>533</v>
      </c>
      <c r="AR265" s="71" t="s">
        <v>64</v>
      </c>
      <c r="AS265" s="71"/>
      <c r="AT265" s="71" t="s">
        <v>64</v>
      </c>
      <c r="AU265" s="71" t="s">
        <v>4558</v>
      </c>
      <c r="AV265" s="71" t="s">
        <v>63</v>
      </c>
      <c r="AW265" s="71"/>
      <c r="AX265" s="71" t="s">
        <v>4559</v>
      </c>
      <c r="AY265" s="73" t="s">
        <v>4560</v>
      </c>
    </row>
    <row r="266" spans="1:51" ht="65" customHeight="1">
      <c r="A266" s="70">
        <v>265</v>
      </c>
      <c r="B266" s="71" t="s">
        <v>4561</v>
      </c>
      <c r="C266" s="71" t="s">
        <v>746</v>
      </c>
      <c r="D266" s="71" t="s">
        <v>4562</v>
      </c>
      <c r="E266" s="71" t="s">
        <v>1590</v>
      </c>
      <c r="F266" s="71" t="s">
        <v>232</v>
      </c>
      <c r="G266" s="71" t="s">
        <v>747</v>
      </c>
      <c r="H266" s="71" t="s">
        <v>218</v>
      </c>
      <c r="I266" s="71" t="s">
        <v>1830</v>
      </c>
      <c r="J266" s="71" t="s">
        <v>1457</v>
      </c>
      <c r="K266" s="71" t="s">
        <v>267</v>
      </c>
      <c r="L266" s="71" t="s">
        <v>4563</v>
      </c>
      <c r="M266" s="71" t="s">
        <v>4564</v>
      </c>
      <c r="N266" s="71"/>
      <c r="O266" s="71"/>
      <c r="P266" s="71"/>
      <c r="Q266" s="71"/>
      <c r="R266" s="71"/>
      <c r="S266" s="71"/>
      <c r="T266" s="71"/>
      <c r="U266" s="71"/>
      <c r="V266" s="71"/>
      <c r="W266" s="71"/>
      <c r="X266" s="71"/>
      <c r="Y266" s="71"/>
      <c r="Z266" s="71"/>
      <c r="AA266" s="71"/>
      <c r="AB266" s="71" t="s">
        <v>65</v>
      </c>
      <c r="AC266" s="71" t="s">
        <v>66</v>
      </c>
      <c r="AD266" s="71" t="s">
        <v>63</v>
      </c>
      <c r="AE266" s="71" t="s">
        <v>63</v>
      </c>
      <c r="AF266" s="71" t="s">
        <v>64</v>
      </c>
      <c r="AG266" s="71"/>
      <c r="AH266" s="71" t="s">
        <v>67</v>
      </c>
      <c r="AI266" s="71" t="s">
        <v>64</v>
      </c>
      <c r="AJ266" s="71" t="s">
        <v>64</v>
      </c>
      <c r="AK266" s="71" t="s">
        <v>64</v>
      </c>
      <c r="AL266" s="71" t="s">
        <v>63</v>
      </c>
      <c r="AM266" s="71" t="s">
        <v>64</v>
      </c>
      <c r="AN266" s="71"/>
      <c r="AO266" s="71"/>
      <c r="AP266" s="71" t="s">
        <v>4565</v>
      </c>
      <c r="AQ266" s="71" t="s">
        <v>4566</v>
      </c>
      <c r="AR266" s="71" t="s">
        <v>133</v>
      </c>
      <c r="AS266" s="71"/>
      <c r="AT266" s="71" t="s">
        <v>64</v>
      </c>
      <c r="AU266" s="71"/>
      <c r="AV266" s="71"/>
      <c r="AW266" s="71"/>
      <c r="AX266" s="71" t="s">
        <v>4567</v>
      </c>
      <c r="AY266" s="73" t="s">
        <v>4568</v>
      </c>
    </row>
    <row r="267" spans="1:51" ht="65" customHeight="1">
      <c r="A267" s="70">
        <v>266</v>
      </c>
      <c r="B267" s="71" t="s">
        <v>4569</v>
      </c>
      <c r="C267" s="71" t="s">
        <v>746</v>
      </c>
      <c r="D267" s="71" t="s">
        <v>4570</v>
      </c>
      <c r="E267" s="71" t="s">
        <v>1530</v>
      </c>
      <c r="F267" s="71" t="s">
        <v>232</v>
      </c>
      <c r="G267" s="71" t="s">
        <v>747</v>
      </c>
      <c r="H267" s="71" t="s">
        <v>234</v>
      </c>
      <c r="I267" s="71" t="s">
        <v>1233</v>
      </c>
      <c r="J267" s="71" t="s">
        <v>1457</v>
      </c>
      <c r="K267" s="71" t="s">
        <v>244</v>
      </c>
      <c r="L267" s="71" t="s">
        <v>4571</v>
      </c>
      <c r="M267" s="71" t="s">
        <v>4572</v>
      </c>
      <c r="N267" s="71"/>
      <c r="O267" s="71"/>
      <c r="P267" s="71"/>
      <c r="Q267" s="71"/>
      <c r="R267" s="71"/>
      <c r="S267" s="71"/>
      <c r="T267" s="71"/>
      <c r="U267" s="71"/>
      <c r="V267" s="71"/>
      <c r="W267" s="71"/>
      <c r="X267" s="71"/>
      <c r="Y267" s="71"/>
      <c r="Z267" s="71"/>
      <c r="AA267" s="71"/>
      <c r="AB267" s="71" t="s">
        <v>65</v>
      </c>
      <c r="AC267" s="71" t="s">
        <v>66</v>
      </c>
      <c r="AD267" s="71" t="s">
        <v>63</v>
      </c>
      <c r="AE267" s="71" t="s">
        <v>63</v>
      </c>
      <c r="AF267" s="71" t="s">
        <v>64</v>
      </c>
      <c r="AG267" s="71"/>
      <c r="AH267" s="71" t="s">
        <v>67</v>
      </c>
      <c r="AI267" s="71" t="s">
        <v>64</v>
      </c>
      <c r="AJ267" s="71" t="s">
        <v>63</v>
      </c>
      <c r="AK267" s="71" t="s">
        <v>64</v>
      </c>
      <c r="AL267" s="71" t="s">
        <v>63</v>
      </c>
      <c r="AM267" s="71" t="s">
        <v>64</v>
      </c>
      <c r="AN267" s="71"/>
      <c r="AO267" s="71"/>
      <c r="AP267" s="71" t="s">
        <v>4573</v>
      </c>
      <c r="AQ267" s="71" t="s">
        <v>4574</v>
      </c>
      <c r="AR267" s="71" t="s">
        <v>133</v>
      </c>
      <c r="AS267" s="71"/>
      <c r="AT267" s="71" t="s">
        <v>64</v>
      </c>
      <c r="AU267" s="71"/>
      <c r="AV267" s="71"/>
      <c r="AW267" s="71"/>
      <c r="AX267" s="71" t="s">
        <v>4575</v>
      </c>
      <c r="AY267" s="73" t="s">
        <v>4576</v>
      </c>
    </row>
    <row r="268" spans="1:51" ht="65" customHeight="1">
      <c r="A268" s="70">
        <v>267</v>
      </c>
      <c r="B268" s="71" t="s">
        <v>4577</v>
      </c>
      <c r="C268" s="71" t="s">
        <v>811</v>
      </c>
      <c r="D268" s="71" t="s">
        <v>4578</v>
      </c>
      <c r="E268" s="71" t="s">
        <v>1503</v>
      </c>
      <c r="F268" s="71" t="s">
        <v>232</v>
      </c>
      <c r="G268" s="71" t="s">
        <v>747</v>
      </c>
      <c r="H268" s="71" t="s">
        <v>218</v>
      </c>
      <c r="I268" s="71" t="s">
        <v>251</v>
      </c>
      <c r="J268" s="71" t="s">
        <v>1457</v>
      </c>
      <c r="K268" s="71" t="s">
        <v>244</v>
      </c>
      <c r="L268" s="71" t="s">
        <v>4579</v>
      </c>
      <c r="M268" s="71" t="s">
        <v>4580</v>
      </c>
      <c r="N268" s="71"/>
      <c r="O268" s="71"/>
      <c r="P268" s="71"/>
      <c r="Q268" s="71"/>
      <c r="R268" s="71"/>
      <c r="S268" s="71"/>
      <c r="T268" s="71"/>
      <c r="U268" s="71"/>
      <c r="V268" s="71"/>
      <c r="W268" s="71"/>
      <c r="X268" s="71"/>
      <c r="Y268" s="71"/>
      <c r="Z268" s="71"/>
      <c r="AA268" s="71"/>
      <c r="AB268" s="71" t="s">
        <v>65</v>
      </c>
      <c r="AC268" s="71" t="s">
        <v>66</v>
      </c>
      <c r="AD268" s="71" t="s">
        <v>63</v>
      </c>
      <c r="AE268" s="71" t="s">
        <v>64</v>
      </c>
      <c r="AF268" s="71" t="s">
        <v>64</v>
      </c>
      <c r="AG268" s="71"/>
      <c r="AH268" s="71" t="s">
        <v>67</v>
      </c>
      <c r="AI268" s="71" t="s">
        <v>64</v>
      </c>
      <c r="AJ268" s="71" t="s">
        <v>64</v>
      </c>
      <c r="AK268" s="71" t="s">
        <v>64</v>
      </c>
      <c r="AL268" s="71" t="s">
        <v>63</v>
      </c>
      <c r="AM268" s="71" t="s">
        <v>133</v>
      </c>
      <c r="AN268" s="71"/>
      <c r="AO268" s="71"/>
      <c r="AP268" s="71" t="s">
        <v>4581</v>
      </c>
      <c r="AQ268" s="71" t="s">
        <v>251</v>
      </c>
      <c r="AR268" s="71" t="s">
        <v>63</v>
      </c>
      <c r="AS268" s="71"/>
      <c r="AT268" s="71" t="s">
        <v>64</v>
      </c>
      <c r="AU268" s="71"/>
      <c r="AV268" s="71"/>
      <c r="AW268" s="71"/>
      <c r="AX268" s="71" t="s">
        <v>4582</v>
      </c>
      <c r="AY268" s="73" t="s">
        <v>4583</v>
      </c>
    </row>
    <row r="269" spans="1:51" ht="65" customHeight="1">
      <c r="A269" s="70">
        <v>268</v>
      </c>
      <c r="B269" s="71" t="s">
        <v>4584</v>
      </c>
      <c r="C269" s="71" t="s">
        <v>4351</v>
      </c>
      <c r="D269" s="71" t="s">
        <v>4585</v>
      </c>
      <c r="E269" s="71" t="s">
        <v>1530</v>
      </c>
      <c r="F269" s="71" t="s">
        <v>232</v>
      </c>
      <c r="G269" s="71" t="s">
        <v>747</v>
      </c>
      <c r="H269" s="71" t="s">
        <v>218</v>
      </c>
      <c r="I269" s="71" t="s">
        <v>429</v>
      </c>
      <c r="J269" s="71" t="s">
        <v>1457</v>
      </c>
      <c r="K269" s="71" t="s">
        <v>316</v>
      </c>
      <c r="L269" s="71" t="s">
        <v>4586</v>
      </c>
      <c r="M269" s="71" t="s">
        <v>4587</v>
      </c>
      <c r="N269" s="71"/>
      <c r="O269" s="71"/>
      <c r="P269" s="71"/>
      <c r="Q269" s="71"/>
      <c r="R269" s="71"/>
      <c r="S269" s="71"/>
      <c r="T269" s="71"/>
      <c r="U269" s="71"/>
      <c r="V269" s="71"/>
      <c r="W269" s="71"/>
      <c r="X269" s="71"/>
      <c r="Y269" s="71"/>
      <c r="Z269" s="71"/>
      <c r="AA269" s="71"/>
      <c r="AB269" s="71" t="s">
        <v>65</v>
      </c>
      <c r="AC269" s="71" t="s">
        <v>85</v>
      </c>
      <c r="AD269" s="71" t="s">
        <v>63</v>
      </c>
      <c r="AE269" s="71" t="s">
        <v>63</v>
      </c>
      <c r="AF269" s="71" t="s">
        <v>64</v>
      </c>
      <c r="AG269" s="71"/>
      <c r="AH269" s="71" t="s">
        <v>67</v>
      </c>
      <c r="AI269" s="71" t="s">
        <v>64</v>
      </c>
      <c r="AJ269" s="71" t="s">
        <v>64</v>
      </c>
      <c r="AK269" s="71" t="s">
        <v>64</v>
      </c>
      <c r="AL269" s="71" t="s">
        <v>64</v>
      </c>
      <c r="AM269" s="71" t="s">
        <v>64</v>
      </c>
      <c r="AN269" s="71"/>
      <c r="AO269" s="71"/>
      <c r="AP269" s="71" t="s">
        <v>4588</v>
      </c>
      <c r="AQ269" s="71" t="s">
        <v>429</v>
      </c>
      <c r="AR269" s="71" t="s">
        <v>63</v>
      </c>
      <c r="AS269" s="71"/>
      <c r="AT269" s="71" t="s">
        <v>63</v>
      </c>
      <c r="AU269" s="71"/>
      <c r="AV269" s="71"/>
      <c r="AW269" s="71"/>
      <c r="AX269" s="71" t="s">
        <v>4589</v>
      </c>
      <c r="AY269" s="73" t="s">
        <v>4590</v>
      </c>
    </row>
    <row r="270" spans="1:51" ht="65" customHeight="1">
      <c r="A270" s="70">
        <v>269</v>
      </c>
      <c r="B270" s="71" t="s">
        <v>4592</v>
      </c>
      <c r="C270" s="71" t="s">
        <v>811</v>
      </c>
      <c r="D270" s="71" t="s">
        <v>4593</v>
      </c>
      <c r="E270" s="71" t="s">
        <v>1477</v>
      </c>
      <c r="F270" s="71" t="s">
        <v>232</v>
      </c>
      <c r="G270" s="71" t="s">
        <v>747</v>
      </c>
      <c r="H270" s="71" t="s">
        <v>218</v>
      </c>
      <c r="I270" s="71" t="s">
        <v>195</v>
      </c>
      <c r="J270" s="71" t="s">
        <v>1457</v>
      </c>
      <c r="K270" s="71" t="s">
        <v>316</v>
      </c>
      <c r="L270" s="71" t="s">
        <v>4594</v>
      </c>
      <c r="M270" s="71" t="s">
        <v>4595</v>
      </c>
      <c r="N270" s="71"/>
      <c r="O270" s="71"/>
      <c r="P270" s="71"/>
      <c r="Q270" s="71"/>
      <c r="R270" s="71"/>
      <c r="S270" s="71"/>
      <c r="T270" s="71"/>
      <c r="U270" s="71"/>
      <c r="V270" s="71"/>
      <c r="W270" s="71"/>
      <c r="X270" s="71"/>
      <c r="Y270" s="71"/>
      <c r="Z270" s="71"/>
      <c r="AA270" s="71"/>
      <c r="AB270" s="71" t="s">
        <v>65</v>
      </c>
      <c r="AC270" s="71" t="s">
        <v>66</v>
      </c>
      <c r="AD270" s="71" t="s">
        <v>63</v>
      </c>
      <c r="AE270" s="71" t="s">
        <v>63</v>
      </c>
      <c r="AF270" s="71" t="s">
        <v>64</v>
      </c>
      <c r="AG270" s="71"/>
      <c r="AH270" s="71" t="s">
        <v>67</v>
      </c>
      <c r="AI270" s="71" t="s">
        <v>64</v>
      </c>
      <c r="AJ270" s="71" t="s">
        <v>64</v>
      </c>
      <c r="AK270" s="71" t="s">
        <v>64</v>
      </c>
      <c r="AL270" s="71" t="s">
        <v>63</v>
      </c>
      <c r="AM270" s="71" t="s">
        <v>64</v>
      </c>
      <c r="AN270" s="71"/>
      <c r="AO270" s="71"/>
      <c r="AP270" s="71" t="s">
        <v>4596</v>
      </c>
      <c r="AQ270" s="71" t="s">
        <v>195</v>
      </c>
      <c r="AR270" s="71" t="s">
        <v>63</v>
      </c>
      <c r="AS270" s="71"/>
      <c r="AT270" s="71" t="s">
        <v>64</v>
      </c>
      <c r="AU270" s="71"/>
      <c r="AV270" s="71"/>
      <c r="AW270" s="71"/>
      <c r="AX270" s="71" t="s">
        <v>4597</v>
      </c>
      <c r="AY270" s="73" t="s">
        <v>4598</v>
      </c>
    </row>
    <row r="271" spans="1:51" ht="65" customHeight="1">
      <c r="A271" s="70">
        <v>270</v>
      </c>
      <c r="B271" s="71" t="s">
        <v>4599</v>
      </c>
      <c r="C271" s="71" t="s">
        <v>746</v>
      </c>
      <c r="D271" s="71" t="s">
        <v>4600</v>
      </c>
      <c r="E271" s="71" t="s">
        <v>1503</v>
      </c>
      <c r="F271" s="71" t="s">
        <v>232</v>
      </c>
      <c r="G271" s="71" t="s">
        <v>589</v>
      </c>
      <c r="H271" s="71" t="s">
        <v>218</v>
      </c>
      <c r="I271" s="71" t="s">
        <v>2226</v>
      </c>
      <c r="J271" s="71" t="s">
        <v>1457</v>
      </c>
      <c r="K271" s="71" t="s">
        <v>280</v>
      </c>
      <c r="L271" s="71" t="s">
        <v>4601</v>
      </c>
      <c r="M271" s="71" t="s">
        <v>4602</v>
      </c>
      <c r="N271" s="71" t="s">
        <v>1530</v>
      </c>
      <c r="O271" s="71" t="s">
        <v>1634</v>
      </c>
      <c r="P271" s="71"/>
      <c r="Q271" s="71"/>
      <c r="R271" s="71"/>
      <c r="S271" s="71"/>
      <c r="T271" s="71"/>
      <c r="U271" s="71"/>
      <c r="V271" s="71"/>
      <c r="W271" s="71"/>
      <c r="X271" s="71"/>
      <c r="Y271" s="71"/>
      <c r="Z271" s="71"/>
      <c r="AA271" s="71"/>
      <c r="AB271" s="71" t="s">
        <v>65</v>
      </c>
      <c r="AC271" s="71" t="s">
        <v>66</v>
      </c>
      <c r="AD271" s="71" t="s">
        <v>63</v>
      </c>
      <c r="AE271" s="71" t="s">
        <v>63</v>
      </c>
      <c r="AF271" s="71" t="s">
        <v>64</v>
      </c>
      <c r="AG271" s="71"/>
      <c r="AH271" s="71" t="s">
        <v>67</v>
      </c>
      <c r="AI271" s="71" t="s">
        <v>64</v>
      </c>
      <c r="AJ271" s="71" t="s">
        <v>64</v>
      </c>
      <c r="AK271" s="71" t="s">
        <v>64</v>
      </c>
      <c r="AL271" s="71" t="s">
        <v>63</v>
      </c>
      <c r="AM271" s="71" t="s">
        <v>64</v>
      </c>
      <c r="AN271" s="71"/>
      <c r="AO271" s="71"/>
      <c r="AP271" s="71" t="s">
        <v>4603</v>
      </c>
      <c r="AQ271" s="71" t="s">
        <v>4604</v>
      </c>
      <c r="AR271" s="71" t="s">
        <v>133</v>
      </c>
      <c r="AS271" s="71"/>
      <c r="AT271" s="71" t="s">
        <v>64</v>
      </c>
      <c r="AU271" s="71"/>
      <c r="AV271" s="71"/>
      <c r="AW271" s="71"/>
      <c r="AX271" s="71" t="s">
        <v>4605</v>
      </c>
      <c r="AY271" s="73" t="s">
        <v>4606</v>
      </c>
    </row>
    <row r="272" spans="1:51" ht="65" customHeight="1">
      <c r="A272" s="70">
        <v>271</v>
      </c>
      <c r="B272" s="71" t="s">
        <v>4607</v>
      </c>
      <c r="C272" s="71" t="s">
        <v>746</v>
      </c>
      <c r="D272" s="71" t="s">
        <v>4608</v>
      </c>
      <c r="E272" s="71" t="s">
        <v>1590</v>
      </c>
      <c r="F272" s="71" t="s">
        <v>232</v>
      </c>
      <c r="G272" s="71" t="s">
        <v>747</v>
      </c>
      <c r="H272" s="71" t="s">
        <v>218</v>
      </c>
      <c r="I272" s="71" t="s">
        <v>195</v>
      </c>
      <c r="J272" s="71" t="s">
        <v>1457</v>
      </c>
      <c r="K272" s="71" t="s">
        <v>316</v>
      </c>
      <c r="L272" s="71" t="s">
        <v>4609</v>
      </c>
      <c r="M272" s="71" t="s">
        <v>4610</v>
      </c>
      <c r="N272" s="71"/>
      <c r="O272" s="71"/>
      <c r="P272" s="71"/>
      <c r="Q272" s="71"/>
      <c r="R272" s="71"/>
      <c r="S272" s="71"/>
      <c r="T272" s="71"/>
      <c r="U272" s="71"/>
      <c r="V272" s="71"/>
      <c r="W272" s="71"/>
      <c r="X272" s="71"/>
      <c r="Y272" s="71"/>
      <c r="Z272" s="71"/>
      <c r="AA272" s="71"/>
      <c r="AB272" s="71" t="s">
        <v>65</v>
      </c>
      <c r="AC272" s="71" t="s">
        <v>66</v>
      </c>
      <c r="AD272" s="71" t="s">
        <v>63</v>
      </c>
      <c r="AE272" s="71" t="s">
        <v>63</v>
      </c>
      <c r="AF272" s="71" t="s">
        <v>64</v>
      </c>
      <c r="AG272" s="71"/>
      <c r="AH272" s="71" t="s">
        <v>67</v>
      </c>
      <c r="AI272" s="71" t="s">
        <v>64</v>
      </c>
      <c r="AJ272" s="71" t="s">
        <v>64</v>
      </c>
      <c r="AK272" s="71" t="s">
        <v>64</v>
      </c>
      <c r="AL272" s="71" t="s">
        <v>63</v>
      </c>
      <c r="AM272" s="71" t="s">
        <v>64</v>
      </c>
      <c r="AN272" s="71"/>
      <c r="AO272" s="71"/>
      <c r="AP272" s="71" t="s">
        <v>4611</v>
      </c>
      <c r="AQ272" s="71" t="s">
        <v>195</v>
      </c>
      <c r="AR272" s="71" t="s">
        <v>63</v>
      </c>
      <c r="AS272" s="71"/>
      <c r="AT272" s="71" t="s">
        <v>64</v>
      </c>
      <c r="AU272" s="71"/>
      <c r="AV272" s="71"/>
      <c r="AW272" s="71"/>
      <c r="AX272" s="71" t="s">
        <v>4612</v>
      </c>
      <c r="AY272" s="73" t="s">
        <v>4613</v>
      </c>
    </row>
    <row r="273" spans="1:51" ht="65" customHeight="1">
      <c r="A273" s="70">
        <v>272</v>
      </c>
      <c r="B273" s="71" t="s">
        <v>4614</v>
      </c>
      <c r="C273" s="71" t="s">
        <v>811</v>
      </c>
      <c r="D273" s="71" t="s">
        <v>4615</v>
      </c>
      <c r="E273" s="71" t="s">
        <v>1486</v>
      </c>
      <c r="F273" s="71" t="s">
        <v>232</v>
      </c>
      <c r="G273" s="71" t="s">
        <v>747</v>
      </c>
      <c r="H273" s="71" t="s">
        <v>234</v>
      </c>
      <c r="I273" s="71" t="s">
        <v>1233</v>
      </c>
      <c r="J273" s="71" t="s">
        <v>1457</v>
      </c>
      <c r="K273" s="71" t="s">
        <v>244</v>
      </c>
      <c r="L273" s="71" t="s">
        <v>4616</v>
      </c>
      <c r="M273" s="71" t="s">
        <v>4617</v>
      </c>
      <c r="N273" s="71"/>
      <c r="O273" s="71"/>
      <c r="P273" s="71"/>
      <c r="Q273" s="71"/>
      <c r="R273" s="71"/>
      <c r="S273" s="71"/>
      <c r="T273" s="71"/>
      <c r="U273" s="71"/>
      <c r="V273" s="71"/>
      <c r="W273" s="71"/>
      <c r="X273" s="71"/>
      <c r="Y273" s="71"/>
      <c r="Z273" s="71"/>
      <c r="AA273" s="71"/>
      <c r="AB273" s="71" t="s">
        <v>65</v>
      </c>
      <c r="AC273" s="71" t="s">
        <v>66</v>
      </c>
      <c r="AD273" s="71" t="s">
        <v>63</v>
      </c>
      <c r="AE273" s="71" t="s">
        <v>63</v>
      </c>
      <c r="AF273" s="71" t="s">
        <v>64</v>
      </c>
      <c r="AG273" s="71"/>
      <c r="AH273" s="71" t="s">
        <v>67</v>
      </c>
      <c r="AI273" s="71" t="s">
        <v>64</v>
      </c>
      <c r="AJ273" s="71" t="s">
        <v>64</v>
      </c>
      <c r="AK273" s="71" t="s">
        <v>64</v>
      </c>
      <c r="AL273" s="71" t="s">
        <v>63</v>
      </c>
      <c r="AM273" s="71" t="s">
        <v>133</v>
      </c>
      <c r="AN273" s="71"/>
      <c r="AO273" s="71"/>
      <c r="AP273" s="71" t="s">
        <v>4618</v>
      </c>
      <c r="AQ273" s="71" t="s">
        <v>1233</v>
      </c>
      <c r="AR273" s="71" t="s">
        <v>63</v>
      </c>
      <c r="AS273" s="71"/>
      <c r="AT273" s="71" t="s">
        <v>64</v>
      </c>
      <c r="AU273" s="71"/>
      <c r="AV273" s="71"/>
      <c r="AW273" s="71"/>
      <c r="AX273" s="71"/>
      <c r="AY273" s="73" t="s">
        <v>4591</v>
      </c>
    </row>
    <row r="274" spans="1:51" ht="65" customHeight="1">
      <c r="A274" s="70">
        <v>273</v>
      </c>
      <c r="B274" s="71" t="s">
        <v>4619</v>
      </c>
      <c r="C274" s="71" t="s">
        <v>746</v>
      </c>
      <c r="D274" s="71" t="s">
        <v>4620</v>
      </c>
      <c r="E274" s="71" t="s">
        <v>1486</v>
      </c>
      <c r="F274" s="71" t="s">
        <v>232</v>
      </c>
      <c r="G274" s="71" t="s">
        <v>747</v>
      </c>
      <c r="H274" s="71" t="s">
        <v>218</v>
      </c>
      <c r="I274" s="71" t="s">
        <v>1233</v>
      </c>
      <c r="J274" s="71" t="s">
        <v>1457</v>
      </c>
      <c r="K274" s="71" t="s">
        <v>244</v>
      </c>
      <c r="L274" s="71" t="s">
        <v>4621</v>
      </c>
      <c r="M274" s="71" t="s">
        <v>4622</v>
      </c>
      <c r="N274" s="71"/>
      <c r="O274" s="71"/>
      <c r="P274" s="71"/>
      <c r="Q274" s="71"/>
      <c r="R274" s="71"/>
      <c r="S274" s="71"/>
      <c r="T274" s="71"/>
      <c r="U274" s="71"/>
      <c r="V274" s="71"/>
      <c r="W274" s="71"/>
      <c r="X274" s="71"/>
      <c r="Y274" s="71"/>
      <c r="Z274" s="71"/>
      <c r="AA274" s="71"/>
      <c r="AB274" s="71" t="s">
        <v>65</v>
      </c>
      <c r="AC274" s="71" t="s">
        <v>66</v>
      </c>
      <c r="AD274" s="71" t="s">
        <v>63</v>
      </c>
      <c r="AE274" s="71" t="s">
        <v>63</v>
      </c>
      <c r="AF274" s="71" t="s">
        <v>64</v>
      </c>
      <c r="AG274" s="71"/>
      <c r="AH274" s="71" t="s">
        <v>67</v>
      </c>
      <c r="AI274" s="71" t="s">
        <v>64</v>
      </c>
      <c r="AJ274" s="71" t="s">
        <v>133</v>
      </c>
      <c r="AK274" s="71" t="s">
        <v>64</v>
      </c>
      <c r="AL274" s="71" t="s">
        <v>63</v>
      </c>
      <c r="AM274" s="71" t="s">
        <v>64</v>
      </c>
      <c r="AN274" s="71"/>
      <c r="AO274" s="71"/>
      <c r="AP274" s="71" t="s">
        <v>4623</v>
      </c>
      <c r="AQ274" s="71" t="s">
        <v>1233</v>
      </c>
      <c r="AR274" s="71" t="s">
        <v>63</v>
      </c>
      <c r="AS274" s="71"/>
      <c r="AT274" s="71" t="s">
        <v>64</v>
      </c>
      <c r="AU274" s="71"/>
      <c r="AV274" s="71"/>
      <c r="AW274" s="71"/>
      <c r="AX274" s="71" t="s">
        <v>4624</v>
      </c>
      <c r="AY274" s="73" t="s">
        <v>4625</v>
      </c>
    </row>
    <row r="275" spans="1:51" ht="65" customHeight="1">
      <c r="A275" s="70">
        <v>274</v>
      </c>
      <c r="B275" s="71" t="s">
        <v>4626</v>
      </c>
      <c r="C275" s="71" t="s">
        <v>4627</v>
      </c>
      <c r="D275" s="71" t="s">
        <v>4628</v>
      </c>
      <c r="E275" s="71" t="s">
        <v>1455</v>
      </c>
      <c r="F275" s="71" t="s">
        <v>232</v>
      </c>
      <c r="G275" s="71" t="s">
        <v>747</v>
      </c>
      <c r="H275" s="71" t="s">
        <v>218</v>
      </c>
      <c r="I275" s="71" t="s">
        <v>2071</v>
      </c>
      <c r="J275" s="71" t="s">
        <v>1457</v>
      </c>
      <c r="K275" s="71" t="s">
        <v>267</v>
      </c>
      <c r="L275" s="71" t="s">
        <v>4629</v>
      </c>
      <c r="M275" s="71" t="s">
        <v>4630</v>
      </c>
      <c r="N275" s="71"/>
      <c r="O275" s="71"/>
      <c r="P275" s="71"/>
      <c r="Q275" s="71"/>
      <c r="R275" s="71"/>
      <c r="S275" s="71"/>
      <c r="T275" s="71"/>
      <c r="U275" s="71"/>
      <c r="V275" s="71"/>
      <c r="W275" s="71"/>
      <c r="X275" s="71"/>
      <c r="Y275" s="71"/>
      <c r="Z275" s="71"/>
      <c r="AA275" s="71"/>
      <c r="AB275" s="71" t="s">
        <v>65</v>
      </c>
      <c r="AC275" s="71" t="s">
        <v>66</v>
      </c>
      <c r="AD275" s="71" t="s">
        <v>63</v>
      </c>
      <c r="AE275" s="71" t="s">
        <v>63</v>
      </c>
      <c r="AF275" s="71" t="s">
        <v>64</v>
      </c>
      <c r="AG275" s="71"/>
      <c r="AH275" s="71" t="s">
        <v>67</v>
      </c>
      <c r="AI275" s="71" t="s">
        <v>64</v>
      </c>
      <c r="AJ275" s="71" t="s">
        <v>64</v>
      </c>
      <c r="AK275" s="71" t="s">
        <v>64</v>
      </c>
      <c r="AL275" s="71" t="s">
        <v>63</v>
      </c>
      <c r="AM275" s="71" t="s">
        <v>64</v>
      </c>
      <c r="AN275" s="71"/>
      <c r="AO275" s="71"/>
      <c r="AP275" s="71" t="s">
        <v>4631</v>
      </c>
      <c r="AQ275" s="71" t="s">
        <v>4632</v>
      </c>
      <c r="AR275" s="71" t="s">
        <v>63</v>
      </c>
      <c r="AS275" s="71"/>
      <c r="AT275" s="71" t="s">
        <v>64</v>
      </c>
      <c r="AU275" s="71"/>
      <c r="AV275" s="71"/>
      <c r="AW275" s="71"/>
      <c r="AX275" s="71" t="s">
        <v>4633</v>
      </c>
      <c r="AY275" s="73" t="s">
        <v>4634</v>
      </c>
    </row>
    <row r="276" spans="1:51" ht="65" customHeight="1">
      <c r="A276" s="70">
        <v>275</v>
      </c>
      <c r="B276" s="71" t="s">
        <v>4635</v>
      </c>
      <c r="C276" s="71" t="s">
        <v>678</v>
      </c>
      <c r="D276" s="71" t="s">
        <v>4636</v>
      </c>
      <c r="E276" s="71" t="s">
        <v>1530</v>
      </c>
      <c r="F276" s="71" t="s">
        <v>232</v>
      </c>
      <c r="G276" s="71" t="s">
        <v>747</v>
      </c>
      <c r="H276" s="71" t="s">
        <v>218</v>
      </c>
      <c r="I276" s="71" t="s">
        <v>2241</v>
      </c>
      <c r="J276" s="71" t="s">
        <v>1457</v>
      </c>
      <c r="K276" s="71" t="s">
        <v>316</v>
      </c>
      <c r="L276" s="71" t="s">
        <v>4637</v>
      </c>
      <c r="M276" s="71" t="s">
        <v>4638</v>
      </c>
      <c r="N276" s="71"/>
      <c r="O276" s="71"/>
      <c r="P276" s="71"/>
      <c r="Q276" s="71"/>
      <c r="R276" s="71"/>
      <c r="S276" s="71"/>
      <c r="T276" s="71"/>
      <c r="U276" s="71"/>
      <c r="V276" s="71"/>
      <c r="W276" s="71"/>
      <c r="X276" s="71"/>
      <c r="Y276" s="71"/>
      <c r="Z276" s="71"/>
      <c r="AA276" s="71"/>
      <c r="AB276" s="71" t="s">
        <v>65</v>
      </c>
      <c r="AC276" s="71" t="s">
        <v>66</v>
      </c>
      <c r="AD276" s="71" t="s">
        <v>63</v>
      </c>
      <c r="AE276" s="71" t="s">
        <v>63</v>
      </c>
      <c r="AF276" s="71" t="s">
        <v>64</v>
      </c>
      <c r="AG276" s="71"/>
      <c r="AH276" s="71" t="s">
        <v>67</v>
      </c>
      <c r="AI276" s="71" t="s">
        <v>64</v>
      </c>
      <c r="AJ276" s="71" t="s">
        <v>64</v>
      </c>
      <c r="AK276" s="71" t="s">
        <v>64</v>
      </c>
      <c r="AL276" s="71" t="s">
        <v>63</v>
      </c>
      <c r="AM276" s="71" t="s">
        <v>133</v>
      </c>
      <c r="AN276" s="71"/>
      <c r="AO276" s="71"/>
      <c r="AP276" s="71" t="s">
        <v>4639</v>
      </c>
      <c r="AQ276" s="71" t="s">
        <v>1070</v>
      </c>
      <c r="AR276" s="71" t="s">
        <v>64</v>
      </c>
      <c r="AS276" s="71"/>
      <c r="AT276" s="71" t="s">
        <v>64</v>
      </c>
      <c r="AU276" s="71"/>
      <c r="AV276" s="71"/>
      <c r="AW276" s="71"/>
      <c r="AX276" s="71" t="s">
        <v>4640</v>
      </c>
      <c r="AY276" s="73" t="s">
        <v>4641</v>
      </c>
    </row>
    <row r="277" spans="1:51" ht="65" customHeight="1">
      <c r="A277" s="70">
        <v>276</v>
      </c>
      <c r="B277" s="71" t="s">
        <v>4642</v>
      </c>
      <c r="C277" s="71" t="s">
        <v>811</v>
      </c>
      <c r="D277" s="71" t="s">
        <v>4643</v>
      </c>
      <c r="E277" s="71" t="s">
        <v>1455</v>
      </c>
      <c r="F277" s="71" t="s">
        <v>232</v>
      </c>
      <c r="G277" s="71" t="s">
        <v>747</v>
      </c>
      <c r="H277" s="71" t="s">
        <v>218</v>
      </c>
      <c r="I277" s="71" t="s">
        <v>514</v>
      </c>
      <c r="J277" s="71" t="s">
        <v>1457</v>
      </c>
      <c r="K277" s="71" t="s">
        <v>219</v>
      </c>
      <c r="L277" s="71" t="s">
        <v>4644</v>
      </c>
      <c r="M277" s="71" t="s">
        <v>4645</v>
      </c>
      <c r="N277" s="71"/>
      <c r="O277" s="71"/>
      <c r="P277" s="71"/>
      <c r="Q277" s="71"/>
      <c r="R277" s="71"/>
      <c r="S277" s="71"/>
      <c r="T277" s="71"/>
      <c r="U277" s="71"/>
      <c r="V277" s="71"/>
      <c r="W277" s="71"/>
      <c r="X277" s="71"/>
      <c r="Y277" s="71"/>
      <c r="Z277" s="71"/>
      <c r="AA277" s="71"/>
      <c r="AB277" s="71" t="s">
        <v>65</v>
      </c>
      <c r="AC277" s="71" t="s">
        <v>66</v>
      </c>
      <c r="AD277" s="71" t="s">
        <v>63</v>
      </c>
      <c r="AE277" s="71" t="s">
        <v>63</v>
      </c>
      <c r="AF277" s="71" t="s">
        <v>64</v>
      </c>
      <c r="AG277" s="71"/>
      <c r="AH277" s="71" t="s">
        <v>1540</v>
      </c>
      <c r="AI277" s="71" t="s">
        <v>64</v>
      </c>
      <c r="AJ277" s="71" t="s">
        <v>64</v>
      </c>
      <c r="AK277" s="71" t="s">
        <v>64</v>
      </c>
      <c r="AL277" s="71" t="s">
        <v>63</v>
      </c>
      <c r="AM277" s="71" t="s">
        <v>63</v>
      </c>
      <c r="AN277" s="71"/>
      <c r="AO277" s="71"/>
      <c r="AP277" s="71" t="s">
        <v>4646</v>
      </c>
      <c r="AQ277" s="71" t="s">
        <v>4647</v>
      </c>
      <c r="AR277" s="71" t="s">
        <v>133</v>
      </c>
      <c r="AS277" s="71"/>
      <c r="AT277" s="71" t="s">
        <v>64</v>
      </c>
      <c r="AU277" s="71"/>
      <c r="AV277" s="71"/>
      <c r="AW277" s="71"/>
      <c r="AX277" s="71" t="s">
        <v>4648</v>
      </c>
      <c r="AY277" s="73" t="s">
        <v>4649</v>
      </c>
    </row>
    <row r="278" spans="1:51" ht="65" customHeight="1">
      <c r="A278" s="70">
        <v>277</v>
      </c>
      <c r="B278" s="71" t="s">
        <v>4650</v>
      </c>
      <c r="C278" s="71" t="s">
        <v>746</v>
      </c>
      <c r="D278" s="71" t="s">
        <v>4651</v>
      </c>
      <c r="E278" s="71" t="s">
        <v>1503</v>
      </c>
      <c r="F278" s="71" t="s">
        <v>232</v>
      </c>
      <c r="G278" s="71" t="s">
        <v>747</v>
      </c>
      <c r="H278" s="71" t="s">
        <v>218</v>
      </c>
      <c r="I278" s="71" t="s">
        <v>1233</v>
      </c>
      <c r="J278" s="71" t="s">
        <v>1457</v>
      </c>
      <c r="K278" s="71" t="s">
        <v>244</v>
      </c>
      <c r="L278" s="71" t="s">
        <v>4652</v>
      </c>
      <c r="M278" s="71" t="s">
        <v>4653</v>
      </c>
      <c r="N278" s="71"/>
      <c r="O278" s="71"/>
      <c r="P278" s="71"/>
      <c r="Q278" s="71"/>
      <c r="R278" s="71"/>
      <c r="S278" s="71"/>
      <c r="T278" s="71"/>
      <c r="U278" s="71"/>
      <c r="V278" s="71"/>
      <c r="W278" s="71"/>
      <c r="X278" s="71"/>
      <c r="Y278" s="71"/>
      <c r="Z278" s="71"/>
      <c r="AA278" s="71"/>
      <c r="AB278" s="71" t="s">
        <v>65</v>
      </c>
      <c r="AC278" s="71" t="s">
        <v>66</v>
      </c>
      <c r="AD278" s="71" t="s">
        <v>63</v>
      </c>
      <c r="AE278" s="71" t="s">
        <v>63</v>
      </c>
      <c r="AF278" s="71" t="s">
        <v>64</v>
      </c>
      <c r="AG278" s="71"/>
      <c r="AH278" s="71" t="s">
        <v>67</v>
      </c>
      <c r="AI278" s="71" t="s">
        <v>64</v>
      </c>
      <c r="AJ278" s="71" t="s">
        <v>64</v>
      </c>
      <c r="AK278" s="71" t="s">
        <v>64</v>
      </c>
      <c r="AL278" s="71" t="s">
        <v>63</v>
      </c>
      <c r="AM278" s="71" t="s">
        <v>133</v>
      </c>
      <c r="AN278" s="71"/>
      <c r="AO278" s="71"/>
      <c r="AP278" s="71" t="s">
        <v>4623</v>
      </c>
      <c r="AQ278" s="71" t="s">
        <v>1233</v>
      </c>
      <c r="AR278" s="71" t="s">
        <v>63</v>
      </c>
      <c r="AS278" s="71"/>
      <c r="AT278" s="71" t="s">
        <v>64</v>
      </c>
      <c r="AU278" s="71"/>
      <c r="AV278" s="71"/>
      <c r="AW278" s="71"/>
      <c r="AX278" s="71" t="s">
        <v>4654</v>
      </c>
      <c r="AY278" s="73"/>
    </row>
    <row r="279" spans="1:51" ht="128" customHeight="1">
      <c r="A279" s="90">
        <v>278</v>
      </c>
      <c r="B279" s="81" t="s">
        <v>4655</v>
      </c>
      <c r="C279" s="81" t="s">
        <v>4656</v>
      </c>
      <c r="D279" s="81" t="s">
        <v>4657</v>
      </c>
      <c r="E279" s="81" t="s">
        <v>1511</v>
      </c>
      <c r="F279" s="81" t="s">
        <v>54</v>
      </c>
      <c r="G279" s="81" t="s">
        <v>126</v>
      </c>
      <c r="H279" s="81" t="s">
        <v>56</v>
      </c>
      <c r="I279" s="81" t="s">
        <v>4658</v>
      </c>
      <c r="J279" s="81" t="s">
        <v>4659</v>
      </c>
      <c r="K279" s="81" t="s">
        <v>4660</v>
      </c>
      <c r="L279" s="81" t="s">
        <v>4661</v>
      </c>
      <c r="M279" s="81" t="s">
        <v>4662</v>
      </c>
      <c r="N279" s="81" t="s">
        <v>1797</v>
      </c>
      <c r="O279" s="81" t="s">
        <v>2046</v>
      </c>
      <c r="P279" s="81" t="s">
        <v>60</v>
      </c>
      <c r="Q279" s="81" t="s">
        <v>82</v>
      </c>
      <c r="R279" s="81" t="s">
        <v>1701</v>
      </c>
      <c r="S279" s="81" t="s">
        <v>63</v>
      </c>
      <c r="T279" s="81" t="s">
        <v>63</v>
      </c>
      <c r="U279" s="81" t="s">
        <v>63</v>
      </c>
      <c r="V279" s="81" t="s">
        <v>63</v>
      </c>
      <c r="W279" s="81" t="s">
        <v>63</v>
      </c>
      <c r="X279" s="81" t="s">
        <v>63</v>
      </c>
      <c r="Y279" s="81" t="s">
        <v>63</v>
      </c>
      <c r="Z279" s="81" t="s">
        <v>64</v>
      </c>
      <c r="AA279" s="81" t="s">
        <v>63</v>
      </c>
      <c r="AB279" s="81" t="s">
        <v>143</v>
      </c>
      <c r="AC279" s="81" t="s">
        <v>85</v>
      </c>
      <c r="AD279" s="81" t="s">
        <v>64</v>
      </c>
      <c r="AE279" s="81" t="s">
        <v>63</v>
      </c>
      <c r="AF279" s="81" t="s">
        <v>64</v>
      </c>
      <c r="AG279" s="81" t="s">
        <v>64</v>
      </c>
      <c r="AH279" s="81" t="s">
        <v>86</v>
      </c>
      <c r="AI279" s="81" t="s">
        <v>64</v>
      </c>
      <c r="AJ279" s="81" t="s">
        <v>64</v>
      </c>
      <c r="AK279" s="81" t="s">
        <v>64</v>
      </c>
      <c r="AL279" s="81" t="s">
        <v>64</v>
      </c>
      <c r="AM279" s="81" t="s">
        <v>63</v>
      </c>
      <c r="AN279" s="81"/>
      <c r="AO279" s="81" t="s">
        <v>4663</v>
      </c>
      <c r="AP279" s="81" t="s">
        <v>4664</v>
      </c>
      <c r="AQ279" s="81" t="s">
        <v>4665</v>
      </c>
      <c r="AR279" s="81" t="s">
        <v>64</v>
      </c>
      <c r="AS279" s="81"/>
      <c r="AT279" s="81" t="s">
        <v>64</v>
      </c>
      <c r="AU279" s="81" t="s">
        <v>73</v>
      </c>
      <c r="AV279" s="81" t="s">
        <v>64</v>
      </c>
      <c r="AW279" s="81"/>
      <c r="AX279" s="81" t="s">
        <v>4666</v>
      </c>
      <c r="AY279" s="75" t="s">
        <v>4667</v>
      </c>
    </row>
    <row r="280" spans="1:51" ht="85" customHeight="1">
      <c r="A280" s="90">
        <v>279</v>
      </c>
      <c r="B280" s="71" t="s">
        <v>4720</v>
      </c>
      <c r="C280" s="71" t="s">
        <v>811</v>
      </c>
      <c r="D280" s="71" t="s">
        <v>4721</v>
      </c>
      <c r="E280" s="71" t="s">
        <v>1511</v>
      </c>
      <c r="F280" s="71" t="s">
        <v>232</v>
      </c>
      <c r="G280" s="71" t="s">
        <v>747</v>
      </c>
      <c r="H280" s="71" t="s">
        <v>218</v>
      </c>
      <c r="I280" s="71" t="s">
        <v>195</v>
      </c>
      <c r="J280" s="71" t="s">
        <v>1457</v>
      </c>
      <c r="K280" s="71" t="s">
        <v>316</v>
      </c>
      <c r="L280" s="71" t="s">
        <v>4722</v>
      </c>
      <c r="M280" s="71" t="s">
        <v>4723</v>
      </c>
      <c r="N280" s="71"/>
      <c r="O280" s="71"/>
      <c r="P280" s="71"/>
      <c r="Q280" s="71"/>
      <c r="R280" s="71"/>
      <c r="S280" s="71"/>
      <c r="T280" s="71"/>
      <c r="U280" s="71"/>
      <c r="V280" s="71"/>
      <c r="W280" s="71"/>
      <c r="X280" s="71"/>
      <c r="Y280" s="71"/>
      <c r="Z280" s="71"/>
      <c r="AA280" s="71"/>
      <c r="AB280" s="71" t="s">
        <v>65</v>
      </c>
      <c r="AC280" s="71" t="s">
        <v>66</v>
      </c>
      <c r="AD280" s="71" t="s">
        <v>63</v>
      </c>
      <c r="AE280" s="71" t="s">
        <v>64</v>
      </c>
      <c r="AF280" s="71" t="s">
        <v>64</v>
      </c>
      <c r="AG280" s="71"/>
      <c r="AH280" s="71" t="s">
        <v>67</v>
      </c>
      <c r="AI280" s="71" t="s">
        <v>64</v>
      </c>
      <c r="AJ280" s="71" t="s">
        <v>64</v>
      </c>
      <c r="AK280" s="71" t="s">
        <v>64</v>
      </c>
      <c r="AL280" s="71" t="s">
        <v>63</v>
      </c>
      <c r="AM280" s="71" t="s">
        <v>64</v>
      </c>
      <c r="AN280" s="71"/>
      <c r="AO280" s="71"/>
      <c r="AP280" s="71" t="s">
        <v>4724</v>
      </c>
      <c r="AQ280" s="71" t="s">
        <v>2693</v>
      </c>
      <c r="AR280" s="71" t="s">
        <v>64</v>
      </c>
      <c r="AS280" s="71"/>
      <c r="AT280" s="71" t="s">
        <v>64</v>
      </c>
      <c r="AU280" s="71"/>
      <c r="AV280" s="71"/>
      <c r="AW280" s="71"/>
      <c r="AX280" s="71" t="s">
        <v>4725</v>
      </c>
      <c r="AY280" s="73"/>
    </row>
    <row r="281" spans="1:51" ht="85" customHeight="1">
      <c r="A281" s="90">
        <v>280</v>
      </c>
      <c r="B281" s="71" t="s">
        <v>4726</v>
      </c>
      <c r="C281" s="71" t="s">
        <v>746</v>
      </c>
      <c r="D281" s="71" t="s">
        <v>4727</v>
      </c>
      <c r="E281" s="71" t="s">
        <v>1530</v>
      </c>
      <c r="F281" s="71" t="s">
        <v>232</v>
      </c>
      <c r="G281" s="71" t="s">
        <v>747</v>
      </c>
      <c r="H281" s="71" t="s">
        <v>234</v>
      </c>
      <c r="I281" s="71" t="s">
        <v>2246</v>
      </c>
      <c r="J281" s="71" t="s">
        <v>1457</v>
      </c>
      <c r="K281" s="71" t="s">
        <v>316</v>
      </c>
      <c r="L281" s="71" t="s">
        <v>4728</v>
      </c>
      <c r="M281" s="71" t="s">
        <v>4729</v>
      </c>
      <c r="N281" s="71"/>
      <c r="O281" s="71"/>
      <c r="P281" s="71"/>
      <c r="Q281" s="71"/>
      <c r="R281" s="71"/>
      <c r="S281" s="71"/>
      <c r="T281" s="71"/>
      <c r="U281" s="71"/>
      <c r="V281" s="71"/>
      <c r="W281" s="71"/>
      <c r="X281" s="71"/>
      <c r="Y281" s="71"/>
      <c r="Z281" s="71"/>
      <c r="AA281" s="71"/>
      <c r="AB281" s="71" t="s">
        <v>65</v>
      </c>
      <c r="AC281" s="71" t="s">
        <v>66</v>
      </c>
      <c r="AD281" s="71" t="s">
        <v>63</v>
      </c>
      <c r="AE281" s="71" t="s">
        <v>63</v>
      </c>
      <c r="AF281" s="71" t="s">
        <v>64</v>
      </c>
      <c r="AG281" s="71"/>
      <c r="AH281" s="71" t="s">
        <v>86</v>
      </c>
      <c r="AI281" s="71" t="s">
        <v>64</v>
      </c>
      <c r="AJ281" s="71" t="s">
        <v>64</v>
      </c>
      <c r="AK281" s="71" t="s">
        <v>64</v>
      </c>
      <c r="AL281" s="71" t="s">
        <v>133</v>
      </c>
      <c r="AM281" s="71" t="s">
        <v>64</v>
      </c>
      <c r="AN281" s="71"/>
      <c r="AO281" s="71"/>
      <c r="AP281" s="71" t="s">
        <v>4730</v>
      </c>
      <c r="AQ281" s="71" t="s">
        <v>2830</v>
      </c>
      <c r="AR281" s="71" t="s">
        <v>64</v>
      </c>
      <c r="AS281" s="71"/>
      <c r="AT281" s="71" t="s">
        <v>64</v>
      </c>
      <c r="AU281" s="71"/>
      <c r="AV281" s="71"/>
      <c r="AW281" s="71"/>
      <c r="AX281" s="71" t="s">
        <v>4731</v>
      </c>
      <c r="AY281" s="73" t="s">
        <v>4732</v>
      </c>
    </row>
    <row r="282" spans="1:51" ht="85" customHeight="1">
      <c r="A282" s="90">
        <v>281</v>
      </c>
      <c r="B282" s="71" t="s">
        <v>4733</v>
      </c>
      <c r="C282" s="71" t="s">
        <v>746</v>
      </c>
      <c r="D282" s="71" t="s">
        <v>4734</v>
      </c>
      <c r="E282" s="71" t="s">
        <v>1503</v>
      </c>
      <c r="F282" s="71" t="s">
        <v>232</v>
      </c>
      <c r="G282" s="71" t="s">
        <v>202</v>
      </c>
      <c r="H282" s="71" t="s">
        <v>218</v>
      </c>
      <c r="I282" s="71" t="s">
        <v>1233</v>
      </c>
      <c r="J282" s="71" t="s">
        <v>1457</v>
      </c>
      <c r="K282" s="71" t="s">
        <v>244</v>
      </c>
      <c r="L282" s="71" t="s">
        <v>4735</v>
      </c>
      <c r="M282" s="71" t="s">
        <v>4736</v>
      </c>
      <c r="N282" s="71"/>
      <c r="O282" s="71"/>
      <c r="P282" s="71"/>
      <c r="Q282" s="71"/>
      <c r="R282" s="71"/>
      <c r="S282" s="71"/>
      <c r="T282" s="71"/>
      <c r="U282" s="71"/>
      <c r="V282" s="71"/>
      <c r="W282" s="71"/>
      <c r="X282" s="71"/>
      <c r="Y282" s="71"/>
      <c r="Z282" s="71"/>
      <c r="AA282" s="71"/>
      <c r="AB282" s="71" t="s">
        <v>190</v>
      </c>
      <c r="AC282" s="71" t="s">
        <v>66</v>
      </c>
      <c r="AD282" s="71" t="s">
        <v>63</v>
      </c>
      <c r="AE282" s="71" t="s">
        <v>64</v>
      </c>
      <c r="AF282" s="71" t="s">
        <v>64</v>
      </c>
      <c r="AG282" s="71"/>
      <c r="AH282" s="71" t="s">
        <v>1540</v>
      </c>
      <c r="AI282" s="71" t="s">
        <v>64</v>
      </c>
      <c r="AJ282" s="71" t="s">
        <v>64</v>
      </c>
      <c r="AK282" s="71" t="s">
        <v>64</v>
      </c>
      <c r="AL282" s="71" t="s">
        <v>133</v>
      </c>
      <c r="AM282" s="71" t="s">
        <v>63</v>
      </c>
      <c r="AN282" s="71"/>
      <c r="AO282" s="71"/>
      <c r="AP282" s="71" t="s">
        <v>4737</v>
      </c>
      <c r="AQ282" s="71" t="s">
        <v>4738</v>
      </c>
      <c r="AR282" s="71" t="s">
        <v>133</v>
      </c>
      <c r="AS282" s="71"/>
      <c r="AT282" s="71" t="s">
        <v>64</v>
      </c>
      <c r="AU282" s="71"/>
      <c r="AV282" s="71"/>
      <c r="AW282" s="71"/>
      <c r="AX282" s="22" t="s">
        <v>4739</v>
      </c>
      <c r="AY282" s="73" t="s">
        <v>724</v>
      </c>
    </row>
    <row r="283" spans="1:51" ht="85" customHeight="1">
      <c r="A283" s="90">
        <v>282</v>
      </c>
      <c r="B283" s="71" t="s">
        <v>4740</v>
      </c>
      <c r="C283" s="71" t="s">
        <v>746</v>
      </c>
      <c r="D283" s="71" t="s">
        <v>4741</v>
      </c>
      <c r="E283" s="71" t="s">
        <v>1455</v>
      </c>
      <c r="F283" s="71" t="s">
        <v>232</v>
      </c>
      <c r="G283" s="71" t="s">
        <v>747</v>
      </c>
      <c r="H283" s="71" t="s">
        <v>218</v>
      </c>
      <c r="I283" s="71" t="s">
        <v>851</v>
      </c>
      <c r="J283" s="71" t="s">
        <v>1457</v>
      </c>
      <c r="K283" s="71" t="s">
        <v>316</v>
      </c>
      <c r="L283" s="71" t="s">
        <v>4742</v>
      </c>
      <c r="M283" s="71" t="s">
        <v>4743</v>
      </c>
      <c r="N283" s="71"/>
      <c r="O283" s="71"/>
      <c r="P283" s="71"/>
      <c r="Q283" s="71"/>
      <c r="R283" s="71"/>
      <c r="S283" s="71"/>
      <c r="T283" s="71"/>
      <c r="U283" s="71"/>
      <c r="V283" s="71"/>
      <c r="W283" s="71"/>
      <c r="X283" s="71"/>
      <c r="Y283" s="71"/>
      <c r="Z283" s="71"/>
      <c r="AA283" s="71"/>
      <c r="AB283" s="71" t="s">
        <v>65</v>
      </c>
      <c r="AC283" s="71" t="s">
        <v>66</v>
      </c>
      <c r="AD283" s="71" t="s">
        <v>63</v>
      </c>
      <c r="AE283" s="71" t="s">
        <v>64</v>
      </c>
      <c r="AF283" s="71" t="s">
        <v>64</v>
      </c>
      <c r="AG283" s="71"/>
      <c r="AH283" s="71" t="s">
        <v>67</v>
      </c>
      <c r="AI283" s="71" t="s">
        <v>64</v>
      </c>
      <c r="AJ283" s="71" t="s">
        <v>64</v>
      </c>
      <c r="AK283" s="71" t="s">
        <v>64</v>
      </c>
      <c r="AL283" s="71" t="s">
        <v>63</v>
      </c>
      <c r="AM283" s="71" t="s">
        <v>64</v>
      </c>
      <c r="AN283" s="71"/>
      <c r="AO283" s="71"/>
      <c r="AP283" s="71" t="s">
        <v>4744</v>
      </c>
      <c r="AQ283" s="71" t="s">
        <v>4745</v>
      </c>
      <c r="AR283" s="71" t="s">
        <v>133</v>
      </c>
      <c r="AS283" s="71"/>
      <c r="AT283" s="71" t="s">
        <v>64</v>
      </c>
      <c r="AU283" s="71"/>
      <c r="AV283" s="71"/>
      <c r="AW283" s="71"/>
      <c r="AX283" s="71" t="s">
        <v>4746</v>
      </c>
      <c r="AY283" s="73" t="s">
        <v>4747</v>
      </c>
    </row>
    <row r="284" spans="1:51" ht="85" customHeight="1">
      <c r="A284" s="90">
        <v>283</v>
      </c>
      <c r="B284" s="71" t="s">
        <v>4748</v>
      </c>
      <c r="C284" s="71" t="s">
        <v>52</v>
      </c>
      <c r="D284" s="71" t="s">
        <v>4749</v>
      </c>
      <c r="E284" s="71" t="s">
        <v>1590</v>
      </c>
      <c r="F284" s="71" t="s">
        <v>54</v>
      </c>
      <c r="G284" s="71" t="s">
        <v>126</v>
      </c>
      <c r="H284" s="71" t="s">
        <v>234</v>
      </c>
      <c r="I284" s="71" t="s">
        <v>429</v>
      </c>
      <c r="J284" s="71" t="s">
        <v>1457</v>
      </c>
      <c r="K284" s="71" t="s">
        <v>316</v>
      </c>
      <c r="L284" s="71" t="s">
        <v>4750</v>
      </c>
      <c r="M284" s="71" t="s">
        <v>4751</v>
      </c>
      <c r="N284" s="71" t="s">
        <v>1742</v>
      </c>
      <c r="O284" s="71" t="s">
        <v>1700</v>
      </c>
      <c r="P284" s="71" t="s">
        <v>60</v>
      </c>
      <c r="Q284" s="71" t="s">
        <v>82</v>
      </c>
      <c r="R284" s="71" t="s">
        <v>1701</v>
      </c>
      <c r="S284" s="71" t="s">
        <v>63</v>
      </c>
      <c r="T284" s="71" t="s">
        <v>63</v>
      </c>
      <c r="U284" s="71" t="s">
        <v>63</v>
      </c>
      <c r="V284" s="71" t="s">
        <v>63</v>
      </c>
      <c r="W284" s="71" t="s">
        <v>63</v>
      </c>
      <c r="X284" s="71" t="s">
        <v>63</v>
      </c>
      <c r="Y284" s="71" t="s">
        <v>63</v>
      </c>
      <c r="Z284" s="71" t="s">
        <v>63</v>
      </c>
      <c r="AA284" s="71" t="s">
        <v>63</v>
      </c>
      <c r="AB284" s="71" t="s">
        <v>143</v>
      </c>
      <c r="AC284" s="71" t="s">
        <v>85</v>
      </c>
      <c r="AD284" s="71" t="s">
        <v>63</v>
      </c>
      <c r="AE284" s="71" t="s">
        <v>63</v>
      </c>
      <c r="AF284" s="71" t="s">
        <v>63</v>
      </c>
      <c r="AG284" s="71" t="s">
        <v>64</v>
      </c>
      <c r="AH284" s="71" t="s">
        <v>86</v>
      </c>
      <c r="AI284" s="71" t="s">
        <v>64</v>
      </c>
      <c r="AJ284" s="71" t="s">
        <v>63</v>
      </c>
      <c r="AK284" s="71" t="s">
        <v>63</v>
      </c>
      <c r="AL284" s="71" t="s">
        <v>64</v>
      </c>
      <c r="AM284" s="71" t="s">
        <v>64</v>
      </c>
      <c r="AN284" s="71" t="s">
        <v>4752</v>
      </c>
      <c r="AO284" s="71" t="s">
        <v>4753</v>
      </c>
      <c r="AP284" s="71" t="s">
        <v>4754</v>
      </c>
      <c r="AQ284" s="71" t="s">
        <v>4755</v>
      </c>
      <c r="AR284" s="71" t="s">
        <v>64</v>
      </c>
      <c r="AS284" s="71"/>
      <c r="AT284" s="71" t="s">
        <v>64</v>
      </c>
      <c r="AU284" s="71" t="s">
        <v>73</v>
      </c>
      <c r="AV284" s="71" t="s">
        <v>64</v>
      </c>
      <c r="AW284" s="71"/>
      <c r="AX284" s="71" t="s">
        <v>4756</v>
      </c>
      <c r="AY284" s="73" t="s">
        <v>4757</v>
      </c>
    </row>
    <row r="285" spans="1:51" ht="85" customHeight="1">
      <c r="A285" s="90">
        <v>284</v>
      </c>
      <c r="B285" s="71" t="s">
        <v>4758</v>
      </c>
      <c r="C285" s="71" t="s">
        <v>750</v>
      </c>
      <c r="D285" s="71" t="s">
        <v>4759</v>
      </c>
      <c r="E285" s="71" t="s">
        <v>1486</v>
      </c>
      <c r="F285" s="71" t="s">
        <v>232</v>
      </c>
      <c r="G285" s="71" t="s">
        <v>747</v>
      </c>
      <c r="H285" s="71" t="s">
        <v>218</v>
      </c>
      <c r="I285" s="71" t="s">
        <v>1993</v>
      </c>
      <c r="J285" s="71" t="s">
        <v>1457</v>
      </c>
      <c r="K285" s="71" t="s">
        <v>219</v>
      </c>
      <c r="L285" s="71" t="s">
        <v>4760</v>
      </c>
      <c r="M285" s="71" t="s">
        <v>4761</v>
      </c>
      <c r="N285" s="71"/>
      <c r="O285" s="71"/>
      <c r="P285" s="71"/>
      <c r="Q285" s="71"/>
      <c r="R285" s="71"/>
      <c r="S285" s="71"/>
      <c r="T285" s="71"/>
      <c r="U285" s="71"/>
      <c r="V285" s="71"/>
      <c r="W285" s="71"/>
      <c r="X285" s="71"/>
      <c r="Y285" s="71"/>
      <c r="Z285" s="71"/>
      <c r="AA285" s="71"/>
      <c r="AB285" s="71" t="s">
        <v>65</v>
      </c>
      <c r="AC285" s="71" t="s">
        <v>101</v>
      </c>
      <c r="AD285" s="71" t="s">
        <v>63</v>
      </c>
      <c r="AE285" s="71" t="s">
        <v>63</v>
      </c>
      <c r="AF285" s="71" t="s">
        <v>64</v>
      </c>
      <c r="AG285" s="71"/>
      <c r="AH285" s="71" t="s">
        <v>1540</v>
      </c>
      <c r="AI285" s="71" t="s">
        <v>64</v>
      </c>
      <c r="AJ285" s="71" t="s">
        <v>64</v>
      </c>
      <c r="AK285" s="71" t="s">
        <v>64</v>
      </c>
      <c r="AL285" s="71" t="s">
        <v>63</v>
      </c>
      <c r="AM285" s="71" t="s">
        <v>63</v>
      </c>
      <c r="AN285" s="71"/>
      <c r="AO285" s="71"/>
      <c r="AP285" s="71" t="s">
        <v>4762</v>
      </c>
      <c r="AQ285" s="71" t="s">
        <v>4763</v>
      </c>
      <c r="AR285" s="71" t="s">
        <v>63</v>
      </c>
      <c r="AS285" s="71"/>
      <c r="AT285" s="71" t="s">
        <v>64</v>
      </c>
      <c r="AU285" s="71"/>
      <c r="AV285" s="71"/>
      <c r="AW285" s="71"/>
      <c r="AX285" s="71" t="s">
        <v>4764</v>
      </c>
      <c r="AY285" s="73" t="s">
        <v>4765</v>
      </c>
    </row>
    <row r="286" spans="1:51" ht="85" customHeight="1">
      <c r="A286" s="70">
        <v>285</v>
      </c>
      <c r="B286" s="71" t="s">
        <v>4758</v>
      </c>
      <c r="C286" s="71" t="s">
        <v>750</v>
      </c>
      <c r="D286" s="71" t="s">
        <v>4766</v>
      </c>
      <c r="E286" s="71" t="s">
        <v>1527</v>
      </c>
      <c r="F286" s="71" t="s">
        <v>232</v>
      </c>
      <c r="G286" s="71" t="s">
        <v>747</v>
      </c>
      <c r="H286" s="71" t="s">
        <v>218</v>
      </c>
      <c r="I286" s="71" t="s">
        <v>1993</v>
      </c>
      <c r="J286" s="71" t="s">
        <v>1457</v>
      </c>
      <c r="K286" s="71" t="s">
        <v>219</v>
      </c>
      <c r="L286" s="71" t="s">
        <v>4767</v>
      </c>
      <c r="M286" s="71" t="s">
        <v>4768</v>
      </c>
      <c r="N286" s="71"/>
      <c r="O286" s="71"/>
      <c r="P286" s="71"/>
      <c r="Q286" s="71"/>
      <c r="R286" s="71"/>
      <c r="S286" s="71"/>
      <c r="T286" s="71"/>
      <c r="U286" s="71"/>
      <c r="V286" s="71"/>
      <c r="W286" s="71"/>
      <c r="X286" s="71"/>
      <c r="Y286" s="71"/>
      <c r="Z286" s="71"/>
      <c r="AA286" s="71"/>
      <c r="AB286" s="71" t="s">
        <v>65</v>
      </c>
      <c r="AC286" s="71" t="s">
        <v>66</v>
      </c>
      <c r="AD286" s="71" t="s">
        <v>63</v>
      </c>
      <c r="AE286" s="71" t="s">
        <v>63</v>
      </c>
      <c r="AF286" s="71" t="s">
        <v>64</v>
      </c>
      <c r="AG286" s="71"/>
      <c r="AH286" s="71" t="s">
        <v>86</v>
      </c>
      <c r="AI286" s="71" t="s">
        <v>64</v>
      </c>
      <c r="AJ286" s="71" t="s">
        <v>64</v>
      </c>
      <c r="AK286" s="71" t="s">
        <v>64</v>
      </c>
      <c r="AL286" s="71" t="s">
        <v>63</v>
      </c>
      <c r="AM286" s="71" t="s">
        <v>64</v>
      </c>
      <c r="AN286" s="71"/>
      <c r="AO286" s="71"/>
      <c r="AP286" s="71" t="s">
        <v>4769</v>
      </c>
      <c r="AQ286" s="71" t="s">
        <v>4770</v>
      </c>
      <c r="AR286" s="71" t="s">
        <v>133</v>
      </c>
      <c r="AS286" s="71"/>
      <c r="AT286" s="71" t="s">
        <v>64</v>
      </c>
      <c r="AU286" s="71"/>
      <c r="AV286" s="71"/>
      <c r="AW286" s="71"/>
      <c r="AX286" s="71" t="s">
        <v>4771</v>
      </c>
      <c r="AY286" s="73" t="s">
        <v>4772</v>
      </c>
    </row>
    <row r="287" spans="1:51" ht="85" customHeight="1">
      <c r="A287" s="70">
        <v>286</v>
      </c>
      <c r="B287" s="71" t="s">
        <v>4773</v>
      </c>
      <c r="C287" s="71" t="s">
        <v>1327</v>
      </c>
      <c r="D287" s="71" t="s">
        <v>4774</v>
      </c>
      <c r="E287" s="71" t="s">
        <v>1600</v>
      </c>
      <c r="F287" s="71" t="s">
        <v>232</v>
      </c>
      <c r="G287" s="71" t="s">
        <v>747</v>
      </c>
      <c r="H287" s="71" t="s">
        <v>218</v>
      </c>
      <c r="I287" s="71" t="s">
        <v>1233</v>
      </c>
      <c r="J287" s="71" t="s">
        <v>1457</v>
      </c>
      <c r="K287" s="71" t="s">
        <v>244</v>
      </c>
      <c r="L287" s="71" t="s">
        <v>4775</v>
      </c>
      <c r="M287" s="71" t="s">
        <v>4776</v>
      </c>
      <c r="N287" s="71"/>
      <c r="O287" s="71"/>
      <c r="P287" s="71"/>
      <c r="Q287" s="71"/>
      <c r="R287" s="71"/>
      <c r="S287" s="71"/>
      <c r="T287" s="71"/>
      <c r="U287" s="71"/>
      <c r="V287" s="71"/>
      <c r="W287" s="71"/>
      <c r="X287" s="71"/>
      <c r="Y287" s="71"/>
      <c r="Z287" s="71"/>
      <c r="AA287" s="71"/>
      <c r="AB287" s="71" t="s">
        <v>65</v>
      </c>
      <c r="AC287" s="71" t="s">
        <v>66</v>
      </c>
      <c r="AD287" s="71" t="s">
        <v>63</v>
      </c>
      <c r="AE287" s="71" t="s">
        <v>64</v>
      </c>
      <c r="AF287" s="71" t="s">
        <v>64</v>
      </c>
      <c r="AG287" s="71"/>
      <c r="AH287" s="71" t="s">
        <v>67</v>
      </c>
      <c r="AI287" s="71" t="s">
        <v>64</v>
      </c>
      <c r="AJ287" s="71" t="s">
        <v>64</v>
      </c>
      <c r="AK287" s="71" t="s">
        <v>64</v>
      </c>
      <c r="AL287" s="71" t="s">
        <v>63</v>
      </c>
      <c r="AM287" s="71" t="s">
        <v>133</v>
      </c>
      <c r="AN287" s="71"/>
      <c r="AO287" s="71"/>
      <c r="AP287" s="71" t="s">
        <v>4777</v>
      </c>
      <c r="AQ287" s="71" t="s">
        <v>2830</v>
      </c>
      <c r="AR287" s="71" t="s">
        <v>64</v>
      </c>
      <c r="AS287" s="71"/>
      <c r="AT287" s="71" t="s">
        <v>64</v>
      </c>
      <c r="AU287" s="71"/>
      <c r="AV287" s="71"/>
      <c r="AW287" s="71"/>
      <c r="AX287" s="71" t="s">
        <v>4778</v>
      </c>
      <c r="AY287" s="73" t="s">
        <v>4779</v>
      </c>
    </row>
    <row r="288" spans="1:51" ht="85" customHeight="1">
      <c r="A288" s="70">
        <v>287</v>
      </c>
      <c r="B288" s="71" t="s">
        <v>4780</v>
      </c>
      <c r="C288" s="71" t="s">
        <v>4781</v>
      </c>
      <c r="D288" s="71" t="s">
        <v>4782</v>
      </c>
      <c r="E288" s="71" t="s">
        <v>1486</v>
      </c>
      <c r="F288" s="71" t="s">
        <v>232</v>
      </c>
      <c r="G288" s="71" t="s">
        <v>747</v>
      </c>
      <c r="H288" s="71" t="s">
        <v>234</v>
      </c>
      <c r="I288" s="71" t="s">
        <v>801</v>
      </c>
      <c r="J288" s="71" t="s">
        <v>1457</v>
      </c>
      <c r="K288" s="71" t="s">
        <v>219</v>
      </c>
      <c r="L288" s="71" t="s">
        <v>4783</v>
      </c>
      <c r="M288" s="71" t="s">
        <v>4784</v>
      </c>
      <c r="N288" s="71"/>
      <c r="O288" s="71"/>
      <c r="P288" s="71"/>
      <c r="Q288" s="71"/>
      <c r="R288" s="71"/>
      <c r="S288" s="71"/>
      <c r="T288" s="71"/>
      <c r="U288" s="71"/>
      <c r="V288" s="71"/>
      <c r="W288" s="71"/>
      <c r="X288" s="71"/>
      <c r="Y288" s="71"/>
      <c r="Z288" s="71"/>
      <c r="AA288" s="71"/>
      <c r="AB288" s="71" t="s">
        <v>65</v>
      </c>
      <c r="AC288" s="71" t="s">
        <v>85</v>
      </c>
      <c r="AD288" s="71" t="s">
        <v>63</v>
      </c>
      <c r="AE288" s="71" t="s">
        <v>63</v>
      </c>
      <c r="AF288" s="71" t="s">
        <v>64</v>
      </c>
      <c r="AG288" s="71"/>
      <c r="AH288" s="71" t="s">
        <v>67</v>
      </c>
      <c r="AI288" s="71" t="s">
        <v>64</v>
      </c>
      <c r="AJ288" s="71" t="s">
        <v>64</v>
      </c>
      <c r="AK288" s="71" t="s">
        <v>64</v>
      </c>
      <c r="AL288" s="71" t="s">
        <v>63</v>
      </c>
      <c r="AM288" s="71" t="s">
        <v>64</v>
      </c>
      <c r="AN288" s="71"/>
      <c r="AO288" s="71"/>
      <c r="AP288" s="71" t="s">
        <v>4785</v>
      </c>
      <c r="AQ288" s="71" t="s">
        <v>4786</v>
      </c>
      <c r="AR288" s="71" t="s">
        <v>63</v>
      </c>
      <c r="AS288" s="71"/>
      <c r="AT288" s="71" t="s">
        <v>64</v>
      </c>
      <c r="AU288" s="71"/>
      <c r="AV288" s="71"/>
      <c r="AW288" s="71"/>
      <c r="AX288" s="71" t="s">
        <v>4787</v>
      </c>
      <c r="AY288" s="73" t="s">
        <v>4788</v>
      </c>
    </row>
    <row r="289" spans="1:51" ht="85" customHeight="1">
      <c r="A289" s="70">
        <v>288</v>
      </c>
      <c r="B289" s="71" t="s">
        <v>4789</v>
      </c>
      <c r="C289" s="71" t="s">
        <v>746</v>
      </c>
      <c r="D289" s="71" t="s">
        <v>4790</v>
      </c>
      <c r="E289" s="71" t="s">
        <v>1511</v>
      </c>
      <c r="F289" s="71" t="s">
        <v>232</v>
      </c>
      <c r="G289" s="71" t="s">
        <v>747</v>
      </c>
      <c r="H289" s="71" t="s">
        <v>218</v>
      </c>
      <c r="I289" s="71" t="s">
        <v>1233</v>
      </c>
      <c r="J289" s="71" t="s">
        <v>1457</v>
      </c>
      <c r="K289" s="71" t="s">
        <v>244</v>
      </c>
      <c r="L289" s="71" t="s">
        <v>4791</v>
      </c>
      <c r="M289" s="71" t="s">
        <v>4792</v>
      </c>
      <c r="N289" s="71"/>
      <c r="O289" s="71"/>
      <c r="P289" s="71"/>
      <c r="Q289" s="71"/>
      <c r="R289" s="71"/>
      <c r="S289" s="71"/>
      <c r="T289" s="71"/>
      <c r="U289" s="71"/>
      <c r="V289" s="71"/>
      <c r="W289" s="71"/>
      <c r="X289" s="71"/>
      <c r="Y289" s="71"/>
      <c r="Z289" s="71"/>
      <c r="AA289" s="71"/>
      <c r="AB289" s="71" t="s">
        <v>65</v>
      </c>
      <c r="AC289" s="71" t="s">
        <v>66</v>
      </c>
      <c r="AD289" s="71" t="s">
        <v>63</v>
      </c>
      <c r="AE289" s="71" t="s">
        <v>64</v>
      </c>
      <c r="AF289" s="71" t="s">
        <v>64</v>
      </c>
      <c r="AG289" s="71"/>
      <c r="AH289" s="71" t="s">
        <v>86</v>
      </c>
      <c r="AI289" s="71" t="s">
        <v>64</v>
      </c>
      <c r="AJ289" s="71" t="s">
        <v>64</v>
      </c>
      <c r="AK289" s="71" t="s">
        <v>64</v>
      </c>
      <c r="AL289" s="71" t="s">
        <v>63</v>
      </c>
      <c r="AM289" s="71" t="s">
        <v>133</v>
      </c>
      <c r="AN289" s="71"/>
      <c r="AO289" s="71"/>
      <c r="AP289" s="71" t="s">
        <v>4793</v>
      </c>
      <c r="AQ289" s="71" t="s">
        <v>1233</v>
      </c>
      <c r="AR289" s="71" t="s">
        <v>63</v>
      </c>
      <c r="AS289" s="71"/>
      <c r="AT289" s="71" t="s">
        <v>64</v>
      </c>
      <c r="AU289" s="71"/>
      <c r="AV289" s="71"/>
      <c r="AW289" s="71"/>
      <c r="AX289" s="71" t="s">
        <v>4794</v>
      </c>
      <c r="AY289" s="73" t="s">
        <v>4795</v>
      </c>
    </row>
    <row r="290" spans="1:51" ht="85" customHeight="1">
      <c r="A290" s="70">
        <v>289</v>
      </c>
      <c r="B290" s="71" t="s">
        <v>4796</v>
      </c>
      <c r="C290" s="71" t="s">
        <v>746</v>
      </c>
      <c r="D290" s="71" t="s">
        <v>4797</v>
      </c>
      <c r="E290" s="71" t="s">
        <v>1477</v>
      </c>
      <c r="F290" s="71" t="s">
        <v>232</v>
      </c>
      <c r="G290" s="71" t="s">
        <v>747</v>
      </c>
      <c r="H290" s="71" t="s">
        <v>218</v>
      </c>
      <c r="I290" s="71" t="s">
        <v>613</v>
      </c>
      <c r="J290" s="71" t="s">
        <v>1457</v>
      </c>
      <c r="K290" s="71" t="s">
        <v>267</v>
      </c>
      <c r="L290" s="71" t="s">
        <v>4798</v>
      </c>
      <c r="M290" s="71" t="s">
        <v>4799</v>
      </c>
      <c r="N290" s="71"/>
      <c r="O290" s="71"/>
      <c r="P290" s="71"/>
      <c r="Q290" s="71"/>
      <c r="R290" s="71"/>
      <c r="S290" s="71"/>
      <c r="T290" s="71"/>
      <c r="U290" s="71"/>
      <c r="V290" s="71"/>
      <c r="W290" s="71"/>
      <c r="X290" s="71"/>
      <c r="Y290" s="71"/>
      <c r="Z290" s="71"/>
      <c r="AA290" s="71"/>
      <c r="AB290" s="71" t="s">
        <v>65</v>
      </c>
      <c r="AC290" s="71" t="s">
        <v>66</v>
      </c>
      <c r="AD290" s="71" t="s">
        <v>63</v>
      </c>
      <c r="AE290" s="71" t="s">
        <v>63</v>
      </c>
      <c r="AF290" s="71" t="s">
        <v>64</v>
      </c>
      <c r="AG290" s="71"/>
      <c r="AH290" s="71" t="s">
        <v>1540</v>
      </c>
      <c r="AI290" s="71" t="s">
        <v>64</v>
      </c>
      <c r="AJ290" s="71" t="s">
        <v>64</v>
      </c>
      <c r="AK290" s="71" t="s">
        <v>64</v>
      </c>
      <c r="AL290" s="71" t="s">
        <v>63</v>
      </c>
      <c r="AM290" s="71" t="s">
        <v>133</v>
      </c>
      <c r="AN290" s="71"/>
      <c r="AO290" s="71"/>
      <c r="AP290" s="71" t="s">
        <v>4800</v>
      </c>
      <c r="AQ290" s="71" t="s">
        <v>613</v>
      </c>
      <c r="AR290" s="71" t="s">
        <v>63</v>
      </c>
      <c r="AS290" s="71"/>
      <c r="AT290" s="71" t="s">
        <v>64</v>
      </c>
      <c r="AU290" s="71"/>
      <c r="AV290" s="71"/>
      <c r="AW290" s="71"/>
      <c r="AX290" s="71" t="s">
        <v>4801</v>
      </c>
      <c r="AY290" s="73" t="s">
        <v>4802</v>
      </c>
    </row>
    <row r="291" spans="1:51" ht="85" customHeight="1">
      <c r="A291" s="70">
        <v>290</v>
      </c>
      <c r="B291" s="71" t="s">
        <v>4803</v>
      </c>
      <c r="C291" s="71" t="s">
        <v>1588</v>
      </c>
      <c r="D291" s="71" t="s">
        <v>4804</v>
      </c>
      <c r="E291" s="71" t="s">
        <v>1504</v>
      </c>
      <c r="F291" s="71" t="s">
        <v>232</v>
      </c>
      <c r="G291" s="71" t="s">
        <v>797</v>
      </c>
      <c r="H291" s="71" t="s">
        <v>98</v>
      </c>
      <c r="I291" s="71" t="s">
        <v>4805</v>
      </c>
      <c r="J291" s="71" t="s">
        <v>1976</v>
      </c>
      <c r="K291" s="71" t="s">
        <v>244</v>
      </c>
      <c r="L291" s="71" t="s">
        <v>4806</v>
      </c>
      <c r="M291" s="71" t="s">
        <v>4807</v>
      </c>
      <c r="N291" s="71"/>
      <c r="O291" s="71"/>
      <c r="P291" s="71"/>
      <c r="Q291" s="71"/>
      <c r="R291" s="71"/>
      <c r="S291" s="71"/>
      <c r="T291" s="71"/>
      <c r="U291" s="71"/>
      <c r="V291" s="71"/>
      <c r="W291" s="71"/>
      <c r="X291" s="71"/>
      <c r="Y291" s="71"/>
      <c r="Z291" s="71"/>
      <c r="AA291" s="71"/>
      <c r="AB291" s="71" t="s">
        <v>190</v>
      </c>
      <c r="AC291" s="71" t="s">
        <v>66</v>
      </c>
      <c r="AD291" s="71" t="s">
        <v>63</v>
      </c>
      <c r="AE291" s="71" t="s">
        <v>63</v>
      </c>
      <c r="AF291" s="71" t="s">
        <v>64</v>
      </c>
      <c r="AG291" s="71"/>
      <c r="AH291" s="71" t="s">
        <v>1540</v>
      </c>
      <c r="AI291" s="71" t="s">
        <v>133</v>
      </c>
      <c r="AJ291" s="71" t="s">
        <v>64</v>
      </c>
      <c r="AK291" s="71" t="s">
        <v>64</v>
      </c>
      <c r="AL291" s="71" t="s">
        <v>133</v>
      </c>
      <c r="AM291" s="71" t="s">
        <v>63</v>
      </c>
      <c r="AN291" s="71"/>
      <c r="AO291" s="71"/>
      <c r="AP291" s="71" t="s">
        <v>4808</v>
      </c>
      <c r="AQ291" s="71" t="s">
        <v>4809</v>
      </c>
      <c r="AR291" s="71" t="s">
        <v>64</v>
      </c>
      <c r="AS291" s="71"/>
      <c r="AT291" s="71" t="s">
        <v>64</v>
      </c>
      <c r="AU291" s="71"/>
      <c r="AV291" s="71"/>
      <c r="AW291" s="71"/>
      <c r="AX291" s="71" t="s">
        <v>4810</v>
      </c>
      <c r="AY291" s="73" t="s">
        <v>4811</v>
      </c>
    </row>
    <row r="292" spans="1:51" ht="85" customHeight="1">
      <c r="A292" s="70">
        <v>291</v>
      </c>
      <c r="B292" s="71" t="s">
        <v>4812</v>
      </c>
      <c r="C292" s="71" t="s">
        <v>746</v>
      </c>
      <c r="D292" s="71" t="s">
        <v>4813</v>
      </c>
      <c r="E292" s="71" t="s">
        <v>1527</v>
      </c>
      <c r="F292" s="71" t="s">
        <v>232</v>
      </c>
      <c r="G292" s="71" t="s">
        <v>747</v>
      </c>
      <c r="H292" s="71" t="s">
        <v>218</v>
      </c>
      <c r="I292" s="71" t="s">
        <v>195</v>
      </c>
      <c r="J292" s="71" t="s">
        <v>1457</v>
      </c>
      <c r="K292" s="71" t="s">
        <v>316</v>
      </c>
      <c r="L292" s="71" t="s">
        <v>4814</v>
      </c>
      <c r="M292" s="71" t="s">
        <v>4815</v>
      </c>
      <c r="N292" s="71"/>
      <c r="O292" s="71"/>
      <c r="P292" s="71"/>
      <c r="Q292" s="71"/>
      <c r="R292" s="71"/>
      <c r="S292" s="71"/>
      <c r="T292" s="71"/>
      <c r="U292" s="71"/>
      <c r="V292" s="71"/>
      <c r="W292" s="71"/>
      <c r="X292" s="71"/>
      <c r="Y292" s="71"/>
      <c r="Z292" s="71"/>
      <c r="AA292" s="71"/>
      <c r="AB292" s="71" t="s">
        <v>65</v>
      </c>
      <c r="AC292" s="71" t="s">
        <v>66</v>
      </c>
      <c r="AD292" s="71" t="s">
        <v>63</v>
      </c>
      <c r="AE292" s="71" t="s">
        <v>63</v>
      </c>
      <c r="AF292" s="71" t="s">
        <v>64</v>
      </c>
      <c r="AG292" s="71"/>
      <c r="AH292" s="71" t="s">
        <v>67</v>
      </c>
      <c r="AI292" s="71" t="s">
        <v>64</v>
      </c>
      <c r="AJ292" s="71" t="s">
        <v>64</v>
      </c>
      <c r="AK292" s="71" t="s">
        <v>64</v>
      </c>
      <c r="AL292" s="71" t="s">
        <v>63</v>
      </c>
      <c r="AM292" s="71" t="s">
        <v>64</v>
      </c>
      <c r="AN292" s="71"/>
      <c r="AO292" s="71"/>
      <c r="AP292" s="71" t="s">
        <v>4816</v>
      </c>
      <c r="AQ292" s="71" t="s">
        <v>4817</v>
      </c>
      <c r="AR292" s="71" t="s">
        <v>133</v>
      </c>
      <c r="AS292" s="71"/>
      <c r="AT292" s="71" t="s">
        <v>64</v>
      </c>
      <c r="AU292" s="71"/>
      <c r="AV292" s="71"/>
      <c r="AW292" s="71"/>
      <c r="AX292" s="71" t="s">
        <v>4818</v>
      </c>
      <c r="AY292" s="73" t="s">
        <v>4819</v>
      </c>
    </row>
    <row r="293" spans="1:51" ht="85" customHeight="1">
      <c r="A293" s="70">
        <v>292</v>
      </c>
      <c r="B293" s="71" t="s">
        <v>4820</v>
      </c>
      <c r="C293" s="71" t="s">
        <v>382</v>
      </c>
      <c r="D293" s="71" t="s">
        <v>4821</v>
      </c>
      <c r="E293" s="71" t="s">
        <v>4533</v>
      </c>
      <c r="F293" s="71" t="s">
        <v>54</v>
      </c>
      <c r="G293" s="71" t="s">
        <v>126</v>
      </c>
      <c r="H293" s="71" t="s">
        <v>234</v>
      </c>
      <c r="I293" s="71" t="s">
        <v>195</v>
      </c>
      <c r="J293" s="71" t="s">
        <v>1457</v>
      </c>
      <c r="K293" s="71" t="s">
        <v>316</v>
      </c>
      <c r="L293" s="71" t="s">
        <v>4822</v>
      </c>
      <c r="M293" s="71" t="s">
        <v>4823</v>
      </c>
      <c r="N293" s="71" t="s">
        <v>4536</v>
      </c>
      <c r="O293" s="71" t="s">
        <v>1531</v>
      </c>
      <c r="P293" s="71" t="s">
        <v>60</v>
      </c>
      <c r="Q293" s="71" t="s">
        <v>189</v>
      </c>
      <c r="R293" s="71" t="s">
        <v>190</v>
      </c>
      <c r="S293" s="71" t="s">
        <v>63</v>
      </c>
      <c r="T293" s="71" t="s">
        <v>63</v>
      </c>
      <c r="U293" s="71" t="s">
        <v>63</v>
      </c>
      <c r="V293" s="71" t="s">
        <v>63</v>
      </c>
      <c r="W293" s="71" t="s">
        <v>64</v>
      </c>
      <c r="X293" s="71" t="s">
        <v>63</v>
      </c>
      <c r="Y293" s="71" t="s">
        <v>63</v>
      </c>
      <c r="Z293" s="71" t="s">
        <v>64</v>
      </c>
      <c r="AA293" s="71" t="s">
        <v>63</v>
      </c>
      <c r="AB293" s="71" t="s">
        <v>65</v>
      </c>
      <c r="AC293" s="71" t="s">
        <v>66</v>
      </c>
      <c r="AD293" s="71" t="s">
        <v>63</v>
      </c>
      <c r="AE293" s="71" t="s">
        <v>63</v>
      </c>
      <c r="AF293" s="71" t="s">
        <v>64</v>
      </c>
      <c r="AG293" s="71" t="s">
        <v>64</v>
      </c>
      <c r="AH293" s="71" t="s">
        <v>86</v>
      </c>
      <c r="AI293" s="71" t="s">
        <v>64</v>
      </c>
      <c r="AJ293" s="71" t="s">
        <v>133</v>
      </c>
      <c r="AK293" s="71" t="s">
        <v>64</v>
      </c>
      <c r="AL293" s="71" t="s">
        <v>63</v>
      </c>
      <c r="AM293" s="71" t="s">
        <v>133</v>
      </c>
      <c r="AN293" s="71" t="s">
        <v>4824</v>
      </c>
      <c r="AO293" s="71" t="s">
        <v>4825</v>
      </c>
      <c r="AP293" s="71" t="s">
        <v>4826</v>
      </c>
      <c r="AQ293" s="71" t="s">
        <v>4827</v>
      </c>
      <c r="AR293" s="71" t="s">
        <v>64</v>
      </c>
      <c r="AS293" s="71"/>
      <c r="AT293" s="71" t="s">
        <v>64</v>
      </c>
      <c r="AU293" s="71" t="s">
        <v>1734</v>
      </c>
      <c r="AV293" s="71" t="s">
        <v>64</v>
      </c>
      <c r="AW293" s="71"/>
      <c r="AX293" s="71" t="s">
        <v>4828</v>
      </c>
      <c r="AY293" s="73" t="s">
        <v>4829</v>
      </c>
    </row>
    <row r="294" spans="1:51" ht="85" customHeight="1">
      <c r="A294" s="70">
        <v>293</v>
      </c>
      <c r="B294" s="71" t="s">
        <v>4830</v>
      </c>
      <c r="C294" s="71" t="s">
        <v>811</v>
      </c>
      <c r="D294" s="71" t="s">
        <v>4831</v>
      </c>
      <c r="E294" s="71" t="s">
        <v>1511</v>
      </c>
      <c r="F294" s="71" t="s">
        <v>232</v>
      </c>
      <c r="G294" s="71" t="s">
        <v>747</v>
      </c>
      <c r="H294" s="71" t="s">
        <v>218</v>
      </c>
      <c r="I294" s="71" t="s">
        <v>2248</v>
      </c>
      <c r="J294" s="71" t="s">
        <v>1457</v>
      </c>
      <c r="K294" s="71" t="s">
        <v>267</v>
      </c>
      <c r="L294" s="71" t="s">
        <v>4832</v>
      </c>
      <c r="M294" s="71" t="s">
        <v>4833</v>
      </c>
      <c r="N294" s="71"/>
      <c r="O294" s="71"/>
      <c r="P294" s="71"/>
      <c r="Q294" s="71"/>
      <c r="R294" s="71"/>
      <c r="S294" s="71"/>
      <c r="T294" s="71"/>
      <c r="U294" s="71"/>
      <c r="V294" s="71"/>
      <c r="W294" s="71"/>
      <c r="X294" s="71"/>
      <c r="Y294" s="71"/>
      <c r="Z294" s="71"/>
      <c r="AA294" s="71"/>
      <c r="AB294" s="71" t="s">
        <v>65</v>
      </c>
      <c r="AC294" s="71" t="s">
        <v>66</v>
      </c>
      <c r="AD294" s="71" t="s">
        <v>63</v>
      </c>
      <c r="AE294" s="71" t="s">
        <v>63</v>
      </c>
      <c r="AF294" s="71" t="s">
        <v>64</v>
      </c>
      <c r="AG294" s="71"/>
      <c r="AH294" s="71" t="s">
        <v>67</v>
      </c>
      <c r="AI294" s="71" t="s">
        <v>64</v>
      </c>
      <c r="AJ294" s="71" t="s">
        <v>64</v>
      </c>
      <c r="AK294" s="71" t="s">
        <v>64</v>
      </c>
      <c r="AL294" s="71" t="s">
        <v>63</v>
      </c>
      <c r="AM294" s="71" t="s">
        <v>64</v>
      </c>
      <c r="AN294" s="71"/>
      <c r="AO294" s="71"/>
      <c r="AP294" s="71" t="s">
        <v>4834</v>
      </c>
      <c r="AQ294" s="71" t="s">
        <v>470</v>
      </c>
      <c r="AR294" s="71" t="s">
        <v>64</v>
      </c>
      <c r="AS294" s="71"/>
      <c r="AT294" s="71" t="s">
        <v>63</v>
      </c>
      <c r="AU294" s="71"/>
      <c r="AV294" s="71"/>
      <c r="AW294" s="71"/>
      <c r="AX294" s="71" t="s">
        <v>4835</v>
      </c>
      <c r="AY294" s="73"/>
    </row>
    <row r="295" spans="1:51" ht="85" customHeight="1">
      <c r="A295" s="70">
        <v>294</v>
      </c>
      <c r="B295" s="71" t="s">
        <v>4836</v>
      </c>
      <c r="C295" s="71" t="s">
        <v>370</v>
      </c>
      <c r="D295" s="71" t="s">
        <v>4837</v>
      </c>
      <c r="E295" s="71" t="s">
        <v>1477</v>
      </c>
      <c r="F295" s="71" t="s">
        <v>54</v>
      </c>
      <c r="G295" s="71" t="s">
        <v>126</v>
      </c>
      <c r="H295" s="71" t="s">
        <v>234</v>
      </c>
      <c r="I295" s="71" t="s">
        <v>748</v>
      </c>
      <c r="J295" s="71" t="s">
        <v>1457</v>
      </c>
      <c r="K295" s="71" t="s">
        <v>267</v>
      </c>
      <c r="L295" s="71" t="s">
        <v>4838</v>
      </c>
      <c r="M295" s="71" t="s">
        <v>4839</v>
      </c>
      <c r="N295" s="71" t="s">
        <v>1511</v>
      </c>
      <c r="O295" s="71" t="s">
        <v>1460</v>
      </c>
      <c r="P295" s="71" t="s">
        <v>60</v>
      </c>
      <c r="Q295" s="71" t="s">
        <v>82</v>
      </c>
      <c r="R295" s="71" t="s">
        <v>1701</v>
      </c>
      <c r="S295" s="71" t="s">
        <v>63</v>
      </c>
      <c r="T295" s="71" t="s">
        <v>63</v>
      </c>
      <c r="U295" s="71" t="s">
        <v>63</v>
      </c>
      <c r="V295" s="71" t="s">
        <v>64</v>
      </c>
      <c r="W295" s="71" t="s">
        <v>64</v>
      </c>
      <c r="X295" s="71" t="s">
        <v>64</v>
      </c>
      <c r="Y295" s="71" t="s">
        <v>63</v>
      </c>
      <c r="Z295" s="71" t="s">
        <v>64</v>
      </c>
      <c r="AA295" s="71" t="s">
        <v>63</v>
      </c>
      <c r="AB295" s="71" t="s">
        <v>65</v>
      </c>
      <c r="AC295" s="71" t="s">
        <v>66</v>
      </c>
      <c r="AD295" s="71" t="s">
        <v>63</v>
      </c>
      <c r="AE295" s="71" t="s">
        <v>63</v>
      </c>
      <c r="AF295" s="71" t="s">
        <v>63</v>
      </c>
      <c r="AG295" s="71" t="s">
        <v>64</v>
      </c>
      <c r="AH295" s="71" t="s">
        <v>86</v>
      </c>
      <c r="AI295" s="71" t="s">
        <v>64</v>
      </c>
      <c r="AJ295" s="71" t="s">
        <v>64</v>
      </c>
      <c r="AK295" s="71" t="s">
        <v>64</v>
      </c>
      <c r="AL295" s="71" t="s">
        <v>63</v>
      </c>
      <c r="AM295" s="71" t="s">
        <v>133</v>
      </c>
      <c r="AN295" s="71" t="s">
        <v>4840</v>
      </c>
      <c r="AO295" s="71" t="s">
        <v>4841</v>
      </c>
      <c r="AP295" s="71" t="s">
        <v>4842</v>
      </c>
      <c r="AQ295" s="71" t="s">
        <v>2718</v>
      </c>
      <c r="AR295" s="71" t="s">
        <v>64</v>
      </c>
      <c r="AS295" s="71"/>
      <c r="AT295" s="71" t="s">
        <v>64</v>
      </c>
      <c r="AU295" s="71" t="s">
        <v>73</v>
      </c>
      <c r="AV295" s="71" t="s">
        <v>64</v>
      </c>
      <c r="AW295" s="71"/>
      <c r="AX295" s="71" t="s">
        <v>4843</v>
      </c>
      <c r="AY295" s="73" t="s">
        <v>4844</v>
      </c>
    </row>
    <row r="296" spans="1:51" ht="85" customHeight="1">
      <c r="A296" s="70">
        <v>295</v>
      </c>
      <c r="B296" s="71" t="s">
        <v>4845</v>
      </c>
      <c r="C296" s="71" t="s">
        <v>4846</v>
      </c>
      <c r="D296" s="71" t="s">
        <v>4847</v>
      </c>
      <c r="E296" s="71" t="s">
        <v>1477</v>
      </c>
      <c r="F296" s="71" t="s">
        <v>232</v>
      </c>
      <c r="G296" s="71" t="s">
        <v>797</v>
      </c>
      <c r="H296" s="71" t="s">
        <v>218</v>
      </c>
      <c r="I296" s="71" t="s">
        <v>851</v>
      </c>
      <c r="J296" s="71" t="s">
        <v>1457</v>
      </c>
      <c r="K296" s="71" t="s">
        <v>316</v>
      </c>
      <c r="L296" s="71" t="s">
        <v>4848</v>
      </c>
      <c r="M296" s="71" t="s">
        <v>4849</v>
      </c>
      <c r="N296" s="71"/>
      <c r="O296" s="71"/>
      <c r="P296" s="71"/>
      <c r="Q296" s="71"/>
      <c r="R296" s="71"/>
      <c r="S296" s="71"/>
      <c r="T296" s="71"/>
      <c r="U296" s="71"/>
      <c r="V296" s="71"/>
      <c r="W296" s="71"/>
      <c r="X296" s="71"/>
      <c r="Y296" s="71"/>
      <c r="Z296" s="71"/>
      <c r="AA296" s="71"/>
      <c r="AB296" s="71" t="s">
        <v>65</v>
      </c>
      <c r="AC296" s="71" t="s">
        <v>101</v>
      </c>
      <c r="AD296" s="71" t="s">
        <v>63</v>
      </c>
      <c r="AE296" s="71" t="s">
        <v>63</v>
      </c>
      <c r="AF296" s="71" t="s">
        <v>64</v>
      </c>
      <c r="AG296" s="71"/>
      <c r="AH296" s="71" t="s">
        <v>102</v>
      </c>
      <c r="AI296" s="71" t="s">
        <v>64</v>
      </c>
      <c r="AJ296" s="71" t="s">
        <v>64</v>
      </c>
      <c r="AK296" s="71" t="s">
        <v>64</v>
      </c>
      <c r="AL296" s="71" t="s">
        <v>64</v>
      </c>
      <c r="AM296" s="71" t="s">
        <v>64</v>
      </c>
      <c r="AN296" s="71"/>
      <c r="AO296" s="71"/>
      <c r="AP296" s="71" t="s">
        <v>4850</v>
      </c>
      <c r="AQ296" s="71" t="s">
        <v>851</v>
      </c>
      <c r="AR296" s="71" t="s">
        <v>63</v>
      </c>
      <c r="AS296" s="71"/>
      <c r="AT296" s="71" t="s">
        <v>64</v>
      </c>
      <c r="AU296" s="71"/>
      <c r="AV296" s="71"/>
      <c r="AW296" s="71"/>
      <c r="AX296" s="71" t="s">
        <v>4851</v>
      </c>
      <c r="AY296" s="73" t="s">
        <v>4852</v>
      </c>
    </row>
    <row r="297" spans="1:51" ht="85" customHeight="1">
      <c r="A297" s="70">
        <v>296</v>
      </c>
      <c r="B297" s="71" t="s">
        <v>4853</v>
      </c>
      <c r="C297" s="71" t="s">
        <v>1420</v>
      </c>
      <c r="D297" s="71" t="s">
        <v>4854</v>
      </c>
      <c r="E297" s="71" t="s">
        <v>1477</v>
      </c>
      <c r="F297" s="71" t="s">
        <v>232</v>
      </c>
      <c r="G297" s="71" t="s">
        <v>747</v>
      </c>
      <c r="H297" s="71" t="s">
        <v>234</v>
      </c>
      <c r="I297" s="71" t="s">
        <v>2225</v>
      </c>
      <c r="J297" s="71" t="s">
        <v>1457</v>
      </c>
      <c r="K297" s="71" t="s">
        <v>316</v>
      </c>
      <c r="L297" s="71" t="s">
        <v>4855</v>
      </c>
      <c r="M297" s="71" t="s">
        <v>4856</v>
      </c>
      <c r="N297" s="71"/>
      <c r="O297" s="71"/>
      <c r="P297" s="71"/>
      <c r="Q297" s="71"/>
      <c r="R297" s="71"/>
      <c r="S297" s="71"/>
      <c r="T297" s="71"/>
      <c r="U297" s="71"/>
      <c r="V297" s="71"/>
      <c r="W297" s="71"/>
      <c r="X297" s="71"/>
      <c r="Y297" s="71"/>
      <c r="Z297" s="71"/>
      <c r="AA297" s="71"/>
      <c r="AB297" s="71" t="s">
        <v>65</v>
      </c>
      <c r="AC297" s="71" t="s">
        <v>66</v>
      </c>
      <c r="AD297" s="71" t="s">
        <v>63</v>
      </c>
      <c r="AE297" s="71" t="s">
        <v>64</v>
      </c>
      <c r="AF297" s="71" t="s">
        <v>64</v>
      </c>
      <c r="AG297" s="71"/>
      <c r="AH297" s="71" t="s">
        <v>67</v>
      </c>
      <c r="AI297" s="71" t="s">
        <v>64</v>
      </c>
      <c r="AJ297" s="71" t="s">
        <v>133</v>
      </c>
      <c r="AK297" s="71" t="s">
        <v>64</v>
      </c>
      <c r="AL297" s="71" t="s">
        <v>63</v>
      </c>
      <c r="AM297" s="71" t="s">
        <v>64</v>
      </c>
      <c r="AN297" s="71"/>
      <c r="AO297" s="71"/>
      <c r="AP297" s="71" t="s">
        <v>4857</v>
      </c>
      <c r="AQ297" s="71" t="s">
        <v>2225</v>
      </c>
      <c r="AR297" s="71" t="s">
        <v>63</v>
      </c>
      <c r="AS297" s="71"/>
      <c r="AT297" s="71" t="s">
        <v>64</v>
      </c>
      <c r="AU297" s="71"/>
      <c r="AV297" s="71"/>
      <c r="AW297" s="71"/>
      <c r="AX297" s="71" t="s">
        <v>4858</v>
      </c>
      <c r="AY297" s="73" t="s">
        <v>4859</v>
      </c>
    </row>
    <row r="298" spans="1:51" ht="85" customHeight="1">
      <c r="A298" s="70">
        <v>297</v>
      </c>
      <c r="B298" s="71" t="s">
        <v>4860</v>
      </c>
      <c r="C298" s="71" t="s">
        <v>811</v>
      </c>
      <c r="D298" s="71" t="s">
        <v>4861</v>
      </c>
      <c r="E298" s="71" t="s">
        <v>1527</v>
      </c>
      <c r="F298" s="71" t="s">
        <v>232</v>
      </c>
      <c r="G298" s="71" t="s">
        <v>747</v>
      </c>
      <c r="H298" s="71" t="s">
        <v>218</v>
      </c>
      <c r="I298" s="71" t="s">
        <v>1233</v>
      </c>
      <c r="J298" s="71" t="s">
        <v>1457</v>
      </c>
      <c r="K298" s="71" t="s">
        <v>244</v>
      </c>
      <c r="L298" s="71" t="s">
        <v>4862</v>
      </c>
      <c r="M298" s="71" t="s">
        <v>4863</v>
      </c>
      <c r="N298" s="71"/>
      <c r="O298" s="71"/>
      <c r="P298" s="71"/>
      <c r="Q298" s="71"/>
      <c r="R298" s="71"/>
      <c r="S298" s="71"/>
      <c r="T298" s="71"/>
      <c r="U298" s="71"/>
      <c r="V298" s="71"/>
      <c r="W298" s="71"/>
      <c r="X298" s="71"/>
      <c r="Y298" s="71"/>
      <c r="Z298" s="71"/>
      <c r="AA298" s="71"/>
      <c r="AB298" s="71" t="s">
        <v>65</v>
      </c>
      <c r="AC298" s="71" t="s">
        <v>66</v>
      </c>
      <c r="AD298" s="71" t="s">
        <v>63</v>
      </c>
      <c r="AE298" s="71" t="s">
        <v>64</v>
      </c>
      <c r="AF298" s="71" t="s">
        <v>64</v>
      </c>
      <c r="AG298" s="71"/>
      <c r="AH298" s="71" t="s">
        <v>67</v>
      </c>
      <c r="AI298" s="71" t="s">
        <v>64</v>
      </c>
      <c r="AJ298" s="71" t="s">
        <v>64</v>
      </c>
      <c r="AK298" s="71" t="s">
        <v>64</v>
      </c>
      <c r="AL298" s="71" t="s">
        <v>63</v>
      </c>
      <c r="AM298" s="71" t="s">
        <v>64</v>
      </c>
      <c r="AN298" s="71"/>
      <c r="AO298" s="71"/>
      <c r="AP298" s="71" t="s">
        <v>4864</v>
      </c>
      <c r="AQ298" s="71" t="s">
        <v>1233</v>
      </c>
      <c r="AR298" s="71" t="s">
        <v>63</v>
      </c>
      <c r="AS298" s="71"/>
      <c r="AT298" s="71" t="s">
        <v>64</v>
      </c>
      <c r="AU298" s="71"/>
      <c r="AV298" s="71"/>
      <c r="AW298" s="71"/>
      <c r="AX298" s="71" t="s">
        <v>4865</v>
      </c>
      <c r="AY298" s="73" t="s">
        <v>4866</v>
      </c>
    </row>
    <row r="299" spans="1:51" ht="85" customHeight="1">
      <c r="A299" s="70">
        <v>298</v>
      </c>
      <c r="B299" s="71" t="s">
        <v>4867</v>
      </c>
      <c r="C299" s="71" t="s">
        <v>746</v>
      </c>
      <c r="D299" s="71" t="s">
        <v>4868</v>
      </c>
      <c r="E299" s="71" t="s">
        <v>1511</v>
      </c>
      <c r="F299" s="71" t="s">
        <v>232</v>
      </c>
      <c r="G299" s="71" t="s">
        <v>747</v>
      </c>
      <c r="H299" s="71" t="s">
        <v>218</v>
      </c>
      <c r="I299" s="71" t="s">
        <v>1165</v>
      </c>
      <c r="J299" s="71" t="s">
        <v>1457</v>
      </c>
      <c r="K299" s="71" t="s">
        <v>267</v>
      </c>
      <c r="L299" s="71" t="s">
        <v>4869</v>
      </c>
      <c r="M299" s="71" t="s">
        <v>4870</v>
      </c>
      <c r="N299" s="71"/>
      <c r="O299" s="71"/>
      <c r="P299" s="71"/>
      <c r="Q299" s="71"/>
      <c r="R299" s="71"/>
      <c r="S299" s="71"/>
      <c r="T299" s="71"/>
      <c r="U299" s="71"/>
      <c r="V299" s="71"/>
      <c r="W299" s="71"/>
      <c r="X299" s="71"/>
      <c r="Y299" s="71"/>
      <c r="Z299" s="71"/>
      <c r="AA299" s="71"/>
      <c r="AB299" s="71" t="s">
        <v>65</v>
      </c>
      <c r="AC299" s="71" t="s">
        <v>66</v>
      </c>
      <c r="AD299" s="71" t="s">
        <v>63</v>
      </c>
      <c r="AE299" s="71" t="s">
        <v>64</v>
      </c>
      <c r="AF299" s="71" t="s">
        <v>64</v>
      </c>
      <c r="AG299" s="71"/>
      <c r="AH299" s="71" t="s">
        <v>67</v>
      </c>
      <c r="AI299" s="71" t="s">
        <v>133</v>
      </c>
      <c r="AJ299" s="71" t="s">
        <v>63</v>
      </c>
      <c r="AK299" s="71" t="s">
        <v>64</v>
      </c>
      <c r="AL299" s="71" t="s">
        <v>63</v>
      </c>
      <c r="AM299" s="71" t="s">
        <v>64</v>
      </c>
      <c r="AN299" s="71"/>
      <c r="AO299" s="71"/>
      <c r="AP299" s="71" t="s">
        <v>4871</v>
      </c>
      <c r="AQ299" s="71" t="s">
        <v>801</v>
      </c>
      <c r="AR299" s="71" t="s">
        <v>63</v>
      </c>
      <c r="AS299" s="71"/>
      <c r="AT299" s="71" t="s">
        <v>64</v>
      </c>
      <c r="AU299" s="71"/>
      <c r="AV299" s="71"/>
      <c r="AW299" s="71"/>
      <c r="AX299" s="71" t="s">
        <v>4872</v>
      </c>
      <c r="AY299" s="73" t="s">
        <v>1167</v>
      </c>
    </row>
    <row r="300" spans="1:51" ht="85" customHeight="1">
      <c r="A300" s="70">
        <v>299</v>
      </c>
      <c r="B300" s="71" t="s">
        <v>4873</v>
      </c>
      <c r="C300" s="71" t="s">
        <v>811</v>
      </c>
      <c r="D300" s="71" t="s">
        <v>4874</v>
      </c>
      <c r="E300" s="71" t="s">
        <v>1455</v>
      </c>
      <c r="F300" s="71" t="s">
        <v>232</v>
      </c>
      <c r="G300" s="71" t="s">
        <v>747</v>
      </c>
      <c r="H300" s="71" t="s">
        <v>218</v>
      </c>
      <c r="I300" s="71" t="s">
        <v>195</v>
      </c>
      <c r="J300" s="71" t="s">
        <v>1457</v>
      </c>
      <c r="K300" s="71" t="s">
        <v>316</v>
      </c>
      <c r="L300" s="71" t="s">
        <v>4875</v>
      </c>
      <c r="M300" s="71" t="s">
        <v>4876</v>
      </c>
      <c r="N300" s="71"/>
      <c r="O300" s="71"/>
      <c r="P300" s="71"/>
      <c r="Q300" s="71"/>
      <c r="R300" s="71"/>
      <c r="S300" s="71"/>
      <c r="T300" s="71"/>
      <c r="U300" s="71"/>
      <c r="V300" s="71"/>
      <c r="W300" s="71"/>
      <c r="X300" s="71"/>
      <c r="Y300" s="71"/>
      <c r="Z300" s="71"/>
      <c r="AA300" s="71"/>
      <c r="AB300" s="71" t="s">
        <v>65</v>
      </c>
      <c r="AC300" s="71" t="s">
        <v>66</v>
      </c>
      <c r="AD300" s="71" t="s">
        <v>63</v>
      </c>
      <c r="AE300" s="71" t="s">
        <v>64</v>
      </c>
      <c r="AF300" s="71" t="s">
        <v>64</v>
      </c>
      <c r="AG300" s="71"/>
      <c r="AH300" s="71" t="s">
        <v>67</v>
      </c>
      <c r="AI300" s="71" t="s">
        <v>64</v>
      </c>
      <c r="AJ300" s="71" t="s">
        <v>133</v>
      </c>
      <c r="AK300" s="71" t="s">
        <v>64</v>
      </c>
      <c r="AL300" s="71" t="s">
        <v>63</v>
      </c>
      <c r="AM300" s="71" t="s">
        <v>64</v>
      </c>
      <c r="AN300" s="71"/>
      <c r="AO300" s="71"/>
      <c r="AP300" s="71" t="s">
        <v>4877</v>
      </c>
      <c r="AQ300" s="71" t="s">
        <v>195</v>
      </c>
      <c r="AR300" s="71" t="s">
        <v>63</v>
      </c>
      <c r="AS300" s="71"/>
      <c r="AT300" s="71" t="s">
        <v>64</v>
      </c>
      <c r="AU300" s="71"/>
      <c r="AV300" s="71"/>
      <c r="AW300" s="71"/>
      <c r="AX300" s="71" t="s">
        <v>4878</v>
      </c>
      <c r="AY300" s="73" t="s">
        <v>4879</v>
      </c>
    </row>
    <row r="301" spans="1:51" ht="85" customHeight="1">
      <c r="A301" s="70">
        <v>300</v>
      </c>
      <c r="B301" s="71" t="s">
        <v>4880</v>
      </c>
      <c r="C301" s="71" t="s">
        <v>746</v>
      </c>
      <c r="D301" s="71" t="s">
        <v>4881</v>
      </c>
      <c r="E301" s="71" t="s">
        <v>1511</v>
      </c>
      <c r="F301" s="71" t="s">
        <v>232</v>
      </c>
      <c r="G301" s="71" t="s">
        <v>747</v>
      </c>
      <c r="H301" s="71" t="s">
        <v>218</v>
      </c>
      <c r="I301" s="71" t="s">
        <v>851</v>
      </c>
      <c r="J301" s="71" t="s">
        <v>1457</v>
      </c>
      <c r="K301" s="71" t="s">
        <v>316</v>
      </c>
      <c r="L301" s="71" t="s">
        <v>4882</v>
      </c>
      <c r="M301" s="71" t="s">
        <v>4883</v>
      </c>
      <c r="N301" s="71"/>
      <c r="O301" s="71"/>
      <c r="P301" s="71"/>
      <c r="Q301" s="71"/>
      <c r="R301" s="71"/>
      <c r="S301" s="71"/>
      <c r="T301" s="71"/>
      <c r="U301" s="71"/>
      <c r="V301" s="71"/>
      <c r="W301" s="71"/>
      <c r="X301" s="71"/>
      <c r="Y301" s="71"/>
      <c r="Z301" s="71"/>
      <c r="AA301" s="71"/>
      <c r="AB301" s="71" t="s">
        <v>65</v>
      </c>
      <c r="AC301" s="71" t="s">
        <v>66</v>
      </c>
      <c r="AD301" s="71" t="s">
        <v>63</v>
      </c>
      <c r="AE301" s="71" t="s">
        <v>63</v>
      </c>
      <c r="AF301" s="71" t="s">
        <v>64</v>
      </c>
      <c r="AG301" s="71"/>
      <c r="AH301" s="71" t="s">
        <v>67</v>
      </c>
      <c r="AI301" s="71" t="s">
        <v>64</v>
      </c>
      <c r="AJ301" s="71" t="s">
        <v>64</v>
      </c>
      <c r="AK301" s="71" t="s">
        <v>64</v>
      </c>
      <c r="AL301" s="71" t="s">
        <v>63</v>
      </c>
      <c r="AM301" s="71" t="s">
        <v>64</v>
      </c>
      <c r="AN301" s="71"/>
      <c r="AO301" s="71"/>
      <c r="AP301" s="71" t="s">
        <v>4884</v>
      </c>
      <c r="AQ301" s="71" t="s">
        <v>851</v>
      </c>
      <c r="AR301" s="71" t="s">
        <v>63</v>
      </c>
      <c r="AS301" s="71"/>
      <c r="AT301" s="71" t="s">
        <v>64</v>
      </c>
      <c r="AU301" s="71"/>
      <c r="AV301" s="71"/>
      <c r="AW301" s="71"/>
      <c r="AX301" s="71" t="s">
        <v>4885</v>
      </c>
      <c r="AY301" s="73"/>
    </row>
    <row r="302" spans="1:51" ht="85" customHeight="1">
      <c r="A302" s="70">
        <v>301</v>
      </c>
      <c r="B302" s="71" t="s">
        <v>4886</v>
      </c>
      <c r="C302" s="71" t="s">
        <v>811</v>
      </c>
      <c r="D302" s="71" t="s">
        <v>4887</v>
      </c>
      <c r="E302" s="71" t="s">
        <v>1511</v>
      </c>
      <c r="F302" s="71" t="s">
        <v>232</v>
      </c>
      <c r="G302" s="71" t="s">
        <v>747</v>
      </c>
      <c r="H302" s="71" t="s">
        <v>218</v>
      </c>
      <c r="I302" s="71" t="s">
        <v>1233</v>
      </c>
      <c r="J302" s="71" t="s">
        <v>1457</v>
      </c>
      <c r="K302" s="71" t="s">
        <v>244</v>
      </c>
      <c r="L302" s="71" t="s">
        <v>4888</v>
      </c>
      <c r="M302" s="71" t="s">
        <v>4889</v>
      </c>
      <c r="N302" s="71"/>
      <c r="O302" s="71"/>
      <c r="P302" s="71"/>
      <c r="Q302" s="71"/>
      <c r="R302" s="71"/>
      <c r="S302" s="71"/>
      <c r="T302" s="71"/>
      <c r="U302" s="71"/>
      <c r="V302" s="71"/>
      <c r="W302" s="71"/>
      <c r="X302" s="71"/>
      <c r="Y302" s="71"/>
      <c r="Z302" s="71"/>
      <c r="AA302" s="71"/>
      <c r="AB302" s="71" t="s">
        <v>65</v>
      </c>
      <c r="AC302" s="71" t="s">
        <v>66</v>
      </c>
      <c r="AD302" s="71" t="s">
        <v>63</v>
      </c>
      <c r="AE302" s="71" t="s">
        <v>63</v>
      </c>
      <c r="AF302" s="71" t="s">
        <v>64</v>
      </c>
      <c r="AG302" s="71"/>
      <c r="AH302" s="71" t="s">
        <v>67</v>
      </c>
      <c r="AI302" s="71" t="s">
        <v>64</v>
      </c>
      <c r="AJ302" s="71" t="s">
        <v>133</v>
      </c>
      <c r="AK302" s="71" t="s">
        <v>133</v>
      </c>
      <c r="AL302" s="71" t="s">
        <v>63</v>
      </c>
      <c r="AM302" s="71" t="s">
        <v>64</v>
      </c>
      <c r="AN302" s="71"/>
      <c r="AO302" s="71"/>
      <c r="AP302" s="71" t="s">
        <v>4890</v>
      </c>
      <c r="AQ302" s="71" t="s">
        <v>801</v>
      </c>
      <c r="AR302" s="71" t="s">
        <v>63</v>
      </c>
      <c r="AS302" s="71"/>
      <c r="AT302" s="71" t="s">
        <v>63</v>
      </c>
      <c r="AU302" s="71"/>
      <c r="AV302" s="71"/>
      <c r="AW302" s="71"/>
      <c r="AX302" s="71" t="s">
        <v>4891</v>
      </c>
      <c r="AY302" s="73"/>
    </row>
    <row r="303" spans="1:51" ht="85" customHeight="1">
      <c r="A303" s="70">
        <v>302</v>
      </c>
      <c r="B303" s="71" t="s">
        <v>4892</v>
      </c>
      <c r="C303" s="71" t="s">
        <v>746</v>
      </c>
      <c r="D303" s="71" t="s">
        <v>4893</v>
      </c>
      <c r="E303" s="71" t="s">
        <v>4894</v>
      </c>
      <c r="F303" s="71" t="s">
        <v>232</v>
      </c>
      <c r="G303" s="71" t="s">
        <v>747</v>
      </c>
      <c r="H303" s="71" t="s">
        <v>218</v>
      </c>
      <c r="I303" s="71" t="s">
        <v>4895</v>
      </c>
      <c r="J303" s="71" t="s">
        <v>1976</v>
      </c>
      <c r="K303" s="71" t="s">
        <v>4896</v>
      </c>
      <c r="L303" s="71" t="s">
        <v>4897</v>
      </c>
      <c r="M303" s="71" t="s">
        <v>4898</v>
      </c>
      <c r="N303" s="71"/>
      <c r="O303" s="71"/>
      <c r="P303" s="71"/>
      <c r="Q303" s="71"/>
      <c r="R303" s="71"/>
      <c r="S303" s="71"/>
      <c r="T303" s="71"/>
      <c r="U303" s="71"/>
      <c r="V303" s="71"/>
      <c r="W303" s="71"/>
      <c r="X303" s="71"/>
      <c r="Y303" s="71"/>
      <c r="Z303" s="71"/>
      <c r="AA303" s="71"/>
      <c r="AB303" s="71" t="s">
        <v>65</v>
      </c>
      <c r="AC303" s="71" t="s">
        <v>66</v>
      </c>
      <c r="AD303" s="71" t="s">
        <v>63</v>
      </c>
      <c r="AE303" s="71" t="s">
        <v>64</v>
      </c>
      <c r="AF303" s="71" t="s">
        <v>64</v>
      </c>
      <c r="AG303" s="71"/>
      <c r="AH303" s="71" t="s">
        <v>67</v>
      </c>
      <c r="AI303" s="71" t="s">
        <v>64</v>
      </c>
      <c r="AJ303" s="71" t="s">
        <v>64</v>
      </c>
      <c r="AK303" s="71" t="s">
        <v>64</v>
      </c>
      <c r="AL303" s="71" t="s">
        <v>63</v>
      </c>
      <c r="AM303" s="71" t="s">
        <v>64</v>
      </c>
      <c r="AN303" s="71"/>
      <c r="AO303" s="71"/>
      <c r="AP303" s="71" t="s">
        <v>4899</v>
      </c>
      <c r="AQ303" s="71" t="s">
        <v>4900</v>
      </c>
      <c r="AR303" s="71" t="s">
        <v>64</v>
      </c>
      <c r="AS303" s="71"/>
      <c r="AT303" s="71" t="s">
        <v>64</v>
      </c>
      <c r="AU303" s="71"/>
      <c r="AV303" s="71"/>
      <c r="AW303" s="71"/>
      <c r="AX303" s="71" t="s">
        <v>4901</v>
      </c>
      <c r="AY303" s="73" t="s">
        <v>4902</v>
      </c>
    </row>
    <row r="304" spans="1:51" ht="85" customHeight="1">
      <c r="A304" s="70">
        <v>303</v>
      </c>
      <c r="B304" s="71" t="s">
        <v>4903</v>
      </c>
      <c r="C304" s="71"/>
      <c r="D304" s="71" t="s">
        <v>4904</v>
      </c>
      <c r="E304" s="71" t="s">
        <v>1530</v>
      </c>
      <c r="F304" s="71" t="s">
        <v>232</v>
      </c>
      <c r="G304" s="71" t="s">
        <v>233</v>
      </c>
      <c r="H304" s="71" t="s">
        <v>218</v>
      </c>
      <c r="I304" s="71" t="s">
        <v>514</v>
      </c>
      <c r="J304" s="71" t="s">
        <v>1457</v>
      </c>
      <c r="K304" s="71" t="s">
        <v>219</v>
      </c>
      <c r="L304" s="71" t="s">
        <v>4905</v>
      </c>
      <c r="M304" s="71" t="s">
        <v>4906</v>
      </c>
      <c r="N304" s="71"/>
      <c r="O304" s="71"/>
      <c r="P304" s="71"/>
      <c r="Q304" s="71"/>
      <c r="R304" s="71"/>
      <c r="S304" s="71"/>
      <c r="T304" s="71"/>
      <c r="U304" s="71"/>
      <c r="V304" s="71"/>
      <c r="W304" s="71"/>
      <c r="X304" s="71"/>
      <c r="Y304" s="71"/>
      <c r="Z304" s="71"/>
      <c r="AA304" s="71"/>
      <c r="AB304" s="71" t="s">
        <v>65</v>
      </c>
      <c r="AC304" s="71" t="s">
        <v>66</v>
      </c>
      <c r="AD304" s="71" t="s">
        <v>63</v>
      </c>
      <c r="AE304" s="71" t="s">
        <v>64</v>
      </c>
      <c r="AF304" s="71" t="s">
        <v>64</v>
      </c>
      <c r="AG304" s="71"/>
      <c r="AH304" s="71" t="s">
        <v>86</v>
      </c>
      <c r="AI304" s="71" t="s">
        <v>64</v>
      </c>
      <c r="AJ304" s="71" t="s">
        <v>64</v>
      </c>
      <c r="AK304" s="71" t="s">
        <v>64</v>
      </c>
      <c r="AL304" s="71" t="s">
        <v>64</v>
      </c>
      <c r="AM304" s="71" t="s">
        <v>133</v>
      </c>
      <c r="AN304" s="71"/>
      <c r="AO304" s="71"/>
      <c r="AP304" s="71" t="s">
        <v>4907</v>
      </c>
      <c r="AQ304" s="71" t="s">
        <v>514</v>
      </c>
      <c r="AR304" s="71" t="s">
        <v>63</v>
      </c>
      <c r="AS304" s="71"/>
      <c r="AT304" s="71" t="s">
        <v>64</v>
      </c>
      <c r="AU304" s="71"/>
      <c r="AV304" s="71"/>
      <c r="AW304" s="71"/>
      <c r="AX304" s="71" t="s">
        <v>4908</v>
      </c>
      <c r="AY304" s="73" t="s">
        <v>756</v>
      </c>
    </row>
    <row r="305" spans="1:51" ht="85" customHeight="1">
      <c r="A305" s="70">
        <v>304</v>
      </c>
      <c r="B305" s="71" t="s">
        <v>4910</v>
      </c>
      <c r="C305" s="71" t="s">
        <v>746</v>
      </c>
      <c r="D305" s="71" t="s">
        <v>4911</v>
      </c>
      <c r="E305" s="71" t="s">
        <v>1590</v>
      </c>
      <c r="F305" s="71" t="s">
        <v>232</v>
      </c>
      <c r="G305" s="71" t="s">
        <v>589</v>
      </c>
      <c r="H305" s="71" t="s">
        <v>218</v>
      </c>
      <c r="I305" s="71" t="s">
        <v>1233</v>
      </c>
      <c r="J305" s="71" t="s">
        <v>1457</v>
      </c>
      <c r="K305" s="71" t="s">
        <v>244</v>
      </c>
      <c r="L305" s="71" t="s">
        <v>4912</v>
      </c>
      <c r="M305" s="71" t="s">
        <v>4913</v>
      </c>
      <c r="N305" s="71"/>
      <c r="O305" s="71"/>
      <c r="P305" s="71"/>
      <c r="Q305" s="71"/>
      <c r="R305" s="71"/>
      <c r="S305" s="71"/>
      <c r="T305" s="71"/>
      <c r="U305" s="71"/>
      <c r="V305" s="71"/>
      <c r="W305" s="71"/>
      <c r="X305" s="71"/>
      <c r="Y305" s="71"/>
      <c r="Z305" s="71"/>
      <c r="AA305" s="71"/>
      <c r="AB305" s="71" t="s">
        <v>65</v>
      </c>
      <c r="AC305" s="71" t="s">
        <v>66</v>
      </c>
      <c r="AD305" s="71" t="s">
        <v>63</v>
      </c>
      <c r="AE305" s="71" t="s">
        <v>63</v>
      </c>
      <c r="AF305" s="71" t="s">
        <v>64</v>
      </c>
      <c r="AG305" s="71"/>
      <c r="AH305" s="71" t="s">
        <v>67</v>
      </c>
      <c r="AI305" s="71" t="s">
        <v>64</v>
      </c>
      <c r="AJ305" s="71" t="s">
        <v>133</v>
      </c>
      <c r="AK305" s="71" t="s">
        <v>64</v>
      </c>
      <c r="AL305" s="71" t="s">
        <v>63</v>
      </c>
      <c r="AM305" s="71" t="s">
        <v>64</v>
      </c>
      <c r="AN305" s="71"/>
      <c r="AO305" s="71"/>
      <c r="AP305" s="71" t="s">
        <v>4914</v>
      </c>
      <c r="AQ305" s="71" t="s">
        <v>4915</v>
      </c>
      <c r="AR305" s="71" t="s">
        <v>133</v>
      </c>
      <c r="AS305" s="71"/>
      <c r="AT305" s="71" t="s">
        <v>64</v>
      </c>
      <c r="AU305" s="71"/>
      <c r="AV305" s="71"/>
      <c r="AW305" s="71"/>
      <c r="AX305" s="71" t="s">
        <v>4916</v>
      </c>
      <c r="AY305" s="73" t="s">
        <v>4576</v>
      </c>
    </row>
    <row r="306" spans="1:51" ht="85" customHeight="1">
      <c r="A306" s="70">
        <v>305</v>
      </c>
      <c r="B306" s="71" t="s">
        <v>4917</v>
      </c>
      <c r="C306" s="71" t="s">
        <v>382</v>
      </c>
      <c r="D306" s="71" t="s">
        <v>4918</v>
      </c>
      <c r="E306" s="71" t="s">
        <v>1477</v>
      </c>
      <c r="F306" s="71" t="s">
        <v>54</v>
      </c>
      <c r="G306" s="71" t="s">
        <v>126</v>
      </c>
      <c r="H306" s="71" t="s">
        <v>234</v>
      </c>
      <c r="I306" s="71" t="s">
        <v>286</v>
      </c>
      <c r="J306" s="71" t="s">
        <v>1457</v>
      </c>
      <c r="K306" s="71" t="s">
        <v>280</v>
      </c>
      <c r="L306" s="71" t="s">
        <v>4919</v>
      </c>
      <c r="M306" s="71" t="s">
        <v>4920</v>
      </c>
      <c r="N306" s="71" t="s">
        <v>1600</v>
      </c>
      <c r="O306" s="71" t="s">
        <v>1460</v>
      </c>
      <c r="P306" s="71" t="s">
        <v>60</v>
      </c>
      <c r="Q306" s="71" t="s">
        <v>156</v>
      </c>
      <c r="R306" s="71" t="s">
        <v>1701</v>
      </c>
      <c r="S306" s="71" t="s">
        <v>63</v>
      </c>
      <c r="T306" s="71" t="s">
        <v>63</v>
      </c>
      <c r="U306" s="71" t="s">
        <v>63</v>
      </c>
      <c r="V306" s="71" t="s">
        <v>63</v>
      </c>
      <c r="W306" s="71" t="s">
        <v>64</v>
      </c>
      <c r="X306" s="71" t="s">
        <v>64</v>
      </c>
      <c r="Y306" s="71" t="s">
        <v>63</v>
      </c>
      <c r="Z306" s="71" t="s">
        <v>64</v>
      </c>
      <c r="AA306" s="71" t="s">
        <v>64</v>
      </c>
      <c r="AB306" s="71" t="s">
        <v>65</v>
      </c>
      <c r="AC306" s="71" t="s">
        <v>85</v>
      </c>
      <c r="AD306" s="71" t="s">
        <v>63</v>
      </c>
      <c r="AE306" s="71" t="s">
        <v>63</v>
      </c>
      <c r="AF306" s="71" t="s">
        <v>63</v>
      </c>
      <c r="AG306" s="71" t="s">
        <v>64</v>
      </c>
      <c r="AH306" s="71" t="s">
        <v>86</v>
      </c>
      <c r="AI306" s="71" t="s">
        <v>64</v>
      </c>
      <c r="AJ306" s="71" t="s">
        <v>133</v>
      </c>
      <c r="AK306" s="71" t="s">
        <v>133</v>
      </c>
      <c r="AL306" s="71" t="s">
        <v>63</v>
      </c>
      <c r="AM306" s="71" t="s">
        <v>133</v>
      </c>
      <c r="AN306" s="71" t="s">
        <v>4921</v>
      </c>
      <c r="AO306" s="71" t="s">
        <v>4922</v>
      </c>
      <c r="AP306" s="71" t="s">
        <v>4923</v>
      </c>
      <c r="AQ306" s="71" t="s">
        <v>4428</v>
      </c>
      <c r="AR306" s="71" t="s">
        <v>63</v>
      </c>
      <c r="AS306" s="71"/>
      <c r="AT306" s="71" t="s">
        <v>64</v>
      </c>
      <c r="AU306" s="71" t="s">
        <v>1745</v>
      </c>
      <c r="AV306" s="71" t="s">
        <v>64</v>
      </c>
      <c r="AW306" s="71"/>
      <c r="AX306" s="71" t="s">
        <v>4924</v>
      </c>
      <c r="AY306" s="73" t="s">
        <v>4925</v>
      </c>
    </row>
    <row r="307" spans="1:51" ht="85" customHeight="1">
      <c r="A307" s="70">
        <v>306</v>
      </c>
      <c r="B307" s="71" t="s">
        <v>4926</v>
      </c>
      <c r="C307" s="71" t="s">
        <v>1687</v>
      </c>
      <c r="D307" s="71" t="s">
        <v>4927</v>
      </c>
      <c r="E307" s="71" t="s">
        <v>1600</v>
      </c>
      <c r="F307" s="71" t="s">
        <v>232</v>
      </c>
      <c r="G307" s="71" t="s">
        <v>747</v>
      </c>
      <c r="H307" s="71" t="s">
        <v>218</v>
      </c>
      <c r="I307" s="71" t="s">
        <v>2241</v>
      </c>
      <c r="J307" s="71" t="s">
        <v>1457</v>
      </c>
      <c r="K307" s="71" t="s">
        <v>316</v>
      </c>
      <c r="L307" s="71" t="s">
        <v>4928</v>
      </c>
      <c r="M307" s="71" t="s">
        <v>4929</v>
      </c>
      <c r="N307" s="71" t="s">
        <v>1600</v>
      </c>
      <c r="O307" s="71" t="s">
        <v>1460</v>
      </c>
      <c r="P307" s="71"/>
      <c r="Q307" s="71"/>
      <c r="R307" s="71"/>
      <c r="S307" s="71"/>
      <c r="T307" s="71"/>
      <c r="U307" s="71"/>
      <c r="V307" s="71"/>
      <c r="W307" s="71"/>
      <c r="X307" s="71"/>
      <c r="Y307" s="71"/>
      <c r="Z307" s="71"/>
      <c r="AA307" s="71"/>
      <c r="AB307" s="71" t="s">
        <v>190</v>
      </c>
      <c r="AC307" s="71" t="s">
        <v>66</v>
      </c>
      <c r="AD307" s="71" t="s">
        <v>63</v>
      </c>
      <c r="AE307" s="71" t="s">
        <v>63</v>
      </c>
      <c r="AF307" s="71" t="s">
        <v>64</v>
      </c>
      <c r="AG307" s="71"/>
      <c r="AH307" s="71" t="s">
        <v>67</v>
      </c>
      <c r="AI307" s="71" t="s">
        <v>64</v>
      </c>
      <c r="AJ307" s="71" t="s">
        <v>64</v>
      </c>
      <c r="AK307" s="71" t="s">
        <v>64</v>
      </c>
      <c r="AL307" s="71" t="s">
        <v>64</v>
      </c>
      <c r="AM307" s="71" t="s">
        <v>64</v>
      </c>
      <c r="AN307" s="71"/>
      <c r="AO307" s="71"/>
      <c r="AP307" s="71" t="s">
        <v>4930</v>
      </c>
      <c r="AQ307" s="71" t="s">
        <v>470</v>
      </c>
      <c r="AR307" s="71" t="s">
        <v>64</v>
      </c>
      <c r="AS307" s="71"/>
      <c r="AT307" s="71" t="s">
        <v>63</v>
      </c>
      <c r="AU307" s="71"/>
      <c r="AV307" s="71"/>
      <c r="AW307" s="71"/>
      <c r="AX307" s="71" t="s">
        <v>4931</v>
      </c>
      <c r="AY307" s="73" t="s">
        <v>4932</v>
      </c>
    </row>
    <row r="308" spans="1:51" ht="85" customHeight="1">
      <c r="A308" s="70">
        <v>307</v>
      </c>
      <c r="B308" s="71" t="s">
        <v>4933</v>
      </c>
      <c r="C308" s="71" t="s">
        <v>868</v>
      </c>
      <c r="D308" s="71" t="s">
        <v>4934</v>
      </c>
      <c r="E308" s="71" t="s">
        <v>1455</v>
      </c>
      <c r="F308" s="71" t="s">
        <v>54</v>
      </c>
      <c r="G308" s="71" t="s">
        <v>126</v>
      </c>
      <c r="H308" s="71" t="s">
        <v>234</v>
      </c>
      <c r="I308" s="71" t="s">
        <v>2239</v>
      </c>
      <c r="J308" s="71" t="s">
        <v>1457</v>
      </c>
      <c r="K308" s="71" t="s">
        <v>316</v>
      </c>
      <c r="L308" s="71" t="s">
        <v>4935</v>
      </c>
      <c r="M308" s="71" t="s">
        <v>4936</v>
      </c>
      <c r="N308" s="71" t="s">
        <v>1486</v>
      </c>
      <c r="O308" s="71" t="s">
        <v>1700</v>
      </c>
      <c r="P308" s="71" t="s">
        <v>60</v>
      </c>
      <c r="Q308" s="71" t="s">
        <v>82</v>
      </c>
      <c r="R308" s="71" t="s">
        <v>1701</v>
      </c>
      <c r="S308" s="71" t="s">
        <v>63</v>
      </c>
      <c r="T308" s="71" t="s">
        <v>63</v>
      </c>
      <c r="U308" s="71" t="s">
        <v>63</v>
      </c>
      <c r="V308" s="71" t="s">
        <v>63</v>
      </c>
      <c r="W308" s="71" t="s">
        <v>64</v>
      </c>
      <c r="X308" s="71" t="s">
        <v>64</v>
      </c>
      <c r="Y308" s="71" t="s">
        <v>63</v>
      </c>
      <c r="Z308" s="71" t="s">
        <v>64</v>
      </c>
      <c r="AA308" s="71" t="s">
        <v>63</v>
      </c>
      <c r="AB308" s="71" t="s">
        <v>65</v>
      </c>
      <c r="AC308" s="71" t="s">
        <v>101</v>
      </c>
      <c r="AD308" s="71" t="s">
        <v>63</v>
      </c>
      <c r="AE308" s="71" t="s">
        <v>63</v>
      </c>
      <c r="AF308" s="71" t="s">
        <v>63</v>
      </c>
      <c r="AG308" s="71" t="s">
        <v>64</v>
      </c>
      <c r="AH308" s="71" t="s">
        <v>86</v>
      </c>
      <c r="AI308" s="71" t="s">
        <v>64</v>
      </c>
      <c r="AJ308" s="71" t="s">
        <v>133</v>
      </c>
      <c r="AK308" s="71" t="s">
        <v>64</v>
      </c>
      <c r="AL308" s="71" t="s">
        <v>63</v>
      </c>
      <c r="AM308" s="71" t="s">
        <v>63</v>
      </c>
      <c r="AN308" s="71" t="s">
        <v>4937</v>
      </c>
      <c r="AO308" s="71" t="s">
        <v>4938</v>
      </c>
      <c r="AP308" s="71" t="s">
        <v>4939</v>
      </c>
      <c r="AQ308" s="71" t="s">
        <v>470</v>
      </c>
      <c r="AR308" s="71" t="s">
        <v>64</v>
      </c>
      <c r="AS308" s="71"/>
      <c r="AT308" s="71" t="s">
        <v>63</v>
      </c>
      <c r="AU308" s="71" t="s">
        <v>1734</v>
      </c>
      <c r="AV308" s="71" t="s">
        <v>64</v>
      </c>
      <c r="AW308" s="71"/>
      <c r="AX308" s="71" t="s">
        <v>4940</v>
      </c>
      <c r="AY308" s="73"/>
    </row>
    <row r="309" spans="1:51" ht="85" customHeight="1">
      <c r="A309" s="70">
        <v>308</v>
      </c>
      <c r="B309" s="71" t="s">
        <v>4941</v>
      </c>
      <c r="C309" s="71" t="s">
        <v>746</v>
      </c>
      <c r="D309" s="71" t="s">
        <v>4942</v>
      </c>
      <c r="E309" s="71" t="s">
        <v>1519</v>
      </c>
      <c r="F309" s="71" t="s">
        <v>232</v>
      </c>
      <c r="G309" s="71" t="s">
        <v>747</v>
      </c>
      <c r="H309" s="71" t="s">
        <v>218</v>
      </c>
      <c r="I309" s="71" t="s">
        <v>1233</v>
      </c>
      <c r="J309" s="71" t="s">
        <v>1457</v>
      </c>
      <c r="K309" s="71" t="s">
        <v>244</v>
      </c>
      <c r="L309" s="71" t="s">
        <v>4943</v>
      </c>
      <c r="M309" s="71" t="s">
        <v>4944</v>
      </c>
      <c r="N309" s="71"/>
      <c r="O309" s="71"/>
      <c r="P309" s="71"/>
      <c r="Q309" s="71"/>
      <c r="R309" s="71"/>
      <c r="S309" s="71"/>
      <c r="T309" s="71"/>
      <c r="U309" s="71"/>
      <c r="V309" s="71"/>
      <c r="W309" s="71"/>
      <c r="X309" s="71"/>
      <c r="Y309" s="71"/>
      <c r="Z309" s="71"/>
      <c r="AA309" s="71"/>
      <c r="AB309" s="71" t="s">
        <v>65</v>
      </c>
      <c r="AC309" s="71" t="s">
        <v>66</v>
      </c>
      <c r="AD309" s="71" t="s">
        <v>63</v>
      </c>
      <c r="AE309" s="71" t="s">
        <v>64</v>
      </c>
      <c r="AF309" s="71" t="s">
        <v>64</v>
      </c>
      <c r="AG309" s="71"/>
      <c r="AH309" s="71" t="s">
        <v>67</v>
      </c>
      <c r="AI309" s="71" t="s">
        <v>64</v>
      </c>
      <c r="AJ309" s="71" t="s">
        <v>64</v>
      </c>
      <c r="AK309" s="71" t="s">
        <v>64</v>
      </c>
      <c r="AL309" s="71" t="s">
        <v>63</v>
      </c>
      <c r="AM309" s="71" t="s">
        <v>64</v>
      </c>
      <c r="AN309" s="71"/>
      <c r="AO309" s="71"/>
      <c r="AP309" s="71" t="s">
        <v>4945</v>
      </c>
      <c r="AQ309" s="71" t="s">
        <v>1233</v>
      </c>
      <c r="AR309" s="71" t="s">
        <v>63</v>
      </c>
      <c r="AS309" s="71"/>
      <c r="AT309" s="71" t="s">
        <v>64</v>
      </c>
      <c r="AU309" s="71"/>
      <c r="AV309" s="71"/>
      <c r="AW309" s="71"/>
      <c r="AX309" s="71" t="s">
        <v>4946</v>
      </c>
      <c r="AY309" s="73" t="s">
        <v>4947</v>
      </c>
    </row>
    <row r="310" spans="1:51" ht="85" customHeight="1">
      <c r="A310" s="70">
        <v>309</v>
      </c>
      <c r="B310" s="71" t="s">
        <v>4948</v>
      </c>
      <c r="C310" s="71" t="s">
        <v>4949</v>
      </c>
      <c r="D310" s="71" t="s">
        <v>4950</v>
      </c>
      <c r="E310" s="71" t="s">
        <v>1530</v>
      </c>
      <c r="F310" s="71" t="s">
        <v>232</v>
      </c>
      <c r="G310" s="71" t="s">
        <v>747</v>
      </c>
      <c r="H310" s="71" t="s">
        <v>218</v>
      </c>
      <c r="I310" s="71" t="s">
        <v>251</v>
      </c>
      <c r="J310" s="71" t="s">
        <v>1457</v>
      </c>
      <c r="K310" s="71" t="s">
        <v>244</v>
      </c>
      <c r="L310" s="71" t="s">
        <v>4951</v>
      </c>
      <c r="M310" s="71" t="s">
        <v>4952</v>
      </c>
      <c r="N310" s="71"/>
      <c r="O310" s="71"/>
      <c r="P310" s="71"/>
      <c r="Q310" s="71"/>
      <c r="R310" s="71"/>
      <c r="S310" s="71"/>
      <c r="T310" s="71"/>
      <c r="U310" s="71"/>
      <c r="V310" s="71"/>
      <c r="W310" s="71"/>
      <c r="X310" s="71"/>
      <c r="Y310" s="71"/>
      <c r="Z310" s="71"/>
      <c r="AA310" s="71"/>
      <c r="AB310" s="71" t="s">
        <v>65</v>
      </c>
      <c r="AC310" s="71" t="s">
        <v>66</v>
      </c>
      <c r="AD310" s="71" t="s">
        <v>63</v>
      </c>
      <c r="AE310" s="71" t="s">
        <v>64</v>
      </c>
      <c r="AF310" s="71" t="s">
        <v>64</v>
      </c>
      <c r="AG310" s="71"/>
      <c r="AH310" s="71" t="s">
        <v>67</v>
      </c>
      <c r="AI310" s="71" t="s">
        <v>64</v>
      </c>
      <c r="AJ310" s="71" t="s">
        <v>64</v>
      </c>
      <c r="AK310" s="71" t="s">
        <v>64</v>
      </c>
      <c r="AL310" s="71" t="s">
        <v>64</v>
      </c>
      <c r="AM310" s="71" t="s">
        <v>63</v>
      </c>
      <c r="AN310" s="71"/>
      <c r="AO310" s="71"/>
      <c r="AP310" s="71" t="s">
        <v>4953</v>
      </c>
      <c r="AQ310" s="71" t="s">
        <v>251</v>
      </c>
      <c r="AR310" s="71" t="s">
        <v>63</v>
      </c>
      <c r="AS310" s="71"/>
      <c r="AT310" s="71" t="s">
        <v>64</v>
      </c>
      <c r="AU310" s="71"/>
      <c r="AV310" s="71"/>
      <c r="AW310" s="71"/>
      <c r="AX310" s="71" t="s">
        <v>4954</v>
      </c>
      <c r="AY310" s="73"/>
    </row>
    <row r="311" spans="1:51" ht="85" customHeight="1">
      <c r="A311" s="70">
        <v>310</v>
      </c>
      <c r="B311" s="71" t="s">
        <v>4955</v>
      </c>
      <c r="C311" s="71" t="s">
        <v>746</v>
      </c>
      <c r="D311" s="71" t="s">
        <v>4956</v>
      </c>
      <c r="E311" s="71" t="s">
        <v>1527</v>
      </c>
      <c r="F311" s="71" t="s">
        <v>232</v>
      </c>
      <c r="G311" s="71" t="s">
        <v>747</v>
      </c>
      <c r="H311" s="71" t="s">
        <v>218</v>
      </c>
      <c r="I311" s="71" t="s">
        <v>859</v>
      </c>
      <c r="J311" s="71" t="s">
        <v>1457</v>
      </c>
      <c r="K311" s="71" t="s">
        <v>316</v>
      </c>
      <c r="L311" s="71" t="s">
        <v>4957</v>
      </c>
      <c r="M311" s="71" t="s">
        <v>4958</v>
      </c>
      <c r="N311" s="71"/>
      <c r="O311" s="71"/>
      <c r="P311" s="71"/>
      <c r="Q311" s="71"/>
      <c r="R311" s="71"/>
      <c r="S311" s="71"/>
      <c r="T311" s="71"/>
      <c r="U311" s="71"/>
      <c r="V311" s="71"/>
      <c r="W311" s="71"/>
      <c r="X311" s="71"/>
      <c r="Y311" s="71"/>
      <c r="Z311" s="71"/>
      <c r="AA311" s="71"/>
      <c r="AB311" s="71" t="s">
        <v>65</v>
      </c>
      <c r="AC311" s="71" t="s">
        <v>66</v>
      </c>
      <c r="AD311" s="71" t="s">
        <v>63</v>
      </c>
      <c r="AE311" s="71" t="s">
        <v>63</v>
      </c>
      <c r="AF311" s="71" t="s">
        <v>64</v>
      </c>
      <c r="AG311" s="71"/>
      <c r="AH311" s="71" t="s">
        <v>67</v>
      </c>
      <c r="AI311" s="71" t="s">
        <v>64</v>
      </c>
      <c r="AJ311" s="71" t="s">
        <v>64</v>
      </c>
      <c r="AK311" s="71" t="s">
        <v>64</v>
      </c>
      <c r="AL311" s="71" t="s">
        <v>63</v>
      </c>
      <c r="AM311" s="71" t="s">
        <v>64</v>
      </c>
      <c r="AN311" s="71"/>
      <c r="AO311" s="71"/>
      <c r="AP311" s="71" t="s">
        <v>4959</v>
      </c>
      <c r="AQ311" s="71" t="s">
        <v>859</v>
      </c>
      <c r="AR311" s="71" t="s">
        <v>63</v>
      </c>
      <c r="AS311" s="71"/>
      <c r="AT311" s="71" t="s">
        <v>64</v>
      </c>
      <c r="AU311" s="71"/>
      <c r="AV311" s="71"/>
      <c r="AW311" s="71"/>
      <c r="AX311" s="71" t="s">
        <v>4960</v>
      </c>
      <c r="AY311" s="73" t="s">
        <v>4961</v>
      </c>
    </row>
    <row r="312" spans="1:51" ht="85" customHeight="1">
      <c r="A312" s="70">
        <v>311</v>
      </c>
      <c r="B312" s="71" t="s">
        <v>4962</v>
      </c>
      <c r="C312" s="71" t="s">
        <v>746</v>
      </c>
      <c r="D312" s="71" t="s">
        <v>4963</v>
      </c>
      <c r="E312" s="71" t="s">
        <v>1486</v>
      </c>
      <c r="F312" s="71" t="s">
        <v>232</v>
      </c>
      <c r="G312" s="71" t="s">
        <v>747</v>
      </c>
      <c r="H312" s="71" t="s">
        <v>218</v>
      </c>
      <c r="I312" s="71" t="s">
        <v>195</v>
      </c>
      <c r="J312" s="71" t="s">
        <v>1457</v>
      </c>
      <c r="K312" s="71" t="s">
        <v>316</v>
      </c>
      <c r="L312" s="71" t="s">
        <v>4964</v>
      </c>
      <c r="M312" s="71" t="s">
        <v>4965</v>
      </c>
      <c r="N312" s="71"/>
      <c r="O312" s="71"/>
      <c r="P312" s="71"/>
      <c r="Q312" s="71"/>
      <c r="R312" s="71"/>
      <c r="S312" s="71"/>
      <c r="T312" s="71"/>
      <c r="U312" s="71"/>
      <c r="V312" s="71"/>
      <c r="W312" s="71"/>
      <c r="X312" s="71"/>
      <c r="Y312" s="71"/>
      <c r="Z312" s="71"/>
      <c r="AA312" s="71"/>
      <c r="AB312" s="71" t="s">
        <v>65</v>
      </c>
      <c r="AC312" s="71" t="s">
        <v>66</v>
      </c>
      <c r="AD312" s="71" t="s">
        <v>63</v>
      </c>
      <c r="AE312" s="71" t="s">
        <v>64</v>
      </c>
      <c r="AF312" s="71" t="s">
        <v>64</v>
      </c>
      <c r="AG312" s="71"/>
      <c r="AH312" s="71" t="s">
        <v>67</v>
      </c>
      <c r="AI312" s="71" t="s">
        <v>64</v>
      </c>
      <c r="AJ312" s="71" t="s">
        <v>64</v>
      </c>
      <c r="AK312" s="71" t="s">
        <v>64</v>
      </c>
      <c r="AL312" s="71" t="s">
        <v>63</v>
      </c>
      <c r="AM312" s="71" t="s">
        <v>64</v>
      </c>
      <c r="AN312" s="71"/>
      <c r="AO312" s="71"/>
      <c r="AP312" s="71" t="s">
        <v>4966</v>
      </c>
      <c r="AQ312" s="71" t="s">
        <v>195</v>
      </c>
      <c r="AR312" s="71" t="s">
        <v>63</v>
      </c>
      <c r="AS312" s="71"/>
      <c r="AT312" s="71" t="s">
        <v>64</v>
      </c>
      <c r="AU312" s="71"/>
      <c r="AV312" s="71"/>
      <c r="AW312" s="71"/>
      <c r="AX312" s="71" t="s">
        <v>4967</v>
      </c>
      <c r="AY312" s="73" t="s">
        <v>4968</v>
      </c>
    </row>
    <row r="313" spans="1:51" ht="85" customHeight="1">
      <c r="A313" s="70">
        <v>312</v>
      </c>
      <c r="B313" s="71" t="s">
        <v>4969</v>
      </c>
      <c r="C313" s="71" t="s">
        <v>746</v>
      </c>
      <c r="D313" s="71" t="s">
        <v>4970</v>
      </c>
      <c r="E313" s="71" t="s">
        <v>1530</v>
      </c>
      <c r="F313" s="71" t="s">
        <v>232</v>
      </c>
      <c r="G313" s="71" t="s">
        <v>747</v>
      </c>
      <c r="H313" s="71" t="s">
        <v>218</v>
      </c>
      <c r="I313" s="71" t="s">
        <v>195</v>
      </c>
      <c r="J313" s="71" t="s">
        <v>1457</v>
      </c>
      <c r="K313" s="71" t="s">
        <v>316</v>
      </c>
      <c r="L313" s="71" t="s">
        <v>4971</v>
      </c>
      <c r="M313" s="71" t="s">
        <v>4972</v>
      </c>
      <c r="N313" s="71"/>
      <c r="O313" s="71"/>
      <c r="P313" s="71"/>
      <c r="Q313" s="71"/>
      <c r="R313" s="71"/>
      <c r="S313" s="71"/>
      <c r="T313" s="71"/>
      <c r="U313" s="71"/>
      <c r="V313" s="71"/>
      <c r="W313" s="71"/>
      <c r="X313" s="71"/>
      <c r="Y313" s="71"/>
      <c r="Z313" s="71"/>
      <c r="AA313" s="71"/>
      <c r="AB313" s="71" t="s">
        <v>65</v>
      </c>
      <c r="AC313" s="71" t="s">
        <v>66</v>
      </c>
      <c r="AD313" s="71" t="s">
        <v>63</v>
      </c>
      <c r="AE313" s="71" t="s">
        <v>64</v>
      </c>
      <c r="AF313" s="71" t="s">
        <v>64</v>
      </c>
      <c r="AG313" s="71"/>
      <c r="AH313" s="71" t="s">
        <v>67</v>
      </c>
      <c r="AI313" s="71" t="s">
        <v>133</v>
      </c>
      <c r="AJ313" s="71" t="s">
        <v>63</v>
      </c>
      <c r="AK313" s="71" t="s">
        <v>64</v>
      </c>
      <c r="AL313" s="71" t="s">
        <v>64</v>
      </c>
      <c r="AM313" s="71" t="s">
        <v>64</v>
      </c>
      <c r="AN313" s="71"/>
      <c r="AO313" s="71"/>
      <c r="AP313" s="71" t="s">
        <v>4973</v>
      </c>
      <c r="AQ313" s="71" t="s">
        <v>4974</v>
      </c>
      <c r="AR313" s="71" t="s">
        <v>133</v>
      </c>
      <c r="AS313" s="71"/>
      <c r="AT313" s="71" t="s">
        <v>64</v>
      </c>
      <c r="AU313" s="71"/>
      <c r="AV313" s="71"/>
      <c r="AW313" s="71"/>
      <c r="AX313" s="71" t="s">
        <v>4975</v>
      </c>
      <c r="AY313" s="73" t="s">
        <v>4976</v>
      </c>
    </row>
    <row r="314" spans="1:51" ht="85" customHeight="1">
      <c r="A314" s="70">
        <v>313</v>
      </c>
      <c r="B314" s="71" t="s">
        <v>4977</v>
      </c>
      <c r="C314" s="71" t="s">
        <v>4846</v>
      </c>
      <c r="D314" s="71" t="s">
        <v>4978</v>
      </c>
      <c r="E314" s="71" t="s">
        <v>1527</v>
      </c>
      <c r="F314" s="71" t="s">
        <v>232</v>
      </c>
      <c r="G314" s="71" t="s">
        <v>797</v>
      </c>
      <c r="H314" s="71" t="s">
        <v>218</v>
      </c>
      <c r="I314" s="71" t="s">
        <v>2244</v>
      </c>
      <c r="J314" s="71" t="s">
        <v>1457</v>
      </c>
      <c r="K314" s="71" t="s">
        <v>316</v>
      </c>
      <c r="L314" s="71" t="s">
        <v>4979</v>
      </c>
      <c r="M314" s="71" t="s">
        <v>4980</v>
      </c>
      <c r="N314" s="71"/>
      <c r="O314" s="71"/>
      <c r="P314" s="71"/>
      <c r="Q314" s="71"/>
      <c r="R314" s="71"/>
      <c r="S314" s="71"/>
      <c r="T314" s="71"/>
      <c r="U314" s="71"/>
      <c r="V314" s="71"/>
      <c r="W314" s="71"/>
      <c r="X314" s="71"/>
      <c r="Y314" s="71"/>
      <c r="Z314" s="71"/>
      <c r="AA314" s="71"/>
      <c r="AB314" s="71" t="s">
        <v>65</v>
      </c>
      <c r="AC314" s="71" t="s">
        <v>66</v>
      </c>
      <c r="AD314" s="71" t="s">
        <v>63</v>
      </c>
      <c r="AE314" s="71" t="s">
        <v>63</v>
      </c>
      <c r="AF314" s="71" t="s">
        <v>64</v>
      </c>
      <c r="AG314" s="71"/>
      <c r="AH314" s="71" t="s">
        <v>86</v>
      </c>
      <c r="AI314" s="71" t="s">
        <v>64</v>
      </c>
      <c r="AJ314" s="71" t="s">
        <v>64</v>
      </c>
      <c r="AK314" s="71" t="s">
        <v>64</v>
      </c>
      <c r="AL314" s="71" t="s">
        <v>133</v>
      </c>
      <c r="AM314" s="71" t="s">
        <v>133</v>
      </c>
      <c r="AN314" s="71"/>
      <c r="AO314" s="71"/>
      <c r="AP314" s="71" t="s">
        <v>4981</v>
      </c>
      <c r="AQ314" s="71" t="s">
        <v>2693</v>
      </c>
      <c r="AR314" s="71" t="s">
        <v>64</v>
      </c>
      <c r="AS314" s="71"/>
      <c r="AT314" s="71" t="s">
        <v>64</v>
      </c>
      <c r="AU314" s="71"/>
      <c r="AV314" s="71"/>
      <c r="AW314" s="71"/>
      <c r="AX314" s="71" t="s">
        <v>4982</v>
      </c>
      <c r="AY314" s="73"/>
    </row>
    <row r="315" spans="1:51" ht="85" customHeight="1">
      <c r="A315" s="70">
        <v>314</v>
      </c>
      <c r="B315" s="71" t="s">
        <v>4983</v>
      </c>
      <c r="C315" s="71" t="s">
        <v>746</v>
      </c>
      <c r="D315" s="71" t="s">
        <v>4984</v>
      </c>
      <c r="E315" s="71" t="s">
        <v>1467</v>
      </c>
      <c r="F315" s="71" t="s">
        <v>232</v>
      </c>
      <c r="G315" s="71" t="s">
        <v>747</v>
      </c>
      <c r="H315" s="71" t="s">
        <v>218</v>
      </c>
      <c r="I315" s="71" t="s">
        <v>195</v>
      </c>
      <c r="J315" s="71" t="s">
        <v>1457</v>
      </c>
      <c r="K315" s="71" t="s">
        <v>316</v>
      </c>
      <c r="L315" s="71" t="s">
        <v>4985</v>
      </c>
      <c r="M315" s="71" t="s">
        <v>4986</v>
      </c>
      <c r="N315" s="71"/>
      <c r="O315" s="71"/>
      <c r="P315" s="71"/>
      <c r="Q315" s="71"/>
      <c r="R315" s="71"/>
      <c r="S315" s="71"/>
      <c r="T315" s="71"/>
      <c r="U315" s="71"/>
      <c r="V315" s="71"/>
      <c r="W315" s="71"/>
      <c r="X315" s="71"/>
      <c r="Y315" s="71"/>
      <c r="Z315" s="71"/>
      <c r="AA315" s="71"/>
      <c r="AB315" s="71" t="s">
        <v>65</v>
      </c>
      <c r="AC315" s="71" t="s">
        <v>66</v>
      </c>
      <c r="AD315" s="71" t="s">
        <v>63</v>
      </c>
      <c r="AE315" s="71" t="s">
        <v>64</v>
      </c>
      <c r="AF315" s="71" t="s">
        <v>64</v>
      </c>
      <c r="AG315" s="71"/>
      <c r="AH315" s="71" t="s">
        <v>67</v>
      </c>
      <c r="AI315" s="71" t="s">
        <v>64</v>
      </c>
      <c r="AJ315" s="71" t="s">
        <v>133</v>
      </c>
      <c r="AK315" s="71" t="s">
        <v>64</v>
      </c>
      <c r="AL315" s="71" t="s">
        <v>133</v>
      </c>
      <c r="AM315" s="71" t="s">
        <v>64</v>
      </c>
      <c r="AN315" s="71"/>
      <c r="AO315" s="71"/>
      <c r="AP315" s="71" t="s">
        <v>4987</v>
      </c>
      <c r="AQ315" s="71" t="s">
        <v>195</v>
      </c>
      <c r="AR315" s="71" t="s">
        <v>63</v>
      </c>
      <c r="AS315" s="71"/>
      <c r="AT315" s="71" t="s">
        <v>64</v>
      </c>
      <c r="AU315" s="71"/>
      <c r="AV315" s="71"/>
      <c r="AW315" s="71"/>
      <c r="AX315" s="71" t="s">
        <v>4988</v>
      </c>
      <c r="AY315" s="73" t="s">
        <v>4989</v>
      </c>
    </row>
    <row r="316" spans="1:51" ht="85" customHeight="1">
      <c r="A316" s="70">
        <v>315</v>
      </c>
      <c r="B316" s="71" t="s">
        <v>4873</v>
      </c>
      <c r="C316" s="71" t="s">
        <v>811</v>
      </c>
      <c r="D316" s="71" t="s">
        <v>4990</v>
      </c>
      <c r="E316" s="71" t="s">
        <v>1527</v>
      </c>
      <c r="F316" s="71" t="s">
        <v>232</v>
      </c>
      <c r="G316" s="71" t="s">
        <v>747</v>
      </c>
      <c r="H316" s="71" t="s">
        <v>218</v>
      </c>
      <c r="I316" s="71" t="s">
        <v>195</v>
      </c>
      <c r="J316" s="71" t="s">
        <v>1457</v>
      </c>
      <c r="K316" s="71" t="s">
        <v>316</v>
      </c>
      <c r="L316" s="71" t="s">
        <v>4991</v>
      </c>
      <c r="M316" s="71" t="s">
        <v>4992</v>
      </c>
      <c r="N316" s="71"/>
      <c r="O316" s="71"/>
      <c r="P316" s="71"/>
      <c r="Q316" s="71"/>
      <c r="R316" s="71"/>
      <c r="S316" s="71"/>
      <c r="T316" s="71"/>
      <c r="U316" s="71"/>
      <c r="V316" s="71"/>
      <c r="W316" s="71"/>
      <c r="X316" s="71"/>
      <c r="Y316" s="71"/>
      <c r="Z316" s="71"/>
      <c r="AA316" s="71"/>
      <c r="AB316" s="71" t="s">
        <v>65</v>
      </c>
      <c r="AC316" s="71" t="s">
        <v>66</v>
      </c>
      <c r="AD316" s="71" t="s">
        <v>63</v>
      </c>
      <c r="AE316" s="71" t="s">
        <v>64</v>
      </c>
      <c r="AF316" s="71" t="s">
        <v>64</v>
      </c>
      <c r="AG316" s="71"/>
      <c r="AH316" s="71" t="s">
        <v>67</v>
      </c>
      <c r="AI316" s="71" t="s">
        <v>64</v>
      </c>
      <c r="AJ316" s="71" t="s">
        <v>64</v>
      </c>
      <c r="AK316" s="71" t="s">
        <v>64</v>
      </c>
      <c r="AL316" s="71" t="s">
        <v>63</v>
      </c>
      <c r="AM316" s="71" t="s">
        <v>64</v>
      </c>
      <c r="AN316" s="71"/>
      <c r="AO316" s="71"/>
      <c r="AP316" s="71" t="s">
        <v>4993</v>
      </c>
      <c r="AQ316" s="71" t="s">
        <v>195</v>
      </c>
      <c r="AR316" s="71" t="s">
        <v>63</v>
      </c>
      <c r="AS316" s="71"/>
      <c r="AT316" s="71" t="s">
        <v>64</v>
      </c>
      <c r="AU316" s="71"/>
      <c r="AV316" s="71"/>
      <c r="AW316" s="71"/>
      <c r="AX316" s="71" t="s">
        <v>4994</v>
      </c>
      <c r="AY316" s="73" t="s">
        <v>4879</v>
      </c>
    </row>
    <row r="317" spans="1:51" ht="85" customHeight="1">
      <c r="A317" s="70">
        <v>316</v>
      </c>
      <c r="B317" s="71" t="s">
        <v>4995</v>
      </c>
      <c r="C317" s="71" t="s">
        <v>746</v>
      </c>
      <c r="D317" s="71" t="s">
        <v>4996</v>
      </c>
      <c r="E317" s="71" t="s">
        <v>1590</v>
      </c>
      <c r="F317" s="71" t="s">
        <v>232</v>
      </c>
      <c r="G317" s="71" t="s">
        <v>747</v>
      </c>
      <c r="H317" s="71" t="s">
        <v>218</v>
      </c>
      <c r="I317" s="71" t="s">
        <v>1233</v>
      </c>
      <c r="J317" s="71" t="s">
        <v>1457</v>
      </c>
      <c r="K317" s="71" t="s">
        <v>244</v>
      </c>
      <c r="L317" s="71" t="s">
        <v>4997</v>
      </c>
      <c r="M317" s="71" t="s">
        <v>4998</v>
      </c>
      <c r="N317" s="71"/>
      <c r="O317" s="71"/>
      <c r="P317" s="71"/>
      <c r="Q317" s="71"/>
      <c r="R317" s="71"/>
      <c r="S317" s="71"/>
      <c r="T317" s="71"/>
      <c r="U317" s="71"/>
      <c r="V317" s="71"/>
      <c r="W317" s="71"/>
      <c r="X317" s="71"/>
      <c r="Y317" s="71"/>
      <c r="Z317" s="71"/>
      <c r="AA317" s="71"/>
      <c r="AB317" s="71" t="s">
        <v>65</v>
      </c>
      <c r="AC317" s="71" t="s">
        <v>66</v>
      </c>
      <c r="AD317" s="71" t="s">
        <v>63</v>
      </c>
      <c r="AE317" s="71" t="s">
        <v>64</v>
      </c>
      <c r="AF317" s="71" t="s">
        <v>64</v>
      </c>
      <c r="AG317" s="71"/>
      <c r="AH317" s="71" t="s">
        <v>67</v>
      </c>
      <c r="AI317" s="71" t="s">
        <v>64</v>
      </c>
      <c r="AJ317" s="71" t="s">
        <v>133</v>
      </c>
      <c r="AK317" s="71" t="s">
        <v>64</v>
      </c>
      <c r="AL317" s="71" t="s">
        <v>63</v>
      </c>
      <c r="AM317" s="71" t="s">
        <v>64</v>
      </c>
      <c r="AN317" s="71"/>
      <c r="AO317" s="71"/>
      <c r="AP317" s="71" t="s">
        <v>4999</v>
      </c>
      <c r="AQ317" s="71" t="s">
        <v>273</v>
      </c>
      <c r="AR317" s="71" t="s">
        <v>64</v>
      </c>
      <c r="AS317" s="71"/>
      <c r="AT317" s="71" t="s">
        <v>64</v>
      </c>
      <c r="AU317" s="71"/>
      <c r="AV317" s="71"/>
      <c r="AW317" s="71"/>
      <c r="AX317" s="71" t="s">
        <v>5000</v>
      </c>
      <c r="AY317" s="73"/>
    </row>
    <row r="318" spans="1:51" ht="85" customHeight="1">
      <c r="A318" s="70">
        <v>317</v>
      </c>
      <c r="B318" s="71" t="s">
        <v>5001</v>
      </c>
      <c r="C318" s="71" t="s">
        <v>746</v>
      </c>
      <c r="D318" s="71" t="s">
        <v>5002</v>
      </c>
      <c r="E318" s="71" t="s">
        <v>1486</v>
      </c>
      <c r="F318" s="71" t="s">
        <v>232</v>
      </c>
      <c r="G318" s="71" t="s">
        <v>747</v>
      </c>
      <c r="H318" s="71" t="s">
        <v>218</v>
      </c>
      <c r="I318" s="71" t="s">
        <v>2233</v>
      </c>
      <c r="J318" s="71" t="s">
        <v>1457</v>
      </c>
      <c r="K318" s="71" t="s">
        <v>244</v>
      </c>
      <c r="L318" s="71" t="s">
        <v>5003</v>
      </c>
      <c r="M318" s="71" t="s">
        <v>5004</v>
      </c>
      <c r="N318" s="71"/>
      <c r="O318" s="71"/>
      <c r="P318" s="71"/>
      <c r="Q318" s="71"/>
      <c r="R318" s="71"/>
      <c r="S318" s="71"/>
      <c r="T318" s="71"/>
      <c r="U318" s="71"/>
      <c r="V318" s="71"/>
      <c r="W318" s="71"/>
      <c r="X318" s="71"/>
      <c r="Y318" s="71"/>
      <c r="Z318" s="71"/>
      <c r="AA318" s="71"/>
      <c r="AB318" s="71" t="s">
        <v>65</v>
      </c>
      <c r="AC318" s="71" t="s">
        <v>66</v>
      </c>
      <c r="AD318" s="71" t="s">
        <v>63</v>
      </c>
      <c r="AE318" s="71" t="s">
        <v>64</v>
      </c>
      <c r="AF318" s="71" t="s">
        <v>64</v>
      </c>
      <c r="AG318" s="71"/>
      <c r="AH318" s="71" t="s">
        <v>67</v>
      </c>
      <c r="AI318" s="71" t="s">
        <v>64</v>
      </c>
      <c r="AJ318" s="71" t="s">
        <v>64</v>
      </c>
      <c r="AK318" s="71" t="s">
        <v>64</v>
      </c>
      <c r="AL318" s="71" t="s">
        <v>63</v>
      </c>
      <c r="AM318" s="71" t="s">
        <v>64</v>
      </c>
      <c r="AN318" s="71"/>
      <c r="AO318" s="71"/>
      <c r="AP318" s="71" t="s">
        <v>5005</v>
      </c>
      <c r="AQ318" s="71" t="s">
        <v>5006</v>
      </c>
      <c r="AR318" s="71" t="s">
        <v>63</v>
      </c>
      <c r="AS318" s="71"/>
      <c r="AT318" s="71" t="s">
        <v>64</v>
      </c>
      <c r="AU318" s="71"/>
      <c r="AV318" s="71"/>
      <c r="AW318" s="71"/>
      <c r="AX318" s="71" t="s">
        <v>5007</v>
      </c>
      <c r="AY318" s="73" t="s">
        <v>5008</v>
      </c>
    </row>
    <row r="319" spans="1:51" ht="85" customHeight="1">
      <c r="A319" s="70">
        <v>318</v>
      </c>
      <c r="B319" s="71" t="s">
        <v>5009</v>
      </c>
      <c r="C319" s="71" t="s">
        <v>746</v>
      </c>
      <c r="D319" s="71" t="s">
        <v>5010</v>
      </c>
      <c r="E319" s="71" t="s">
        <v>1600</v>
      </c>
      <c r="F319" s="71" t="s">
        <v>232</v>
      </c>
      <c r="G319" s="71" t="s">
        <v>747</v>
      </c>
      <c r="H319" s="71" t="s">
        <v>218</v>
      </c>
      <c r="I319" s="71" t="s">
        <v>195</v>
      </c>
      <c r="J319" s="71" t="s">
        <v>1457</v>
      </c>
      <c r="K319" s="71" t="s">
        <v>316</v>
      </c>
      <c r="L319" s="71" t="s">
        <v>5011</v>
      </c>
      <c r="M319" s="71" t="s">
        <v>5012</v>
      </c>
      <c r="N319" s="71"/>
      <c r="O319" s="71"/>
      <c r="P319" s="71"/>
      <c r="Q319" s="71"/>
      <c r="R319" s="71"/>
      <c r="S319" s="71"/>
      <c r="T319" s="71"/>
      <c r="U319" s="71"/>
      <c r="V319" s="71"/>
      <c r="W319" s="71"/>
      <c r="X319" s="71"/>
      <c r="Y319" s="71"/>
      <c r="Z319" s="71"/>
      <c r="AA319" s="71"/>
      <c r="AB319" s="71" t="s">
        <v>65</v>
      </c>
      <c r="AC319" s="71" t="s">
        <v>66</v>
      </c>
      <c r="AD319" s="71" t="s">
        <v>63</v>
      </c>
      <c r="AE319" s="71" t="s">
        <v>64</v>
      </c>
      <c r="AF319" s="71" t="s">
        <v>64</v>
      </c>
      <c r="AG319" s="71"/>
      <c r="AH319" s="71" t="s">
        <v>67</v>
      </c>
      <c r="AI319" s="71" t="s">
        <v>64</v>
      </c>
      <c r="AJ319" s="71" t="s">
        <v>64</v>
      </c>
      <c r="AK319" s="71" t="s">
        <v>64</v>
      </c>
      <c r="AL319" s="71" t="s">
        <v>63</v>
      </c>
      <c r="AM319" s="71" t="s">
        <v>64</v>
      </c>
      <c r="AN319" s="71"/>
      <c r="AO319" s="71"/>
      <c r="AP319" s="71" t="s">
        <v>5013</v>
      </c>
      <c r="AQ319" s="71" t="s">
        <v>470</v>
      </c>
      <c r="AR319" s="71" t="s">
        <v>64</v>
      </c>
      <c r="AS319" s="71"/>
      <c r="AT319" s="71" t="s">
        <v>63</v>
      </c>
      <c r="AU319" s="71"/>
      <c r="AV319" s="71"/>
      <c r="AW319" s="71"/>
      <c r="AX319" s="71" t="s">
        <v>5014</v>
      </c>
      <c r="AY319" s="73"/>
    </row>
    <row r="320" spans="1:51" ht="85" customHeight="1">
      <c r="A320" s="70">
        <v>319</v>
      </c>
      <c r="B320" s="71" t="s">
        <v>5015</v>
      </c>
      <c r="C320" s="71" t="s">
        <v>746</v>
      </c>
      <c r="D320" s="71" t="s">
        <v>5016</v>
      </c>
      <c r="E320" s="71" t="s">
        <v>1511</v>
      </c>
      <c r="F320" s="71" t="s">
        <v>232</v>
      </c>
      <c r="G320" s="71" t="s">
        <v>747</v>
      </c>
      <c r="H320" s="71" t="s">
        <v>218</v>
      </c>
      <c r="I320" s="71" t="s">
        <v>2227</v>
      </c>
      <c r="J320" s="71" t="s">
        <v>1457</v>
      </c>
      <c r="K320" s="71" t="s">
        <v>316</v>
      </c>
      <c r="L320" s="71" t="s">
        <v>5017</v>
      </c>
      <c r="M320" s="71" t="s">
        <v>5018</v>
      </c>
      <c r="N320" s="71"/>
      <c r="O320" s="71"/>
      <c r="P320" s="71"/>
      <c r="Q320" s="71"/>
      <c r="R320" s="71"/>
      <c r="S320" s="71"/>
      <c r="T320" s="71"/>
      <c r="U320" s="71"/>
      <c r="V320" s="71"/>
      <c r="W320" s="71"/>
      <c r="X320" s="71"/>
      <c r="Y320" s="71"/>
      <c r="Z320" s="71"/>
      <c r="AA320" s="71"/>
      <c r="AB320" s="71" t="s">
        <v>65</v>
      </c>
      <c r="AC320" s="71" t="s">
        <v>66</v>
      </c>
      <c r="AD320" s="71" t="s">
        <v>63</v>
      </c>
      <c r="AE320" s="71" t="s">
        <v>63</v>
      </c>
      <c r="AF320" s="71" t="s">
        <v>64</v>
      </c>
      <c r="AG320" s="71"/>
      <c r="AH320" s="71" t="s">
        <v>67</v>
      </c>
      <c r="AI320" s="71" t="s">
        <v>133</v>
      </c>
      <c r="AJ320" s="71" t="s">
        <v>64</v>
      </c>
      <c r="AK320" s="71" t="s">
        <v>64</v>
      </c>
      <c r="AL320" s="71" t="s">
        <v>63</v>
      </c>
      <c r="AM320" s="71" t="s">
        <v>133</v>
      </c>
      <c r="AN320" s="71"/>
      <c r="AO320" s="71"/>
      <c r="AP320" s="71" t="s">
        <v>5019</v>
      </c>
      <c r="AQ320" s="71" t="s">
        <v>5020</v>
      </c>
      <c r="AR320" s="71" t="s">
        <v>133</v>
      </c>
      <c r="AS320" s="71"/>
      <c r="AT320" s="71" t="s">
        <v>64</v>
      </c>
      <c r="AU320" s="71"/>
      <c r="AV320" s="71"/>
      <c r="AW320" s="71"/>
      <c r="AX320" s="71" t="s">
        <v>5021</v>
      </c>
      <c r="AY320" s="73" t="s">
        <v>5022</v>
      </c>
    </row>
    <row r="321" spans="1:51" ht="85" customHeight="1">
      <c r="A321" s="70">
        <v>320</v>
      </c>
      <c r="B321" s="71" t="s">
        <v>5023</v>
      </c>
      <c r="C321" s="71" t="s">
        <v>265</v>
      </c>
      <c r="D321" s="71" t="s">
        <v>5024</v>
      </c>
      <c r="E321" s="71" t="s">
        <v>1527</v>
      </c>
      <c r="F321" s="71" t="s">
        <v>54</v>
      </c>
      <c r="G321" s="71" t="s">
        <v>126</v>
      </c>
      <c r="H321" s="71" t="s">
        <v>218</v>
      </c>
      <c r="I321" s="71" t="s">
        <v>251</v>
      </c>
      <c r="J321" s="71" t="s">
        <v>1457</v>
      </c>
      <c r="K321" s="71" t="s">
        <v>244</v>
      </c>
      <c r="L321" s="71" t="s">
        <v>5025</v>
      </c>
      <c r="M321" s="71" t="s">
        <v>5026</v>
      </c>
      <c r="N321" s="71" t="s">
        <v>1530</v>
      </c>
      <c r="O321" s="71" t="s">
        <v>1700</v>
      </c>
      <c r="P321" s="71" t="s">
        <v>60</v>
      </c>
      <c r="Q321" s="71" t="s">
        <v>82</v>
      </c>
      <c r="R321" s="71" t="s">
        <v>1701</v>
      </c>
      <c r="S321" s="71" t="s">
        <v>64</v>
      </c>
      <c r="T321" s="71" t="s">
        <v>63</v>
      </c>
      <c r="U321" s="71" t="s">
        <v>63</v>
      </c>
      <c r="V321" s="71" t="s">
        <v>63</v>
      </c>
      <c r="W321" s="71" t="s">
        <v>64</v>
      </c>
      <c r="X321" s="71" t="s">
        <v>64</v>
      </c>
      <c r="Y321" s="71" t="s">
        <v>63</v>
      </c>
      <c r="Z321" s="71" t="s">
        <v>64</v>
      </c>
      <c r="AA321" s="71" t="s">
        <v>64</v>
      </c>
      <c r="AB321" s="71" t="s">
        <v>143</v>
      </c>
      <c r="AC321" s="71" t="s">
        <v>101</v>
      </c>
      <c r="AD321" s="71" t="s">
        <v>63</v>
      </c>
      <c r="AE321" s="71" t="s">
        <v>63</v>
      </c>
      <c r="AF321" s="71" t="s">
        <v>64</v>
      </c>
      <c r="AG321" s="71" t="s">
        <v>64</v>
      </c>
      <c r="AH321" s="71" t="s">
        <v>1540</v>
      </c>
      <c r="AI321" s="71" t="s">
        <v>64</v>
      </c>
      <c r="AJ321" s="71" t="s">
        <v>63</v>
      </c>
      <c r="AK321" s="71" t="s">
        <v>133</v>
      </c>
      <c r="AL321" s="71" t="s">
        <v>63</v>
      </c>
      <c r="AM321" s="71" t="s">
        <v>63</v>
      </c>
      <c r="AN321" s="71" t="s">
        <v>5027</v>
      </c>
      <c r="AO321" s="71" t="s">
        <v>5028</v>
      </c>
      <c r="AP321" s="71" t="s">
        <v>5029</v>
      </c>
      <c r="AQ321" s="71" t="s">
        <v>5030</v>
      </c>
      <c r="AR321" s="71" t="s">
        <v>133</v>
      </c>
      <c r="AS321" s="71"/>
      <c r="AT321" s="71" t="s">
        <v>64</v>
      </c>
      <c r="AU321" s="71" t="s">
        <v>73</v>
      </c>
      <c r="AV321" s="71" t="s">
        <v>64</v>
      </c>
      <c r="AW321" s="71"/>
      <c r="AX321" s="71" t="s">
        <v>5031</v>
      </c>
      <c r="AY321" s="73" t="s">
        <v>5032</v>
      </c>
    </row>
    <row r="322" spans="1:51" ht="85" customHeight="1">
      <c r="A322" s="70">
        <v>321</v>
      </c>
      <c r="B322" s="71" t="s">
        <v>5033</v>
      </c>
      <c r="C322" s="71" t="s">
        <v>811</v>
      </c>
      <c r="D322" s="71" t="s">
        <v>5034</v>
      </c>
      <c r="E322" s="71" t="s">
        <v>1527</v>
      </c>
      <c r="F322" s="71" t="s">
        <v>232</v>
      </c>
      <c r="G322" s="71" t="s">
        <v>233</v>
      </c>
      <c r="H322" s="71" t="s">
        <v>218</v>
      </c>
      <c r="I322" s="71" t="s">
        <v>851</v>
      </c>
      <c r="J322" s="71" t="s">
        <v>1457</v>
      </c>
      <c r="K322" s="71" t="s">
        <v>316</v>
      </c>
      <c r="L322" s="71" t="s">
        <v>5035</v>
      </c>
      <c r="M322" s="71" t="s">
        <v>5036</v>
      </c>
      <c r="N322" s="71"/>
      <c r="O322" s="71"/>
      <c r="P322" s="71"/>
      <c r="Q322" s="71"/>
      <c r="R322" s="71"/>
      <c r="S322" s="71"/>
      <c r="T322" s="71"/>
      <c r="U322" s="71"/>
      <c r="V322" s="71"/>
      <c r="W322" s="71"/>
      <c r="X322" s="71"/>
      <c r="Y322" s="71"/>
      <c r="Z322" s="71"/>
      <c r="AA322" s="71"/>
      <c r="AB322" s="71" t="s">
        <v>65</v>
      </c>
      <c r="AC322" s="71" t="s">
        <v>66</v>
      </c>
      <c r="AD322" s="71" t="s">
        <v>63</v>
      </c>
      <c r="AE322" s="71" t="s">
        <v>63</v>
      </c>
      <c r="AF322" s="71" t="s">
        <v>64</v>
      </c>
      <c r="AG322" s="71"/>
      <c r="AH322" s="71" t="s">
        <v>67</v>
      </c>
      <c r="AI322" s="71" t="s">
        <v>64</v>
      </c>
      <c r="AJ322" s="71" t="s">
        <v>64</v>
      </c>
      <c r="AK322" s="71" t="s">
        <v>64</v>
      </c>
      <c r="AL322" s="71" t="s">
        <v>133</v>
      </c>
      <c r="AM322" s="71" t="s">
        <v>64</v>
      </c>
      <c r="AN322" s="71"/>
      <c r="AO322" s="71"/>
      <c r="AP322" s="71" t="s">
        <v>5037</v>
      </c>
      <c r="AQ322" s="71" t="s">
        <v>5038</v>
      </c>
      <c r="AR322" s="71" t="s">
        <v>133</v>
      </c>
      <c r="AS322" s="71"/>
      <c r="AT322" s="71" t="s">
        <v>64</v>
      </c>
      <c r="AU322" s="71"/>
      <c r="AV322" s="71"/>
      <c r="AW322" s="71"/>
      <c r="AX322" s="71" t="s">
        <v>5039</v>
      </c>
      <c r="AY322" s="73" t="s">
        <v>5040</v>
      </c>
    </row>
    <row r="323" spans="1:51" ht="85" customHeight="1">
      <c r="A323" s="70">
        <v>322</v>
      </c>
      <c r="B323" s="71" t="s">
        <v>5041</v>
      </c>
      <c r="C323" s="71" t="s">
        <v>4717</v>
      </c>
      <c r="D323" s="71" t="s">
        <v>5042</v>
      </c>
      <c r="E323" s="71" t="s">
        <v>1511</v>
      </c>
      <c r="F323" s="71" t="s">
        <v>232</v>
      </c>
      <c r="G323" s="71" t="s">
        <v>233</v>
      </c>
      <c r="H323" s="71" t="s">
        <v>234</v>
      </c>
      <c r="I323" s="71" t="s">
        <v>429</v>
      </c>
      <c r="J323" s="71" t="s">
        <v>1457</v>
      </c>
      <c r="K323" s="71" t="s">
        <v>316</v>
      </c>
      <c r="L323" s="71" t="s">
        <v>5043</v>
      </c>
      <c r="M323" s="71" t="s">
        <v>5044</v>
      </c>
      <c r="N323" s="71"/>
      <c r="O323" s="71"/>
      <c r="P323" s="71"/>
      <c r="Q323" s="71"/>
      <c r="R323" s="71"/>
      <c r="S323" s="71"/>
      <c r="T323" s="71"/>
      <c r="U323" s="71"/>
      <c r="V323" s="71"/>
      <c r="W323" s="71"/>
      <c r="X323" s="71"/>
      <c r="Y323" s="71"/>
      <c r="Z323" s="71"/>
      <c r="AA323" s="71"/>
      <c r="AB323" s="71" t="s">
        <v>65</v>
      </c>
      <c r="AC323" s="71" t="s">
        <v>66</v>
      </c>
      <c r="AD323" s="71" t="s">
        <v>63</v>
      </c>
      <c r="AE323" s="71" t="s">
        <v>64</v>
      </c>
      <c r="AF323" s="71" t="s">
        <v>64</v>
      </c>
      <c r="AG323" s="71"/>
      <c r="AH323" s="71" t="s">
        <v>67</v>
      </c>
      <c r="AI323" s="71" t="s">
        <v>133</v>
      </c>
      <c r="AJ323" s="71" t="s">
        <v>64</v>
      </c>
      <c r="AK323" s="71" t="s">
        <v>64</v>
      </c>
      <c r="AL323" s="71" t="s">
        <v>133</v>
      </c>
      <c r="AM323" s="71" t="s">
        <v>133</v>
      </c>
      <c r="AN323" s="71"/>
      <c r="AO323" s="71"/>
      <c r="AP323" s="71" t="s">
        <v>5045</v>
      </c>
      <c r="AQ323" s="71" t="s">
        <v>5046</v>
      </c>
      <c r="AR323" s="71" t="s">
        <v>133</v>
      </c>
      <c r="AS323" s="71"/>
      <c r="AT323" s="71" t="s">
        <v>64</v>
      </c>
      <c r="AU323" s="71"/>
      <c r="AV323" s="71"/>
      <c r="AW323" s="71"/>
      <c r="AX323" s="71" t="s">
        <v>5047</v>
      </c>
      <c r="AY323" s="73" t="s">
        <v>5048</v>
      </c>
    </row>
    <row r="324" spans="1:51" ht="85" customHeight="1">
      <c r="A324" s="70">
        <v>323</v>
      </c>
      <c r="B324" s="71" t="s">
        <v>5049</v>
      </c>
      <c r="C324" s="71" t="s">
        <v>746</v>
      </c>
      <c r="D324" s="71" t="s">
        <v>5050</v>
      </c>
      <c r="E324" s="71" t="s">
        <v>1503</v>
      </c>
      <c r="F324" s="71" t="s">
        <v>232</v>
      </c>
      <c r="G324" s="71" t="s">
        <v>747</v>
      </c>
      <c r="H324" s="71" t="s">
        <v>218</v>
      </c>
      <c r="I324" s="71" t="s">
        <v>1233</v>
      </c>
      <c r="J324" s="71" t="s">
        <v>1457</v>
      </c>
      <c r="K324" s="71" t="s">
        <v>244</v>
      </c>
      <c r="L324" s="71" t="s">
        <v>5051</v>
      </c>
      <c r="M324" s="71" t="s">
        <v>5052</v>
      </c>
      <c r="N324" s="71"/>
      <c r="O324" s="71"/>
      <c r="P324" s="71"/>
      <c r="Q324" s="71"/>
      <c r="R324" s="71"/>
      <c r="S324" s="71"/>
      <c r="T324" s="71"/>
      <c r="U324" s="71"/>
      <c r="V324" s="71"/>
      <c r="W324" s="71"/>
      <c r="X324" s="71"/>
      <c r="Y324" s="71"/>
      <c r="Z324" s="71"/>
      <c r="AA324" s="71"/>
      <c r="AB324" s="71" t="s">
        <v>65</v>
      </c>
      <c r="AC324" s="71" t="s">
        <v>66</v>
      </c>
      <c r="AD324" s="71" t="s">
        <v>63</v>
      </c>
      <c r="AE324" s="71" t="s">
        <v>63</v>
      </c>
      <c r="AF324" s="71" t="s">
        <v>64</v>
      </c>
      <c r="AG324" s="71"/>
      <c r="AH324" s="71" t="s">
        <v>1540</v>
      </c>
      <c r="AI324" s="71" t="s">
        <v>64</v>
      </c>
      <c r="AJ324" s="71" t="s">
        <v>64</v>
      </c>
      <c r="AK324" s="71" t="s">
        <v>64</v>
      </c>
      <c r="AL324" s="71" t="s">
        <v>63</v>
      </c>
      <c r="AM324" s="71" t="s">
        <v>64</v>
      </c>
      <c r="AN324" s="71"/>
      <c r="AO324" s="71"/>
      <c r="AP324" s="71" t="s">
        <v>5053</v>
      </c>
      <c r="AQ324" s="71" t="s">
        <v>4909</v>
      </c>
      <c r="AR324" s="71" t="s">
        <v>63</v>
      </c>
      <c r="AS324" s="71"/>
      <c r="AT324" s="71" t="s">
        <v>64</v>
      </c>
      <c r="AU324" s="71"/>
      <c r="AV324" s="71"/>
      <c r="AW324" s="71"/>
      <c r="AX324" s="71" t="s">
        <v>5054</v>
      </c>
      <c r="AY324" s="73" t="s">
        <v>5055</v>
      </c>
    </row>
    <row r="325" spans="1:51" ht="85" customHeight="1">
      <c r="A325" s="70">
        <v>324</v>
      </c>
      <c r="B325" s="71" t="s">
        <v>5056</v>
      </c>
      <c r="C325" s="71" t="s">
        <v>746</v>
      </c>
      <c r="D325" s="71" t="s">
        <v>5057</v>
      </c>
      <c r="E325" s="71" t="s">
        <v>1547</v>
      </c>
      <c r="F325" s="71" t="s">
        <v>232</v>
      </c>
      <c r="G325" s="71" t="s">
        <v>747</v>
      </c>
      <c r="H325" s="71" t="s">
        <v>218</v>
      </c>
      <c r="I325" s="71" t="s">
        <v>2246</v>
      </c>
      <c r="J325" s="71" t="s">
        <v>1457</v>
      </c>
      <c r="K325" s="71" t="s">
        <v>316</v>
      </c>
      <c r="L325" s="71" t="s">
        <v>5058</v>
      </c>
      <c r="M325" s="71" t="s">
        <v>5059</v>
      </c>
      <c r="N325" s="71"/>
      <c r="O325" s="71"/>
      <c r="P325" s="71"/>
      <c r="Q325" s="71"/>
      <c r="R325" s="71"/>
      <c r="S325" s="71"/>
      <c r="T325" s="71"/>
      <c r="U325" s="71"/>
      <c r="V325" s="71"/>
      <c r="W325" s="71"/>
      <c r="X325" s="71"/>
      <c r="Y325" s="71"/>
      <c r="Z325" s="71"/>
      <c r="AA325" s="71"/>
      <c r="AB325" s="71" t="s">
        <v>65</v>
      </c>
      <c r="AC325" s="71" t="s">
        <v>66</v>
      </c>
      <c r="AD325" s="71" t="s">
        <v>63</v>
      </c>
      <c r="AE325" s="71" t="s">
        <v>64</v>
      </c>
      <c r="AF325" s="71" t="s">
        <v>64</v>
      </c>
      <c r="AG325" s="71"/>
      <c r="AH325" s="71" t="s">
        <v>67</v>
      </c>
      <c r="AI325" s="71" t="s">
        <v>64</v>
      </c>
      <c r="AJ325" s="71" t="s">
        <v>64</v>
      </c>
      <c r="AK325" s="71" t="s">
        <v>64</v>
      </c>
      <c r="AL325" s="71" t="s">
        <v>133</v>
      </c>
      <c r="AM325" s="71" t="s">
        <v>64</v>
      </c>
      <c r="AN325" s="71"/>
      <c r="AO325" s="71"/>
      <c r="AP325" s="71" t="s">
        <v>5060</v>
      </c>
      <c r="AQ325" s="71" t="s">
        <v>5061</v>
      </c>
      <c r="AR325" s="71" t="s">
        <v>133</v>
      </c>
      <c r="AS325" s="71"/>
      <c r="AT325" s="71" t="s">
        <v>64</v>
      </c>
      <c r="AU325" s="71"/>
      <c r="AV325" s="71"/>
      <c r="AW325" s="71"/>
      <c r="AX325" s="71" t="s">
        <v>5062</v>
      </c>
      <c r="AY325" s="73" t="s">
        <v>5063</v>
      </c>
    </row>
    <row r="326" spans="1:51" ht="85" customHeight="1">
      <c r="A326" s="70">
        <v>325</v>
      </c>
      <c r="B326" s="71" t="s">
        <v>5064</v>
      </c>
      <c r="C326" s="71" t="s">
        <v>811</v>
      </c>
      <c r="D326" s="71" t="s">
        <v>5065</v>
      </c>
      <c r="E326" s="71" t="s">
        <v>1455</v>
      </c>
      <c r="F326" s="71" t="s">
        <v>232</v>
      </c>
      <c r="G326" s="71" t="s">
        <v>747</v>
      </c>
      <c r="H326" s="71" t="s">
        <v>218</v>
      </c>
      <c r="I326" s="71" t="s">
        <v>1233</v>
      </c>
      <c r="J326" s="71" t="s">
        <v>1457</v>
      </c>
      <c r="K326" s="71" t="s">
        <v>244</v>
      </c>
      <c r="L326" s="71" t="s">
        <v>5066</v>
      </c>
      <c r="M326" s="71" t="s">
        <v>5067</v>
      </c>
      <c r="N326" s="71"/>
      <c r="O326" s="71"/>
      <c r="P326" s="71"/>
      <c r="Q326" s="71"/>
      <c r="R326" s="71"/>
      <c r="S326" s="71"/>
      <c r="T326" s="71"/>
      <c r="U326" s="71"/>
      <c r="V326" s="71"/>
      <c r="W326" s="71"/>
      <c r="X326" s="71"/>
      <c r="Y326" s="71"/>
      <c r="Z326" s="71"/>
      <c r="AA326" s="71"/>
      <c r="AB326" s="71" t="s">
        <v>65</v>
      </c>
      <c r="AC326" s="71" t="s">
        <v>85</v>
      </c>
      <c r="AD326" s="71" t="s">
        <v>63</v>
      </c>
      <c r="AE326" s="71" t="s">
        <v>64</v>
      </c>
      <c r="AF326" s="71" t="s">
        <v>63</v>
      </c>
      <c r="AG326" s="71"/>
      <c r="AH326" s="71" t="s">
        <v>933</v>
      </c>
      <c r="AI326" s="71" t="s">
        <v>64</v>
      </c>
      <c r="AJ326" s="71" t="s">
        <v>64</v>
      </c>
      <c r="AK326" s="71" t="s">
        <v>64</v>
      </c>
      <c r="AL326" s="71" t="s">
        <v>63</v>
      </c>
      <c r="AM326" s="71" t="s">
        <v>64</v>
      </c>
      <c r="AN326" s="71"/>
      <c r="AO326" s="71"/>
      <c r="AP326" s="71" t="s">
        <v>5068</v>
      </c>
      <c r="AQ326" s="71" t="s">
        <v>1233</v>
      </c>
      <c r="AR326" s="71" t="s">
        <v>63</v>
      </c>
      <c r="AS326" s="71"/>
      <c r="AT326" s="71" t="s">
        <v>64</v>
      </c>
      <c r="AU326" s="71"/>
      <c r="AV326" s="71"/>
      <c r="AW326" s="71"/>
      <c r="AX326" s="71" t="s">
        <v>5069</v>
      </c>
      <c r="AY326" s="73" t="s">
        <v>5070</v>
      </c>
    </row>
    <row r="327" spans="1:51" ht="85" customHeight="1">
      <c r="A327" s="70">
        <v>326</v>
      </c>
      <c r="B327" s="71" t="s">
        <v>5071</v>
      </c>
      <c r="C327" s="71" t="s">
        <v>811</v>
      </c>
      <c r="D327" s="71" t="s">
        <v>5072</v>
      </c>
      <c r="E327" s="71" t="s">
        <v>1455</v>
      </c>
      <c r="F327" s="71" t="s">
        <v>232</v>
      </c>
      <c r="G327" s="71" t="s">
        <v>747</v>
      </c>
      <c r="H327" s="71" t="s">
        <v>218</v>
      </c>
      <c r="I327" s="71" t="s">
        <v>1233</v>
      </c>
      <c r="J327" s="71" t="s">
        <v>1457</v>
      </c>
      <c r="K327" s="71" t="s">
        <v>244</v>
      </c>
      <c r="L327" s="71" t="s">
        <v>5073</v>
      </c>
      <c r="M327" s="71" t="s">
        <v>5074</v>
      </c>
      <c r="N327" s="71"/>
      <c r="O327" s="71"/>
      <c r="P327" s="71"/>
      <c r="Q327" s="71"/>
      <c r="R327" s="71"/>
      <c r="S327" s="71"/>
      <c r="T327" s="71"/>
      <c r="U327" s="71"/>
      <c r="V327" s="71"/>
      <c r="W327" s="71"/>
      <c r="X327" s="71"/>
      <c r="Y327" s="71"/>
      <c r="Z327" s="71"/>
      <c r="AA327" s="71"/>
      <c r="AB327" s="71" t="s">
        <v>65</v>
      </c>
      <c r="AC327" s="71" t="s">
        <v>66</v>
      </c>
      <c r="AD327" s="71" t="s">
        <v>63</v>
      </c>
      <c r="AE327" s="71" t="s">
        <v>64</v>
      </c>
      <c r="AF327" s="71" t="s">
        <v>64</v>
      </c>
      <c r="AG327" s="71"/>
      <c r="AH327" s="71" t="s">
        <v>67</v>
      </c>
      <c r="AI327" s="71" t="s">
        <v>64</v>
      </c>
      <c r="AJ327" s="71" t="s">
        <v>64</v>
      </c>
      <c r="AK327" s="71" t="s">
        <v>64</v>
      </c>
      <c r="AL327" s="71" t="s">
        <v>63</v>
      </c>
      <c r="AM327" s="71" t="s">
        <v>64</v>
      </c>
      <c r="AN327" s="71"/>
      <c r="AO327" s="71"/>
      <c r="AP327" s="71" t="s">
        <v>5075</v>
      </c>
      <c r="AQ327" s="71" t="s">
        <v>1233</v>
      </c>
      <c r="AR327" s="71" t="s">
        <v>63</v>
      </c>
      <c r="AS327" s="71"/>
      <c r="AT327" s="71" t="s">
        <v>64</v>
      </c>
      <c r="AU327" s="71"/>
      <c r="AV327" s="71"/>
      <c r="AW327" s="71"/>
      <c r="AX327" s="71" t="s">
        <v>5076</v>
      </c>
      <c r="AY327" s="73" t="s">
        <v>5077</v>
      </c>
    </row>
    <row r="328" spans="1:51" ht="85" customHeight="1">
      <c r="A328" s="70">
        <v>327</v>
      </c>
      <c r="B328" s="71" t="s">
        <v>5078</v>
      </c>
      <c r="C328" s="71" t="s">
        <v>382</v>
      </c>
      <c r="D328" s="71" t="s">
        <v>5079</v>
      </c>
      <c r="E328" s="71" t="s">
        <v>1455</v>
      </c>
      <c r="F328" s="71" t="s">
        <v>54</v>
      </c>
      <c r="G328" s="71" t="s">
        <v>126</v>
      </c>
      <c r="H328" s="71" t="s">
        <v>234</v>
      </c>
      <c r="I328" s="71" t="s">
        <v>1233</v>
      </c>
      <c r="J328" s="71" t="s">
        <v>1457</v>
      </c>
      <c r="K328" s="71" t="s">
        <v>244</v>
      </c>
      <c r="L328" s="71" t="s">
        <v>5080</v>
      </c>
      <c r="M328" s="71" t="s">
        <v>5081</v>
      </c>
      <c r="N328" s="71" t="s">
        <v>1742</v>
      </c>
      <c r="O328" s="71" t="s">
        <v>5082</v>
      </c>
      <c r="P328" s="71" t="s">
        <v>60</v>
      </c>
      <c r="Q328" s="71" t="s">
        <v>189</v>
      </c>
      <c r="R328" s="71" t="s">
        <v>190</v>
      </c>
      <c r="S328" s="71" t="s">
        <v>64</v>
      </c>
      <c r="T328" s="71" t="s">
        <v>64</v>
      </c>
      <c r="U328" s="71" t="s">
        <v>64</v>
      </c>
      <c r="V328" s="71" t="s">
        <v>63</v>
      </c>
      <c r="W328" s="71" t="s">
        <v>64</v>
      </c>
      <c r="X328" s="71" t="s">
        <v>64</v>
      </c>
      <c r="Y328" s="71" t="s">
        <v>63</v>
      </c>
      <c r="Z328" s="71" t="s">
        <v>64</v>
      </c>
      <c r="AA328" s="71" t="s">
        <v>63</v>
      </c>
      <c r="AB328" s="71" t="s">
        <v>190</v>
      </c>
      <c r="AC328" s="71" t="s">
        <v>66</v>
      </c>
      <c r="AD328" s="71" t="s">
        <v>63</v>
      </c>
      <c r="AE328" s="71" t="s">
        <v>63</v>
      </c>
      <c r="AF328" s="71" t="s">
        <v>63</v>
      </c>
      <c r="AG328" s="71" t="s">
        <v>64</v>
      </c>
      <c r="AH328" s="71" t="s">
        <v>933</v>
      </c>
      <c r="AI328" s="71" t="s">
        <v>64</v>
      </c>
      <c r="AJ328" s="71" t="s">
        <v>133</v>
      </c>
      <c r="AK328" s="71" t="s">
        <v>64</v>
      </c>
      <c r="AL328" s="71" t="s">
        <v>64</v>
      </c>
      <c r="AM328" s="71" t="s">
        <v>64</v>
      </c>
      <c r="AN328" s="71" t="s">
        <v>5083</v>
      </c>
      <c r="AO328" s="71"/>
      <c r="AP328" s="71" t="s">
        <v>5084</v>
      </c>
      <c r="AQ328" s="71" t="s">
        <v>1300</v>
      </c>
      <c r="AR328" s="71" t="s">
        <v>63</v>
      </c>
      <c r="AS328" s="71"/>
      <c r="AT328" s="71" t="s">
        <v>64</v>
      </c>
      <c r="AU328" s="71" t="s">
        <v>73</v>
      </c>
      <c r="AV328" s="71" t="s">
        <v>64</v>
      </c>
      <c r="AW328" s="71"/>
      <c r="AX328" s="71" t="s">
        <v>5085</v>
      </c>
      <c r="AY328" s="73" t="s">
        <v>5086</v>
      </c>
    </row>
    <row r="329" spans="1:51" ht="85" customHeight="1">
      <c r="A329" s="70">
        <v>328</v>
      </c>
      <c r="B329" s="71" t="s">
        <v>5087</v>
      </c>
      <c r="C329" s="71" t="s">
        <v>4718</v>
      </c>
      <c r="D329" s="71" t="s">
        <v>5088</v>
      </c>
      <c r="E329" s="71" t="s">
        <v>1503</v>
      </c>
      <c r="F329" s="71" t="s">
        <v>232</v>
      </c>
      <c r="G329" s="71" t="s">
        <v>747</v>
      </c>
      <c r="H329" s="71" t="s">
        <v>218</v>
      </c>
      <c r="I329" s="71" t="s">
        <v>1689</v>
      </c>
      <c r="J329" s="71" t="s">
        <v>1457</v>
      </c>
      <c r="K329" s="71" t="s">
        <v>244</v>
      </c>
      <c r="L329" s="71" t="s">
        <v>5089</v>
      </c>
      <c r="M329" s="71" t="s">
        <v>5090</v>
      </c>
      <c r="N329" s="71"/>
      <c r="O329" s="71"/>
      <c r="P329" s="71"/>
      <c r="Q329" s="71"/>
      <c r="R329" s="71"/>
      <c r="S329" s="71"/>
      <c r="T329" s="71"/>
      <c r="U329" s="71"/>
      <c r="V329" s="71"/>
      <c r="W329" s="71"/>
      <c r="X329" s="71"/>
      <c r="Y329" s="71"/>
      <c r="Z329" s="71"/>
      <c r="AA329" s="71"/>
      <c r="AB329" s="71" t="s">
        <v>65</v>
      </c>
      <c r="AC329" s="71" t="s">
        <v>66</v>
      </c>
      <c r="AD329" s="71" t="s">
        <v>63</v>
      </c>
      <c r="AE329" s="71" t="s">
        <v>64</v>
      </c>
      <c r="AF329" s="71" t="s">
        <v>64</v>
      </c>
      <c r="AG329" s="71"/>
      <c r="AH329" s="71" t="s">
        <v>1540</v>
      </c>
      <c r="AI329" s="71" t="s">
        <v>63</v>
      </c>
      <c r="AJ329" s="71" t="s">
        <v>64</v>
      </c>
      <c r="AK329" s="71" t="s">
        <v>64</v>
      </c>
      <c r="AL329" s="71" t="s">
        <v>64</v>
      </c>
      <c r="AM329" s="71" t="s">
        <v>63</v>
      </c>
      <c r="AN329" s="71"/>
      <c r="AO329" s="71"/>
      <c r="AP329" s="71" t="s">
        <v>5091</v>
      </c>
      <c r="AQ329" s="71" t="s">
        <v>5092</v>
      </c>
      <c r="AR329" s="71" t="s">
        <v>63</v>
      </c>
      <c r="AS329" s="71"/>
      <c r="AT329" s="71" t="s">
        <v>63</v>
      </c>
      <c r="AU329" s="71"/>
      <c r="AV329" s="71"/>
      <c r="AW329" s="71"/>
      <c r="AX329" s="71" t="s">
        <v>5093</v>
      </c>
      <c r="AY329" s="73" t="s">
        <v>5094</v>
      </c>
    </row>
    <row r="330" spans="1:51" ht="85" customHeight="1">
      <c r="A330" s="70">
        <v>329</v>
      </c>
      <c r="B330" s="71" t="s">
        <v>5095</v>
      </c>
      <c r="C330" s="71" t="s">
        <v>746</v>
      </c>
      <c r="D330" s="71" t="s">
        <v>5096</v>
      </c>
      <c r="E330" s="71" t="s">
        <v>1511</v>
      </c>
      <c r="F330" s="71" t="s">
        <v>232</v>
      </c>
      <c r="G330" s="71" t="s">
        <v>747</v>
      </c>
      <c r="H330" s="71" t="s">
        <v>218</v>
      </c>
      <c r="I330" s="71" t="s">
        <v>195</v>
      </c>
      <c r="J330" s="71" t="s">
        <v>1457</v>
      </c>
      <c r="K330" s="71" t="s">
        <v>316</v>
      </c>
      <c r="L330" s="71" t="s">
        <v>5097</v>
      </c>
      <c r="M330" s="71" t="s">
        <v>5098</v>
      </c>
      <c r="N330" s="71"/>
      <c r="O330" s="71"/>
      <c r="P330" s="71"/>
      <c r="Q330" s="71"/>
      <c r="R330" s="71"/>
      <c r="S330" s="71"/>
      <c r="T330" s="71"/>
      <c r="U330" s="71"/>
      <c r="V330" s="71"/>
      <c r="W330" s="71"/>
      <c r="X330" s="71"/>
      <c r="Y330" s="71"/>
      <c r="Z330" s="71"/>
      <c r="AA330" s="71"/>
      <c r="AB330" s="71" t="s">
        <v>190</v>
      </c>
      <c r="AC330" s="71" t="s">
        <v>66</v>
      </c>
      <c r="AD330" s="71" t="s">
        <v>63</v>
      </c>
      <c r="AE330" s="71" t="s">
        <v>63</v>
      </c>
      <c r="AF330" s="71" t="s">
        <v>64</v>
      </c>
      <c r="AG330" s="71"/>
      <c r="AH330" s="71" t="s">
        <v>67</v>
      </c>
      <c r="AI330" s="71" t="s">
        <v>64</v>
      </c>
      <c r="AJ330" s="71" t="s">
        <v>64</v>
      </c>
      <c r="AK330" s="71" t="s">
        <v>64</v>
      </c>
      <c r="AL330" s="71" t="s">
        <v>133</v>
      </c>
      <c r="AM330" s="71" t="s">
        <v>64</v>
      </c>
      <c r="AN330" s="71"/>
      <c r="AO330" s="71"/>
      <c r="AP330" s="71" t="s">
        <v>5099</v>
      </c>
      <c r="AQ330" s="71" t="s">
        <v>195</v>
      </c>
      <c r="AR330" s="71" t="s">
        <v>63</v>
      </c>
      <c r="AS330" s="71"/>
      <c r="AT330" s="71" t="s">
        <v>64</v>
      </c>
      <c r="AU330" s="71"/>
      <c r="AV330" s="71"/>
      <c r="AW330" s="71"/>
      <c r="AX330" s="71" t="s">
        <v>5100</v>
      </c>
      <c r="AY330" s="73"/>
    </row>
    <row r="331" spans="1:51" ht="85" customHeight="1">
      <c r="A331" s="70">
        <v>330</v>
      </c>
      <c r="B331" s="71" t="s">
        <v>5101</v>
      </c>
      <c r="C331" s="71" t="s">
        <v>746</v>
      </c>
      <c r="D331" s="71" t="s">
        <v>5102</v>
      </c>
      <c r="E331" s="71" t="s">
        <v>1519</v>
      </c>
      <c r="F331" s="71" t="s">
        <v>232</v>
      </c>
      <c r="G331" s="71" t="s">
        <v>747</v>
      </c>
      <c r="H331" s="71" t="s">
        <v>218</v>
      </c>
      <c r="I331" s="71" t="s">
        <v>1233</v>
      </c>
      <c r="J331" s="71" t="s">
        <v>1457</v>
      </c>
      <c r="K331" s="71" t="s">
        <v>244</v>
      </c>
      <c r="L331" s="71" t="s">
        <v>5103</v>
      </c>
      <c r="M331" s="71" t="s">
        <v>5104</v>
      </c>
      <c r="N331" s="71"/>
      <c r="O331" s="71"/>
      <c r="P331" s="71"/>
      <c r="Q331" s="71"/>
      <c r="R331" s="71"/>
      <c r="S331" s="71"/>
      <c r="T331" s="71"/>
      <c r="U331" s="71"/>
      <c r="V331" s="71"/>
      <c r="W331" s="71"/>
      <c r="X331" s="71"/>
      <c r="Y331" s="71"/>
      <c r="Z331" s="71"/>
      <c r="AA331" s="71"/>
      <c r="AB331" s="71" t="s">
        <v>65</v>
      </c>
      <c r="AC331" s="71" t="s">
        <v>66</v>
      </c>
      <c r="AD331" s="71" t="s">
        <v>63</v>
      </c>
      <c r="AE331" s="71" t="s">
        <v>63</v>
      </c>
      <c r="AF331" s="71" t="s">
        <v>64</v>
      </c>
      <c r="AG331" s="71"/>
      <c r="AH331" s="71" t="s">
        <v>67</v>
      </c>
      <c r="AI331" s="71" t="s">
        <v>64</v>
      </c>
      <c r="AJ331" s="71" t="s">
        <v>64</v>
      </c>
      <c r="AK331" s="71" t="s">
        <v>64</v>
      </c>
      <c r="AL331" s="71" t="s">
        <v>133</v>
      </c>
      <c r="AM331" s="71" t="s">
        <v>64</v>
      </c>
      <c r="AN331" s="71"/>
      <c r="AO331" s="71"/>
      <c r="AP331" s="71" t="s">
        <v>5105</v>
      </c>
      <c r="AQ331" s="71" t="s">
        <v>1233</v>
      </c>
      <c r="AR331" s="71" t="s">
        <v>63</v>
      </c>
      <c r="AS331" s="71"/>
      <c r="AT331" s="71" t="s">
        <v>64</v>
      </c>
      <c r="AU331" s="71"/>
      <c r="AV331" s="71"/>
      <c r="AW331" s="71"/>
      <c r="AX331" s="71" t="s">
        <v>5106</v>
      </c>
      <c r="AY331" s="73"/>
    </row>
    <row r="332" spans="1:51" ht="85" customHeight="1">
      <c r="A332" s="70">
        <v>331</v>
      </c>
      <c r="B332" s="71" t="s">
        <v>5107</v>
      </c>
      <c r="C332" s="71" t="s">
        <v>746</v>
      </c>
      <c r="D332" s="71" t="s">
        <v>5108</v>
      </c>
      <c r="E332" s="71" t="s">
        <v>1503</v>
      </c>
      <c r="F332" s="71" t="s">
        <v>232</v>
      </c>
      <c r="G332" s="71" t="s">
        <v>747</v>
      </c>
      <c r="H332" s="71" t="s">
        <v>218</v>
      </c>
      <c r="I332" s="71" t="s">
        <v>613</v>
      </c>
      <c r="J332" s="71" t="s">
        <v>1457</v>
      </c>
      <c r="K332" s="71" t="s">
        <v>267</v>
      </c>
      <c r="L332" s="71" t="s">
        <v>5109</v>
      </c>
      <c r="M332" s="71" t="s">
        <v>5110</v>
      </c>
      <c r="N332" s="71"/>
      <c r="O332" s="71"/>
      <c r="P332" s="71"/>
      <c r="Q332" s="71"/>
      <c r="R332" s="71"/>
      <c r="S332" s="71"/>
      <c r="T332" s="71"/>
      <c r="U332" s="71"/>
      <c r="V332" s="71"/>
      <c r="W332" s="71"/>
      <c r="X332" s="71"/>
      <c r="Y332" s="71"/>
      <c r="Z332" s="71"/>
      <c r="AA332" s="71"/>
      <c r="AB332" s="71" t="s">
        <v>65</v>
      </c>
      <c r="AC332" s="71" t="s">
        <v>66</v>
      </c>
      <c r="AD332" s="71" t="s">
        <v>63</v>
      </c>
      <c r="AE332" s="71" t="s">
        <v>64</v>
      </c>
      <c r="AF332" s="71" t="s">
        <v>64</v>
      </c>
      <c r="AG332" s="71"/>
      <c r="AH332" s="71" t="s">
        <v>67</v>
      </c>
      <c r="AI332" s="71" t="s">
        <v>64</v>
      </c>
      <c r="AJ332" s="71" t="s">
        <v>64</v>
      </c>
      <c r="AK332" s="71" t="s">
        <v>64</v>
      </c>
      <c r="AL332" s="71" t="s">
        <v>63</v>
      </c>
      <c r="AM332" s="71" t="s">
        <v>64</v>
      </c>
      <c r="AN332" s="71"/>
      <c r="AO332" s="71"/>
      <c r="AP332" s="71" t="s">
        <v>5111</v>
      </c>
      <c r="AQ332" s="71" t="s">
        <v>613</v>
      </c>
      <c r="AR332" s="71" t="s">
        <v>63</v>
      </c>
      <c r="AS332" s="71"/>
      <c r="AT332" s="71" t="s">
        <v>64</v>
      </c>
      <c r="AU332" s="71"/>
      <c r="AV332" s="71"/>
      <c r="AW332" s="71"/>
      <c r="AX332" s="71" t="s">
        <v>5112</v>
      </c>
      <c r="AY332" s="73" t="s">
        <v>5113</v>
      </c>
    </row>
    <row r="333" spans="1:51" ht="85" customHeight="1">
      <c r="A333" s="70">
        <v>332</v>
      </c>
      <c r="B333" s="71" t="s">
        <v>5114</v>
      </c>
      <c r="C333" s="71" t="s">
        <v>746</v>
      </c>
      <c r="D333" s="71" t="s">
        <v>5115</v>
      </c>
      <c r="E333" s="71" t="s">
        <v>1590</v>
      </c>
      <c r="F333" s="71" t="s">
        <v>232</v>
      </c>
      <c r="G333" s="71" t="s">
        <v>747</v>
      </c>
      <c r="H333" s="71" t="s">
        <v>218</v>
      </c>
      <c r="I333" s="71" t="s">
        <v>5116</v>
      </c>
      <c r="J333" s="71" t="s">
        <v>1976</v>
      </c>
      <c r="K333" s="71" t="s">
        <v>267</v>
      </c>
      <c r="L333" s="71" t="s">
        <v>5117</v>
      </c>
      <c r="M333" s="71" t="s">
        <v>5118</v>
      </c>
      <c r="N333" s="71"/>
      <c r="O333" s="71"/>
      <c r="P333" s="71"/>
      <c r="Q333" s="71"/>
      <c r="R333" s="71"/>
      <c r="S333" s="71"/>
      <c r="T333" s="71"/>
      <c r="U333" s="71"/>
      <c r="V333" s="71"/>
      <c r="W333" s="71"/>
      <c r="X333" s="71"/>
      <c r="Y333" s="71"/>
      <c r="Z333" s="71"/>
      <c r="AA333" s="71"/>
      <c r="AB333" s="71" t="s">
        <v>65</v>
      </c>
      <c r="AC333" s="71" t="s">
        <v>66</v>
      </c>
      <c r="AD333" s="71" t="s">
        <v>63</v>
      </c>
      <c r="AE333" s="71" t="s">
        <v>64</v>
      </c>
      <c r="AF333" s="71" t="s">
        <v>64</v>
      </c>
      <c r="AG333" s="71"/>
      <c r="AH333" s="71" t="s">
        <v>67</v>
      </c>
      <c r="AI333" s="71" t="s">
        <v>64</v>
      </c>
      <c r="AJ333" s="71" t="s">
        <v>133</v>
      </c>
      <c r="AK333" s="71" t="s">
        <v>64</v>
      </c>
      <c r="AL333" s="71" t="s">
        <v>63</v>
      </c>
      <c r="AM333" s="71" t="s">
        <v>64</v>
      </c>
      <c r="AN333" s="71"/>
      <c r="AO333" s="71"/>
      <c r="AP333" s="71" t="s">
        <v>5119</v>
      </c>
      <c r="AQ333" s="71" t="s">
        <v>5120</v>
      </c>
      <c r="AR333" s="71" t="s">
        <v>63</v>
      </c>
      <c r="AS333" s="71"/>
      <c r="AT333" s="71" t="s">
        <v>64</v>
      </c>
      <c r="AU333" s="71"/>
      <c r="AV333" s="71"/>
      <c r="AW333" s="71"/>
      <c r="AX333" s="71" t="s">
        <v>5121</v>
      </c>
      <c r="AY333" s="73" t="s">
        <v>5122</v>
      </c>
    </row>
    <row r="334" spans="1:51" ht="85" customHeight="1">
      <c r="A334" s="70">
        <v>333</v>
      </c>
      <c r="B334" s="71" t="s">
        <v>5123</v>
      </c>
      <c r="C334" s="71" t="s">
        <v>811</v>
      </c>
      <c r="D334" s="71" t="s">
        <v>5124</v>
      </c>
      <c r="E334" s="71" t="s">
        <v>1530</v>
      </c>
      <c r="F334" s="71" t="s">
        <v>232</v>
      </c>
      <c r="G334" s="71" t="s">
        <v>747</v>
      </c>
      <c r="H334" s="71" t="s">
        <v>218</v>
      </c>
      <c r="I334" s="71" t="s">
        <v>286</v>
      </c>
      <c r="J334" s="71" t="s">
        <v>1457</v>
      </c>
      <c r="K334" s="71" t="s">
        <v>280</v>
      </c>
      <c r="L334" s="71" t="s">
        <v>5125</v>
      </c>
      <c r="M334" s="71" t="s">
        <v>5126</v>
      </c>
      <c r="N334" s="71"/>
      <c r="O334" s="71"/>
      <c r="P334" s="71"/>
      <c r="Q334" s="71"/>
      <c r="R334" s="71"/>
      <c r="S334" s="71"/>
      <c r="T334" s="71"/>
      <c r="U334" s="71"/>
      <c r="V334" s="71"/>
      <c r="W334" s="71"/>
      <c r="X334" s="71"/>
      <c r="Y334" s="71"/>
      <c r="Z334" s="71"/>
      <c r="AA334" s="71"/>
      <c r="AB334" s="71" t="s">
        <v>65</v>
      </c>
      <c r="AC334" s="71" t="s">
        <v>66</v>
      </c>
      <c r="AD334" s="71" t="s">
        <v>63</v>
      </c>
      <c r="AE334" s="71" t="s">
        <v>64</v>
      </c>
      <c r="AF334" s="71" t="s">
        <v>63</v>
      </c>
      <c r="AG334" s="71"/>
      <c r="AH334" s="71" t="s">
        <v>67</v>
      </c>
      <c r="AI334" s="71" t="s">
        <v>64</v>
      </c>
      <c r="AJ334" s="71" t="s">
        <v>64</v>
      </c>
      <c r="AK334" s="71" t="s">
        <v>64</v>
      </c>
      <c r="AL334" s="71" t="s">
        <v>63</v>
      </c>
      <c r="AM334" s="71" t="s">
        <v>64</v>
      </c>
      <c r="AN334" s="71"/>
      <c r="AO334" s="71"/>
      <c r="AP334" s="71" t="s">
        <v>5127</v>
      </c>
      <c r="AQ334" s="71" t="s">
        <v>286</v>
      </c>
      <c r="AR334" s="71" t="s">
        <v>63</v>
      </c>
      <c r="AS334" s="71"/>
      <c r="AT334" s="71" t="s">
        <v>63</v>
      </c>
      <c r="AU334" s="71"/>
      <c r="AV334" s="71"/>
      <c r="AW334" s="71"/>
      <c r="AX334" s="71" t="s">
        <v>5128</v>
      </c>
      <c r="AY334" s="73"/>
    </row>
    <row r="335" spans="1:51" ht="85" customHeight="1">
      <c r="A335" s="70">
        <v>334</v>
      </c>
      <c r="B335" s="71" t="s">
        <v>5129</v>
      </c>
      <c r="C335" s="71" t="s">
        <v>1160</v>
      </c>
      <c r="D335" s="71" t="s">
        <v>5130</v>
      </c>
      <c r="E335" s="71" t="s">
        <v>1477</v>
      </c>
      <c r="F335" s="71" t="s">
        <v>232</v>
      </c>
      <c r="G335" s="71" t="s">
        <v>797</v>
      </c>
      <c r="H335" s="71" t="s">
        <v>218</v>
      </c>
      <c r="I335" s="71" t="s">
        <v>1233</v>
      </c>
      <c r="J335" s="71" t="s">
        <v>1457</v>
      </c>
      <c r="K335" s="71" t="s">
        <v>244</v>
      </c>
      <c r="L335" s="71" t="s">
        <v>5131</v>
      </c>
      <c r="M335" s="71" t="s">
        <v>5132</v>
      </c>
      <c r="N335" s="71"/>
      <c r="O335" s="71"/>
      <c r="P335" s="71"/>
      <c r="Q335" s="71"/>
      <c r="R335" s="71"/>
      <c r="S335" s="71"/>
      <c r="T335" s="71"/>
      <c r="U335" s="71"/>
      <c r="V335" s="71"/>
      <c r="W335" s="71"/>
      <c r="X335" s="71"/>
      <c r="Y335" s="71"/>
      <c r="Z335" s="71"/>
      <c r="AA335" s="71"/>
      <c r="AB335" s="71" t="s">
        <v>65</v>
      </c>
      <c r="AC335" s="71" t="s">
        <v>66</v>
      </c>
      <c r="AD335" s="71" t="s">
        <v>63</v>
      </c>
      <c r="AE335" s="71" t="s">
        <v>63</v>
      </c>
      <c r="AF335" s="71" t="s">
        <v>64</v>
      </c>
      <c r="AG335" s="71"/>
      <c r="AH335" s="71" t="s">
        <v>86</v>
      </c>
      <c r="AI335" s="71" t="s">
        <v>64</v>
      </c>
      <c r="AJ335" s="71" t="s">
        <v>64</v>
      </c>
      <c r="AK335" s="71" t="s">
        <v>64</v>
      </c>
      <c r="AL335" s="71" t="s">
        <v>133</v>
      </c>
      <c r="AM335" s="71" t="s">
        <v>64</v>
      </c>
      <c r="AN335" s="71"/>
      <c r="AO335" s="71"/>
      <c r="AP335" s="71" t="s">
        <v>5133</v>
      </c>
      <c r="AQ335" s="71" t="s">
        <v>1233</v>
      </c>
      <c r="AR335" s="71" t="s">
        <v>63</v>
      </c>
      <c r="AS335" s="71"/>
      <c r="AT335" s="71" t="s">
        <v>64</v>
      </c>
      <c r="AU335" s="71"/>
      <c r="AV335" s="71"/>
      <c r="AW335" s="71"/>
      <c r="AX335" s="71" t="s">
        <v>5134</v>
      </c>
      <c r="AY335" s="73" t="s">
        <v>5135</v>
      </c>
    </row>
    <row r="336" spans="1:51" ht="85" customHeight="1">
      <c r="A336" s="70">
        <v>335</v>
      </c>
      <c r="B336" s="71" t="s">
        <v>5136</v>
      </c>
      <c r="C336" s="71" t="s">
        <v>746</v>
      </c>
      <c r="D336" s="71" t="s">
        <v>5137</v>
      </c>
      <c r="E336" s="71" t="s">
        <v>1486</v>
      </c>
      <c r="F336" s="71" t="s">
        <v>232</v>
      </c>
      <c r="G336" s="71" t="s">
        <v>747</v>
      </c>
      <c r="H336" s="71" t="s">
        <v>218</v>
      </c>
      <c r="I336" s="71" t="s">
        <v>195</v>
      </c>
      <c r="J336" s="71" t="s">
        <v>1457</v>
      </c>
      <c r="K336" s="71" t="s">
        <v>316</v>
      </c>
      <c r="L336" s="71" t="s">
        <v>5138</v>
      </c>
      <c r="M336" s="71" t="s">
        <v>5139</v>
      </c>
      <c r="N336" s="71"/>
      <c r="O336" s="71"/>
      <c r="P336" s="71"/>
      <c r="Q336" s="71"/>
      <c r="R336" s="71"/>
      <c r="S336" s="71"/>
      <c r="T336" s="71"/>
      <c r="U336" s="71"/>
      <c r="V336" s="71"/>
      <c r="W336" s="71"/>
      <c r="X336" s="71"/>
      <c r="Y336" s="71"/>
      <c r="Z336" s="71"/>
      <c r="AA336" s="71"/>
      <c r="AB336" s="71" t="s">
        <v>65</v>
      </c>
      <c r="AC336" s="71" t="s">
        <v>66</v>
      </c>
      <c r="AD336" s="71" t="s">
        <v>63</v>
      </c>
      <c r="AE336" s="71" t="s">
        <v>64</v>
      </c>
      <c r="AF336" s="71" t="s">
        <v>64</v>
      </c>
      <c r="AG336" s="71"/>
      <c r="AH336" s="71" t="s">
        <v>67</v>
      </c>
      <c r="AI336" s="71" t="s">
        <v>64</v>
      </c>
      <c r="AJ336" s="71" t="s">
        <v>64</v>
      </c>
      <c r="AK336" s="71" t="s">
        <v>64</v>
      </c>
      <c r="AL336" s="71" t="s">
        <v>63</v>
      </c>
      <c r="AM336" s="71" t="s">
        <v>64</v>
      </c>
      <c r="AN336" s="71"/>
      <c r="AO336" s="71"/>
      <c r="AP336" s="71" t="s">
        <v>5140</v>
      </c>
      <c r="AQ336" s="71" t="s">
        <v>195</v>
      </c>
      <c r="AR336" s="71" t="s">
        <v>63</v>
      </c>
      <c r="AS336" s="71"/>
      <c r="AT336" s="71" t="s">
        <v>64</v>
      </c>
      <c r="AU336" s="71"/>
      <c r="AV336" s="71"/>
      <c r="AW336" s="71"/>
      <c r="AX336" s="71" t="s">
        <v>5141</v>
      </c>
      <c r="AY336" s="73" t="s">
        <v>5142</v>
      </c>
    </row>
    <row r="337" spans="1:51" ht="85" customHeight="1">
      <c r="A337" s="70">
        <v>336</v>
      </c>
      <c r="B337" s="71" t="s">
        <v>5143</v>
      </c>
      <c r="C337" s="71" t="s">
        <v>811</v>
      </c>
      <c r="D337" s="71" t="s">
        <v>5144</v>
      </c>
      <c r="E337" s="71" t="s">
        <v>1519</v>
      </c>
      <c r="F337" s="71" t="s">
        <v>232</v>
      </c>
      <c r="G337" s="71" t="s">
        <v>747</v>
      </c>
      <c r="H337" s="71" t="s">
        <v>218</v>
      </c>
      <c r="I337" s="71" t="s">
        <v>2241</v>
      </c>
      <c r="J337" s="71" t="s">
        <v>1457</v>
      </c>
      <c r="K337" s="71" t="s">
        <v>316</v>
      </c>
      <c r="L337" s="71" t="s">
        <v>5145</v>
      </c>
      <c r="M337" s="71" t="s">
        <v>5146</v>
      </c>
      <c r="N337" s="71"/>
      <c r="O337" s="71"/>
      <c r="P337" s="71"/>
      <c r="Q337" s="71"/>
      <c r="R337" s="71"/>
      <c r="S337" s="71"/>
      <c r="T337" s="71"/>
      <c r="U337" s="71"/>
      <c r="V337" s="71"/>
      <c r="W337" s="71"/>
      <c r="X337" s="71"/>
      <c r="Y337" s="71"/>
      <c r="Z337" s="71"/>
      <c r="AA337" s="71"/>
      <c r="AB337" s="71" t="s">
        <v>65</v>
      </c>
      <c r="AC337" s="71" t="s">
        <v>66</v>
      </c>
      <c r="AD337" s="71" t="s">
        <v>63</v>
      </c>
      <c r="AE337" s="71" t="s">
        <v>63</v>
      </c>
      <c r="AF337" s="71" t="s">
        <v>64</v>
      </c>
      <c r="AG337" s="71"/>
      <c r="AH337" s="71" t="s">
        <v>67</v>
      </c>
      <c r="AI337" s="71" t="s">
        <v>64</v>
      </c>
      <c r="AJ337" s="71" t="s">
        <v>133</v>
      </c>
      <c r="AK337" s="71" t="s">
        <v>64</v>
      </c>
      <c r="AL337" s="71" t="s">
        <v>63</v>
      </c>
      <c r="AM337" s="71" t="s">
        <v>64</v>
      </c>
      <c r="AN337" s="71"/>
      <c r="AO337" s="71"/>
      <c r="AP337" s="71" t="s">
        <v>5147</v>
      </c>
      <c r="AQ337" s="71" t="s">
        <v>470</v>
      </c>
      <c r="AR337" s="71" t="s">
        <v>64</v>
      </c>
      <c r="AS337" s="71"/>
      <c r="AT337" s="71" t="s">
        <v>63</v>
      </c>
      <c r="AU337" s="71"/>
      <c r="AV337" s="71"/>
      <c r="AW337" s="71"/>
      <c r="AX337" s="71" t="s">
        <v>5148</v>
      </c>
      <c r="AY337" s="73"/>
    </row>
    <row r="338" spans="1:51" ht="85" customHeight="1">
      <c r="A338" s="70">
        <v>337</v>
      </c>
      <c r="B338" s="71" t="s">
        <v>5149</v>
      </c>
      <c r="C338" s="71" t="s">
        <v>746</v>
      </c>
      <c r="D338" s="71" t="s">
        <v>5150</v>
      </c>
      <c r="E338" s="71" t="s">
        <v>1455</v>
      </c>
      <c r="F338" s="71" t="s">
        <v>232</v>
      </c>
      <c r="G338" s="71" t="s">
        <v>747</v>
      </c>
      <c r="H338" s="71" t="s">
        <v>218</v>
      </c>
      <c r="I338" s="71" t="s">
        <v>1233</v>
      </c>
      <c r="J338" s="71" t="s">
        <v>1457</v>
      </c>
      <c r="K338" s="71" t="s">
        <v>244</v>
      </c>
      <c r="L338" s="71" t="s">
        <v>5151</v>
      </c>
      <c r="M338" s="71" t="s">
        <v>5152</v>
      </c>
      <c r="N338" s="71"/>
      <c r="O338" s="71"/>
      <c r="P338" s="71"/>
      <c r="Q338" s="71"/>
      <c r="R338" s="71"/>
      <c r="S338" s="71"/>
      <c r="T338" s="71"/>
      <c r="U338" s="71"/>
      <c r="V338" s="71"/>
      <c r="W338" s="71"/>
      <c r="X338" s="71"/>
      <c r="Y338" s="71"/>
      <c r="Z338" s="71"/>
      <c r="AA338" s="71"/>
      <c r="AB338" s="71" t="s">
        <v>65</v>
      </c>
      <c r="AC338" s="71" t="s">
        <v>66</v>
      </c>
      <c r="AD338" s="71" t="s">
        <v>63</v>
      </c>
      <c r="AE338" s="71" t="s">
        <v>63</v>
      </c>
      <c r="AF338" s="71" t="s">
        <v>64</v>
      </c>
      <c r="AG338" s="71"/>
      <c r="AH338" s="71" t="s">
        <v>67</v>
      </c>
      <c r="AI338" s="71" t="s">
        <v>133</v>
      </c>
      <c r="AJ338" s="71" t="s">
        <v>64</v>
      </c>
      <c r="AK338" s="71" t="s">
        <v>64</v>
      </c>
      <c r="AL338" s="71" t="s">
        <v>63</v>
      </c>
      <c r="AM338" s="71" t="s">
        <v>64</v>
      </c>
      <c r="AN338" s="71"/>
      <c r="AO338" s="71"/>
      <c r="AP338" s="71" t="s">
        <v>5153</v>
      </c>
      <c r="AQ338" s="71" t="s">
        <v>1233</v>
      </c>
      <c r="AR338" s="71" t="s">
        <v>63</v>
      </c>
      <c r="AS338" s="71"/>
      <c r="AT338" s="71" t="s">
        <v>64</v>
      </c>
      <c r="AU338" s="71"/>
      <c r="AV338" s="71"/>
      <c r="AW338" s="71"/>
      <c r="AX338" s="71" t="s">
        <v>5154</v>
      </c>
      <c r="AY338" s="73"/>
    </row>
    <row r="339" spans="1:51" ht="85" customHeight="1">
      <c r="A339" s="70">
        <v>338</v>
      </c>
      <c r="B339" s="71" t="s">
        <v>5155</v>
      </c>
      <c r="C339" s="71" t="s">
        <v>746</v>
      </c>
      <c r="D339" s="71" t="s">
        <v>5156</v>
      </c>
      <c r="E339" s="71" t="s">
        <v>1600</v>
      </c>
      <c r="F339" s="71" t="s">
        <v>232</v>
      </c>
      <c r="G339" s="71" t="s">
        <v>747</v>
      </c>
      <c r="H339" s="71" t="s">
        <v>218</v>
      </c>
      <c r="I339" s="71" t="s">
        <v>195</v>
      </c>
      <c r="J339" s="71" t="s">
        <v>1457</v>
      </c>
      <c r="K339" s="71" t="s">
        <v>316</v>
      </c>
      <c r="L339" s="71" t="s">
        <v>5157</v>
      </c>
      <c r="M339" s="71" t="s">
        <v>5158</v>
      </c>
      <c r="N339" s="71"/>
      <c r="O339" s="71"/>
      <c r="P339" s="71"/>
      <c r="Q339" s="71"/>
      <c r="R339" s="71"/>
      <c r="S339" s="71"/>
      <c r="T339" s="71"/>
      <c r="U339" s="71"/>
      <c r="V339" s="71"/>
      <c r="W339" s="71"/>
      <c r="X339" s="71"/>
      <c r="Y339" s="71"/>
      <c r="Z339" s="71"/>
      <c r="AA339" s="71"/>
      <c r="AB339" s="71" t="s">
        <v>1724</v>
      </c>
      <c r="AC339" s="71" t="s">
        <v>66</v>
      </c>
      <c r="AD339" s="71" t="s">
        <v>63</v>
      </c>
      <c r="AE339" s="71" t="s">
        <v>63</v>
      </c>
      <c r="AF339" s="71" t="s">
        <v>64</v>
      </c>
      <c r="AG339" s="71"/>
      <c r="AH339" s="71" t="s">
        <v>67</v>
      </c>
      <c r="AI339" s="71" t="s">
        <v>64</v>
      </c>
      <c r="AJ339" s="71" t="s">
        <v>64</v>
      </c>
      <c r="AK339" s="71" t="s">
        <v>64</v>
      </c>
      <c r="AL339" s="71" t="s">
        <v>63</v>
      </c>
      <c r="AM339" s="71" t="s">
        <v>64</v>
      </c>
      <c r="AN339" s="71"/>
      <c r="AO339" s="71"/>
      <c r="AP339" s="71" t="s">
        <v>5159</v>
      </c>
      <c r="AQ339" s="71" t="s">
        <v>195</v>
      </c>
      <c r="AR339" s="71" t="s">
        <v>63</v>
      </c>
      <c r="AS339" s="71"/>
      <c r="AT339" s="71" t="s">
        <v>63</v>
      </c>
      <c r="AU339" s="71"/>
      <c r="AV339" s="71"/>
      <c r="AW339" s="71"/>
      <c r="AX339" s="71" t="s">
        <v>5160</v>
      </c>
      <c r="AY339" s="73"/>
    </row>
    <row r="340" spans="1:51" ht="85" customHeight="1">
      <c r="A340" s="70">
        <v>339</v>
      </c>
      <c r="B340" s="71" t="s">
        <v>5161</v>
      </c>
      <c r="C340" s="71" t="s">
        <v>746</v>
      </c>
      <c r="D340" s="71" t="s">
        <v>5162</v>
      </c>
      <c r="E340" s="71" t="s">
        <v>5163</v>
      </c>
      <c r="F340" s="71" t="s">
        <v>232</v>
      </c>
      <c r="G340" s="71" t="s">
        <v>747</v>
      </c>
      <c r="H340" s="71" t="s">
        <v>218</v>
      </c>
      <c r="I340" s="71" t="s">
        <v>251</v>
      </c>
      <c r="J340" s="71" t="s">
        <v>1457</v>
      </c>
      <c r="K340" s="71" t="s">
        <v>244</v>
      </c>
      <c r="L340" s="71" t="s">
        <v>5164</v>
      </c>
      <c r="M340" s="71" t="s">
        <v>5165</v>
      </c>
      <c r="N340" s="71"/>
      <c r="O340" s="71"/>
      <c r="P340" s="71"/>
      <c r="Q340" s="71"/>
      <c r="R340" s="71"/>
      <c r="S340" s="71"/>
      <c r="T340" s="71"/>
      <c r="U340" s="71"/>
      <c r="V340" s="71"/>
      <c r="W340" s="71"/>
      <c r="X340" s="71"/>
      <c r="Y340" s="71"/>
      <c r="Z340" s="71"/>
      <c r="AA340" s="71"/>
      <c r="AB340" s="71" t="s">
        <v>65</v>
      </c>
      <c r="AC340" s="71" t="s">
        <v>66</v>
      </c>
      <c r="AD340" s="71" t="s">
        <v>63</v>
      </c>
      <c r="AE340" s="71" t="s">
        <v>64</v>
      </c>
      <c r="AF340" s="71" t="s">
        <v>64</v>
      </c>
      <c r="AG340" s="71"/>
      <c r="AH340" s="71" t="s">
        <v>67</v>
      </c>
      <c r="AI340" s="71" t="s">
        <v>133</v>
      </c>
      <c r="AJ340" s="71" t="s">
        <v>63</v>
      </c>
      <c r="AK340" s="71" t="s">
        <v>133</v>
      </c>
      <c r="AL340" s="71" t="s">
        <v>133</v>
      </c>
      <c r="AM340" s="71" t="s">
        <v>133</v>
      </c>
      <c r="AN340" s="71"/>
      <c r="AO340" s="71"/>
      <c r="AP340" s="71" t="s">
        <v>5166</v>
      </c>
      <c r="AQ340" s="71" t="s">
        <v>367</v>
      </c>
      <c r="AR340" s="71" t="s">
        <v>64</v>
      </c>
      <c r="AS340" s="71"/>
      <c r="AT340" s="71" t="s">
        <v>63</v>
      </c>
      <c r="AU340" s="71"/>
      <c r="AV340" s="71"/>
      <c r="AW340" s="71"/>
      <c r="AX340" s="71" t="s">
        <v>5167</v>
      </c>
      <c r="AY340" s="73"/>
    </row>
    <row r="341" spans="1:51" ht="85" customHeight="1">
      <c r="A341" s="70">
        <v>340</v>
      </c>
      <c r="B341" s="71" t="s">
        <v>5168</v>
      </c>
      <c r="C341" s="71" t="s">
        <v>746</v>
      </c>
      <c r="D341" s="71" t="s">
        <v>5169</v>
      </c>
      <c r="E341" s="71" t="s">
        <v>1511</v>
      </c>
      <c r="F341" s="71" t="s">
        <v>232</v>
      </c>
      <c r="G341" s="71" t="s">
        <v>747</v>
      </c>
      <c r="H341" s="71" t="s">
        <v>218</v>
      </c>
      <c r="I341" s="71" t="s">
        <v>1233</v>
      </c>
      <c r="J341" s="71" t="s">
        <v>1457</v>
      </c>
      <c r="K341" s="71" t="s">
        <v>244</v>
      </c>
      <c r="L341" s="71" t="s">
        <v>5170</v>
      </c>
      <c r="M341" s="71" t="s">
        <v>5171</v>
      </c>
      <c r="N341" s="71"/>
      <c r="O341" s="71"/>
      <c r="P341" s="71"/>
      <c r="Q341" s="71"/>
      <c r="R341" s="71"/>
      <c r="S341" s="71"/>
      <c r="T341" s="71"/>
      <c r="U341" s="71"/>
      <c r="V341" s="71"/>
      <c r="W341" s="71"/>
      <c r="X341" s="71"/>
      <c r="Y341" s="71"/>
      <c r="Z341" s="71"/>
      <c r="AA341" s="71"/>
      <c r="AB341" s="71" t="s">
        <v>65</v>
      </c>
      <c r="AC341" s="71" t="s">
        <v>66</v>
      </c>
      <c r="AD341" s="71" t="s">
        <v>63</v>
      </c>
      <c r="AE341" s="71" t="s">
        <v>63</v>
      </c>
      <c r="AF341" s="71" t="s">
        <v>64</v>
      </c>
      <c r="AG341" s="71"/>
      <c r="AH341" s="71" t="s">
        <v>67</v>
      </c>
      <c r="AI341" s="71" t="s">
        <v>64</v>
      </c>
      <c r="AJ341" s="71" t="s">
        <v>64</v>
      </c>
      <c r="AK341" s="71" t="s">
        <v>64</v>
      </c>
      <c r="AL341" s="71" t="s">
        <v>63</v>
      </c>
      <c r="AM341" s="71" t="s">
        <v>64</v>
      </c>
      <c r="AN341" s="71"/>
      <c r="AO341" s="71"/>
      <c r="AP341" s="71" t="s">
        <v>5172</v>
      </c>
      <c r="AQ341" s="71" t="s">
        <v>4909</v>
      </c>
      <c r="AR341" s="71" t="s">
        <v>133</v>
      </c>
      <c r="AS341" s="71"/>
      <c r="AT341" s="71" t="s">
        <v>63</v>
      </c>
      <c r="AU341" s="71"/>
      <c r="AV341" s="71"/>
      <c r="AW341" s="71"/>
      <c r="AX341" s="71" t="s">
        <v>5173</v>
      </c>
      <c r="AY341" s="73" t="s">
        <v>5174</v>
      </c>
    </row>
    <row r="342" spans="1:51" ht="85" customHeight="1">
      <c r="A342" s="70">
        <v>341</v>
      </c>
      <c r="B342" s="71" t="s">
        <v>5175</v>
      </c>
      <c r="C342" s="71" t="s">
        <v>811</v>
      </c>
      <c r="D342" s="71" t="s">
        <v>5176</v>
      </c>
      <c r="E342" s="71" t="s">
        <v>1486</v>
      </c>
      <c r="F342" s="71" t="s">
        <v>232</v>
      </c>
      <c r="G342" s="71" t="s">
        <v>747</v>
      </c>
      <c r="H342" s="71" t="s">
        <v>218</v>
      </c>
      <c r="I342" s="71" t="s">
        <v>2241</v>
      </c>
      <c r="J342" s="71" t="s">
        <v>1457</v>
      </c>
      <c r="K342" s="71" t="s">
        <v>316</v>
      </c>
      <c r="L342" s="71" t="s">
        <v>5177</v>
      </c>
      <c r="M342" s="71" t="s">
        <v>5178</v>
      </c>
      <c r="N342" s="71"/>
      <c r="O342" s="71"/>
      <c r="P342" s="71"/>
      <c r="Q342" s="71"/>
      <c r="R342" s="71"/>
      <c r="S342" s="71"/>
      <c r="T342" s="71"/>
      <c r="U342" s="71"/>
      <c r="V342" s="71"/>
      <c r="W342" s="71"/>
      <c r="X342" s="71"/>
      <c r="Y342" s="71"/>
      <c r="Z342" s="71"/>
      <c r="AA342" s="71"/>
      <c r="AB342" s="71" t="s">
        <v>65</v>
      </c>
      <c r="AC342" s="71" t="s">
        <v>66</v>
      </c>
      <c r="AD342" s="71" t="s">
        <v>63</v>
      </c>
      <c r="AE342" s="71" t="s">
        <v>64</v>
      </c>
      <c r="AF342" s="71" t="s">
        <v>64</v>
      </c>
      <c r="AG342" s="71"/>
      <c r="AH342" s="71" t="s">
        <v>67</v>
      </c>
      <c r="AI342" s="71" t="s">
        <v>133</v>
      </c>
      <c r="AJ342" s="71" t="s">
        <v>64</v>
      </c>
      <c r="AK342" s="71" t="s">
        <v>64</v>
      </c>
      <c r="AL342" s="71" t="s">
        <v>63</v>
      </c>
      <c r="AM342" s="71" t="s">
        <v>64</v>
      </c>
      <c r="AN342" s="71"/>
      <c r="AO342" s="71"/>
      <c r="AP342" s="71" t="s">
        <v>5179</v>
      </c>
      <c r="AQ342" s="71" t="s">
        <v>5180</v>
      </c>
      <c r="AR342" s="71" t="s">
        <v>63</v>
      </c>
      <c r="AS342" s="71"/>
      <c r="AT342" s="71" t="s">
        <v>64</v>
      </c>
      <c r="AU342" s="71"/>
      <c r="AV342" s="71"/>
      <c r="AW342" s="71"/>
      <c r="AX342" s="71" t="s">
        <v>5181</v>
      </c>
      <c r="AY342" s="73" t="s">
        <v>5182</v>
      </c>
    </row>
    <row r="343" spans="1:51" ht="85" customHeight="1">
      <c r="A343" s="70">
        <v>342</v>
      </c>
      <c r="B343" s="71" t="s">
        <v>5183</v>
      </c>
      <c r="C343" s="71" t="s">
        <v>746</v>
      </c>
      <c r="D343" s="71" t="s">
        <v>5184</v>
      </c>
      <c r="E343" s="71" t="s">
        <v>1788</v>
      </c>
      <c r="F343" s="71" t="s">
        <v>232</v>
      </c>
      <c r="G343" s="71" t="s">
        <v>747</v>
      </c>
      <c r="H343" s="71" t="s">
        <v>218</v>
      </c>
      <c r="I343" s="71" t="s">
        <v>851</v>
      </c>
      <c r="J343" s="71" t="s">
        <v>1457</v>
      </c>
      <c r="K343" s="71" t="s">
        <v>316</v>
      </c>
      <c r="L343" s="71" t="s">
        <v>5185</v>
      </c>
      <c r="M343" s="71" t="s">
        <v>5186</v>
      </c>
      <c r="N343" s="71"/>
      <c r="O343" s="71"/>
      <c r="P343" s="71"/>
      <c r="Q343" s="71"/>
      <c r="R343" s="71"/>
      <c r="S343" s="71"/>
      <c r="T343" s="71"/>
      <c r="U343" s="71"/>
      <c r="V343" s="71"/>
      <c r="W343" s="71"/>
      <c r="X343" s="71"/>
      <c r="Y343" s="71"/>
      <c r="Z343" s="71"/>
      <c r="AA343" s="71"/>
      <c r="AB343" s="71" t="s">
        <v>65</v>
      </c>
      <c r="AC343" s="71" t="s">
        <v>66</v>
      </c>
      <c r="AD343" s="71" t="s">
        <v>63</v>
      </c>
      <c r="AE343" s="71" t="s">
        <v>64</v>
      </c>
      <c r="AF343" s="71" t="s">
        <v>64</v>
      </c>
      <c r="AG343" s="71"/>
      <c r="AH343" s="71" t="s">
        <v>67</v>
      </c>
      <c r="AI343" s="71" t="s">
        <v>64</v>
      </c>
      <c r="AJ343" s="71" t="s">
        <v>64</v>
      </c>
      <c r="AK343" s="71" t="s">
        <v>64</v>
      </c>
      <c r="AL343" s="71" t="s">
        <v>133</v>
      </c>
      <c r="AM343" s="71" t="s">
        <v>64</v>
      </c>
      <c r="AN343" s="71"/>
      <c r="AO343" s="71"/>
      <c r="AP343" s="71" t="s">
        <v>5187</v>
      </c>
      <c r="AQ343" s="71" t="s">
        <v>851</v>
      </c>
      <c r="AR343" s="71" t="s">
        <v>63</v>
      </c>
      <c r="AS343" s="71"/>
      <c r="AT343" s="71" t="s">
        <v>64</v>
      </c>
      <c r="AU343" s="71"/>
      <c r="AV343" s="71"/>
      <c r="AW343" s="71"/>
      <c r="AX343" s="71" t="s">
        <v>5188</v>
      </c>
      <c r="AY343" s="73"/>
    </row>
    <row r="344" spans="1:51" ht="85" customHeight="1">
      <c r="A344" s="70">
        <v>343</v>
      </c>
      <c r="B344" s="71" t="s">
        <v>5189</v>
      </c>
      <c r="C344" s="71" t="s">
        <v>1687</v>
      </c>
      <c r="D344" s="71" t="s">
        <v>5190</v>
      </c>
      <c r="E344" s="71" t="s">
        <v>1527</v>
      </c>
      <c r="F344" s="71" t="s">
        <v>232</v>
      </c>
      <c r="G344" s="71" t="s">
        <v>747</v>
      </c>
      <c r="H344" s="71" t="s">
        <v>218</v>
      </c>
      <c r="I344" s="71" t="s">
        <v>1993</v>
      </c>
      <c r="J344" s="71" t="s">
        <v>1457</v>
      </c>
      <c r="K344" s="71" t="s">
        <v>219</v>
      </c>
      <c r="L344" s="71" t="s">
        <v>5191</v>
      </c>
      <c r="M344" s="71" t="s">
        <v>5192</v>
      </c>
      <c r="N344" s="71"/>
      <c r="O344" s="71"/>
      <c r="P344" s="71"/>
      <c r="Q344" s="71"/>
      <c r="R344" s="71"/>
      <c r="S344" s="71"/>
      <c r="T344" s="71"/>
      <c r="U344" s="71"/>
      <c r="V344" s="71"/>
      <c r="W344" s="71"/>
      <c r="X344" s="71"/>
      <c r="Y344" s="71"/>
      <c r="Z344" s="71"/>
      <c r="AA344" s="71"/>
      <c r="AB344" s="71" t="s">
        <v>65</v>
      </c>
      <c r="AC344" s="71" t="s">
        <v>66</v>
      </c>
      <c r="AD344" s="71" t="s">
        <v>63</v>
      </c>
      <c r="AE344" s="71" t="s">
        <v>64</v>
      </c>
      <c r="AF344" s="71" t="s">
        <v>64</v>
      </c>
      <c r="AG344" s="71"/>
      <c r="AH344" s="71" t="s">
        <v>67</v>
      </c>
      <c r="AI344" s="71" t="s">
        <v>64</v>
      </c>
      <c r="AJ344" s="71" t="s">
        <v>64</v>
      </c>
      <c r="AK344" s="71" t="s">
        <v>64</v>
      </c>
      <c r="AL344" s="71" t="s">
        <v>63</v>
      </c>
      <c r="AM344" s="71" t="s">
        <v>64</v>
      </c>
      <c r="AN344" s="71"/>
      <c r="AO344" s="71"/>
      <c r="AP344" s="71" t="s">
        <v>5193</v>
      </c>
      <c r="AQ344" s="71" t="s">
        <v>953</v>
      </c>
      <c r="AR344" s="71" t="s">
        <v>64</v>
      </c>
      <c r="AS344" s="71"/>
      <c r="AT344" s="71" t="s">
        <v>64</v>
      </c>
      <c r="AU344" s="71"/>
      <c r="AV344" s="71"/>
      <c r="AW344" s="71"/>
      <c r="AX344" s="71" t="s">
        <v>5194</v>
      </c>
      <c r="AY344" s="73" t="s">
        <v>5195</v>
      </c>
    </row>
    <row r="345" spans="1:51" ht="85" customHeight="1">
      <c r="A345" s="70">
        <v>344</v>
      </c>
      <c r="B345" s="71" t="s">
        <v>5196</v>
      </c>
      <c r="C345" s="71"/>
      <c r="D345" s="71" t="s">
        <v>5197</v>
      </c>
      <c r="E345" s="71" t="s">
        <v>1504</v>
      </c>
      <c r="F345" s="71" t="s">
        <v>232</v>
      </c>
      <c r="G345" s="71" t="s">
        <v>233</v>
      </c>
      <c r="H345" s="71" t="s">
        <v>218</v>
      </c>
      <c r="I345" s="71" t="s">
        <v>1233</v>
      </c>
      <c r="J345" s="71" t="s">
        <v>1457</v>
      </c>
      <c r="K345" s="71" t="s">
        <v>244</v>
      </c>
      <c r="L345" s="71" t="s">
        <v>5198</v>
      </c>
      <c r="M345" s="71" t="s">
        <v>5199</v>
      </c>
      <c r="N345" s="71"/>
      <c r="O345" s="71"/>
      <c r="P345" s="71"/>
      <c r="Q345" s="71"/>
      <c r="R345" s="71"/>
      <c r="S345" s="71"/>
      <c r="T345" s="71"/>
      <c r="U345" s="71"/>
      <c r="V345" s="71"/>
      <c r="W345" s="71"/>
      <c r="X345" s="71"/>
      <c r="Y345" s="71"/>
      <c r="Z345" s="71"/>
      <c r="AA345" s="71"/>
      <c r="AB345" s="71" t="s">
        <v>65</v>
      </c>
      <c r="AC345" s="71" t="s">
        <v>101</v>
      </c>
      <c r="AD345" s="71" t="s">
        <v>63</v>
      </c>
      <c r="AE345" s="71" t="s">
        <v>63</v>
      </c>
      <c r="AF345" s="71" t="s">
        <v>64</v>
      </c>
      <c r="AG345" s="71"/>
      <c r="AH345" s="71" t="s">
        <v>67</v>
      </c>
      <c r="AI345" s="71" t="s">
        <v>64</v>
      </c>
      <c r="AJ345" s="71" t="s">
        <v>133</v>
      </c>
      <c r="AK345" s="71" t="s">
        <v>64</v>
      </c>
      <c r="AL345" s="71" t="s">
        <v>63</v>
      </c>
      <c r="AM345" s="71" t="s">
        <v>64</v>
      </c>
      <c r="AN345" s="71"/>
      <c r="AO345" s="71"/>
      <c r="AP345" s="71" t="s">
        <v>5200</v>
      </c>
      <c r="AQ345" s="71" t="s">
        <v>5201</v>
      </c>
      <c r="AR345" s="71" t="s">
        <v>63</v>
      </c>
      <c r="AS345" s="71"/>
      <c r="AT345" s="71" t="s">
        <v>64</v>
      </c>
      <c r="AU345" s="71"/>
      <c r="AV345" s="71"/>
      <c r="AW345" s="71"/>
      <c r="AX345" s="71" t="s">
        <v>5202</v>
      </c>
      <c r="AY345" s="73" t="s">
        <v>5203</v>
      </c>
    </row>
    <row r="346" spans="1:51" ht="85" customHeight="1">
      <c r="A346" s="70">
        <v>345</v>
      </c>
      <c r="B346" s="71" t="s">
        <v>5204</v>
      </c>
      <c r="C346" s="71" t="s">
        <v>811</v>
      </c>
      <c r="D346" s="71" t="s">
        <v>5205</v>
      </c>
      <c r="E346" s="71" t="s">
        <v>1527</v>
      </c>
      <c r="F346" s="71" t="s">
        <v>232</v>
      </c>
      <c r="G346" s="71" t="s">
        <v>747</v>
      </c>
      <c r="H346" s="71" t="s">
        <v>218</v>
      </c>
      <c r="I346" s="71" t="s">
        <v>1233</v>
      </c>
      <c r="J346" s="71" t="s">
        <v>1457</v>
      </c>
      <c r="K346" s="71" t="s">
        <v>244</v>
      </c>
      <c r="L346" s="71" t="s">
        <v>5206</v>
      </c>
      <c r="M346" s="71" t="s">
        <v>5207</v>
      </c>
      <c r="N346" s="71"/>
      <c r="O346" s="71"/>
      <c r="P346" s="71"/>
      <c r="Q346" s="71"/>
      <c r="R346" s="71"/>
      <c r="S346" s="71"/>
      <c r="T346" s="71"/>
      <c r="U346" s="71"/>
      <c r="V346" s="71"/>
      <c r="W346" s="71"/>
      <c r="X346" s="71"/>
      <c r="Y346" s="71"/>
      <c r="Z346" s="71"/>
      <c r="AA346" s="71"/>
      <c r="AB346" s="71" t="s">
        <v>65</v>
      </c>
      <c r="AC346" s="71" t="s">
        <v>66</v>
      </c>
      <c r="AD346" s="71" t="s">
        <v>63</v>
      </c>
      <c r="AE346" s="71" t="s">
        <v>63</v>
      </c>
      <c r="AF346" s="71" t="s">
        <v>64</v>
      </c>
      <c r="AG346" s="71"/>
      <c r="AH346" s="71" t="s">
        <v>67</v>
      </c>
      <c r="AI346" s="71" t="s">
        <v>64</v>
      </c>
      <c r="AJ346" s="71" t="s">
        <v>64</v>
      </c>
      <c r="AK346" s="71" t="s">
        <v>64</v>
      </c>
      <c r="AL346" s="71" t="s">
        <v>63</v>
      </c>
      <c r="AM346" s="71" t="s">
        <v>64</v>
      </c>
      <c r="AN346" s="71"/>
      <c r="AO346" s="71"/>
      <c r="AP346" s="71" t="s">
        <v>5208</v>
      </c>
      <c r="AQ346" s="71" t="s">
        <v>1230</v>
      </c>
      <c r="AR346" s="71" t="s">
        <v>63</v>
      </c>
      <c r="AS346" s="71"/>
      <c r="AT346" s="71" t="s">
        <v>64</v>
      </c>
      <c r="AU346" s="71"/>
      <c r="AV346" s="71"/>
      <c r="AW346" s="71"/>
      <c r="AX346" s="71" t="s">
        <v>5209</v>
      </c>
      <c r="AY346" s="73" t="s">
        <v>5210</v>
      </c>
    </row>
    <row r="347" spans="1:51" ht="85" customHeight="1">
      <c r="A347" s="70">
        <v>346</v>
      </c>
      <c r="B347" s="71" t="s">
        <v>5211</v>
      </c>
      <c r="C347" s="71" t="s">
        <v>811</v>
      </c>
      <c r="D347" s="71" t="s">
        <v>5212</v>
      </c>
      <c r="E347" s="71" t="s">
        <v>1527</v>
      </c>
      <c r="F347" s="71" t="s">
        <v>232</v>
      </c>
      <c r="G347" s="71" t="s">
        <v>747</v>
      </c>
      <c r="H347" s="71" t="s">
        <v>218</v>
      </c>
      <c r="I347" s="71" t="s">
        <v>851</v>
      </c>
      <c r="J347" s="71" t="s">
        <v>1457</v>
      </c>
      <c r="K347" s="71" t="s">
        <v>316</v>
      </c>
      <c r="L347" s="71" t="s">
        <v>5213</v>
      </c>
      <c r="M347" s="71" t="s">
        <v>5214</v>
      </c>
      <c r="N347" s="71"/>
      <c r="O347" s="71"/>
      <c r="P347" s="71"/>
      <c r="Q347" s="71"/>
      <c r="R347" s="71"/>
      <c r="S347" s="71"/>
      <c r="T347" s="71"/>
      <c r="U347" s="71"/>
      <c r="V347" s="71"/>
      <c r="W347" s="71"/>
      <c r="X347" s="71"/>
      <c r="Y347" s="71"/>
      <c r="Z347" s="71"/>
      <c r="AA347" s="71"/>
      <c r="AB347" s="71" t="s">
        <v>65</v>
      </c>
      <c r="AC347" s="71" t="s">
        <v>66</v>
      </c>
      <c r="AD347" s="71" t="s">
        <v>63</v>
      </c>
      <c r="AE347" s="71" t="s">
        <v>63</v>
      </c>
      <c r="AF347" s="71" t="s">
        <v>64</v>
      </c>
      <c r="AG347" s="71"/>
      <c r="AH347" s="71" t="s">
        <v>67</v>
      </c>
      <c r="AI347" s="71" t="s">
        <v>64</v>
      </c>
      <c r="AJ347" s="71" t="s">
        <v>64</v>
      </c>
      <c r="AK347" s="71" t="s">
        <v>64</v>
      </c>
      <c r="AL347" s="71" t="s">
        <v>63</v>
      </c>
      <c r="AM347" s="71" t="s">
        <v>64</v>
      </c>
      <c r="AN347" s="71"/>
      <c r="AO347" s="71"/>
      <c r="AP347" s="71" t="s">
        <v>5215</v>
      </c>
      <c r="AQ347" s="71" t="s">
        <v>851</v>
      </c>
      <c r="AR347" s="71" t="s">
        <v>63</v>
      </c>
      <c r="AS347" s="71"/>
      <c r="AT347" s="71" t="s">
        <v>64</v>
      </c>
      <c r="AU347" s="71"/>
      <c r="AV347" s="71"/>
      <c r="AW347" s="71"/>
      <c r="AX347" s="71" t="s">
        <v>5216</v>
      </c>
      <c r="AY347" s="73" t="s">
        <v>5217</v>
      </c>
    </row>
    <row r="348" spans="1:51" ht="85" customHeight="1">
      <c r="A348" s="70">
        <v>347</v>
      </c>
      <c r="B348" s="71" t="s">
        <v>5218</v>
      </c>
      <c r="C348" s="71" t="s">
        <v>1687</v>
      </c>
      <c r="D348" s="71" t="s">
        <v>5219</v>
      </c>
      <c r="E348" s="71" t="s">
        <v>1527</v>
      </c>
      <c r="F348" s="71" t="s">
        <v>232</v>
      </c>
      <c r="G348" s="71" t="s">
        <v>797</v>
      </c>
      <c r="H348" s="71" t="s">
        <v>218</v>
      </c>
      <c r="I348" s="71" t="s">
        <v>851</v>
      </c>
      <c r="J348" s="71" t="s">
        <v>1457</v>
      </c>
      <c r="K348" s="71" t="s">
        <v>316</v>
      </c>
      <c r="L348" s="71" t="s">
        <v>5220</v>
      </c>
      <c r="M348" s="71" t="s">
        <v>5221</v>
      </c>
      <c r="N348" s="71"/>
      <c r="O348" s="71"/>
      <c r="P348" s="71"/>
      <c r="Q348" s="71"/>
      <c r="R348" s="71"/>
      <c r="S348" s="71"/>
      <c r="T348" s="71"/>
      <c r="U348" s="71"/>
      <c r="V348" s="71"/>
      <c r="W348" s="71"/>
      <c r="X348" s="71"/>
      <c r="Y348" s="71"/>
      <c r="Z348" s="71"/>
      <c r="AA348" s="71"/>
      <c r="AB348" s="71" t="s">
        <v>65</v>
      </c>
      <c r="AC348" s="71" t="s">
        <v>66</v>
      </c>
      <c r="AD348" s="71" t="s">
        <v>63</v>
      </c>
      <c r="AE348" s="71" t="s">
        <v>63</v>
      </c>
      <c r="AF348" s="71" t="s">
        <v>64</v>
      </c>
      <c r="AG348" s="71"/>
      <c r="AH348" s="71" t="s">
        <v>933</v>
      </c>
      <c r="AI348" s="71" t="s">
        <v>64</v>
      </c>
      <c r="AJ348" s="71" t="s">
        <v>64</v>
      </c>
      <c r="AK348" s="71" t="s">
        <v>64</v>
      </c>
      <c r="AL348" s="71" t="s">
        <v>133</v>
      </c>
      <c r="AM348" s="71" t="s">
        <v>64</v>
      </c>
      <c r="AN348" s="71"/>
      <c r="AO348" s="71"/>
      <c r="AP348" s="71" t="s">
        <v>5222</v>
      </c>
      <c r="AQ348" s="71" t="s">
        <v>851</v>
      </c>
      <c r="AR348" s="71" t="s">
        <v>63</v>
      </c>
      <c r="AS348" s="71"/>
      <c r="AT348" s="71" t="s">
        <v>64</v>
      </c>
      <c r="AU348" s="71"/>
      <c r="AV348" s="71"/>
      <c r="AW348" s="71"/>
      <c r="AX348" s="71" t="s">
        <v>5223</v>
      </c>
      <c r="AY348" s="73" t="s">
        <v>5224</v>
      </c>
    </row>
    <row r="349" spans="1:51" ht="85" customHeight="1">
      <c r="A349" s="70">
        <v>348</v>
      </c>
      <c r="B349" s="71" t="s">
        <v>5225</v>
      </c>
      <c r="C349" s="71" t="s">
        <v>746</v>
      </c>
      <c r="D349" s="71" t="s">
        <v>5226</v>
      </c>
      <c r="E349" s="71" t="s">
        <v>1527</v>
      </c>
      <c r="F349" s="71" t="s">
        <v>232</v>
      </c>
      <c r="G349" s="71" t="s">
        <v>747</v>
      </c>
      <c r="H349" s="71" t="s">
        <v>218</v>
      </c>
      <c r="I349" s="71" t="s">
        <v>953</v>
      </c>
      <c r="J349" s="71" t="s">
        <v>1457</v>
      </c>
      <c r="K349" s="71" t="s">
        <v>219</v>
      </c>
      <c r="L349" s="71" t="s">
        <v>5227</v>
      </c>
      <c r="M349" s="71" t="s">
        <v>5228</v>
      </c>
      <c r="N349" s="71"/>
      <c r="O349" s="71"/>
      <c r="P349" s="71"/>
      <c r="Q349" s="71"/>
      <c r="R349" s="71"/>
      <c r="S349" s="71"/>
      <c r="T349" s="71"/>
      <c r="U349" s="71"/>
      <c r="V349" s="71"/>
      <c r="W349" s="71"/>
      <c r="X349" s="71"/>
      <c r="Y349" s="71"/>
      <c r="Z349" s="71"/>
      <c r="AA349" s="71"/>
      <c r="AB349" s="71" t="s">
        <v>65</v>
      </c>
      <c r="AC349" s="71" t="s">
        <v>66</v>
      </c>
      <c r="AD349" s="71" t="s">
        <v>63</v>
      </c>
      <c r="AE349" s="71" t="s">
        <v>63</v>
      </c>
      <c r="AF349" s="71" t="s">
        <v>64</v>
      </c>
      <c r="AG349" s="71"/>
      <c r="AH349" s="71" t="s">
        <v>86</v>
      </c>
      <c r="AI349" s="71" t="s">
        <v>64</v>
      </c>
      <c r="AJ349" s="71" t="s">
        <v>64</v>
      </c>
      <c r="AK349" s="71" t="s">
        <v>64</v>
      </c>
      <c r="AL349" s="71" t="s">
        <v>63</v>
      </c>
      <c r="AM349" s="71" t="s">
        <v>64</v>
      </c>
      <c r="AN349" s="71"/>
      <c r="AO349" s="71"/>
      <c r="AP349" s="71" t="s">
        <v>5229</v>
      </c>
      <c r="AQ349" s="71" t="s">
        <v>5230</v>
      </c>
      <c r="AR349" s="71" t="s">
        <v>133</v>
      </c>
      <c r="AS349" s="71"/>
      <c r="AT349" s="71" t="s">
        <v>64</v>
      </c>
      <c r="AU349" s="71"/>
      <c r="AV349" s="71"/>
      <c r="AW349" s="71"/>
      <c r="AX349" s="71" t="s">
        <v>5231</v>
      </c>
      <c r="AY349" s="73" t="s">
        <v>5232</v>
      </c>
    </row>
    <row r="350" spans="1:51" ht="85" customHeight="1">
      <c r="A350" s="70">
        <v>349</v>
      </c>
      <c r="B350" s="71" t="s">
        <v>5233</v>
      </c>
      <c r="C350" s="71" t="s">
        <v>1687</v>
      </c>
      <c r="D350" s="71" t="s">
        <v>5234</v>
      </c>
      <c r="E350" s="71" t="s">
        <v>1477</v>
      </c>
      <c r="F350" s="71" t="s">
        <v>232</v>
      </c>
      <c r="G350" s="71" t="s">
        <v>747</v>
      </c>
      <c r="H350" s="71" t="s">
        <v>218</v>
      </c>
      <c r="I350" s="71" t="s">
        <v>1233</v>
      </c>
      <c r="J350" s="71" t="s">
        <v>1457</v>
      </c>
      <c r="K350" s="71" t="s">
        <v>244</v>
      </c>
      <c r="L350" s="71" t="s">
        <v>5235</v>
      </c>
      <c r="M350" s="71" t="s">
        <v>5236</v>
      </c>
      <c r="N350" s="71"/>
      <c r="O350" s="71"/>
      <c r="P350" s="71"/>
      <c r="Q350" s="71"/>
      <c r="R350" s="71"/>
      <c r="S350" s="71"/>
      <c r="T350" s="71"/>
      <c r="U350" s="71"/>
      <c r="V350" s="71"/>
      <c r="W350" s="71"/>
      <c r="X350" s="71"/>
      <c r="Y350" s="71"/>
      <c r="Z350" s="71"/>
      <c r="AA350" s="71"/>
      <c r="AB350" s="71" t="s">
        <v>65</v>
      </c>
      <c r="AC350" s="71" t="s">
        <v>66</v>
      </c>
      <c r="AD350" s="71" t="s">
        <v>63</v>
      </c>
      <c r="AE350" s="71" t="s">
        <v>64</v>
      </c>
      <c r="AF350" s="71" t="s">
        <v>64</v>
      </c>
      <c r="AG350" s="71"/>
      <c r="AH350" s="71" t="s">
        <v>1540</v>
      </c>
      <c r="AI350" s="71" t="s">
        <v>64</v>
      </c>
      <c r="AJ350" s="71" t="s">
        <v>64</v>
      </c>
      <c r="AK350" s="71" t="s">
        <v>64</v>
      </c>
      <c r="AL350" s="71" t="s">
        <v>63</v>
      </c>
      <c r="AM350" s="71" t="s">
        <v>133</v>
      </c>
      <c r="AN350" s="71"/>
      <c r="AO350" s="71"/>
      <c r="AP350" s="71" t="s">
        <v>5237</v>
      </c>
      <c r="AQ350" s="71" t="s">
        <v>1233</v>
      </c>
      <c r="AR350" s="71" t="s">
        <v>63</v>
      </c>
      <c r="AS350" s="71"/>
      <c r="AT350" s="71" t="s">
        <v>64</v>
      </c>
      <c r="AU350" s="71"/>
      <c r="AV350" s="71"/>
      <c r="AW350" s="71"/>
      <c r="AX350" s="71" t="s">
        <v>5238</v>
      </c>
      <c r="AY350" s="73" t="s">
        <v>5239</v>
      </c>
    </row>
    <row r="351" spans="1:51" ht="85" customHeight="1">
      <c r="A351" s="70">
        <v>350</v>
      </c>
      <c r="B351" s="71" t="s">
        <v>5240</v>
      </c>
      <c r="C351" s="71" t="s">
        <v>382</v>
      </c>
      <c r="D351" s="71" t="s">
        <v>5241</v>
      </c>
      <c r="E351" s="71" t="s">
        <v>1455</v>
      </c>
      <c r="F351" s="71" t="s">
        <v>54</v>
      </c>
      <c r="G351" s="71" t="s">
        <v>126</v>
      </c>
      <c r="H351" s="71" t="s">
        <v>234</v>
      </c>
      <c r="I351" s="71" t="s">
        <v>851</v>
      </c>
      <c r="J351" s="71" t="s">
        <v>1457</v>
      </c>
      <c r="K351" s="71" t="s">
        <v>316</v>
      </c>
      <c r="L351" s="71" t="s">
        <v>5242</v>
      </c>
      <c r="M351" s="71" t="s">
        <v>5243</v>
      </c>
      <c r="N351" s="71" t="s">
        <v>1742</v>
      </c>
      <c r="O351" s="71" t="s">
        <v>1700</v>
      </c>
      <c r="P351" s="71" t="s">
        <v>156</v>
      </c>
      <c r="Q351" s="71" t="s">
        <v>156</v>
      </c>
      <c r="R351" s="71" t="s">
        <v>190</v>
      </c>
      <c r="S351" s="71" t="s">
        <v>63</v>
      </c>
      <c r="T351" s="71" t="s">
        <v>63</v>
      </c>
      <c r="U351" s="71" t="s">
        <v>63</v>
      </c>
      <c r="V351" s="71" t="s">
        <v>64</v>
      </c>
      <c r="W351" s="71" t="s">
        <v>63</v>
      </c>
      <c r="X351" s="71" t="s">
        <v>64</v>
      </c>
      <c r="Y351" s="71" t="s">
        <v>63</v>
      </c>
      <c r="Z351" s="71" t="s">
        <v>64</v>
      </c>
      <c r="AA351" s="71" t="s">
        <v>64</v>
      </c>
      <c r="AB351" s="71" t="s">
        <v>65</v>
      </c>
      <c r="AC351" s="71" t="s">
        <v>66</v>
      </c>
      <c r="AD351" s="71" t="s">
        <v>63</v>
      </c>
      <c r="AE351" s="71" t="s">
        <v>63</v>
      </c>
      <c r="AF351" s="71" t="s">
        <v>63</v>
      </c>
      <c r="AG351" s="71" t="s">
        <v>64</v>
      </c>
      <c r="AH351" s="71" t="s">
        <v>86</v>
      </c>
      <c r="AI351" s="71" t="s">
        <v>64</v>
      </c>
      <c r="AJ351" s="71" t="s">
        <v>64</v>
      </c>
      <c r="AK351" s="71" t="s">
        <v>64</v>
      </c>
      <c r="AL351" s="71" t="s">
        <v>133</v>
      </c>
      <c r="AM351" s="71" t="s">
        <v>64</v>
      </c>
      <c r="AN351" s="71" t="s">
        <v>5244</v>
      </c>
      <c r="AO351" s="71" t="s">
        <v>5245</v>
      </c>
      <c r="AP351" s="71" t="s">
        <v>5246</v>
      </c>
      <c r="AQ351" s="71" t="s">
        <v>851</v>
      </c>
      <c r="AR351" s="71" t="s">
        <v>63</v>
      </c>
      <c r="AS351" s="71"/>
      <c r="AT351" s="71" t="s">
        <v>64</v>
      </c>
      <c r="AU351" s="71" t="s">
        <v>73</v>
      </c>
      <c r="AV351" s="71" t="s">
        <v>64</v>
      </c>
      <c r="AW351" s="71"/>
      <c r="AX351" s="71" t="s">
        <v>5247</v>
      </c>
      <c r="AY351" s="73" t="s">
        <v>5248</v>
      </c>
    </row>
    <row r="352" spans="1:51" ht="85" customHeight="1">
      <c r="A352" s="70">
        <v>351</v>
      </c>
      <c r="B352" s="71" t="s">
        <v>5249</v>
      </c>
      <c r="C352" s="71" t="s">
        <v>1687</v>
      </c>
      <c r="D352" s="71" t="s">
        <v>5250</v>
      </c>
      <c r="E352" s="71" t="s">
        <v>1455</v>
      </c>
      <c r="F352" s="71" t="s">
        <v>232</v>
      </c>
      <c r="G352" s="71" t="s">
        <v>747</v>
      </c>
      <c r="H352" s="71" t="s">
        <v>218</v>
      </c>
      <c r="I352" s="71" t="s">
        <v>1233</v>
      </c>
      <c r="J352" s="71" t="s">
        <v>1457</v>
      </c>
      <c r="K352" s="71" t="s">
        <v>244</v>
      </c>
      <c r="L352" s="71" t="s">
        <v>5251</v>
      </c>
      <c r="M352" s="71" t="s">
        <v>5252</v>
      </c>
      <c r="N352" s="71"/>
      <c r="O352" s="71"/>
      <c r="P352" s="71"/>
      <c r="Q352" s="71"/>
      <c r="R352" s="71"/>
      <c r="S352" s="71"/>
      <c r="T352" s="71"/>
      <c r="U352" s="71"/>
      <c r="V352" s="71"/>
      <c r="W352" s="71"/>
      <c r="X352" s="71"/>
      <c r="Y352" s="71"/>
      <c r="Z352" s="71"/>
      <c r="AA352" s="71"/>
      <c r="AB352" s="71" t="s">
        <v>65</v>
      </c>
      <c r="AC352" s="71" t="s">
        <v>66</v>
      </c>
      <c r="AD352" s="71" t="s">
        <v>63</v>
      </c>
      <c r="AE352" s="71" t="s">
        <v>63</v>
      </c>
      <c r="AF352" s="71" t="s">
        <v>64</v>
      </c>
      <c r="AG352" s="71"/>
      <c r="AH352" s="71" t="s">
        <v>67</v>
      </c>
      <c r="AI352" s="71" t="s">
        <v>64</v>
      </c>
      <c r="AJ352" s="71" t="s">
        <v>64</v>
      </c>
      <c r="AK352" s="71" t="s">
        <v>64</v>
      </c>
      <c r="AL352" s="71" t="s">
        <v>63</v>
      </c>
      <c r="AM352" s="71" t="s">
        <v>64</v>
      </c>
      <c r="AN352" s="71"/>
      <c r="AO352" s="71"/>
      <c r="AP352" s="71" t="s">
        <v>5253</v>
      </c>
      <c r="AQ352" s="71" t="s">
        <v>1233</v>
      </c>
      <c r="AR352" s="71" t="s">
        <v>63</v>
      </c>
      <c r="AS352" s="71"/>
      <c r="AT352" s="71" t="s">
        <v>64</v>
      </c>
      <c r="AU352" s="71"/>
      <c r="AV352" s="71"/>
      <c r="AW352" s="71"/>
      <c r="AX352" s="71" t="s">
        <v>5254</v>
      </c>
      <c r="AY352" s="73" t="s">
        <v>5255</v>
      </c>
    </row>
    <row r="353" spans="1:51" ht="85" customHeight="1">
      <c r="A353" s="70">
        <v>352</v>
      </c>
      <c r="B353" s="71" t="s">
        <v>5256</v>
      </c>
      <c r="C353" s="71" t="s">
        <v>811</v>
      </c>
      <c r="D353" s="71" t="s">
        <v>5257</v>
      </c>
      <c r="E353" s="71" t="s">
        <v>1519</v>
      </c>
      <c r="F353" s="71" t="s">
        <v>232</v>
      </c>
      <c r="G353" s="71" t="s">
        <v>747</v>
      </c>
      <c r="H353" s="71" t="s">
        <v>218</v>
      </c>
      <c r="I353" s="71" t="s">
        <v>1233</v>
      </c>
      <c r="J353" s="71" t="s">
        <v>1457</v>
      </c>
      <c r="K353" s="71" t="s">
        <v>244</v>
      </c>
      <c r="L353" s="71" t="s">
        <v>5258</v>
      </c>
      <c r="M353" s="71" t="s">
        <v>5259</v>
      </c>
      <c r="N353" s="71"/>
      <c r="O353" s="71"/>
      <c r="P353" s="71"/>
      <c r="Q353" s="71"/>
      <c r="R353" s="71"/>
      <c r="S353" s="71"/>
      <c r="T353" s="71"/>
      <c r="U353" s="71"/>
      <c r="V353" s="71"/>
      <c r="W353" s="71"/>
      <c r="X353" s="71"/>
      <c r="Y353" s="71"/>
      <c r="Z353" s="71"/>
      <c r="AA353" s="71"/>
      <c r="AB353" s="71" t="s">
        <v>65</v>
      </c>
      <c r="AC353" s="71" t="s">
        <v>66</v>
      </c>
      <c r="AD353" s="71" t="s">
        <v>63</v>
      </c>
      <c r="AE353" s="71" t="s">
        <v>63</v>
      </c>
      <c r="AF353" s="71" t="s">
        <v>64</v>
      </c>
      <c r="AG353" s="71"/>
      <c r="AH353" s="71" t="s">
        <v>67</v>
      </c>
      <c r="AI353" s="71" t="s">
        <v>64</v>
      </c>
      <c r="AJ353" s="71" t="s">
        <v>64</v>
      </c>
      <c r="AK353" s="71" t="s">
        <v>64</v>
      </c>
      <c r="AL353" s="71" t="s">
        <v>63</v>
      </c>
      <c r="AM353" s="71" t="s">
        <v>64</v>
      </c>
      <c r="AN353" s="71"/>
      <c r="AO353" s="71"/>
      <c r="AP353" s="71" t="s">
        <v>5260</v>
      </c>
      <c r="AQ353" s="71" t="s">
        <v>1253</v>
      </c>
      <c r="AR353" s="71" t="s">
        <v>133</v>
      </c>
      <c r="AS353" s="71"/>
      <c r="AT353" s="71" t="s">
        <v>63</v>
      </c>
      <c r="AU353" s="71"/>
      <c r="AV353" s="71"/>
      <c r="AW353" s="71"/>
      <c r="AX353" s="71" t="s">
        <v>5261</v>
      </c>
      <c r="AY353" s="73" t="s">
        <v>1255</v>
      </c>
    </row>
    <row r="354" spans="1:51" ht="85" customHeight="1">
      <c r="A354" s="70">
        <v>353</v>
      </c>
      <c r="B354" s="71" t="s">
        <v>5262</v>
      </c>
      <c r="C354" s="71" t="s">
        <v>811</v>
      </c>
      <c r="D354" s="71" t="s">
        <v>5263</v>
      </c>
      <c r="E354" s="71" t="s">
        <v>1530</v>
      </c>
      <c r="F354" s="71" t="s">
        <v>232</v>
      </c>
      <c r="G354" s="71" t="s">
        <v>747</v>
      </c>
      <c r="H354" s="71" t="s">
        <v>218</v>
      </c>
      <c r="I354" s="71" t="s">
        <v>1233</v>
      </c>
      <c r="J354" s="71" t="s">
        <v>1457</v>
      </c>
      <c r="K354" s="71" t="s">
        <v>244</v>
      </c>
      <c r="L354" s="71" t="s">
        <v>5264</v>
      </c>
      <c r="M354" s="71" t="s">
        <v>5265</v>
      </c>
      <c r="N354" s="71"/>
      <c r="O354" s="71"/>
      <c r="P354" s="71"/>
      <c r="Q354" s="71"/>
      <c r="R354" s="71"/>
      <c r="S354" s="71"/>
      <c r="T354" s="71"/>
      <c r="U354" s="71"/>
      <c r="V354" s="71"/>
      <c r="W354" s="71"/>
      <c r="X354" s="71"/>
      <c r="Y354" s="71"/>
      <c r="Z354" s="71"/>
      <c r="AA354" s="71"/>
      <c r="AB354" s="71" t="s">
        <v>65</v>
      </c>
      <c r="AC354" s="71" t="s">
        <v>66</v>
      </c>
      <c r="AD354" s="71" t="s">
        <v>63</v>
      </c>
      <c r="AE354" s="71" t="s">
        <v>64</v>
      </c>
      <c r="AF354" s="71" t="s">
        <v>64</v>
      </c>
      <c r="AG354" s="71"/>
      <c r="AH354" s="71" t="s">
        <v>67</v>
      </c>
      <c r="AI354" s="71" t="s">
        <v>133</v>
      </c>
      <c r="AJ354" s="71" t="s">
        <v>133</v>
      </c>
      <c r="AK354" s="71" t="s">
        <v>64</v>
      </c>
      <c r="AL354" s="71" t="s">
        <v>63</v>
      </c>
      <c r="AM354" s="71" t="s">
        <v>133</v>
      </c>
      <c r="AN354" s="71"/>
      <c r="AO354" s="71"/>
      <c r="AP354" s="71" t="s">
        <v>5266</v>
      </c>
      <c r="AQ354" s="71" t="s">
        <v>5267</v>
      </c>
      <c r="AR354" s="71" t="s">
        <v>64</v>
      </c>
      <c r="AS354" s="71"/>
      <c r="AT354" s="71" t="s">
        <v>64</v>
      </c>
      <c r="AU354" s="71"/>
      <c r="AV354" s="71"/>
      <c r="AW354" s="71"/>
      <c r="AX354" s="71" t="s">
        <v>5268</v>
      </c>
      <c r="AY354" s="73" t="s">
        <v>585</v>
      </c>
    </row>
    <row r="355" spans="1:51" ht="85" customHeight="1">
      <c r="A355" s="70">
        <v>354</v>
      </c>
      <c r="B355" s="71" t="s">
        <v>5269</v>
      </c>
      <c r="C355" s="71" t="s">
        <v>746</v>
      </c>
      <c r="D355" s="71" t="s">
        <v>5270</v>
      </c>
      <c r="E355" s="71" t="s">
        <v>1486</v>
      </c>
      <c r="F355" s="71" t="s">
        <v>232</v>
      </c>
      <c r="G355" s="71" t="s">
        <v>747</v>
      </c>
      <c r="H355" s="71" t="s">
        <v>218</v>
      </c>
      <c r="I355" s="71" t="s">
        <v>2241</v>
      </c>
      <c r="J355" s="71" t="s">
        <v>1457</v>
      </c>
      <c r="K355" s="71" t="s">
        <v>316</v>
      </c>
      <c r="L355" s="71" t="s">
        <v>5271</v>
      </c>
      <c r="M355" s="71" t="s">
        <v>5272</v>
      </c>
      <c r="N355" s="71"/>
      <c r="O355" s="71"/>
      <c r="P355" s="71"/>
      <c r="Q355" s="71"/>
      <c r="R355" s="71"/>
      <c r="S355" s="71"/>
      <c r="T355" s="71"/>
      <c r="U355" s="71"/>
      <c r="V355" s="71"/>
      <c r="W355" s="71"/>
      <c r="X355" s="71"/>
      <c r="Y355" s="71"/>
      <c r="Z355" s="71"/>
      <c r="AA355" s="71"/>
      <c r="AB355" s="71" t="s">
        <v>65</v>
      </c>
      <c r="AC355" s="71" t="s">
        <v>66</v>
      </c>
      <c r="AD355" s="71" t="s">
        <v>63</v>
      </c>
      <c r="AE355" s="71" t="s">
        <v>64</v>
      </c>
      <c r="AF355" s="71" t="s">
        <v>64</v>
      </c>
      <c r="AG355" s="71"/>
      <c r="AH355" s="71" t="s">
        <v>67</v>
      </c>
      <c r="AI355" s="71" t="s">
        <v>64</v>
      </c>
      <c r="AJ355" s="71" t="s">
        <v>64</v>
      </c>
      <c r="AK355" s="71" t="s">
        <v>64</v>
      </c>
      <c r="AL355" s="71" t="s">
        <v>133</v>
      </c>
      <c r="AM355" s="71" t="s">
        <v>64</v>
      </c>
      <c r="AN355" s="71"/>
      <c r="AO355" s="71"/>
      <c r="AP355" s="71" t="s">
        <v>5273</v>
      </c>
      <c r="AQ355" s="71" t="s">
        <v>5274</v>
      </c>
      <c r="AR355" s="71" t="s">
        <v>63</v>
      </c>
      <c r="AS355" s="71"/>
      <c r="AT355" s="71" t="s">
        <v>64</v>
      </c>
      <c r="AU355" s="71"/>
      <c r="AV355" s="71"/>
      <c r="AW355" s="71"/>
      <c r="AX355" s="71" t="s">
        <v>5275</v>
      </c>
      <c r="AY355" s="73" t="s">
        <v>5276</v>
      </c>
    </row>
    <row r="356" spans="1:51" ht="85" customHeight="1">
      <c r="A356" s="70">
        <v>355</v>
      </c>
      <c r="B356" s="71" t="s">
        <v>5277</v>
      </c>
      <c r="C356" s="71" t="s">
        <v>746</v>
      </c>
      <c r="D356" s="71" t="s">
        <v>5278</v>
      </c>
      <c r="E356" s="71" t="s">
        <v>4894</v>
      </c>
      <c r="F356" s="71" t="s">
        <v>232</v>
      </c>
      <c r="G356" s="71" t="s">
        <v>747</v>
      </c>
      <c r="H356" s="71" t="s">
        <v>218</v>
      </c>
      <c r="I356" s="71" t="s">
        <v>2246</v>
      </c>
      <c r="J356" s="71" t="s">
        <v>1457</v>
      </c>
      <c r="K356" s="71" t="s">
        <v>316</v>
      </c>
      <c r="L356" s="71" t="s">
        <v>5279</v>
      </c>
      <c r="M356" s="71" t="s">
        <v>5280</v>
      </c>
      <c r="N356" s="71"/>
      <c r="O356" s="71"/>
      <c r="P356" s="71"/>
      <c r="Q356" s="71"/>
      <c r="R356" s="71"/>
      <c r="S356" s="71"/>
      <c r="T356" s="71"/>
      <c r="U356" s="71"/>
      <c r="V356" s="71"/>
      <c r="W356" s="71"/>
      <c r="X356" s="71"/>
      <c r="Y356" s="71"/>
      <c r="Z356" s="71"/>
      <c r="AA356" s="71"/>
      <c r="AB356" s="71" t="s">
        <v>65</v>
      </c>
      <c r="AC356" s="71" t="s">
        <v>66</v>
      </c>
      <c r="AD356" s="71" t="s">
        <v>63</v>
      </c>
      <c r="AE356" s="71" t="s">
        <v>63</v>
      </c>
      <c r="AF356" s="71" t="s">
        <v>64</v>
      </c>
      <c r="AG356" s="71"/>
      <c r="AH356" s="71" t="s">
        <v>67</v>
      </c>
      <c r="AI356" s="71" t="s">
        <v>64</v>
      </c>
      <c r="AJ356" s="71" t="s">
        <v>64</v>
      </c>
      <c r="AK356" s="71" t="s">
        <v>64</v>
      </c>
      <c r="AL356" s="71" t="s">
        <v>63</v>
      </c>
      <c r="AM356" s="71" t="s">
        <v>64</v>
      </c>
      <c r="AN356" s="71"/>
      <c r="AO356" s="71"/>
      <c r="AP356" s="71" t="s">
        <v>5281</v>
      </c>
      <c r="AQ356" s="71" t="s">
        <v>2771</v>
      </c>
      <c r="AR356" s="71" t="s">
        <v>64</v>
      </c>
      <c r="AS356" s="71"/>
      <c r="AT356" s="71" t="s">
        <v>64</v>
      </c>
      <c r="AU356" s="71"/>
      <c r="AV356" s="71"/>
      <c r="AW356" s="71"/>
      <c r="AX356" s="71" t="s">
        <v>5282</v>
      </c>
      <c r="AY356" s="73"/>
    </row>
  </sheetData>
  <dataValidations count="61">
    <dataValidation type="list" allowBlank="1" showInputMessage="1" showErrorMessage="1" errorTitle="Invalid entry" error="Select: optimization, simulation, accounting, or hybrid." sqref="Q3:Q14 Q16:Q77"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I104:AI238 AJ75:AM76 AI2:AI77" xr:uid="{55219AB6-A1B0-4F50-949D-378A2DD3BA11}">
      <formula1>"yes,no,partial"</formula1>
    </dataValidation>
    <dataValidation type="list" allowBlank="1" showInputMessage="1" showErrorMessage="1" errorTitle="Invalid entry" error="Select yes, no, or partial for biomass_charcoal." sqref="AJ2:AK4 AJ7:AK8 AJ104:AK104 AJ11:AK62 AF110:AG110 AL110 AJ140:AM238 AJ105:AJ139 AK111:AM139" xr:uid="{3A0C4101-669B-4590-846E-CD50D0B13C9C}">
      <formula1>"yes,no,partial"</formula1>
    </dataValidation>
    <dataValidation type="list" allowBlank="1" showInputMessage="1" showErrorMessage="1" errorTitle="Invalid entry" error="Select yes, no, or partial for power_reliability." sqref="AL2:AL4 AL104 AL7:AL62" xr:uid="{C7C885AD-ECFA-4130-9C54-B88503C3376C}">
      <formula1>"yes,no,partial"</formula1>
    </dataValidation>
    <dataValidation type="list" allowBlank="1" showInputMessage="1" showErrorMessage="1" errorTitle="Invalid entry" error="Select yes, no, or partial for urbanization." sqref="AM2:AM4 AM104 AM6:AM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E9:AF10 AE108:AG108 AK108:AM108 AK109:AK110 AM110 AD140:AF238 AE111:AF139 AD108:AD139 AD2:AD77" xr:uid="{2F5516AA-225F-4FD5-8426-93A001462FC8}">
      <formula1>"yes,no"</formula1>
    </dataValidation>
    <dataValidation type="list" allowBlank="1" showInputMessage="1" showErrorMessage="1" errorTitle="Invalid entry" error="Select yes or no for sdg_13." sqref="AE2:AE8 AE11:AE62" xr:uid="{E39770EF-F840-4A81-B016-E347B5BB7FFD}">
      <formula1>"yes,no"</formula1>
    </dataValidation>
    <dataValidation type="list" allowBlank="1" showInputMessage="1" showErrorMessage="1" errorTitle="Invalid entry" error="Select yes or no for ndc_mention." sqref="AF2:AF8 AG2:AG10 AF11:AG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91:R238 R6:R89"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91:R238 R6:R89"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5:AA65 Z68:AA68 Z2:AA63 Z70:AA76" xr:uid="{307AFB60-4C80-4E04-8271-0B0158373C1B}">
      <formula1>"yes,no"</formula1>
    </dataValidation>
    <dataValidation type="list" allowBlank="1" showInputMessage="1" showErrorMessage="1" errorTitle="Invalid entry" error="Select yes or no for hydro." sqref="T64:AA64 T63 T66:AA67 T69:AA69 T77:AA77 S2:S77" xr:uid="{278E167A-BACB-4DD3-B7B9-6600AAFB3440}">
      <formula1>"yes,no"</formula1>
    </dataValidation>
    <dataValidation type="list" allowBlank="1" showInputMessage="1" showErrorMessage="1" errorTitle="Invalid entry" error="Select yes or no for wind." sqref="U65 U68 U2:U63 U70:U76" xr:uid="{81C97875-DF54-4886-B4FB-D18A953536E2}">
      <formula1>"yes,no"</formula1>
    </dataValidation>
    <dataValidation type="list" allowBlank="1" showInputMessage="1" showErrorMessage="1" errorTitle="Invalid entry" error="Select yes or no for biomass." sqref="V65 V68 V2:V63 V70:V76" xr:uid="{04D12EE6-9B19-4CE4-A94C-8E888C1AC9B3}">
      <formula1>"yes,no"</formula1>
    </dataValidation>
    <dataValidation type="list" allowBlank="1" showInputMessage="1" showErrorMessage="1" errorTitle="Invalid entry" error="Select yes or no for nuclear." sqref="W65 W68 W2:W63 W70:W76" xr:uid="{E6C8DECE-709A-4CE2-B673-E6A69E0F933C}">
      <formula1>"yes,no"</formula1>
    </dataValidation>
    <dataValidation type="list" allowBlank="1" showInputMessage="1" showErrorMessage="1" errorTitle="Invalid entry" error="Select yes or no for geothermal." sqref="X65 X68 X2:X63 X70:X76" xr:uid="{34B03D38-4209-4E1B-B6AE-BD0EC8853211}">
      <formula1>"yes,no"</formula1>
    </dataValidation>
    <dataValidation type="list" allowBlank="1" showInputMessage="1" showErrorMessage="1" errorTitle="Invalid entry" error="Select yes or no for fossil." sqref="Y65 Y68 Y2:Y63 Y70:Y76" xr:uid="{D0AE1F58-8581-4684-8225-8FD74600DE61}">
      <formula1>"yes,no"</formula1>
    </dataValidation>
    <dataValidation type="list" allowBlank="1" showInputMessage="1" showErrorMessage="1" errorTitle="Invalid entry" error="Select yes or no for ndc_mention." sqref="AH105:AH238 AH2:AH77" xr:uid="{CA799CB8-4E5D-4DA7-A849-EAEA511B67AD}">
      <formula1>"powering_livelihoods,inclusive industrialisation,urban transitions,cross_cutting,none"</formula1>
    </dataValidation>
    <dataValidation type="list" allowBlank="1" showInputMessage="1" showErrorMessage="1" sqref="G239:G1048576 F102:F1048576 F2:F77" xr:uid="{9F6877D2-E232-49C7-BE75-40CB54A6B8AB}">
      <formula1>"all,full,light,narrative"</formula1>
    </dataValidation>
    <dataValidation type="list" allowBlank="1" showInputMessage="1" showErrorMessage="1" sqref="G78:G86 G102:G143"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6:AA86 S78:S86 S108:W109 T110:W116 V117:AA117 V128:W130 U131:AA131 U132:X164 S165:X238 Z132:Z238 T128:T164 S110:S164 T117:T125 V118:W125 U117:U123" xr:uid="{D9D60998-3E1C-46E3-8D62-5EB1989B7754}">
      <formula1>"yes,no"</formula1>
      <formula2>0</formula2>
    </dataValidation>
    <dataValidation type="list" allowBlank="1" showInputMessage="1" showErrorMessage="1" errorTitle="Invalid entry" error="Select: continental, regional, national, or subnational." sqref="H78:H86"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8:AB86"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8:AT86 AR78:AR86 AR110:AR238" xr:uid="{70C101AB-3434-409D-BB35-9ED608A4FA51}">
      <formula1>"yes,no,partial"</formula1>
      <formula2>0</formula2>
    </dataValidation>
    <dataValidation type="list" allowBlank="1" showInputMessage="1" showErrorMessage="1" errorTitle="Invalid entry" error="Select yes or no for ndc_mention." sqref="AH78:AH86"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8:AP86" xr:uid="{32FE179D-BF55-4BB5-B081-4603D05B7F27}">
      <formula1>0</formula1>
      <formula2>0</formula2>
    </dataValidation>
    <dataValidation type="list" allowBlank="1" showInputMessage="1" showErrorMessage="1" errorTitle="Invalid entry" error="Select: open, proprietary, or mixed." sqref="AC78:AC86" xr:uid="{B0F8B204-4C7F-4E88-B59F-22B6C14DAAA7}">
      <formula1>"open,proprietary,mixed"</formula1>
      <formula2>0</formula2>
    </dataValidation>
    <dataValidation type="list" allowBlank="1" showInputMessage="1" showErrorMessage="1" errorTitle="Invalid entry" error="Select yes or no for fossil." sqref="Y78:Y85" xr:uid="{3B1934B9-3FC8-412E-A3C2-2F77CAC1AC84}">
      <formula1>"yes,no"</formula1>
      <formula2>0</formula2>
    </dataValidation>
    <dataValidation type="list" allowBlank="1" showInputMessage="1" showErrorMessage="1" errorTitle="Invalid entry" error="Select yes or no for geothermal." sqref="X78:X85 X108:AA116 X128:AA130 AA132:AA238 Y132:Y238 X118:AA125" xr:uid="{8C434ECF-52CF-4B0F-BA09-3EEABB97AE47}">
      <formula1>"yes,no"</formula1>
      <formula2>0</formula2>
    </dataValidation>
    <dataValidation type="list" allowBlank="1" showInputMessage="1" showErrorMessage="1" errorTitle="Invalid entry" error="Select yes or no for nuclear." sqref="W78:W85" xr:uid="{FC79CF6B-14E2-4126-846D-BFD1E94BC2C4}">
      <formula1>"yes,no"</formula1>
      <formula2>0</formula2>
    </dataValidation>
    <dataValidation type="list" allowBlank="1" showInputMessage="1" showErrorMessage="1" errorTitle="Invalid entry" error="Select yes or no for biomass." sqref="V78:V85" xr:uid="{0A671579-CC70-4056-A840-D067A342874D}">
      <formula1>"yes,no"</formula1>
      <formula2>0</formula2>
    </dataValidation>
    <dataValidation type="list" allowBlank="1" showInputMessage="1" showErrorMessage="1" errorTitle="Invalid entry" error="Select yes or no for wind." sqref="U78:U85" xr:uid="{00299588-E0F0-4E68-85D9-5FA67DF99CEA}">
      <formula1>"yes,no"</formula1>
      <formula2>0</formula2>
    </dataValidation>
    <dataValidation type="list" allowBlank="1" showInputMessage="1" showErrorMessage="1" errorTitle="Invalid entry" error="Select: bottom-up, top-down, or hybrid." sqref="P78:P86" xr:uid="{BF72986A-E9A6-464F-B6E6-9437C04EC332}">
      <formula1>"bottom-up,top-down,hybrid"</formula1>
      <formula2>0</formula2>
    </dataValidation>
    <dataValidation type="list" allowBlank="1" showInputMessage="1" showErrorMessage="1" errorTitle="Invalid entry" error="Select yes or no for h2." sqref="Z78:AA85" xr:uid="{75F876D2-F993-4C09-A851-794F325A3B34}">
      <formula1>"yes,no"</formula1>
      <formula2>0</formula2>
    </dataValidation>
    <dataValidation type="list" allowBlank="1" showInputMessage="1" showErrorMessage="1" errorTitle="Invalid entry" error="Select: optimization, simulation, accounting, or hybrid." sqref="R90" xr:uid="{31FF74B3-FF01-4B22-936D-03E0ED7ED74E}">
      <formula1>"linear,mixed-integer,dynamic,stochastic,other"</formula1>
      <formula2>0</formula2>
    </dataValidation>
    <dataValidation type="list" allowBlank="1" showInputMessage="1" showErrorMessage="1" errorTitle="Invalid entry" error="Select yes or no for sdg_7." sqref="AD78:AD86" xr:uid="{4CC4FC37-1F4B-4BFB-8FC9-35AA2D7B3479}">
      <formula1>"yes,no"</formula1>
      <formula2>0</formula2>
    </dataValidation>
    <dataValidation type="list" allowBlank="1" showInputMessage="1" showErrorMessage="1" errorTitle="Invalid entry" error="Select yes, no, or partial for informal_economy." sqref="AI78:AI86" xr:uid="{EBAE78E9-3643-41AE-9FE5-DA5DD65532FF}">
      <formula1>"yes,no,partial"</formula1>
      <formula2>0</formula2>
    </dataValidation>
    <dataValidation type="list" allowBlank="1" showInputMessage="1" showErrorMessage="1" sqref="G87:G90 F78:F90 F91:G101" xr:uid="{669798B9-8195-4AB9-B56F-3ADB2C121DC6}">
      <formula1>"all,full,light,narrative"</formula1>
      <formula2>0</formula2>
    </dataValidation>
    <dataValidation type="list" allowBlank="1" showInputMessage="1" showErrorMessage="1" sqref="E87:E101"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110:P238 P2:P77"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110:AC238 AC2:AC77" xr:uid="{7DCA1475-36C0-49DA-AE19-54BB0CE09CD4}">
      <formula1>"open,proprietary,mixed"</formula1>
    </dataValidation>
    <dataValidation type="list" allowBlank="1" showInputMessage="1" showErrorMessage="1" errorTitle="Invalid entry" error="Select: electricity, full_energy, or power_heat." sqref="AB108:AB238 AB40:AB77" xr:uid="{7123ADF4-0FC9-4849-8DBD-B91BEB42518F}">
      <formula1>"electricity,full_energy,power_heat,other"</formula1>
    </dataValidation>
    <dataValidation type="list" allowBlank="1" showInputMessage="1" showErrorMessage="1" sqref="T239:T1048576 T78:T85 Q239:Q1048576 T90:T107 T70:T76 T68 T65 T87:T88" xr:uid="{3A8E473A-A0F6-4D6C-8755-582C043786D8}">
      <formula1>$P$2:$P$356</formula1>
    </dataValidation>
    <dataValidation type="list" allowBlank="1" showInputMessage="1" showErrorMessage="1" sqref="E239:E1048576" xr:uid="{9DD84D1A-63D9-4995-A0D8-FE1A82012B6F}">
      <formula1>"2010,2011,2012,2013"</formula1>
    </dataValidation>
    <dataValidation type="list" allowBlank="1" showInputMessage="1" showErrorMessage="1" sqref="G144:G238"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8:Q238" xr:uid="{1E94D298-D3E2-4F6C-89F5-7D085D3D7C38}">
      <formula1>"optimization,simulation,accounting,hybrid"</formula1>
      <formula2>0</formula2>
    </dataValidation>
    <dataValidation allowBlank="1" showInputMessage="1" showErrorMessage="1" errorTitle="Invalid entry" error="Select yes, no, or partial for urbanization." sqref="AN2:AP77" xr:uid="{C63269E9-971B-45FA-8D64-37ADA0E009E6}"/>
    <dataValidation type="list" allowBlank="1" showInputMessage="1" showErrorMessage="1" errorTitle="Invalid entry" error="Select yes, no, or partial for local_ownership." sqref="AR2:AR77 AT2:AT77" xr:uid="{F4F59E4A-2948-4638-A6D6-FA45670D2173}">
      <formula1>"yes,no,partial"</formula1>
    </dataValidation>
    <dataValidation type="list" allowBlank="1" showInputMessage="1" showErrorMessage="1" sqref="G2:G77"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7" xr:uid="{6182A77C-9401-448B-94EF-1D0EE2805FF4}">
      <formula1>"continental,regional,national,subnational"</formula1>
    </dataValidation>
  </dataValidations>
  <hyperlinks>
    <hyperlink ref="AX2" r:id="rId1" xr:uid="{4C1865E0-BE02-4792-A2F3-AB965C5EF027}"/>
    <hyperlink ref="AX8" r:id="rId2" xr:uid="{5EEDF025-E411-418A-B95A-5F51F5DA527E}"/>
    <hyperlink ref="AX11" r:id="rId3" xr:uid="{DBDB1203-5BCF-44CE-A551-D3A1F202632A}"/>
    <hyperlink ref="AX13" r:id="rId4" xr:uid="{611A7627-DCA1-405A-B19E-DE7B10F58F12}"/>
    <hyperlink ref="AX14" r:id="rId5" xr:uid="{E1D41B83-79A1-4E0B-BF23-C35951C3E14E}"/>
    <hyperlink ref="AX15" r:id="rId6" xr:uid="{F8833AA4-F3B9-4351-9024-3D81DA3CBD8D}"/>
    <hyperlink ref="AX16" r:id="rId7" xr:uid="{170C5E5F-4B3C-4F11-85CA-2BFA18B4CD82}"/>
    <hyperlink ref="AX17" r:id="rId8" xr:uid="{772B52D6-0109-4208-A5DB-932CCD49DAEF}"/>
    <hyperlink ref="AX18" r:id="rId9" xr:uid="{9C953ADB-8170-4CA4-AD60-86F95C972DE6}"/>
    <hyperlink ref="AX19" r:id="rId10" xr:uid="{5C476024-2B46-4370-8C3B-167304ADB986}"/>
    <hyperlink ref="AX20" r:id="rId11" xr:uid="{8574BEA9-20F7-4A9B-98F5-512707492155}"/>
    <hyperlink ref="AX21" r:id="rId12" xr:uid="{5D619EBB-EA02-48B0-A0B2-C9A7E0488C7E}"/>
    <hyperlink ref="AX22" r:id="rId13" xr:uid="{21A673D9-4F7F-4A90-857B-4A46346E56B8}"/>
    <hyperlink ref="AX23" r:id="rId14" xr:uid="{92C83A80-5CEE-4D75-8D3D-85D09122A366}"/>
    <hyperlink ref="AX24" r:id="rId15" xr:uid="{68F35B8A-26C2-4F4A-8EEE-6E8C01DA865A}"/>
    <hyperlink ref="AX25" r:id="rId16" xr:uid="{51E03E53-B923-4B9F-8DE9-004A2AB0BADF}"/>
    <hyperlink ref="AX26" r:id="rId17" xr:uid="{AE7A7B5F-3BCF-41BC-BBAC-0F53DDABCB2A}"/>
    <hyperlink ref="AX27" r:id="rId18" xr:uid="{54369B03-61D4-4AC9-9DC4-B972DB341FC8}"/>
    <hyperlink ref="AX28" r:id="rId19" xr:uid="{FF87ADE0-5B31-4A2E-AFA4-6CBC3F6C9C16}"/>
    <hyperlink ref="AX29" r:id="rId20" xr:uid="{F5C5691D-7517-4B4E-98BE-169F405A89FF}"/>
    <hyperlink ref="AX33" r:id="rId21" xr:uid="{21F08D49-FFD9-4DB1-8823-7E2C9348448D}"/>
    <hyperlink ref="AX41" r:id="rId22" xr:uid="{099603B1-F26E-4D9D-A6D0-992DE2EFC7F7}"/>
    <hyperlink ref="AX44" r:id="rId23" xr:uid="{543E1B3B-3C55-4260-AF1C-19D89E975150}"/>
    <hyperlink ref="AX52" r:id="rId24" xr:uid="{5F810248-F745-4D50-B4A5-CA81936BD8E6}"/>
    <hyperlink ref="AY52" r:id="rId25" xr:uid="{19CF957D-561A-4B3A-8C5D-71F0FCB89753}"/>
    <hyperlink ref="AX54" r:id="rId26" xr:uid="{23A96C7E-AF80-4B18-939E-FC52B6D68625}"/>
    <hyperlink ref="AX58" r:id="rId27" xr:uid="{0D2A886C-2879-4242-87B0-25E7ADC3C077}"/>
    <hyperlink ref="AX3" r:id="rId28" xr:uid="{3A92912F-DE92-452E-8E17-BF0985DB15EA}"/>
    <hyperlink ref="AX4" r:id="rId29" xr:uid="{B258E632-2D6A-4E01-B701-FD64B44DF083}"/>
    <hyperlink ref="AX5" r:id="rId30" xr:uid="{8D7AFC7D-F359-4C8E-94BA-888644E306BC}"/>
    <hyperlink ref="AX6" r:id="rId31" xr:uid="{9F3D45EB-23C6-4DD7-BE56-F26747B48B51}"/>
    <hyperlink ref="AX7" r:id="rId32" xr:uid="{C9E117FE-EEA7-4E9F-BFE9-50737D1E1584}"/>
    <hyperlink ref="AX9" r:id="rId33" xr:uid="{7F85487C-7D3F-410D-BC43-E2CC289D93D5}"/>
    <hyperlink ref="AX10" r:id="rId34" xr:uid="{973720EE-138F-4335-BFF9-36F9106E3821}"/>
    <hyperlink ref="AX12" r:id="rId35" xr:uid="{72D8438D-BE94-4791-A55C-2B9FE6ED7808}"/>
    <hyperlink ref="AX30" r:id="rId36" xr:uid="{A1CAB826-323F-4BD4-9969-5D3BDB13E3B6}"/>
    <hyperlink ref="AX31" r:id="rId37" xr:uid="{2A472ABA-1D1F-4C22-8D79-817B69412479}"/>
    <hyperlink ref="AX32" r:id="rId38" xr:uid="{796EC063-4B1E-41B2-A42C-2C9CB8DFE169}"/>
    <hyperlink ref="AX35" r:id="rId39" xr:uid="{8EB07A29-83DF-4B70-BE23-0310A35B08DA}"/>
    <hyperlink ref="AX36" r:id="rId40" xr:uid="{CD618DDF-0CA0-4CEA-83E1-9810051B1747}"/>
    <hyperlink ref="AX37" r:id="rId41" xr:uid="{8E3A8824-295A-43D3-BD91-EA21DE46F0D3}"/>
    <hyperlink ref="AX38" r:id="rId42" xr:uid="{9E336D48-396A-4045-9DC2-B82BDF00E07B}"/>
    <hyperlink ref="AX39" r:id="rId43" xr:uid="{4EEDA3AC-69E3-48E8-A89D-02A0955DAEC3}"/>
    <hyperlink ref="AX40" r:id="rId44" xr:uid="{A9130D2F-174D-477C-9EEF-1980817D7416}"/>
    <hyperlink ref="AX42" r:id="rId45" xr:uid="{9D4EE56C-B7DF-416A-B08C-18189E43142A}"/>
    <hyperlink ref="AX43" r:id="rId46" xr:uid="{0B7153E9-FB93-4831-9D9D-9E94DF8DCAA5}"/>
    <hyperlink ref="AX45" r:id="rId47" xr:uid="{2AD0C606-E772-4D97-A858-97C777575510}"/>
    <hyperlink ref="AX46" r:id="rId48" xr:uid="{5664F720-1715-42BD-86C8-2A458AA08FB5}"/>
    <hyperlink ref="AX47" r:id="rId49" xr:uid="{F2134AE3-BFF5-4EC3-BC34-C5D0F71292FB}"/>
    <hyperlink ref="AX48" r:id="rId50" xr:uid="{43D33DB7-D0ED-49DA-8CFE-E8E3D0463967}"/>
    <hyperlink ref="AX49" r:id="rId51" xr:uid="{906F91E5-C90F-4655-9706-77641F21CB8B}"/>
    <hyperlink ref="AX50" r:id="rId52" xr:uid="{5541F6A0-A246-4620-B4F1-252F836DCC0D}"/>
    <hyperlink ref="AX53" r:id="rId53" xr:uid="{AAD9E986-D073-4C9C-9961-B70AFA442071}"/>
    <hyperlink ref="AX55" r:id="rId54" xr:uid="{CC4AC11E-C0A9-489E-AEF9-6BF45FF2FC27}"/>
    <hyperlink ref="AX56" r:id="rId55" location="d1e156" display="https://www.tandfonline.com/doi/full/10.1080/15567249.2024.2308843#d1e156" xr:uid="{06B271BB-C217-4CA6-A2FC-5CB972044E1D}"/>
    <hyperlink ref="AX57" r:id="rId56" xr:uid="{3737CD66-F4CE-40FB-9DA5-A4E803EC73FA}"/>
    <hyperlink ref="AX59" r:id="rId57" xr:uid="{72F84442-47FD-43E7-B156-AC3AFE0303BF}"/>
    <hyperlink ref="AX60" r:id="rId58" xr:uid="{B88B1965-28B0-4A0E-9D41-CCF55C9CAFE3}"/>
    <hyperlink ref="AX61" r:id="rId59" xr:uid="{719E0CBA-D30C-4C36-A36C-B5D7987147E7}"/>
    <hyperlink ref="AX62" r:id="rId60" xr:uid="{CA1E616E-61BE-412F-88A7-9345B90042B4}"/>
    <hyperlink ref="AX51" r:id="rId61" xr:uid="{9290C98E-FE57-4E6A-88D4-E2F9CEC35418}"/>
    <hyperlink ref="AX63" r:id="rId62" xr:uid="{01CDC92C-FBAB-41E2-BDF2-039710949F50}"/>
    <hyperlink ref="AY63" r:id="rId63" xr:uid="{AF79F475-47E1-433A-BE48-374712EC2C40}"/>
    <hyperlink ref="AX64" r:id="rId64" xr:uid="{5B4692A8-E259-4C79-AAEF-D1129D86222A}"/>
    <hyperlink ref="AY64" r:id="rId65" xr:uid="{9E6E144C-B5F4-499A-8ED8-7EC6C9B797B8}"/>
    <hyperlink ref="AY65" r:id="rId66" xr:uid="{44E8A23C-1F0B-4A06-A70E-C10FC25C37EB}"/>
    <hyperlink ref="AX65" r:id="rId67" xr:uid="{94A2F107-46CA-4E79-B2A2-BB9DF9D6E333}"/>
    <hyperlink ref="AX66" r:id="rId68" xr:uid="{93ABA5DF-FAE4-460B-B040-3405616DCE52}"/>
    <hyperlink ref="AY66" r:id="rId69" xr:uid="{4375312F-CF0D-4EFE-8F10-3D974CAFCCF7}"/>
    <hyperlink ref="AX67" r:id="rId70" xr:uid="{45B7F2F5-3931-41DC-BD6E-087100534A0C}"/>
    <hyperlink ref="AY67" r:id="rId71" xr:uid="{2B473DB0-A582-4EEA-A737-92A17063C9FD}"/>
    <hyperlink ref="AX68" r:id="rId72" xr:uid="{27FFE6F7-6E53-4D85-8AD2-6E096478B34B}"/>
    <hyperlink ref="AY68" r:id="rId73" xr:uid="{0006B9AB-1F47-4B58-B656-F7314A572D1F}"/>
    <hyperlink ref="AX69" r:id="rId74" xr:uid="{C6E7BF4D-7671-4553-98BF-AF4ABED5793A}"/>
    <hyperlink ref="AX70" r:id="rId75" xr:uid="{C019E8FA-E1AE-4ED0-9E93-E2D76309C5C9}"/>
    <hyperlink ref="AX71" r:id="rId76" xr:uid="{2469B459-B4DB-459C-BD31-AB1BF1430455}"/>
    <hyperlink ref="AY71" r:id="rId77" xr:uid="{F4294176-E72D-4C26-B713-656FC3BC95CB}"/>
    <hyperlink ref="AX72" r:id="rId78" xr:uid="{74FE6A5C-D85B-4272-93D5-8295E06BEE10}"/>
    <hyperlink ref="AY72" r:id="rId79" xr:uid="{57371B64-EFC4-461E-ACA5-44E57B8271B8}"/>
    <hyperlink ref="AX73" r:id="rId80" xr:uid="{C553A36F-3ECF-4EFD-B1A6-ADAB655E74D6}"/>
    <hyperlink ref="AY73" r:id="rId81" xr:uid="{61316593-D021-4376-9BC0-11312A0BB687}"/>
    <hyperlink ref="AX74" r:id="rId82" xr:uid="{3D89AC44-10C5-49D6-95EC-20B7638CE5E8}"/>
    <hyperlink ref="AY74" r:id="rId83" xr:uid="{AF812151-C30F-4423-B74F-C14B61741186}"/>
    <hyperlink ref="AX75" r:id="rId84" xr:uid="{5562C09F-7794-4E93-9DE0-40177AC0D59A}"/>
    <hyperlink ref="AY75" r:id="rId85" xr:uid="{A7631A29-58C7-47CC-942D-445FB1DC794A}"/>
    <hyperlink ref="AX76" r:id="rId86"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X77" r:id="rId87" xr:uid="{633003AB-48AD-4A6F-8258-51FA07FD29CC}"/>
    <hyperlink ref="AX86" r:id="rId88" xr:uid="{FB545815-C3F8-449E-8F57-9D147EE1A7F6}"/>
    <hyperlink ref="AY86" r:id="rId89" xr:uid="{7903903E-274B-4638-9BAC-8FB10C94EDB7}"/>
    <hyperlink ref="AX84" r:id="rId90" xr:uid="{7A957C7F-423B-4580-8591-BF2FDD6BE28D}"/>
    <hyperlink ref="AX101" r:id="rId91" xr:uid="{72BA7F2C-C86E-4D4A-9C7C-6C27EC7147EC}"/>
    <hyperlink ref="AY101" r:id="rId92" xr:uid="{0DC1BD0B-6055-4F8B-A5F3-0BBFD3A3F420}"/>
    <hyperlink ref="AX92" r:id="rId93" xr:uid="{23A5AE3D-4B08-458F-A1EA-F28423ECF655}"/>
    <hyperlink ref="AY92" r:id="rId94" xr:uid="{4A4D33D0-6C4F-4221-925E-69104A5E5040}"/>
    <hyperlink ref="AX97" r:id="rId95" xr:uid="{03C9EBF9-76C0-45F9-B7FC-6634B2D346A4}"/>
    <hyperlink ref="AY97" r:id="rId96" xr:uid="{5375319D-7797-4A2C-94BC-1187C8172C98}"/>
    <hyperlink ref="AX85" r:id="rId97" xr:uid="{AFA1F6D8-CCA7-44BC-8480-D74C4FD55FB5}"/>
    <hyperlink ref="AY85" r:id="rId98" xr:uid="{27FB4291-113C-4CA1-8443-7A1E4D6016A8}"/>
    <hyperlink ref="AY102" r:id="rId99" xr:uid="{2F9C63F9-EB84-4623-8CB0-2FE62D109460}"/>
    <hyperlink ref="AX95" r:id="rId100" xr:uid="{3DF8A15A-8DEF-48B4-BD86-61B7F7E68E56}"/>
    <hyperlink ref="AX87" r:id="rId101" xr:uid="{12DAA6D2-1D23-420C-98A1-371DD62FA28F}"/>
    <hyperlink ref="AY87" r:id="rId102" xr:uid="{AF32EBC0-4649-4415-B971-2FC73710BA67}"/>
    <hyperlink ref="AX90" r:id="rId103" xr:uid="{BAAB2306-495E-4BC1-83FF-9DA13A7283E6}"/>
    <hyperlink ref="AY90" r:id="rId104" xr:uid="{782DB990-48FC-46BE-9386-AC103EA4CFAC}"/>
    <hyperlink ref="AX81" r:id="rId105" xr:uid="{368E384A-0FE6-41FD-9765-AD3545810828}"/>
    <hyperlink ref="AY81" r:id="rId106" xr:uid="{0341BBF2-92B5-435B-866B-0EF9B850AF8A}"/>
    <hyperlink ref="AX80" r:id="rId107" xr:uid="{C48AC15E-5004-4DC0-8129-7092C009D572}"/>
    <hyperlink ref="AY80" r:id="rId108" xr:uid="{F4B90DE5-45A8-4060-9615-D0958A30B926}"/>
    <hyperlink ref="AX88" r:id="rId109" xr:uid="{4A1A0ABB-07C2-43BD-9A42-FC53242CFFAF}"/>
    <hyperlink ref="AY88" r:id="rId110" xr:uid="{2A2CA55E-2930-44B4-8B60-3A4BBC3088F7}"/>
    <hyperlink ref="AX82" r:id="rId111" xr:uid="{DA6F2B08-2F03-40D0-A838-D5171C00ED3E}"/>
    <hyperlink ref="AY82" r:id="rId112" xr:uid="{4ACCD0B9-8AAE-4A84-A7A7-992DD7E265E0}"/>
    <hyperlink ref="AX91" r:id="rId113" xr:uid="{624E93D7-7979-453E-87D9-0E824145D870}"/>
    <hyperlink ref="AY91" r:id="rId114" xr:uid="{4B378E78-7871-4AC2-8E9D-3D906753FBA5}"/>
    <hyperlink ref="AX96" r:id="rId115" xr:uid="{4FE716A0-7F68-4249-876E-935DF39A0557}"/>
    <hyperlink ref="AY96" r:id="rId116" xr:uid="{DD70DF8F-0DE8-430F-8DDD-FDDBDE354B50}"/>
    <hyperlink ref="AX83" r:id="rId117" xr:uid="{342B731B-1D0A-418A-8253-04FE71956E93}"/>
    <hyperlink ref="AY83" r:id="rId118" xr:uid="{20C70F69-3263-4DA4-9EDF-1CD1DBF3115C}"/>
    <hyperlink ref="AX98" r:id="rId119" xr:uid="{E1834881-B88A-4DDF-BE44-9383D388CF00}"/>
    <hyperlink ref="AY98" r:id="rId120" xr:uid="{CF222B49-B005-4586-AAD8-72EE1FF4D556}"/>
    <hyperlink ref="AX94" r:id="rId121" xr:uid="{F7BE11C5-B186-460D-AD5B-14651BB49E68}"/>
    <hyperlink ref="AY94" r:id="rId122" xr:uid="{893B2129-382A-485C-9567-5FDB0B015CA1}"/>
    <hyperlink ref="AY79" r:id="rId123" xr:uid="{CE2C7E2A-6854-48BF-9C2B-10E5DA270D3D}"/>
    <hyperlink ref="AX93" r:id="rId124" xr:uid="{F7C9FC3B-EC77-46AC-891D-561BB42F2D92}"/>
    <hyperlink ref="AY93" r:id="rId125" xr:uid="{F7707565-D3FA-4EB1-A9E9-D7987E01A7BD}"/>
    <hyperlink ref="AX78" r:id="rId126" xr:uid="{02D45D0B-81AF-43CB-B95A-9632051D002A}"/>
    <hyperlink ref="AY78" r:id="rId127" xr:uid="{2E56D33E-3654-4209-9812-23C55171D7E8}"/>
    <hyperlink ref="AX89" r:id="rId128" xr:uid="{261EBD40-C71F-4153-A65E-560DFD58C3B5}"/>
    <hyperlink ref="AY89" r:id="rId129" xr:uid="{FAD8B380-A0E5-4A60-B6C3-D3565280A61C}"/>
    <hyperlink ref="AX100" r:id="rId130" xr:uid="{C8C057C7-F77F-4D81-AF14-8E46373EB32F}"/>
    <hyperlink ref="AY100" r:id="rId131" xr:uid="{0BC3F642-E124-4605-93B9-35004DC69C33}"/>
    <hyperlink ref="AX99" r:id="rId132" xr:uid="{D14F9434-AE6F-41BC-8BC8-3452B10A3CE7}"/>
    <hyperlink ref="AY99" r:id="rId133" xr:uid="{5A89FF2B-7692-454B-A249-1C3346AC68F3}"/>
    <hyperlink ref="AX103" r:id="rId134" xr:uid="{98D2C2D6-4195-4497-86D6-F14211F3996D}"/>
    <hyperlink ref="AY103" r:id="rId135" xr:uid="{DE210C5E-BBFF-43B0-8284-B7020D255132}"/>
    <hyperlink ref="AX104" r:id="rId136" xr:uid="{D1C62866-D339-42EF-9901-DD133A4FB948}"/>
    <hyperlink ref="AY104" r:id="rId137" xr:uid="{4411CD34-0AB2-4197-9D75-DFAF73632720}"/>
    <hyperlink ref="AX105" r:id="rId138" xr:uid="{32A9E219-9B05-4D3C-883C-03905B9E1A98}"/>
    <hyperlink ref="AY105" r:id="rId139" xr:uid="{51833CDC-169E-49AB-ABB2-EEF9AA7F7FFC}"/>
    <hyperlink ref="AX106" r:id="rId140" xr:uid="{76A773D8-5DA8-484A-BAE3-9DAF0BC2B5D4}"/>
    <hyperlink ref="AY106" r:id="rId141" xr:uid="{89CA2E07-3760-4E11-BDB8-4C3979BF18B2}"/>
    <hyperlink ref="AX107" r:id="rId142" xr:uid="{E0D5F4A3-BD98-483F-9252-FC2DA1FB953A}"/>
    <hyperlink ref="AY107" r:id="rId143" xr:uid="{1914ACFD-A16A-47E9-9C32-2678B06BBC4C}"/>
    <hyperlink ref="AX108" r:id="rId144" xr:uid="{9CAFD120-AB95-400D-9432-7E9561B47597}"/>
    <hyperlink ref="AY108" r:id="rId145" xr:uid="{9C994254-624B-45A0-8DFB-C0F71DE9B560}"/>
    <hyperlink ref="AX109" r:id="rId146" xr:uid="{E71FA38C-78F2-48CD-A202-327D77FD3BE6}"/>
    <hyperlink ref="AY109" r:id="rId147" xr:uid="{61D5FFF4-E109-4E78-9AD9-ABD3C320A642}"/>
    <hyperlink ref="AX110" r:id="rId148" xr:uid="{109E4CB0-3A15-433D-9FB9-0C72824AE3B8}"/>
    <hyperlink ref="AY110" r:id="rId149" xr:uid="{AA155727-E740-46ED-ADDA-57992668D83C}"/>
    <hyperlink ref="AX111" r:id="rId150" xr:uid="{AFE8705F-62DE-4625-9E4E-63AA8344D32B}"/>
    <hyperlink ref="AY111" r:id="rId151" xr:uid="{294A374E-4245-4870-A71D-ABB72C43833F}"/>
    <hyperlink ref="AX112" r:id="rId152" xr:uid="{606B5D61-D88C-426D-AA93-B76E00001EFD}"/>
    <hyperlink ref="AY112" r:id="rId153" xr:uid="{078EE185-7932-4B46-95BC-0EA08C6C934A}"/>
    <hyperlink ref="AX113" r:id="rId154" xr:uid="{94BC52DE-407E-4851-B2C1-0DA06A828BAE}"/>
    <hyperlink ref="AY113" r:id="rId155" xr:uid="{77DF5CB1-D15D-46AD-902F-EED168E5BF3D}"/>
    <hyperlink ref="AX114" r:id="rId156" xr:uid="{DCB8903F-A73E-4F14-890D-6B86BCE58E5D}"/>
    <hyperlink ref="AY114" r:id="rId157" xr:uid="{841A5CF8-FDF1-46B8-96E4-D1CA064D9C70}"/>
    <hyperlink ref="AX115" r:id="rId158" xr:uid="{5A506855-487B-4FC2-BE81-B2C60A874AE1}"/>
    <hyperlink ref="AY115" r:id="rId159" xr:uid="{5BABFAB7-512C-4C76-B150-B41C780E25E2}"/>
    <hyperlink ref="AX116" r:id="rId160" xr:uid="{60CACCC0-92B9-4095-9322-F390BC82D445}"/>
    <hyperlink ref="AY116" r:id="rId161" xr:uid="{A67C941C-B4D6-4802-B748-F1488CF5BC8C}"/>
    <hyperlink ref="AY117" r:id="rId162" xr:uid="{9E16A0AA-1682-4E3B-B69D-8FF37C87A2F3}"/>
    <hyperlink ref="AX117" r:id="rId163" xr:uid="{ECD5440C-B8E0-4560-9966-F1EAAFC502D3}"/>
    <hyperlink ref="AX118" r:id="rId164" xr:uid="{5438E97D-4E77-48DD-8596-CA9AB20CDBE6}"/>
    <hyperlink ref="AY118" r:id="rId165" xr:uid="{615C6684-F032-4FCB-914D-6132A43A26C3}"/>
    <hyperlink ref="AX119" r:id="rId166" xr:uid="{9BC2AD36-9323-44F9-98FF-1FD4B17D0CBA}"/>
    <hyperlink ref="AY119" r:id="rId167" xr:uid="{D28F38AB-9E91-4FF8-8EAB-9E82DFE08F5B}"/>
    <hyperlink ref="AX120" r:id="rId168" xr:uid="{20EA4BF2-9B88-431C-B35A-7ABB1978E3C3}"/>
    <hyperlink ref="AY120" r:id="rId169" xr:uid="{2F6FB1F6-D39A-4316-B4A2-053928903487}"/>
    <hyperlink ref="AX121" r:id="rId170" xr:uid="{9F07BB99-3CEF-4FB9-BAB8-7474DD1AD644}"/>
    <hyperlink ref="AY121" r:id="rId171" xr:uid="{B92BBD3E-EF2F-4CF7-A32A-72941F34391E}"/>
    <hyperlink ref="AX122" r:id="rId172" xr:uid="{EEDB2E31-D8F9-4845-B07B-BE1D80EAECA5}"/>
    <hyperlink ref="AX123" r:id="rId173" xr:uid="{01F01D58-6D23-47F1-B9D5-E4D0875B86B5}"/>
    <hyperlink ref="AY123" r:id="rId174" xr:uid="{A7BBCC26-1756-4666-8E4B-60D516477053}"/>
    <hyperlink ref="AX124" r:id="rId175" xr:uid="{AF443F81-CA23-481B-B7C6-FEB726F2D6AC}"/>
    <hyperlink ref="AY124" r:id="rId176" xr:uid="{C34B88C0-6CB3-406A-A72D-2A8287CA2F1A}"/>
    <hyperlink ref="AX125" r:id="rId177" xr:uid="{9616BA39-5CC2-4BE0-86E4-B9ED319FE925}"/>
    <hyperlink ref="AY125" r:id="rId178" xr:uid="{47642A0C-DE31-4D75-8D2E-8B695D77B16C}"/>
    <hyperlink ref="AX126" r:id="rId179" xr:uid="{46E1D905-8CAC-447F-BC68-B7FF3193FB94}"/>
    <hyperlink ref="AY58" r:id="rId180" xr:uid="{C41848CA-AC09-471E-B3BE-8347EC636890}"/>
    <hyperlink ref="AY126" r:id="rId181" xr:uid="{C4E7442E-CA70-4F8E-A8D6-569FB6BB6070}"/>
    <hyperlink ref="AX127" r:id="rId182" xr:uid="{524B0DEF-A82A-4D1A-9FC0-4936830868FA}"/>
    <hyperlink ref="AY127" r:id="rId183" xr:uid="{F333CA09-77EC-41C4-A418-210A9A6D0AAF}"/>
    <hyperlink ref="AX128" r:id="rId184" xr:uid="{0C4F554C-B522-4474-B362-0C7B771BAB9E}"/>
    <hyperlink ref="AY128" r:id="rId185" xr:uid="{9B72E33D-11E4-40F9-936F-182092800D53}"/>
    <hyperlink ref="AX129" r:id="rId186" xr:uid="{71E81E88-7D69-4C48-9E8A-5EB4BB2F0661}"/>
    <hyperlink ref="AY129" r:id="rId187" xr:uid="{743D9FE3-F7EA-45BC-B1AB-6733FA8E72A7}"/>
    <hyperlink ref="AX130" r:id="rId188" xr:uid="{CF48DCA7-4738-4F70-B816-8A02BA360815}"/>
    <hyperlink ref="AY130" r:id="rId189" xr:uid="{B8273BA3-197A-40D7-9958-D5A1B5C8D285}"/>
    <hyperlink ref="AX131" r:id="rId190" xr:uid="{2AA44001-E3C0-4CC4-92F4-F126D2C22379}"/>
    <hyperlink ref="AY131" r:id="rId191" xr:uid="{C00CC82C-18EA-4C27-AD45-266F06A397E5}"/>
    <hyperlink ref="AX132" r:id="rId192" xr:uid="{BD011F77-531B-4021-BF7B-78A81160D57D}"/>
    <hyperlink ref="AY132" r:id="rId193" xr:uid="{D82954E4-6D72-4A2F-B1A4-BC168B4A203F}"/>
    <hyperlink ref="AX133" r:id="rId194" xr:uid="{E760F874-68EF-4D4D-9247-B8ADAAED8F73}"/>
    <hyperlink ref="AY133" r:id="rId195" xr:uid="{59ED5661-FDF8-4798-8ABD-686EB5278324}"/>
    <hyperlink ref="AX134" r:id="rId196" xr:uid="{6296F6FA-3923-437E-B09D-CCE2F1BA2D1B}"/>
    <hyperlink ref="AY134" r:id="rId197" xr:uid="{7CDED117-6906-45F7-AB23-E1F3F6559ADB}"/>
    <hyperlink ref="AX135" r:id="rId198" xr:uid="{94AEDEA9-EC34-44BC-A04A-2A267EE3C6CB}"/>
    <hyperlink ref="AY135" r:id="rId199" xr:uid="{2BDCDBE3-B4A6-4F3B-8B8A-5D82EBADC84E}"/>
    <hyperlink ref="AX136" r:id="rId200" xr:uid="{33132DBF-2299-4693-8100-22B9B6FAACB8}"/>
    <hyperlink ref="AY136" r:id="rId201" xr:uid="{85DD5BC6-2E42-4D3B-BD02-C5361C425C25}"/>
    <hyperlink ref="AX137" r:id="rId202" xr:uid="{51604FEF-D854-469B-96CD-4779B8D887C7}"/>
    <hyperlink ref="AY137" r:id="rId203" xr:uid="{E0D9639E-59C0-4C72-8FE2-70A8240C2160}"/>
    <hyperlink ref="AY138" r:id="rId204" xr:uid="{812995A1-1007-4514-BE1D-D83EBF6DB471}"/>
    <hyperlink ref="AX138" r:id="rId205" xr:uid="{9078FD39-DE7F-4874-96F4-AA323088BAA6}"/>
    <hyperlink ref="AX139" r:id="rId206" xr:uid="{771E95D6-4816-4900-BC8B-77D940603A42}"/>
    <hyperlink ref="AY139" r:id="rId207" xr:uid="{B445B0C5-974E-4B60-8D23-6DCFD7DC521D}"/>
    <hyperlink ref="AX140" r:id="rId208" xr:uid="{ABEB27AD-6DB0-4848-B40F-3765BCAEBE78}"/>
    <hyperlink ref="AY140" r:id="rId209" xr:uid="{A5B7ECBF-E024-4EE5-AE75-0AB708E01502}"/>
    <hyperlink ref="AX141" r:id="rId210" xr:uid="{78A1B9C5-1357-4C31-A9A7-E5594610CF7A}"/>
    <hyperlink ref="AY141" r:id="rId211" xr:uid="{D12FEB82-52E2-4DA9-8E49-E7B2DC372D15}"/>
    <hyperlink ref="AX142" r:id="rId212" xr:uid="{1C997D95-FE73-4EB1-B1F0-3BAD64F267D1}"/>
    <hyperlink ref="AY142" r:id="rId213" xr:uid="{264302EB-3EF0-4E6E-806E-AE514EA4D671}"/>
    <hyperlink ref="AX143" r:id="rId214" xr:uid="{696A0B10-554E-441F-84F8-9DB5C7FFE2E3}"/>
    <hyperlink ref="AY143" r:id="rId215" xr:uid="{D6121CB7-6AF3-45B6-9BC8-F6D8786EC13C}"/>
    <hyperlink ref="AX144" r:id="rId216" xr:uid="{D8DED2D3-5FEB-4D63-BEDB-A63637CDB0DC}"/>
    <hyperlink ref="AY144" r:id="rId217" xr:uid="{01851F23-7C06-4E32-9B46-48BAA13B5EA1}"/>
    <hyperlink ref="AX145" r:id="rId218" xr:uid="{2706FD9D-2B8D-4FAA-ADE6-F517E906BD05}"/>
    <hyperlink ref="AY145" r:id="rId219" xr:uid="{B99C48B2-2E55-4FCC-A3B0-7910222B8AA0}"/>
    <hyperlink ref="AX146" r:id="rId220" xr:uid="{280E798A-2FC7-4BE9-BCF8-71C17B909990}"/>
    <hyperlink ref="AY146" r:id="rId221" xr:uid="{6B5417DE-5E4D-4355-91F2-44806AE177EB}"/>
    <hyperlink ref="AX147" r:id="rId222" xr:uid="{05A8EE67-673E-4B1F-9079-953CA5F565CA}"/>
    <hyperlink ref="AY147" r:id="rId223" xr:uid="{2CB1B385-D0DD-48BD-B5E5-52732E7BC749}"/>
    <hyperlink ref="AX229" r:id="rId224" xr:uid="{D021F3F4-4860-4C13-A511-CA46F535ED71}"/>
    <hyperlink ref="AX282" r:id="rId225" xr:uid="{B5184349-78FE-C643-8128-D198154AA6DC}"/>
    <hyperlink ref="AX247" r:id="rId226" xr:uid="{B3DB3523-E025-6A4E-AADA-FF9B397EC678}"/>
    <hyperlink ref="AX102" r:id="rId227" xr:uid="{F0EDA043-1C8B-B047-B8FF-D942C6CFF4D6}"/>
  </hyperlinks>
  <pageMargins left="0.7" right="0.7" top="0.75" bottom="0.75" header="0.3" footer="0.3"/>
  <pageSetup paperSize="9" orientation="portrait" r:id="rId228"/>
  <tableParts count="1">
    <tablePart r:id="rId22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438"/>
  <sheetViews>
    <sheetView topLeftCell="A41" workbookViewId="0">
      <selection activeCell="A58" sqref="A58:XFD58"/>
    </sheetView>
  </sheetViews>
  <sheetFormatPr baseColWidth="10" defaultColWidth="9" defaultRowHeight="15"/>
  <cols>
    <col min="1" max="1" width="9.6640625" customWidth="1"/>
    <col min="2" max="2" width="43.33203125" customWidth="1"/>
    <col min="3" max="3" width="39" customWidth="1"/>
  </cols>
  <sheetData>
    <row r="1" spans="1:3">
      <c r="A1" t="s">
        <v>0</v>
      </c>
      <c r="B1" t="s">
        <v>2158</v>
      </c>
      <c r="C1" t="s">
        <v>2159</v>
      </c>
    </row>
    <row r="2" spans="1:3">
      <c r="A2">
        <v>1</v>
      </c>
      <c r="B2" t="s">
        <v>784</v>
      </c>
      <c r="C2" t="s">
        <v>2160</v>
      </c>
    </row>
    <row r="3" spans="1:3">
      <c r="A3">
        <v>1</v>
      </c>
      <c r="B3" t="s">
        <v>2161</v>
      </c>
      <c r="C3" t="s">
        <v>2162</v>
      </c>
    </row>
    <row r="4" spans="1:3">
      <c r="A4">
        <v>2</v>
      </c>
      <c r="B4" t="s">
        <v>2163</v>
      </c>
      <c r="C4" t="s">
        <v>2164</v>
      </c>
    </row>
    <row r="5" spans="1:3">
      <c r="A5">
        <v>3</v>
      </c>
      <c r="B5" t="s">
        <v>2165</v>
      </c>
      <c r="C5" t="s">
        <v>2164</v>
      </c>
    </row>
    <row r="6" spans="1:3">
      <c r="A6">
        <v>4</v>
      </c>
      <c r="B6" t="s">
        <v>2166</v>
      </c>
      <c r="C6" t="s">
        <v>2164</v>
      </c>
    </row>
    <row r="7" spans="1:3">
      <c r="A7">
        <v>4</v>
      </c>
      <c r="B7" t="s">
        <v>2167</v>
      </c>
      <c r="C7" t="s">
        <v>2168</v>
      </c>
    </row>
    <row r="8" spans="1:3">
      <c r="A8">
        <v>5</v>
      </c>
      <c r="B8" t="s">
        <v>265</v>
      </c>
      <c r="C8" t="s">
        <v>2160</v>
      </c>
    </row>
    <row r="9" spans="1:3">
      <c r="A9">
        <v>6</v>
      </c>
      <c r="B9" t="s">
        <v>265</v>
      </c>
      <c r="C9" t="s">
        <v>2169</v>
      </c>
    </row>
    <row r="10" spans="1:3">
      <c r="A10">
        <v>7</v>
      </c>
      <c r="B10" t="s">
        <v>370</v>
      </c>
      <c r="C10" t="s">
        <v>2160</v>
      </c>
    </row>
    <row r="11" spans="1:3">
      <c r="A11">
        <v>7</v>
      </c>
      <c r="B11" t="s">
        <v>2170</v>
      </c>
      <c r="C11" t="s">
        <v>2168</v>
      </c>
    </row>
    <row r="12" spans="1:3">
      <c r="A12">
        <v>8</v>
      </c>
      <c r="B12" t="s">
        <v>370</v>
      </c>
      <c r="C12" t="s">
        <v>2160</v>
      </c>
    </row>
    <row r="13" spans="1:3">
      <c r="A13">
        <v>9</v>
      </c>
      <c r="B13" t="s">
        <v>370</v>
      </c>
      <c r="C13" t="s">
        <v>2160</v>
      </c>
    </row>
    <row r="14" spans="1:3">
      <c r="A14">
        <v>10</v>
      </c>
      <c r="B14" t="s">
        <v>382</v>
      </c>
      <c r="C14" t="s">
        <v>2168</v>
      </c>
    </row>
    <row r="15" spans="1:3">
      <c r="A15">
        <v>11</v>
      </c>
      <c r="B15" t="s">
        <v>2171</v>
      </c>
      <c r="C15" t="s">
        <v>2172</v>
      </c>
    </row>
    <row r="16" spans="1:3">
      <c r="A16">
        <v>11</v>
      </c>
      <c r="B16" t="s">
        <v>2173</v>
      </c>
      <c r="C16" t="s">
        <v>2174</v>
      </c>
    </row>
    <row r="17" spans="1:3">
      <c r="A17">
        <v>12</v>
      </c>
      <c r="B17" t="s">
        <v>784</v>
      </c>
      <c r="C17" t="s">
        <v>2175</v>
      </c>
    </row>
    <row r="18" spans="1:3">
      <c r="A18">
        <v>13</v>
      </c>
      <c r="B18" t="s">
        <v>1128</v>
      </c>
      <c r="C18" t="s">
        <v>2162</v>
      </c>
    </row>
    <row r="19" spans="1:3">
      <c r="A19">
        <v>14</v>
      </c>
      <c r="B19" t="s">
        <v>382</v>
      </c>
      <c r="C19" t="s">
        <v>2168</v>
      </c>
    </row>
    <row r="20" spans="1:3">
      <c r="A20">
        <v>15</v>
      </c>
      <c r="B20" t="s">
        <v>290</v>
      </c>
      <c r="C20" t="s">
        <v>2162</v>
      </c>
    </row>
    <row r="21" spans="1:3">
      <c r="A21">
        <v>16</v>
      </c>
      <c r="B21" t="s">
        <v>265</v>
      </c>
      <c r="C21" t="s">
        <v>2160</v>
      </c>
    </row>
    <row r="22" spans="1:3">
      <c r="A22">
        <v>17</v>
      </c>
      <c r="B22" t="s">
        <v>2176</v>
      </c>
      <c r="C22" t="s">
        <v>2168</v>
      </c>
    </row>
    <row r="23" spans="1:3">
      <c r="A23">
        <v>17</v>
      </c>
      <c r="B23" t="s">
        <v>370</v>
      </c>
      <c r="C23" t="s">
        <v>2164</v>
      </c>
    </row>
    <row r="24" spans="1:3">
      <c r="A24">
        <v>18</v>
      </c>
      <c r="B24" t="s">
        <v>290</v>
      </c>
      <c r="C24" t="s">
        <v>2162</v>
      </c>
    </row>
    <row r="25" spans="1:3">
      <c r="A25">
        <v>19</v>
      </c>
      <c r="B25" t="s">
        <v>784</v>
      </c>
      <c r="C25" t="s">
        <v>2160</v>
      </c>
    </row>
    <row r="26" spans="1:3">
      <c r="A26">
        <v>20</v>
      </c>
      <c r="B26" t="s">
        <v>265</v>
      </c>
      <c r="C26" t="s">
        <v>2160</v>
      </c>
    </row>
    <row r="27" spans="1:3">
      <c r="A27">
        <v>21</v>
      </c>
      <c r="B27" t="s">
        <v>265</v>
      </c>
      <c r="C27" t="s">
        <v>2160</v>
      </c>
    </row>
    <row r="28" spans="1:3">
      <c r="A28">
        <v>22</v>
      </c>
      <c r="B28" t="s">
        <v>784</v>
      </c>
      <c r="C28" t="s">
        <v>2175</v>
      </c>
    </row>
    <row r="29" spans="1:3">
      <c r="A29">
        <v>23</v>
      </c>
      <c r="B29" t="s">
        <v>265</v>
      </c>
      <c r="C29" t="s">
        <v>2160</v>
      </c>
    </row>
    <row r="30" spans="1:3">
      <c r="A30">
        <v>23</v>
      </c>
      <c r="B30" t="s">
        <v>382</v>
      </c>
      <c r="C30" t="s">
        <v>2168</v>
      </c>
    </row>
    <row r="31" spans="1:3">
      <c r="A31">
        <v>24</v>
      </c>
      <c r="B31" t="s">
        <v>1748</v>
      </c>
      <c r="C31" t="s">
        <v>2160</v>
      </c>
    </row>
    <row r="32" spans="1:3">
      <c r="A32">
        <v>24</v>
      </c>
      <c r="B32" t="s">
        <v>382</v>
      </c>
      <c r="C32" t="s">
        <v>2168</v>
      </c>
    </row>
    <row r="33" spans="1:3">
      <c r="A33">
        <v>25</v>
      </c>
      <c r="B33" t="s">
        <v>370</v>
      </c>
      <c r="C33" t="s">
        <v>2160</v>
      </c>
    </row>
    <row r="34" spans="1:3">
      <c r="A34">
        <v>26</v>
      </c>
      <c r="B34" t="s">
        <v>382</v>
      </c>
      <c r="C34" t="s">
        <v>2177</v>
      </c>
    </row>
    <row r="35" spans="1:3">
      <c r="A35">
        <v>27</v>
      </c>
      <c r="B35" t="s">
        <v>370</v>
      </c>
      <c r="C35" t="s">
        <v>2160</v>
      </c>
    </row>
    <row r="36" spans="1:3">
      <c r="A36">
        <v>27</v>
      </c>
      <c r="B36" t="s">
        <v>382</v>
      </c>
      <c r="C36" t="s">
        <v>2168</v>
      </c>
    </row>
    <row r="37" spans="1:3">
      <c r="A37">
        <v>28</v>
      </c>
      <c r="B37" t="s">
        <v>265</v>
      </c>
      <c r="C37" t="s">
        <v>2160</v>
      </c>
    </row>
    <row r="38" spans="1:3">
      <c r="A38">
        <v>28</v>
      </c>
      <c r="B38" t="s">
        <v>382</v>
      </c>
      <c r="C38" t="s">
        <v>2175</v>
      </c>
    </row>
    <row r="39" spans="1:3">
      <c r="A39">
        <v>29</v>
      </c>
      <c r="B39" t="s">
        <v>784</v>
      </c>
      <c r="C39" t="s">
        <v>2160</v>
      </c>
    </row>
    <row r="40" spans="1:3">
      <c r="A40">
        <v>30</v>
      </c>
      <c r="B40" t="s">
        <v>382</v>
      </c>
      <c r="C40" t="s">
        <v>2168</v>
      </c>
    </row>
    <row r="41" spans="1:3">
      <c r="A41">
        <v>30</v>
      </c>
      <c r="B41" t="s">
        <v>2178</v>
      </c>
      <c r="C41" t="s">
        <v>2160</v>
      </c>
    </row>
    <row r="42" spans="1:3">
      <c r="A42">
        <v>31</v>
      </c>
      <c r="B42" t="s">
        <v>382</v>
      </c>
      <c r="C42" t="s">
        <v>2160</v>
      </c>
    </row>
    <row r="43" spans="1:3">
      <c r="A43">
        <v>32</v>
      </c>
      <c r="B43" t="s">
        <v>2179</v>
      </c>
      <c r="C43" t="s">
        <v>2160</v>
      </c>
    </row>
    <row r="44" spans="1:3">
      <c r="A44">
        <v>33</v>
      </c>
      <c r="B44" t="s">
        <v>265</v>
      </c>
      <c r="C44" t="s">
        <v>2160</v>
      </c>
    </row>
    <row r="45" spans="1:3">
      <c r="A45">
        <v>33</v>
      </c>
      <c r="B45" t="s">
        <v>2180</v>
      </c>
      <c r="C45" t="s">
        <v>2181</v>
      </c>
    </row>
    <row r="46" spans="1:3">
      <c r="A46">
        <v>34</v>
      </c>
      <c r="B46" t="s">
        <v>290</v>
      </c>
      <c r="C46" t="s">
        <v>2162</v>
      </c>
    </row>
    <row r="47" spans="1:3">
      <c r="A47">
        <v>34</v>
      </c>
      <c r="B47" t="s">
        <v>265</v>
      </c>
      <c r="C47" t="s">
        <v>2160</v>
      </c>
    </row>
    <row r="48" spans="1:3">
      <c r="A48">
        <v>35</v>
      </c>
      <c r="B48" t="s">
        <v>2182</v>
      </c>
      <c r="C48" t="s">
        <v>2160</v>
      </c>
    </row>
    <row r="49" spans="1:3">
      <c r="A49">
        <v>36</v>
      </c>
      <c r="B49" t="s">
        <v>382</v>
      </c>
      <c r="C49" t="s">
        <v>2168</v>
      </c>
    </row>
    <row r="50" spans="1:3">
      <c r="A50">
        <v>36</v>
      </c>
      <c r="B50" t="s">
        <v>2183</v>
      </c>
      <c r="C50" t="s">
        <v>2162</v>
      </c>
    </row>
    <row r="51" spans="1:3">
      <c r="A51">
        <v>37</v>
      </c>
      <c r="B51" t="s">
        <v>382</v>
      </c>
      <c r="C51" t="s">
        <v>2184</v>
      </c>
    </row>
    <row r="52" spans="1:3">
      <c r="A52">
        <v>37</v>
      </c>
      <c r="B52" t="s">
        <v>2185</v>
      </c>
      <c r="C52" t="s">
        <v>190</v>
      </c>
    </row>
    <row r="53" spans="1:3">
      <c r="A53">
        <v>37</v>
      </c>
      <c r="B53" t="s">
        <v>2186</v>
      </c>
      <c r="C53" t="s">
        <v>190</v>
      </c>
    </row>
    <row r="54" spans="1:3">
      <c r="A54">
        <v>37</v>
      </c>
      <c r="B54" t="s">
        <v>2187</v>
      </c>
      <c r="C54" t="s">
        <v>190</v>
      </c>
    </row>
    <row r="55" spans="1:3">
      <c r="A55">
        <v>38</v>
      </c>
      <c r="B55" t="s">
        <v>265</v>
      </c>
      <c r="C55" t="s">
        <v>2160</v>
      </c>
    </row>
    <row r="56" spans="1:3">
      <c r="A56">
        <v>38</v>
      </c>
      <c r="B56" t="s">
        <v>2188</v>
      </c>
      <c r="C56" t="s">
        <v>2168</v>
      </c>
    </row>
    <row r="57" spans="1:3">
      <c r="A57">
        <v>39</v>
      </c>
      <c r="B57" t="s">
        <v>1128</v>
      </c>
      <c r="C57" t="s">
        <v>2162</v>
      </c>
    </row>
    <row r="58" spans="1:3">
      <c r="A58">
        <v>40</v>
      </c>
      <c r="B58" t="s">
        <v>527</v>
      </c>
      <c r="C58" t="s">
        <v>2160</v>
      </c>
    </row>
    <row r="59" spans="1:3">
      <c r="A59">
        <v>41</v>
      </c>
      <c r="B59" t="s">
        <v>382</v>
      </c>
      <c r="C59" t="s">
        <v>2177</v>
      </c>
    </row>
    <row r="60" spans="1:3">
      <c r="A60">
        <v>42</v>
      </c>
      <c r="B60" t="s">
        <v>382</v>
      </c>
      <c r="C60" t="s">
        <v>2177</v>
      </c>
    </row>
    <row r="61" spans="1:3">
      <c r="A61">
        <v>43</v>
      </c>
      <c r="B61" t="s">
        <v>370</v>
      </c>
      <c r="C61" t="s">
        <v>2160</v>
      </c>
    </row>
    <row r="62" spans="1:3">
      <c r="A62">
        <v>43</v>
      </c>
      <c r="B62" t="s">
        <v>2189</v>
      </c>
      <c r="C62" t="s">
        <v>436</v>
      </c>
    </row>
    <row r="63" spans="1:3">
      <c r="A63">
        <v>44</v>
      </c>
      <c r="B63" t="s">
        <v>2190</v>
      </c>
      <c r="C63" t="s">
        <v>2191</v>
      </c>
    </row>
    <row r="64" spans="1:3">
      <c r="A64">
        <v>45</v>
      </c>
      <c r="B64" t="s">
        <v>382</v>
      </c>
      <c r="C64" t="s">
        <v>2177</v>
      </c>
    </row>
    <row r="65" spans="1:3">
      <c r="A65">
        <v>46</v>
      </c>
      <c r="B65" t="s">
        <v>290</v>
      </c>
      <c r="C65" t="s">
        <v>2162</v>
      </c>
    </row>
    <row r="66" spans="1:3">
      <c r="A66">
        <v>46</v>
      </c>
      <c r="B66" t="s">
        <v>2183</v>
      </c>
      <c r="C66" t="s">
        <v>233</v>
      </c>
    </row>
    <row r="67" spans="1:3">
      <c r="A67">
        <v>47</v>
      </c>
      <c r="B67" t="s">
        <v>746</v>
      </c>
      <c r="C67" t="s">
        <v>2192</v>
      </c>
    </row>
    <row r="68" spans="1:3">
      <c r="A68">
        <v>48</v>
      </c>
      <c r="B68" t="s">
        <v>784</v>
      </c>
      <c r="C68" t="s">
        <v>2160</v>
      </c>
    </row>
    <row r="69" spans="1:3">
      <c r="A69">
        <v>48</v>
      </c>
      <c r="B69" t="s">
        <v>2193</v>
      </c>
      <c r="C69" t="s">
        <v>2194</v>
      </c>
    </row>
    <row r="70" spans="1:3">
      <c r="A70">
        <v>49</v>
      </c>
      <c r="B70" t="s">
        <v>2195</v>
      </c>
      <c r="C70" t="s">
        <v>2194</v>
      </c>
    </row>
    <row r="71" spans="1:3">
      <c r="A71">
        <v>50</v>
      </c>
      <c r="B71" t="s">
        <v>382</v>
      </c>
      <c r="C71" t="s">
        <v>2168</v>
      </c>
    </row>
    <row r="72" spans="1:3">
      <c r="A72">
        <v>51</v>
      </c>
      <c r="B72" t="s">
        <v>636</v>
      </c>
      <c r="C72" t="s">
        <v>2160</v>
      </c>
    </row>
    <row r="73" spans="1:3">
      <c r="A73">
        <v>52</v>
      </c>
      <c r="B73" t="s">
        <v>290</v>
      </c>
      <c r="C73" t="s">
        <v>2162</v>
      </c>
    </row>
    <row r="74" spans="1:3">
      <c r="A74">
        <v>53</v>
      </c>
      <c r="B74" t="s">
        <v>265</v>
      </c>
      <c r="C74" t="s">
        <v>2160</v>
      </c>
    </row>
    <row r="75" spans="1:3">
      <c r="A75">
        <v>53</v>
      </c>
      <c r="B75" t="s">
        <v>290</v>
      </c>
      <c r="C75" t="s">
        <v>2162</v>
      </c>
    </row>
    <row r="76" spans="1:3">
      <c r="A76">
        <v>54</v>
      </c>
      <c r="B76" t="s">
        <v>265</v>
      </c>
      <c r="C76" t="s">
        <v>2160</v>
      </c>
    </row>
    <row r="77" spans="1:3">
      <c r="A77">
        <v>55</v>
      </c>
      <c r="B77" t="s">
        <v>746</v>
      </c>
      <c r="C77" t="s">
        <v>2192</v>
      </c>
    </row>
    <row r="78" spans="1:3">
      <c r="A78">
        <v>56</v>
      </c>
      <c r="B78" t="s">
        <v>265</v>
      </c>
      <c r="C78" t="s">
        <v>2160</v>
      </c>
    </row>
    <row r="79" spans="1:3">
      <c r="A79">
        <v>57</v>
      </c>
      <c r="B79" t="s">
        <v>265</v>
      </c>
      <c r="C79" t="s">
        <v>2160</v>
      </c>
    </row>
    <row r="80" spans="1:3">
      <c r="A80">
        <v>58</v>
      </c>
      <c r="B80" t="s">
        <v>527</v>
      </c>
      <c r="C80" t="s">
        <v>2196</v>
      </c>
    </row>
    <row r="81" spans="1:3">
      <c r="A81">
        <v>59</v>
      </c>
      <c r="B81" t="s">
        <v>717</v>
      </c>
      <c r="C81" t="s">
        <v>2160</v>
      </c>
    </row>
    <row r="82" spans="1:3">
      <c r="A82">
        <v>60</v>
      </c>
      <c r="B82" t="s">
        <v>2166</v>
      </c>
      <c r="C82" t="s">
        <v>2160</v>
      </c>
    </row>
    <row r="83" spans="1:3">
      <c r="A83">
        <v>60</v>
      </c>
      <c r="B83" t="s">
        <v>290</v>
      </c>
      <c r="C83" t="s">
        <v>2162</v>
      </c>
    </row>
    <row r="84" spans="1:3">
      <c r="A84">
        <v>61</v>
      </c>
      <c r="B84" t="s">
        <v>265</v>
      </c>
      <c r="C84" t="s">
        <v>2160</v>
      </c>
    </row>
    <row r="85" spans="1:3">
      <c r="A85">
        <v>61</v>
      </c>
      <c r="B85" t="s">
        <v>2180</v>
      </c>
      <c r="C85" t="s">
        <v>2181</v>
      </c>
    </row>
    <row r="86" spans="1:3">
      <c r="A86">
        <v>62</v>
      </c>
      <c r="B86" t="s">
        <v>750</v>
      </c>
      <c r="C86" t="s">
        <v>2192</v>
      </c>
    </row>
    <row r="87" spans="1:3">
      <c r="A87">
        <v>62</v>
      </c>
      <c r="B87" t="s">
        <v>1128</v>
      </c>
      <c r="C87" t="s">
        <v>2162</v>
      </c>
    </row>
    <row r="88" spans="1:3">
      <c r="A88">
        <v>63</v>
      </c>
      <c r="B88" t="s">
        <v>290</v>
      </c>
      <c r="C88" t="s">
        <v>2162</v>
      </c>
    </row>
    <row r="89" spans="1:3">
      <c r="A89">
        <v>63</v>
      </c>
      <c r="B89" t="s">
        <v>265</v>
      </c>
      <c r="C89" t="s">
        <v>2160</v>
      </c>
    </row>
    <row r="90" spans="1:3">
      <c r="A90">
        <v>64</v>
      </c>
      <c r="B90" t="s">
        <v>767</v>
      </c>
      <c r="C90" t="s">
        <v>2168</v>
      </c>
    </row>
    <row r="91" spans="1:3">
      <c r="A91">
        <v>65</v>
      </c>
      <c r="B91" t="s">
        <v>265</v>
      </c>
      <c r="C91" t="s">
        <v>2160</v>
      </c>
    </row>
    <row r="92" spans="1:3">
      <c r="A92">
        <v>65</v>
      </c>
      <c r="B92" t="s">
        <v>2180</v>
      </c>
      <c r="C92" t="s">
        <v>2197</v>
      </c>
    </row>
    <row r="93" spans="1:3">
      <c r="A93">
        <v>65</v>
      </c>
      <c r="B93" t="s">
        <v>2198</v>
      </c>
      <c r="C93" t="s">
        <v>2197</v>
      </c>
    </row>
    <row r="94" spans="1:3">
      <c r="A94">
        <v>66</v>
      </c>
      <c r="B94" t="s">
        <v>784</v>
      </c>
      <c r="C94" t="s">
        <v>2160</v>
      </c>
    </row>
    <row r="95" spans="1:3">
      <c r="A95">
        <v>67</v>
      </c>
      <c r="B95" t="s">
        <v>2183</v>
      </c>
      <c r="C95" t="s">
        <v>2162</v>
      </c>
    </row>
    <row r="96" spans="1:3">
      <c r="A96">
        <v>67</v>
      </c>
      <c r="B96" t="s">
        <v>2199</v>
      </c>
      <c r="C96" t="s">
        <v>2168</v>
      </c>
    </row>
    <row r="97" spans="1:3">
      <c r="A97">
        <v>68</v>
      </c>
      <c r="B97" t="s">
        <v>265</v>
      </c>
      <c r="C97" t="s">
        <v>2160</v>
      </c>
    </row>
    <row r="98" spans="1:3">
      <c r="A98">
        <v>68</v>
      </c>
      <c r="B98" t="s">
        <v>290</v>
      </c>
      <c r="C98" t="s">
        <v>2162</v>
      </c>
    </row>
    <row r="99" spans="1:3">
      <c r="A99">
        <v>69</v>
      </c>
      <c r="B99" t="s">
        <v>813</v>
      </c>
      <c r="C99" t="s">
        <v>2192</v>
      </c>
    </row>
    <row r="100" spans="1:3">
      <c r="A100">
        <v>70</v>
      </c>
      <c r="B100" t="s">
        <v>746</v>
      </c>
      <c r="C100" t="s">
        <v>2192</v>
      </c>
    </row>
    <row r="101" spans="1:3">
      <c r="A101">
        <v>70</v>
      </c>
      <c r="B101" t="s">
        <v>2200</v>
      </c>
      <c r="C101" t="s">
        <v>2194</v>
      </c>
    </row>
    <row r="102" spans="1:3">
      <c r="A102">
        <v>71</v>
      </c>
      <c r="B102" t="s">
        <v>827</v>
      </c>
      <c r="C102" t="s">
        <v>2194</v>
      </c>
    </row>
    <row r="103" spans="1:3">
      <c r="A103">
        <v>72</v>
      </c>
      <c r="B103" t="s">
        <v>746</v>
      </c>
      <c r="C103" t="s">
        <v>2192</v>
      </c>
    </row>
    <row r="104" spans="1:3">
      <c r="A104">
        <v>73</v>
      </c>
      <c r="B104" t="s">
        <v>2166</v>
      </c>
      <c r="C104" t="s">
        <v>2160</v>
      </c>
    </row>
    <row r="105" spans="1:3">
      <c r="A105">
        <v>74</v>
      </c>
      <c r="B105" t="s">
        <v>1687</v>
      </c>
      <c r="C105" t="s">
        <v>2181</v>
      </c>
    </row>
    <row r="106" spans="1:3">
      <c r="A106">
        <v>75</v>
      </c>
      <c r="B106" t="s">
        <v>746</v>
      </c>
      <c r="C106" t="s">
        <v>2201</v>
      </c>
    </row>
    <row r="107" spans="1:3">
      <c r="A107">
        <v>76</v>
      </c>
      <c r="B107" t="s">
        <v>265</v>
      </c>
      <c r="C107" t="s">
        <v>2160</v>
      </c>
    </row>
    <row r="108" spans="1:3">
      <c r="A108">
        <v>76</v>
      </c>
      <c r="B108" t="s">
        <v>290</v>
      </c>
      <c r="C108" t="s">
        <v>2162</v>
      </c>
    </row>
    <row r="109" spans="1:3">
      <c r="A109">
        <v>77</v>
      </c>
      <c r="B109" t="s">
        <v>746</v>
      </c>
      <c r="C109" t="s">
        <v>2192</v>
      </c>
    </row>
    <row r="110" spans="1:3">
      <c r="A110">
        <v>78</v>
      </c>
      <c r="B110" t="s">
        <v>746</v>
      </c>
      <c r="C110" t="s">
        <v>2202</v>
      </c>
    </row>
    <row r="111" spans="1:3">
      <c r="A111">
        <v>79</v>
      </c>
      <c r="B111" t="s">
        <v>746</v>
      </c>
      <c r="C111" t="s">
        <v>2192</v>
      </c>
    </row>
    <row r="112" spans="1:3">
      <c r="A112">
        <v>80</v>
      </c>
      <c r="B112" t="s">
        <v>1128</v>
      </c>
      <c r="C112" t="s">
        <v>2162</v>
      </c>
    </row>
    <row r="113" spans="1:3">
      <c r="A113">
        <v>80</v>
      </c>
      <c r="B113" t="s">
        <v>746</v>
      </c>
      <c r="C113" t="s">
        <v>2192</v>
      </c>
    </row>
    <row r="114" spans="1:3">
      <c r="A114">
        <v>81</v>
      </c>
      <c r="B114" t="s">
        <v>746</v>
      </c>
      <c r="C114" t="s">
        <v>2192</v>
      </c>
    </row>
    <row r="115" spans="1:3">
      <c r="A115">
        <v>82</v>
      </c>
      <c r="B115" t="s">
        <v>746</v>
      </c>
      <c r="C115" t="s">
        <v>2192</v>
      </c>
    </row>
    <row r="116" spans="1:3">
      <c r="A116">
        <v>83</v>
      </c>
      <c r="B116" t="s">
        <v>265</v>
      </c>
      <c r="C116" t="s">
        <v>2160</v>
      </c>
    </row>
    <row r="117" spans="1:3">
      <c r="A117">
        <v>84</v>
      </c>
      <c r="B117" t="s">
        <v>1128</v>
      </c>
      <c r="C117" t="s">
        <v>2162</v>
      </c>
    </row>
    <row r="118" spans="1:3">
      <c r="A118">
        <v>85</v>
      </c>
      <c r="B118" t="s">
        <v>717</v>
      </c>
      <c r="C118" t="s">
        <v>2203</v>
      </c>
    </row>
    <row r="119" spans="1:3">
      <c r="A119">
        <v>86</v>
      </c>
      <c r="B119" t="s">
        <v>1128</v>
      </c>
      <c r="C119" t="s">
        <v>2162</v>
      </c>
    </row>
    <row r="120" spans="1:3">
      <c r="A120">
        <v>87</v>
      </c>
      <c r="B120" t="s">
        <v>750</v>
      </c>
      <c r="C120" t="s">
        <v>436</v>
      </c>
    </row>
    <row r="121" spans="1:3">
      <c r="A121">
        <v>87</v>
      </c>
      <c r="B121" t="s">
        <v>1128</v>
      </c>
      <c r="C121" t="s">
        <v>233</v>
      </c>
    </row>
    <row r="122" spans="1:3">
      <c r="A122">
        <v>88</v>
      </c>
      <c r="B122" t="s">
        <v>750</v>
      </c>
      <c r="C122" t="s">
        <v>436</v>
      </c>
    </row>
    <row r="123" spans="1:3">
      <c r="A123">
        <v>88</v>
      </c>
      <c r="B123" t="s">
        <v>717</v>
      </c>
      <c r="C123" t="s">
        <v>2160</v>
      </c>
    </row>
    <row r="124" spans="1:3">
      <c r="A124">
        <v>89</v>
      </c>
      <c r="B124" t="s">
        <v>1128</v>
      </c>
      <c r="C124" t="s">
        <v>2162</v>
      </c>
    </row>
    <row r="125" spans="1:3">
      <c r="A125">
        <v>90</v>
      </c>
      <c r="B125" t="s">
        <v>784</v>
      </c>
      <c r="C125" t="s">
        <v>2160</v>
      </c>
    </row>
    <row r="126" spans="1:3">
      <c r="A126">
        <v>91</v>
      </c>
      <c r="B126" t="s">
        <v>746</v>
      </c>
      <c r="C126" t="s">
        <v>2192</v>
      </c>
    </row>
    <row r="127" spans="1:3">
      <c r="A127">
        <v>92</v>
      </c>
      <c r="B127" t="s">
        <v>1687</v>
      </c>
      <c r="C127" t="s">
        <v>2162</v>
      </c>
    </row>
    <row r="128" spans="1:3">
      <c r="A128">
        <v>92</v>
      </c>
      <c r="B128" t="s">
        <v>1160</v>
      </c>
      <c r="C128" t="s">
        <v>2162</v>
      </c>
    </row>
    <row r="129" spans="1:3">
      <c r="A129">
        <v>93</v>
      </c>
      <c r="B129" t="s">
        <v>746</v>
      </c>
      <c r="C129" t="s">
        <v>2192</v>
      </c>
    </row>
    <row r="130" spans="1:3">
      <c r="A130">
        <v>94</v>
      </c>
      <c r="B130" t="s">
        <v>1128</v>
      </c>
      <c r="C130" t="s">
        <v>2162</v>
      </c>
    </row>
    <row r="131" spans="1:3">
      <c r="A131">
        <v>95</v>
      </c>
      <c r="B131" t="s">
        <v>265</v>
      </c>
      <c r="C131" t="s">
        <v>2160</v>
      </c>
    </row>
    <row r="132" spans="1:3">
      <c r="A132">
        <v>96</v>
      </c>
      <c r="B132" t="s">
        <v>1128</v>
      </c>
      <c r="C132" t="s">
        <v>2162</v>
      </c>
    </row>
    <row r="133" spans="1:3">
      <c r="A133">
        <v>97</v>
      </c>
      <c r="B133" t="s">
        <v>746</v>
      </c>
      <c r="C133" t="s">
        <v>2202</v>
      </c>
    </row>
    <row r="134" spans="1:3">
      <c r="A134">
        <v>98</v>
      </c>
      <c r="B134" t="s">
        <v>746</v>
      </c>
      <c r="C134" t="s">
        <v>2192</v>
      </c>
    </row>
    <row r="135" spans="1:3">
      <c r="A135">
        <v>99</v>
      </c>
      <c r="B135" t="s">
        <v>1128</v>
      </c>
      <c r="C135" t="s">
        <v>2162</v>
      </c>
    </row>
    <row r="136" spans="1:3">
      <c r="A136">
        <v>100</v>
      </c>
      <c r="B136" t="s">
        <v>746</v>
      </c>
      <c r="C136" t="s">
        <v>2192</v>
      </c>
    </row>
    <row r="137" spans="1:3">
      <c r="A137">
        <v>101</v>
      </c>
      <c r="B137" t="s">
        <v>2183</v>
      </c>
      <c r="C137" t="s">
        <v>233</v>
      </c>
    </row>
    <row r="138" spans="1:3">
      <c r="A138">
        <v>102</v>
      </c>
      <c r="B138" t="s">
        <v>746</v>
      </c>
      <c r="C138" t="s">
        <v>2192</v>
      </c>
    </row>
    <row r="139" spans="1:3">
      <c r="A139">
        <v>103</v>
      </c>
      <c r="B139" t="s">
        <v>290</v>
      </c>
      <c r="C139" t="s">
        <v>2162</v>
      </c>
    </row>
    <row r="140" spans="1:3">
      <c r="A140">
        <v>104</v>
      </c>
      <c r="B140" t="s">
        <v>746</v>
      </c>
      <c r="C140" t="s">
        <v>2192</v>
      </c>
    </row>
    <row r="141" spans="1:3">
      <c r="A141">
        <v>105</v>
      </c>
      <c r="B141" t="s">
        <v>746</v>
      </c>
      <c r="C141" t="s">
        <v>2192</v>
      </c>
    </row>
    <row r="142" spans="1:3">
      <c r="A142">
        <v>106</v>
      </c>
      <c r="B142" t="s">
        <v>750</v>
      </c>
      <c r="C142" t="s">
        <v>2181</v>
      </c>
    </row>
    <row r="143" spans="1:3">
      <c r="A143">
        <v>107</v>
      </c>
      <c r="B143" t="s">
        <v>382</v>
      </c>
      <c r="C143" t="s">
        <v>2168</v>
      </c>
    </row>
    <row r="144" spans="1:3">
      <c r="A144">
        <v>108</v>
      </c>
      <c r="B144" t="s">
        <v>1128</v>
      </c>
      <c r="C144" t="s">
        <v>2162</v>
      </c>
    </row>
    <row r="145" spans="1:3">
      <c r="A145">
        <v>109</v>
      </c>
      <c r="B145" t="s">
        <v>265</v>
      </c>
      <c r="C145" t="s">
        <v>2160</v>
      </c>
    </row>
    <row r="146" spans="1:3">
      <c r="A146">
        <v>109</v>
      </c>
      <c r="B146" t="s">
        <v>290</v>
      </c>
      <c r="C146" t="s">
        <v>2162</v>
      </c>
    </row>
    <row r="147" spans="1:3">
      <c r="A147">
        <v>110</v>
      </c>
      <c r="B147" t="s">
        <v>746</v>
      </c>
      <c r="C147" t="s">
        <v>2192</v>
      </c>
    </row>
    <row r="148" spans="1:3">
      <c r="A148">
        <v>111</v>
      </c>
      <c r="B148" t="s">
        <v>746</v>
      </c>
      <c r="C148" t="s">
        <v>2192</v>
      </c>
    </row>
    <row r="149" spans="1:3">
      <c r="A149">
        <v>112</v>
      </c>
      <c r="B149" t="s">
        <v>1160</v>
      </c>
      <c r="C149" t="s">
        <v>2181</v>
      </c>
    </row>
    <row r="150" spans="1:3">
      <c r="A150">
        <v>112</v>
      </c>
      <c r="B150" t="s">
        <v>2204</v>
      </c>
      <c r="C150" t="s">
        <v>2162</v>
      </c>
    </row>
    <row r="151" spans="1:3">
      <c r="A151">
        <v>113</v>
      </c>
      <c r="B151" t="s">
        <v>1588</v>
      </c>
      <c r="C151" t="s">
        <v>2194</v>
      </c>
    </row>
    <row r="152" spans="1:3">
      <c r="A152">
        <v>114</v>
      </c>
      <c r="B152" t="s">
        <v>2205</v>
      </c>
      <c r="C152" t="s">
        <v>2192</v>
      </c>
    </row>
    <row r="153" spans="1:3">
      <c r="A153">
        <v>115</v>
      </c>
      <c r="B153" t="s">
        <v>382</v>
      </c>
      <c r="C153" t="s">
        <v>2168</v>
      </c>
    </row>
    <row r="154" spans="1:3">
      <c r="A154">
        <v>116</v>
      </c>
      <c r="B154" t="s">
        <v>265</v>
      </c>
      <c r="C154" t="s">
        <v>2160</v>
      </c>
    </row>
    <row r="155" spans="1:3">
      <c r="A155">
        <v>117</v>
      </c>
      <c r="B155" t="s">
        <v>746</v>
      </c>
      <c r="C155" t="s">
        <v>2192</v>
      </c>
    </row>
    <row r="156" spans="1:3">
      <c r="A156">
        <v>118</v>
      </c>
      <c r="B156" t="s">
        <v>746</v>
      </c>
      <c r="C156" t="s">
        <v>2192</v>
      </c>
    </row>
    <row r="157" spans="1:3">
      <c r="A157">
        <v>119</v>
      </c>
      <c r="B157" t="s">
        <v>746</v>
      </c>
      <c r="C157" t="s">
        <v>2192</v>
      </c>
    </row>
    <row r="158" spans="1:3">
      <c r="A158">
        <v>120</v>
      </c>
      <c r="B158" t="s">
        <v>746</v>
      </c>
      <c r="C158" t="s">
        <v>2192</v>
      </c>
    </row>
    <row r="159" spans="1:3">
      <c r="A159">
        <v>121</v>
      </c>
      <c r="B159" t="s">
        <v>750</v>
      </c>
      <c r="C159" t="s">
        <v>2181</v>
      </c>
    </row>
    <row r="160" spans="1:3">
      <c r="A160">
        <v>122</v>
      </c>
      <c r="B160" t="s">
        <v>746</v>
      </c>
      <c r="C160" t="s">
        <v>2192</v>
      </c>
    </row>
    <row r="161" spans="1:3">
      <c r="A161">
        <v>123</v>
      </c>
      <c r="B161" t="s">
        <v>746</v>
      </c>
      <c r="C161" t="s">
        <v>2192</v>
      </c>
    </row>
    <row r="162" spans="1:3">
      <c r="A162">
        <v>123</v>
      </c>
      <c r="B162" t="s">
        <v>2206</v>
      </c>
      <c r="C162" t="s">
        <v>202</v>
      </c>
    </row>
    <row r="163" spans="1:3">
      <c r="A163">
        <v>124</v>
      </c>
      <c r="B163" t="s">
        <v>746</v>
      </c>
      <c r="C163" t="s">
        <v>2192</v>
      </c>
    </row>
    <row r="164" spans="1:3">
      <c r="A164">
        <v>125</v>
      </c>
      <c r="B164" t="s">
        <v>265</v>
      </c>
      <c r="C164" t="s">
        <v>2160</v>
      </c>
    </row>
    <row r="165" spans="1:3">
      <c r="A165">
        <v>126</v>
      </c>
      <c r="B165" t="s">
        <v>382</v>
      </c>
      <c r="C165" t="s">
        <v>2175</v>
      </c>
    </row>
    <row r="166" spans="1:3">
      <c r="A166">
        <v>127</v>
      </c>
      <c r="B166" t="s">
        <v>746</v>
      </c>
      <c r="C166" t="s">
        <v>2192</v>
      </c>
    </row>
    <row r="167" spans="1:3">
      <c r="A167">
        <v>128</v>
      </c>
      <c r="B167" t="s">
        <v>1160</v>
      </c>
      <c r="C167" t="s">
        <v>436</v>
      </c>
    </row>
    <row r="168" spans="1:3">
      <c r="A168">
        <v>129</v>
      </c>
      <c r="B168" t="s">
        <v>746</v>
      </c>
      <c r="C168" t="s">
        <v>2192</v>
      </c>
    </row>
    <row r="169" spans="1:3">
      <c r="A169">
        <v>130</v>
      </c>
      <c r="B169" t="s">
        <v>382</v>
      </c>
      <c r="C169" t="s">
        <v>2177</v>
      </c>
    </row>
    <row r="170" spans="1:3">
      <c r="A170">
        <v>131</v>
      </c>
      <c r="B170" t="s">
        <v>746</v>
      </c>
      <c r="C170" t="s">
        <v>2192</v>
      </c>
    </row>
    <row r="171" spans="1:3">
      <c r="A171">
        <v>132</v>
      </c>
      <c r="B171" t="s">
        <v>746</v>
      </c>
      <c r="C171" t="s">
        <v>2192</v>
      </c>
    </row>
    <row r="172" spans="1:3">
      <c r="A172">
        <v>132</v>
      </c>
      <c r="B172" t="s">
        <v>2207</v>
      </c>
      <c r="C172" t="s">
        <v>2181</v>
      </c>
    </row>
    <row r="173" spans="1:3">
      <c r="A173">
        <v>132</v>
      </c>
      <c r="B173" t="s">
        <v>1687</v>
      </c>
      <c r="C173" t="s">
        <v>2181</v>
      </c>
    </row>
    <row r="174" spans="1:3">
      <c r="A174">
        <v>133</v>
      </c>
      <c r="B174" t="s">
        <v>2208</v>
      </c>
      <c r="C174" t="s">
        <v>2197</v>
      </c>
    </row>
    <row r="175" spans="1:3">
      <c r="A175">
        <v>134</v>
      </c>
      <c r="B175" t="s">
        <v>746</v>
      </c>
      <c r="C175" t="s">
        <v>2192</v>
      </c>
    </row>
    <row r="176" spans="1:3">
      <c r="A176">
        <v>134</v>
      </c>
      <c r="B176" t="s">
        <v>1128</v>
      </c>
      <c r="C176" t="s">
        <v>2162</v>
      </c>
    </row>
    <row r="177" spans="1:3">
      <c r="A177">
        <v>135</v>
      </c>
      <c r="B177" t="s">
        <v>265</v>
      </c>
      <c r="C177" t="s">
        <v>2160</v>
      </c>
    </row>
    <row r="178" spans="1:3">
      <c r="A178">
        <v>135</v>
      </c>
      <c r="B178" t="s">
        <v>2209</v>
      </c>
      <c r="C178" t="s">
        <v>202</v>
      </c>
    </row>
    <row r="179" spans="1:3">
      <c r="A179">
        <v>135</v>
      </c>
      <c r="B179" t="s">
        <v>2210</v>
      </c>
      <c r="C179" t="s">
        <v>190</v>
      </c>
    </row>
    <row r="180" spans="1:3">
      <c r="A180">
        <v>136</v>
      </c>
      <c r="B180" t="s">
        <v>382</v>
      </c>
      <c r="C180" t="s">
        <v>2175</v>
      </c>
    </row>
    <row r="181" spans="1:3">
      <c r="A181">
        <v>137</v>
      </c>
      <c r="B181" t="s">
        <v>2211</v>
      </c>
      <c r="C181" t="s">
        <v>2194</v>
      </c>
    </row>
    <row r="182" spans="1:3">
      <c r="A182">
        <v>138</v>
      </c>
      <c r="B182" t="s">
        <v>265</v>
      </c>
      <c r="C182" t="s">
        <v>2160</v>
      </c>
    </row>
    <row r="183" spans="1:3">
      <c r="A183">
        <v>138</v>
      </c>
      <c r="B183" t="s">
        <v>382</v>
      </c>
      <c r="C183" t="s">
        <v>2168</v>
      </c>
    </row>
    <row r="184" spans="1:3">
      <c r="A184">
        <v>139</v>
      </c>
      <c r="B184" t="s">
        <v>784</v>
      </c>
      <c r="C184" t="s">
        <v>2160</v>
      </c>
    </row>
    <row r="185" spans="1:3">
      <c r="A185">
        <v>140</v>
      </c>
      <c r="B185" t="s">
        <v>746</v>
      </c>
      <c r="C185" t="s">
        <v>2192</v>
      </c>
    </row>
    <row r="186" spans="1:3">
      <c r="A186">
        <v>140</v>
      </c>
      <c r="B186" t="s">
        <v>1160</v>
      </c>
      <c r="C186" t="s">
        <v>2181</v>
      </c>
    </row>
    <row r="187" spans="1:3">
      <c r="A187">
        <v>141</v>
      </c>
      <c r="B187" t="s">
        <v>382</v>
      </c>
      <c r="C187" t="s">
        <v>2175</v>
      </c>
    </row>
    <row r="188" spans="1:3">
      <c r="A188">
        <v>142</v>
      </c>
      <c r="B188" t="s">
        <v>265</v>
      </c>
      <c r="C188" t="s">
        <v>2160</v>
      </c>
    </row>
    <row r="189" spans="1:3">
      <c r="A189">
        <v>143</v>
      </c>
      <c r="B189" t="s">
        <v>1420</v>
      </c>
      <c r="C189" t="s">
        <v>2197</v>
      </c>
    </row>
    <row r="190" spans="1:3">
      <c r="A190">
        <v>144</v>
      </c>
      <c r="B190" t="s">
        <v>1428</v>
      </c>
      <c r="C190" t="s">
        <v>189</v>
      </c>
    </row>
    <row r="191" spans="1:3">
      <c r="A191">
        <v>145</v>
      </c>
      <c r="B191" t="s">
        <v>746</v>
      </c>
      <c r="C191" t="s">
        <v>2192</v>
      </c>
    </row>
    <row r="192" spans="1:3">
      <c r="A192">
        <v>146</v>
      </c>
      <c r="B192" t="s">
        <v>382</v>
      </c>
      <c r="C192" t="s">
        <v>2168</v>
      </c>
    </row>
    <row r="193" spans="1:3">
      <c r="A193">
        <v>147</v>
      </c>
      <c r="B193" t="s">
        <v>1453</v>
      </c>
      <c r="C193" t="s">
        <v>2162</v>
      </c>
    </row>
    <row r="194" spans="1:3">
      <c r="A194">
        <v>147</v>
      </c>
      <c r="B194" t="s">
        <v>767</v>
      </c>
      <c r="C194" t="s">
        <v>2168</v>
      </c>
    </row>
    <row r="195" spans="1:3">
      <c r="A195">
        <v>147</v>
      </c>
      <c r="B195" t="s">
        <v>2212</v>
      </c>
      <c r="C195" t="s">
        <v>202</v>
      </c>
    </row>
    <row r="196" spans="1:3">
      <c r="A196">
        <v>148</v>
      </c>
      <c r="B196" t="s">
        <v>746</v>
      </c>
      <c r="C196" t="s">
        <v>2192</v>
      </c>
    </row>
    <row r="197" spans="1:3">
      <c r="A197">
        <v>149</v>
      </c>
      <c r="B197" t="s">
        <v>746</v>
      </c>
      <c r="C197" t="s">
        <v>2192</v>
      </c>
    </row>
    <row r="198" spans="1:3">
      <c r="A198">
        <v>150</v>
      </c>
      <c r="B198" t="s">
        <v>746</v>
      </c>
      <c r="C198" t="s">
        <v>2192</v>
      </c>
    </row>
    <row r="199" spans="1:3">
      <c r="A199">
        <v>151</v>
      </c>
      <c r="B199" t="s">
        <v>746</v>
      </c>
      <c r="C199" t="s">
        <v>2192</v>
      </c>
    </row>
    <row r="200" spans="1:3">
      <c r="A200">
        <v>152</v>
      </c>
      <c r="B200" t="s">
        <v>290</v>
      </c>
      <c r="C200" t="s">
        <v>2162</v>
      </c>
    </row>
    <row r="201" spans="1:3">
      <c r="A201">
        <v>152</v>
      </c>
      <c r="B201" t="s">
        <v>382</v>
      </c>
      <c r="C201" t="s">
        <v>2168</v>
      </c>
    </row>
    <row r="202" spans="1:3">
      <c r="A202">
        <v>153</v>
      </c>
      <c r="B202" t="s">
        <v>746</v>
      </c>
      <c r="C202" t="s">
        <v>2192</v>
      </c>
    </row>
    <row r="203" spans="1:3">
      <c r="A203">
        <v>154</v>
      </c>
      <c r="B203" t="s">
        <v>746</v>
      </c>
      <c r="C203" t="s">
        <v>2192</v>
      </c>
    </row>
    <row r="204" spans="1:3">
      <c r="A204">
        <v>155</v>
      </c>
      <c r="B204" t="s">
        <v>290</v>
      </c>
      <c r="C204" t="s">
        <v>2162</v>
      </c>
    </row>
    <row r="205" spans="1:3">
      <c r="A205">
        <v>156</v>
      </c>
      <c r="B205" t="s">
        <v>1687</v>
      </c>
      <c r="C205" t="s">
        <v>2197</v>
      </c>
    </row>
    <row r="206" spans="1:3">
      <c r="A206">
        <v>156</v>
      </c>
      <c r="B206" t="s">
        <v>746</v>
      </c>
      <c r="C206" t="s">
        <v>2181</v>
      </c>
    </row>
    <row r="207" spans="1:3">
      <c r="A207">
        <v>157</v>
      </c>
      <c r="B207" t="s">
        <v>1160</v>
      </c>
      <c r="C207" t="s">
        <v>2162</v>
      </c>
    </row>
    <row r="208" spans="1:3">
      <c r="A208">
        <v>158</v>
      </c>
      <c r="B208" t="s">
        <v>746</v>
      </c>
      <c r="C208" t="s">
        <v>2192</v>
      </c>
    </row>
    <row r="209" spans="1:3">
      <c r="A209">
        <v>159</v>
      </c>
      <c r="B209" t="s">
        <v>746</v>
      </c>
      <c r="C209" t="s">
        <v>2192</v>
      </c>
    </row>
    <row r="210" spans="1:3">
      <c r="A210">
        <v>160</v>
      </c>
      <c r="B210" t="s">
        <v>750</v>
      </c>
      <c r="C210" t="s">
        <v>2197</v>
      </c>
    </row>
    <row r="211" spans="1:3">
      <c r="A211">
        <v>160</v>
      </c>
      <c r="B211" t="s">
        <v>382</v>
      </c>
      <c r="C211" t="s">
        <v>2168</v>
      </c>
    </row>
    <row r="212" spans="1:3">
      <c r="A212">
        <v>161</v>
      </c>
      <c r="B212" t="s">
        <v>1687</v>
      </c>
      <c r="C212" t="s">
        <v>2162</v>
      </c>
    </row>
    <row r="213" spans="1:3">
      <c r="A213">
        <v>161</v>
      </c>
      <c r="B213" t="s">
        <v>2213</v>
      </c>
      <c r="C213" t="s">
        <v>2162</v>
      </c>
    </row>
    <row r="214" spans="1:3">
      <c r="A214">
        <v>161</v>
      </c>
      <c r="B214" t="s">
        <v>2214</v>
      </c>
      <c r="C214" t="s">
        <v>2162</v>
      </c>
    </row>
    <row r="215" spans="1:3">
      <c r="A215">
        <v>162</v>
      </c>
      <c r="B215" t="s">
        <v>1588</v>
      </c>
      <c r="C215" t="s">
        <v>2194</v>
      </c>
    </row>
    <row r="216" spans="1:3">
      <c r="A216">
        <v>163</v>
      </c>
      <c r="B216" t="s">
        <v>382</v>
      </c>
      <c r="C216" t="s">
        <v>2160</v>
      </c>
    </row>
    <row r="217" spans="1:3">
      <c r="A217">
        <v>164</v>
      </c>
      <c r="B217" t="s">
        <v>746</v>
      </c>
      <c r="C217" t="s">
        <v>2192</v>
      </c>
    </row>
    <row r="218" spans="1:3">
      <c r="A218">
        <v>165</v>
      </c>
      <c r="B218" t="s">
        <v>746</v>
      </c>
      <c r="C218" t="s">
        <v>2192</v>
      </c>
    </row>
    <row r="219" spans="1:3">
      <c r="A219">
        <v>166</v>
      </c>
      <c r="B219" t="s">
        <v>746</v>
      </c>
      <c r="C219" t="s">
        <v>2192</v>
      </c>
    </row>
    <row r="220" spans="1:3">
      <c r="A220">
        <v>167</v>
      </c>
      <c r="B220" t="s">
        <v>382</v>
      </c>
      <c r="C220" t="s">
        <v>2168</v>
      </c>
    </row>
    <row r="221" spans="1:3">
      <c r="A221">
        <v>168</v>
      </c>
      <c r="B221" t="s">
        <v>746</v>
      </c>
      <c r="C221" t="s">
        <v>2192</v>
      </c>
    </row>
    <row r="222" spans="1:3">
      <c r="A222">
        <v>169</v>
      </c>
      <c r="B222" t="s">
        <v>746</v>
      </c>
      <c r="C222" t="s">
        <v>2192</v>
      </c>
    </row>
    <row r="223" spans="1:3">
      <c r="A223">
        <v>170</v>
      </c>
      <c r="B223" t="s">
        <v>746</v>
      </c>
      <c r="C223" t="s">
        <v>2192</v>
      </c>
    </row>
    <row r="224" spans="1:3">
      <c r="A224">
        <v>171</v>
      </c>
      <c r="B224" t="s">
        <v>1662</v>
      </c>
      <c r="C224" t="s">
        <v>2162</v>
      </c>
    </row>
    <row r="225" spans="1:3">
      <c r="A225">
        <v>171</v>
      </c>
      <c r="B225" t="s">
        <v>1160</v>
      </c>
      <c r="C225" t="s">
        <v>2181</v>
      </c>
    </row>
    <row r="226" spans="1:3">
      <c r="A226">
        <v>172</v>
      </c>
      <c r="B226" t="s">
        <v>1160</v>
      </c>
      <c r="C226" t="s">
        <v>2181</v>
      </c>
    </row>
    <row r="227" spans="1:3">
      <c r="A227">
        <v>173</v>
      </c>
      <c r="B227" t="s">
        <v>746</v>
      </c>
      <c r="C227" t="s">
        <v>2192</v>
      </c>
    </row>
    <row r="228" spans="1:3">
      <c r="A228">
        <v>174</v>
      </c>
      <c r="B228" t="s">
        <v>1687</v>
      </c>
      <c r="C228" t="s">
        <v>2181</v>
      </c>
    </row>
    <row r="229" spans="1:3">
      <c r="A229">
        <v>175</v>
      </c>
      <c r="B229" t="s">
        <v>2215</v>
      </c>
      <c r="C229" t="s">
        <v>2160</v>
      </c>
    </row>
    <row r="230" spans="1:3">
      <c r="A230">
        <v>176</v>
      </c>
      <c r="B230" t="s">
        <v>1709</v>
      </c>
      <c r="C230" t="s">
        <v>2160</v>
      </c>
    </row>
    <row r="231" spans="1:3">
      <c r="A231">
        <v>177</v>
      </c>
      <c r="B231" t="s">
        <v>265</v>
      </c>
      <c r="C231" t="s">
        <v>2160</v>
      </c>
    </row>
    <row r="232" spans="1:3">
      <c r="A232">
        <v>177</v>
      </c>
      <c r="B232" t="s">
        <v>290</v>
      </c>
      <c r="C232" t="s">
        <v>2162</v>
      </c>
    </row>
    <row r="233" spans="1:3">
      <c r="A233">
        <v>178</v>
      </c>
      <c r="B233" t="s">
        <v>265</v>
      </c>
      <c r="C233" t="s">
        <v>2160</v>
      </c>
    </row>
    <row r="234" spans="1:3">
      <c r="A234">
        <v>179</v>
      </c>
      <c r="B234" t="s">
        <v>382</v>
      </c>
      <c r="C234" t="s">
        <v>2168</v>
      </c>
    </row>
    <row r="235" spans="1:3">
      <c r="A235">
        <v>179</v>
      </c>
      <c r="B235" t="s">
        <v>265</v>
      </c>
      <c r="C235" t="s">
        <v>2160</v>
      </c>
    </row>
    <row r="236" spans="1:3">
      <c r="A236">
        <v>180</v>
      </c>
      <c r="B236" t="s">
        <v>1748</v>
      </c>
      <c r="C236" t="s">
        <v>2160</v>
      </c>
    </row>
    <row r="237" spans="1:3">
      <c r="A237">
        <v>180</v>
      </c>
      <c r="B237" t="s">
        <v>382</v>
      </c>
      <c r="C237" t="s">
        <v>2168</v>
      </c>
    </row>
    <row r="238" spans="1:3">
      <c r="A238">
        <v>181</v>
      </c>
      <c r="B238" t="s">
        <v>746</v>
      </c>
      <c r="C238" t="s">
        <v>2192</v>
      </c>
    </row>
    <row r="239" spans="1:3">
      <c r="A239">
        <v>182</v>
      </c>
      <c r="B239" t="s">
        <v>784</v>
      </c>
      <c r="C239" t="s">
        <v>2160</v>
      </c>
    </row>
    <row r="240" spans="1:3">
      <c r="A240">
        <v>183</v>
      </c>
      <c r="B240" t="s">
        <v>746</v>
      </c>
      <c r="C240" t="s">
        <v>2192</v>
      </c>
    </row>
    <row r="241" spans="1:3">
      <c r="A241">
        <v>184</v>
      </c>
      <c r="B241" t="s">
        <v>746</v>
      </c>
      <c r="C241" t="s">
        <v>2192</v>
      </c>
    </row>
    <row r="242" spans="1:3">
      <c r="A242">
        <v>185</v>
      </c>
      <c r="B242" t="s">
        <v>382</v>
      </c>
      <c r="C242" t="s">
        <v>2168</v>
      </c>
    </row>
    <row r="243" spans="1:3">
      <c r="A243">
        <v>186</v>
      </c>
      <c r="B243" t="s">
        <v>746</v>
      </c>
      <c r="C243" t="s">
        <v>2192</v>
      </c>
    </row>
    <row r="244" spans="1:3">
      <c r="A244">
        <v>187</v>
      </c>
      <c r="B244" t="s">
        <v>5399</v>
      </c>
      <c r="C244" t="s">
        <v>2162</v>
      </c>
    </row>
    <row r="245" spans="1:3">
      <c r="A245">
        <v>188</v>
      </c>
      <c r="B245" t="s">
        <v>1821</v>
      </c>
      <c r="C245" t="s">
        <v>202</v>
      </c>
    </row>
    <row r="246" spans="1:3">
      <c r="A246">
        <v>188</v>
      </c>
      <c r="B246" t="s">
        <v>1160</v>
      </c>
      <c r="C246" t="s">
        <v>2181</v>
      </c>
    </row>
    <row r="247" spans="1:3">
      <c r="A247">
        <v>189</v>
      </c>
      <c r="B247" t="s">
        <v>746</v>
      </c>
      <c r="C247" t="s">
        <v>2192</v>
      </c>
    </row>
    <row r="248" spans="1:3">
      <c r="A248">
        <v>190</v>
      </c>
      <c r="B248" t="s">
        <v>717</v>
      </c>
      <c r="C248" t="s">
        <v>2160</v>
      </c>
    </row>
    <row r="249" spans="1:3">
      <c r="A249">
        <v>191</v>
      </c>
      <c r="B249" t="s">
        <v>2216</v>
      </c>
      <c r="C249" t="s">
        <v>2181</v>
      </c>
    </row>
    <row r="250" spans="1:3">
      <c r="A250">
        <v>191</v>
      </c>
      <c r="B250" t="s">
        <v>750</v>
      </c>
      <c r="C250" t="s">
        <v>2181</v>
      </c>
    </row>
    <row r="251" spans="1:3">
      <c r="A251">
        <v>192</v>
      </c>
      <c r="B251" t="s">
        <v>1662</v>
      </c>
      <c r="C251" t="s">
        <v>2162</v>
      </c>
    </row>
    <row r="252" spans="1:3">
      <c r="A252">
        <v>193</v>
      </c>
      <c r="B252" t="s">
        <v>1687</v>
      </c>
      <c r="C252" t="s">
        <v>2181</v>
      </c>
    </row>
    <row r="253" spans="1:3">
      <c r="A253">
        <v>194</v>
      </c>
      <c r="B253" t="s">
        <v>2165</v>
      </c>
      <c r="C253" t="s">
        <v>202</v>
      </c>
    </row>
    <row r="254" spans="1:3">
      <c r="A254">
        <v>195</v>
      </c>
      <c r="B254" t="s">
        <v>746</v>
      </c>
      <c r="C254" t="s">
        <v>2181</v>
      </c>
    </row>
    <row r="255" spans="1:3">
      <c r="A255">
        <v>196</v>
      </c>
      <c r="B255" t="s">
        <v>784</v>
      </c>
      <c r="C255" t="s">
        <v>2160</v>
      </c>
    </row>
    <row r="256" spans="1:3">
      <c r="A256">
        <v>197</v>
      </c>
      <c r="B256" t="s">
        <v>1687</v>
      </c>
      <c r="C256" t="s">
        <v>2181</v>
      </c>
    </row>
    <row r="257" spans="1:3">
      <c r="A257">
        <v>198</v>
      </c>
      <c r="B257" t="s">
        <v>746</v>
      </c>
      <c r="C257" t="s">
        <v>2192</v>
      </c>
    </row>
    <row r="258" spans="1:3">
      <c r="A258">
        <v>199</v>
      </c>
      <c r="B258" t="s">
        <v>1160</v>
      </c>
      <c r="C258" t="s">
        <v>2181</v>
      </c>
    </row>
    <row r="259" spans="1:3">
      <c r="A259">
        <v>200</v>
      </c>
      <c r="B259" t="s">
        <v>382</v>
      </c>
      <c r="C259" t="s">
        <v>2168</v>
      </c>
    </row>
    <row r="260" spans="1:3">
      <c r="A260">
        <v>201</v>
      </c>
      <c r="B260" t="s">
        <v>2193</v>
      </c>
      <c r="C260" t="s">
        <v>2194</v>
      </c>
    </row>
    <row r="261" spans="1:3">
      <c r="A261">
        <v>201</v>
      </c>
      <c r="B261" t="s">
        <v>784</v>
      </c>
      <c r="C261" t="s">
        <v>2160</v>
      </c>
    </row>
    <row r="262" spans="1:3">
      <c r="A262">
        <v>202</v>
      </c>
      <c r="B262" t="s">
        <v>746</v>
      </c>
      <c r="C262" t="s">
        <v>2192</v>
      </c>
    </row>
    <row r="263" spans="1:3">
      <c r="A263">
        <v>203</v>
      </c>
      <c r="B263" t="s">
        <v>746</v>
      </c>
      <c r="C263" t="s">
        <v>2162</v>
      </c>
    </row>
    <row r="264" spans="1:3">
      <c r="A264">
        <v>204</v>
      </c>
      <c r="B264" t="s">
        <v>746</v>
      </c>
      <c r="C264" t="s">
        <v>2192</v>
      </c>
    </row>
    <row r="265" spans="1:3">
      <c r="A265">
        <v>205</v>
      </c>
      <c r="B265" t="s">
        <v>746</v>
      </c>
      <c r="C265" t="s">
        <v>2192</v>
      </c>
    </row>
    <row r="266" spans="1:3">
      <c r="A266">
        <v>206</v>
      </c>
      <c r="B266" t="s">
        <v>746</v>
      </c>
      <c r="C266" t="s">
        <v>2192</v>
      </c>
    </row>
    <row r="267" spans="1:3">
      <c r="A267">
        <v>207</v>
      </c>
      <c r="B267" t="s">
        <v>382</v>
      </c>
      <c r="C267" t="s">
        <v>2160</v>
      </c>
    </row>
    <row r="268" spans="1:3">
      <c r="A268">
        <v>208</v>
      </c>
      <c r="B268" t="s">
        <v>746</v>
      </c>
      <c r="C268" t="s">
        <v>2181</v>
      </c>
    </row>
    <row r="269" spans="1:3">
      <c r="A269">
        <v>209</v>
      </c>
      <c r="B269" t="s">
        <v>746</v>
      </c>
      <c r="C269" t="s">
        <v>2160</v>
      </c>
    </row>
    <row r="270" spans="1:3">
      <c r="A270">
        <v>209</v>
      </c>
      <c r="B270" t="s">
        <v>2218</v>
      </c>
      <c r="C270" t="s">
        <v>2197</v>
      </c>
    </row>
    <row r="271" spans="1:3">
      <c r="A271">
        <v>210</v>
      </c>
      <c r="B271" t="s">
        <v>746</v>
      </c>
      <c r="C271" t="s">
        <v>2192</v>
      </c>
    </row>
    <row r="272" spans="1:3">
      <c r="A272">
        <v>211</v>
      </c>
      <c r="B272" t="s">
        <v>2015</v>
      </c>
      <c r="C272" t="s">
        <v>2194</v>
      </c>
    </row>
    <row r="273" spans="1:3">
      <c r="A273">
        <v>212</v>
      </c>
      <c r="B273" t="s">
        <v>827</v>
      </c>
      <c r="C273" t="s">
        <v>2194</v>
      </c>
    </row>
    <row r="274" spans="1:3">
      <c r="A274">
        <v>213</v>
      </c>
      <c r="B274" t="s">
        <v>1588</v>
      </c>
      <c r="C274" t="s">
        <v>2194</v>
      </c>
    </row>
    <row r="275" spans="1:3">
      <c r="A275">
        <v>214</v>
      </c>
      <c r="B275" t="s">
        <v>1588</v>
      </c>
      <c r="C275" t="s">
        <v>2194</v>
      </c>
    </row>
    <row r="276" spans="1:3">
      <c r="A276">
        <v>215</v>
      </c>
      <c r="B276" t="s">
        <v>1128</v>
      </c>
      <c r="C276" t="s">
        <v>2162</v>
      </c>
    </row>
    <row r="277" spans="1:3">
      <c r="A277">
        <v>216</v>
      </c>
      <c r="B277" t="s">
        <v>370</v>
      </c>
      <c r="C277" t="s">
        <v>2160</v>
      </c>
    </row>
    <row r="278" spans="1:3">
      <c r="A278">
        <v>217</v>
      </c>
      <c r="B278" t="s">
        <v>750</v>
      </c>
      <c r="C278" t="s">
        <v>2181</v>
      </c>
    </row>
    <row r="279" spans="1:3">
      <c r="A279">
        <v>218</v>
      </c>
      <c r="B279" t="s">
        <v>2075</v>
      </c>
      <c r="C279" t="s">
        <v>2181</v>
      </c>
    </row>
    <row r="280" spans="1:3">
      <c r="A280">
        <v>219</v>
      </c>
      <c r="B280" t="s">
        <v>784</v>
      </c>
      <c r="C280" t="s">
        <v>2160</v>
      </c>
    </row>
    <row r="281" spans="1:3">
      <c r="A281">
        <v>220</v>
      </c>
      <c r="B281" t="s">
        <v>746</v>
      </c>
      <c r="C281" t="s">
        <v>2192</v>
      </c>
    </row>
    <row r="282" spans="1:3">
      <c r="A282">
        <v>221</v>
      </c>
      <c r="B282" t="s">
        <v>746</v>
      </c>
      <c r="C282" t="s">
        <v>2160</v>
      </c>
    </row>
    <row r="283" spans="1:3">
      <c r="A283">
        <v>222</v>
      </c>
      <c r="B283" t="s">
        <v>746</v>
      </c>
      <c r="C283" t="s">
        <v>2192</v>
      </c>
    </row>
    <row r="284" spans="1:3">
      <c r="A284">
        <v>223</v>
      </c>
      <c r="B284" t="s">
        <v>746</v>
      </c>
      <c r="C284" t="s">
        <v>2192</v>
      </c>
    </row>
    <row r="285" spans="1:3">
      <c r="A285">
        <v>223</v>
      </c>
      <c r="B285" t="s">
        <v>1420</v>
      </c>
      <c r="C285" t="s">
        <v>2197</v>
      </c>
    </row>
    <row r="286" spans="1:3">
      <c r="A286">
        <v>224</v>
      </c>
      <c r="B286" t="s">
        <v>382</v>
      </c>
      <c r="C286" t="s">
        <v>2160</v>
      </c>
    </row>
    <row r="287" spans="1:3">
      <c r="A287">
        <v>225</v>
      </c>
      <c r="B287" t="s">
        <v>382</v>
      </c>
      <c r="C287" t="s">
        <v>2168</v>
      </c>
    </row>
    <row r="288" spans="1:3">
      <c r="A288">
        <v>226</v>
      </c>
      <c r="B288" t="s">
        <v>382</v>
      </c>
      <c r="C288" t="s">
        <v>2168</v>
      </c>
    </row>
    <row r="289" spans="1:3">
      <c r="A289">
        <v>227</v>
      </c>
      <c r="B289" t="s">
        <v>717</v>
      </c>
      <c r="C289" t="s">
        <v>2181</v>
      </c>
    </row>
    <row r="290" spans="1:3">
      <c r="A290">
        <v>228</v>
      </c>
      <c r="B290" t="s">
        <v>382</v>
      </c>
      <c r="C290" t="s">
        <v>2168</v>
      </c>
    </row>
    <row r="291" spans="1:3">
      <c r="A291">
        <v>229</v>
      </c>
      <c r="B291" t="s">
        <v>1160</v>
      </c>
      <c r="C291" t="s">
        <v>2192</v>
      </c>
    </row>
    <row r="292" spans="1:3">
      <c r="A292">
        <v>230</v>
      </c>
      <c r="B292" t="s">
        <v>4284</v>
      </c>
      <c r="C292" t="s">
        <v>189</v>
      </c>
    </row>
    <row r="293" spans="1:3">
      <c r="A293">
        <v>231</v>
      </c>
      <c r="B293" t="s">
        <v>4285</v>
      </c>
      <c r="C293" t="s">
        <v>2160</v>
      </c>
    </row>
    <row r="294" spans="1:3">
      <c r="A294">
        <v>232</v>
      </c>
      <c r="B294" t="s">
        <v>746</v>
      </c>
      <c r="C294" t="s">
        <v>2192</v>
      </c>
    </row>
    <row r="295" spans="1:3">
      <c r="A295">
        <v>233</v>
      </c>
      <c r="B295" t="s">
        <v>1128</v>
      </c>
      <c r="C295" t="s">
        <v>2168</v>
      </c>
    </row>
    <row r="296" spans="1:3">
      <c r="A296">
        <v>234</v>
      </c>
      <c r="B296" t="s">
        <v>4286</v>
      </c>
      <c r="C296" t="s">
        <v>2194</v>
      </c>
    </row>
    <row r="297" spans="1:3">
      <c r="A297">
        <v>235</v>
      </c>
      <c r="B297" t="s">
        <v>746</v>
      </c>
      <c r="C297" t="s">
        <v>4350</v>
      </c>
    </row>
    <row r="298" spans="1:3">
      <c r="A298">
        <v>236</v>
      </c>
      <c r="B298" t="s">
        <v>4287</v>
      </c>
      <c r="C298" t="s">
        <v>2162</v>
      </c>
    </row>
    <row r="299" spans="1:3">
      <c r="A299">
        <v>237</v>
      </c>
      <c r="B299" t="s">
        <v>2213</v>
      </c>
      <c r="C299" t="s">
        <v>2162</v>
      </c>
    </row>
    <row r="300" spans="1:3">
      <c r="A300">
        <v>238</v>
      </c>
      <c r="B300" t="s">
        <v>2176</v>
      </c>
      <c r="C300" t="s">
        <v>2168</v>
      </c>
    </row>
    <row r="301" spans="1:3">
      <c r="A301">
        <v>239</v>
      </c>
      <c r="B301" t="s">
        <v>746</v>
      </c>
      <c r="C301" t="s">
        <v>2160</v>
      </c>
    </row>
    <row r="302" spans="1:3">
      <c r="A302">
        <v>239</v>
      </c>
      <c r="B302" t="s">
        <v>2218</v>
      </c>
      <c r="C302" t="s">
        <v>2197</v>
      </c>
    </row>
    <row r="303" spans="1:3">
      <c r="A303">
        <v>240</v>
      </c>
      <c r="B303" t="s">
        <v>265</v>
      </c>
      <c r="C303" t="s">
        <v>2160</v>
      </c>
    </row>
    <row r="304" spans="1:3">
      <c r="A304">
        <v>241</v>
      </c>
      <c r="B304" t="s">
        <v>746</v>
      </c>
      <c r="C304" t="s">
        <v>2160</v>
      </c>
    </row>
    <row r="305" spans="1:3">
      <c r="A305">
        <v>241</v>
      </c>
      <c r="B305" t="s">
        <v>2218</v>
      </c>
      <c r="C305" t="s">
        <v>2194</v>
      </c>
    </row>
    <row r="306" spans="1:3">
      <c r="A306">
        <v>242</v>
      </c>
      <c r="B306" t="s">
        <v>746</v>
      </c>
      <c r="C306" t="s">
        <v>2181</v>
      </c>
    </row>
    <row r="307" spans="1:3">
      <c r="A307">
        <v>243</v>
      </c>
      <c r="B307" t="s">
        <v>746</v>
      </c>
      <c r="C307" t="s">
        <v>2160</v>
      </c>
    </row>
    <row r="308" spans="1:3">
      <c r="A308">
        <v>244</v>
      </c>
      <c r="B308" t="s">
        <v>750</v>
      </c>
      <c r="C308" t="s">
        <v>2181</v>
      </c>
    </row>
    <row r="309" spans="1:3">
      <c r="A309">
        <v>244</v>
      </c>
      <c r="B309" t="s">
        <v>1128</v>
      </c>
      <c r="C309" t="s">
        <v>2162</v>
      </c>
    </row>
    <row r="310" spans="1:3">
      <c r="A310">
        <v>245</v>
      </c>
      <c r="B310" t="s">
        <v>746</v>
      </c>
      <c r="C310" t="s">
        <v>2160</v>
      </c>
    </row>
    <row r="311" spans="1:3">
      <c r="A311">
        <v>246</v>
      </c>
      <c r="B311" t="s">
        <v>746</v>
      </c>
      <c r="C311" t="s">
        <v>2181</v>
      </c>
    </row>
    <row r="312" spans="1:3">
      <c r="A312">
        <v>247</v>
      </c>
      <c r="B312" t="s">
        <v>746</v>
      </c>
      <c r="C312" t="s">
        <v>2192</v>
      </c>
    </row>
    <row r="313" spans="1:3">
      <c r="A313">
        <v>248</v>
      </c>
      <c r="B313" t="s">
        <v>746</v>
      </c>
      <c r="C313" t="s">
        <v>2160</v>
      </c>
    </row>
    <row r="314" spans="1:3">
      <c r="A314">
        <v>249</v>
      </c>
      <c r="B314" t="s">
        <v>265</v>
      </c>
      <c r="C314" t="s">
        <v>2160</v>
      </c>
    </row>
    <row r="315" spans="1:3">
      <c r="A315">
        <v>250</v>
      </c>
      <c r="B315" t="s">
        <v>746</v>
      </c>
      <c r="C315" t="s">
        <v>2192</v>
      </c>
    </row>
    <row r="316" spans="1:3">
      <c r="A316">
        <v>251</v>
      </c>
      <c r="B316" t="s">
        <v>746</v>
      </c>
      <c r="C316" t="s">
        <v>2181</v>
      </c>
    </row>
    <row r="317" spans="1:3">
      <c r="A317">
        <v>252</v>
      </c>
      <c r="B317" t="s">
        <v>750</v>
      </c>
      <c r="C317" t="s">
        <v>2181</v>
      </c>
    </row>
    <row r="318" spans="1:3">
      <c r="A318">
        <v>253</v>
      </c>
      <c r="B318" t="s">
        <v>746</v>
      </c>
      <c r="C318" t="s">
        <v>2181</v>
      </c>
    </row>
    <row r="319" spans="1:3">
      <c r="A319">
        <v>253</v>
      </c>
      <c r="B319" t="s">
        <v>1160</v>
      </c>
      <c r="C319" t="s">
        <v>190</v>
      </c>
    </row>
    <row r="320" spans="1:3">
      <c r="A320">
        <v>254</v>
      </c>
      <c r="B320" t="s">
        <v>746</v>
      </c>
      <c r="C320" t="s">
        <v>2192</v>
      </c>
    </row>
    <row r="321" spans="1:3">
      <c r="A321">
        <v>255</v>
      </c>
      <c r="B321" t="s">
        <v>1160</v>
      </c>
      <c r="C321" t="s">
        <v>2181</v>
      </c>
    </row>
    <row r="322" spans="1:3">
      <c r="A322">
        <v>256</v>
      </c>
      <c r="B322" t="s">
        <v>1687</v>
      </c>
      <c r="C322" t="s">
        <v>2181</v>
      </c>
    </row>
    <row r="323" spans="1:3">
      <c r="A323">
        <v>257</v>
      </c>
      <c r="B323" t="s">
        <v>1420</v>
      </c>
      <c r="C323" t="s">
        <v>2197</v>
      </c>
    </row>
    <row r="324" spans="1:3">
      <c r="A324">
        <v>258</v>
      </c>
      <c r="B324" t="s">
        <v>290</v>
      </c>
      <c r="C324" t="s">
        <v>2162</v>
      </c>
    </row>
    <row r="325" spans="1:3">
      <c r="A325">
        <v>259</v>
      </c>
      <c r="B325" t="s">
        <v>290</v>
      </c>
      <c r="C325" t="s">
        <v>2162</v>
      </c>
    </row>
    <row r="326" spans="1:3">
      <c r="A326">
        <v>260</v>
      </c>
      <c r="B326" t="s">
        <v>527</v>
      </c>
      <c r="C326" t="s">
        <v>2160</v>
      </c>
    </row>
    <row r="327" spans="1:3">
      <c r="A327">
        <v>261</v>
      </c>
      <c r="B327" t="s">
        <v>382</v>
      </c>
      <c r="C327" t="s">
        <v>2168</v>
      </c>
    </row>
    <row r="328" spans="1:3">
      <c r="A328">
        <v>262</v>
      </c>
      <c r="B328" t="s">
        <v>746</v>
      </c>
      <c r="C328" t="s">
        <v>2192</v>
      </c>
    </row>
    <row r="329" spans="1:3">
      <c r="A329">
        <v>263</v>
      </c>
      <c r="B329" t="s">
        <v>746</v>
      </c>
      <c r="C329" t="s">
        <v>2192</v>
      </c>
    </row>
    <row r="330" spans="1:3">
      <c r="A330">
        <v>264</v>
      </c>
      <c r="B330" t="s">
        <v>2215</v>
      </c>
      <c r="C330" t="s">
        <v>2160</v>
      </c>
    </row>
    <row r="331" spans="1:3">
      <c r="A331">
        <v>265</v>
      </c>
      <c r="B331" t="s">
        <v>746</v>
      </c>
      <c r="C331" t="s">
        <v>2160</v>
      </c>
    </row>
    <row r="332" spans="1:3">
      <c r="A332">
        <v>266</v>
      </c>
      <c r="B332" t="s">
        <v>746</v>
      </c>
      <c r="C332" t="s">
        <v>2192</v>
      </c>
    </row>
    <row r="333" spans="1:3">
      <c r="A333">
        <v>267</v>
      </c>
      <c r="B333" t="s">
        <v>746</v>
      </c>
      <c r="C333" t="s">
        <v>2192</v>
      </c>
    </row>
    <row r="334" spans="1:3">
      <c r="A334">
        <v>268</v>
      </c>
      <c r="B334" t="s">
        <v>4351</v>
      </c>
      <c r="C334" t="s">
        <v>2160</v>
      </c>
    </row>
    <row r="335" spans="1:3">
      <c r="A335">
        <v>268</v>
      </c>
      <c r="B335" t="s">
        <v>746</v>
      </c>
      <c r="C335" t="s">
        <v>2192</v>
      </c>
    </row>
    <row r="336" spans="1:3">
      <c r="A336">
        <v>269</v>
      </c>
      <c r="B336" t="s">
        <v>746</v>
      </c>
      <c r="C336" t="s">
        <v>2192</v>
      </c>
    </row>
    <row r="337" spans="1:3">
      <c r="A337">
        <v>270</v>
      </c>
      <c r="B337" t="s">
        <v>746</v>
      </c>
      <c r="C337" t="s">
        <v>2160</v>
      </c>
    </row>
    <row r="338" spans="1:3">
      <c r="A338">
        <v>271</v>
      </c>
      <c r="B338" t="s">
        <v>746</v>
      </c>
      <c r="C338" t="s">
        <v>2160</v>
      </c>
    </row>
    <row r="339" spans="1:3">
      <c r="A339">
        <v>272</v>
      </c>
      <c r="B339" t="s">
        <v>746</v>
      </c>
      <c r="C339" t="s">
        <v>2192</v>
      </c>
    </row>
    <row r="340" spans="1:3">
      <c r="A340">
        <v>273</v>
      </c>
      <c r="B340" t="s">
        <v>746</v>
      </c>
      <c r="C340" t="s">
        <v>2192</v>
      </c>
    </row>
    <row r="341" spans="1:3">
      <c r="A341">
        <v>274</v>
      </c>
      <c r="B341" t="s">
        <v>746</v>
      </c>
      <c r="C341" t="s">
        <v>2192</v>
      </c>
    </row>
    <row r="342" spans="1:3">
      <c r="A342">
        <v>275</v>
      </c>
      <c r="B342" t="s">
        <v>746</v>
      </c>
      <c r="C342" t="s">
        <v>2192</v>
      </c>
    </row>
    <row r="343" spans="1:3">
      <c r="A343">
        <v>276</v>
      </c>
      <c r="B343" t="s">
        <v>746</v>
      </c>
      <c r="C343" t="s">
        <v>2192</v>
      </c>
    </row>
    <row r="344" spans="1:3">
      <c r="A344">
        <v>277</v>
      </c>
      <c r="B344" t="s">
        <v>746</v>
      </c>
      <c r="C344" t="s">
        <v>2192</v>
      </c>
    </row>
    <row r="345" spans="1:3">
      <c r="A345">
        <v>278</v>
      </c>
      <c r="B345" t="s">
        <v>784</v>
      </c>
      <c r="C345" t="s">
        <v>2160</v>
      </c>
    </row>
    <row r="346" spans="1:3">
      <c r="A346">
        <v>279</v>
      </c>
      <c r="B346" t="s">
        <v>746</v>
      </c>
      <c r="C346" t="s">
        <v>2192</v>
      </c>
    </row>
    <row r="347" spans="1:3">
      <c r="A347">
        <v>280</v>
      </c>
      <c r="B347" t="s">
        <v>746</v>
      </c>
      <c r="C347" t="s">
        <v>2192</v>
      </c>
    </row>
    <row r="348" spans="1:3">
      <c r="A348">
        <v>281</v>
      </c>
      <c r="B348" t="s">
        <v>4713</v>
      </c>
      <c r="C348" t="s">
        <v>202</v>
      </c>
    </row>
    <row r="349" spans="1:3">
      <c r="A349">
        <v>281</v>
      </c>
      <c r="B349" t="s">
        <v>746</v>
      </c>
      <c r="C349" t="s">
        <v>2168</v>
      </c>
    </row>
    <row r="350" spans="1:3">
      <c r="A350">
        <v>281</v>
      </c>
      <c r="B350" t="s">
        <v>4714</v>
      </c>
      <c r="C350" t="s">
        <v>2168</v>
      </c>
    </row>
    <row r="351" spans="1:3">
      <c r="A351">
        <v>282</v>
      </c>
      <c r="B351" t="s">
        <v>4715</v>
      </c>
      <c r="C351" t="s">
        <v>2168</v>
      </c>
    </row>
    <row r="352" spans="1:3">
      <c r="A352">
        <v>282</v>
      </c>
      <c r="B352" t="s">
        <v>811</v>
      </c>
      <c r="C352" t="s">
        <v>2192</v>
      </c>
    </row>
    <row r="353" spans="1:3">
      <c r="A353">
        <v>283</v>
      </c>
      <c r="B353" t="s">
        <v>784</v>
      </c>
      <c r="C353" t="s">
        <v>2160</v>
      </c>
    </row>
    <row r="354" spans="1:3">
      <c r="A354">
        <v>284</v>
      </c>
      <c r="B354" t="s">
        <v>750</v>
      </c>
      <c r="C354" t="s">
        <v>2192</v>
      </c>
    </row>
    <row r="355" spans="1:3">
      <c r="A355">
        <v>285</v>
      </c>
      <c r="B355" t="s">
        <v>750</v>
      </c>
      <c r="C355" t="s">
        <v>2192</v>
      </c>
    </row>
    <row r="356" spans="1:3">
      <c r="A356">
        <v>286</v>
      </c>
      <c r="B356" t="s">
        <v>4719</v>
      </c>
      <c r="C356" t="s">
        <v>2197</v>
      </c>
    </row>
    <row r="357" spans="1:3">
      <c r="A357">
        <v>287</v>
      </c>
      <c r="B357" t="s">
        <v>1128</v>
      </c>
      <c r="C357" t="s">
        <v>2162</v>
      </c>
    </row>
    <row r="358" spans="1:3">
      <c r="A358">
        <v>287</v>
      </c>
      <c r="B358" t="s">
        <v>4716</v>
      </c>
      <c r="C358" t="s">
        <v>2168</v>
      </c>
    </row>
    <row r="359" spans="1:3">
      <c r="A359">
        <v>287</v>
      </c>
      <c r="B359" t="s">
        <v>4715</v>
      </c>
      <c r="C359" t="s">
        <v>2168</v>
      </c>
    </row>
    <row r="360" spans="1:3">
      <c r="A360">
        <v>288</v>
      </c>
      <c r="B360" t="s">
        <v>746</v>
      </c>
      <c r="C360" t="s">
        <v>2192</v>
      </c>
    </row>
    <row r="361" spans="1:3">
      <c r="A361">
        <v>289</v>
      </c>
      <c r="B361" t="s">
        <v>746</v>
      </c>
      <c r="C361" t="s">
        <v>2192</v>
      </c>
    </row>
    <row r="362" spans="1:3">
      <c r="A362">
        <v>290</v>
      </c>
      <c r="B362" t="s">
        <v>1588</v>
      </c>
      <c r="C362" t="s">
        <v>2194</v>
      </c>
    </row>
    <row r="363" spans="1:3">
      <c r="A363">
        <v>291</v>
      </c>
      <c r="B363" t="s">
        <v>746</v>
      </c>
      <c r="C363" t="s">
        <v>2192</v>
      </c>
    </row>
    <row r="364" spans="1:3">
      <c r="A364">
        <v>292</v>
      </c>
      <c r="B364" t="s">
        <v>382</v>
      </c>
      <c r="C364" t="s">
        <v>2160</v>
      </c>
    </row>
    <row r="365" spans="1:3">
      <c r="A365">
        <v>293</v>
      </c>
      <c r="B365" t="s">
        <v>746</v>
      </c>
      <c r="C365" t="s">
        <v>2192</v>
      </c>
    </row>
    <row r="366" spans="1:3">
      <c r="A366">
        <v>294</v>
      </c>
      <c r="B366" t="s">
        <v>370</v>
      </c>
      <c r="C366" t="s">
        <v>2160</v>
      </c>
    </row>
    <row r="367" spans="1:3">
      <c r="A367">
        <v>295</v>
      </c>
      <c r="B367" t="s">
        <v>750</v>
      </c>
      <c r="C367" t="s">
        <v>2192</v>
      </c>
    </row>
    <row r="368" spans="1:3">
      <c r="A368">
        <v>296</v>
      </c>
      <c r="B368" t="s">
        <v>1420</v>
      </c>
      <c r="C368" t="s">
        <v>2192</v>
      </c>
    </row>
    <row r="369" spans="1:3">
      <c r="A369">
        <v>297</v>
      </c>
      <c r="B369" t="s">
        <v>746</v>
      </c>
      <c r="C369" t="s">
        <v>2192</v>
      </c>
    </row>
    <row r="370" spans="1:3">
      <c r="A370">
        <v>298</v>
      </c>
      <c r="B370" t="s">
        <v>746</v>
      </c>
      <c r="C370" t="s">
        <v>2192</v>
      </c>
    </row>
    <row r="371" spans="1:3">
      <c r="A371">
        <v>299</v>
      </c>
      <c r="B371" t="s">
        <v>746</v>
      </c>
      <c r="C371" t="s">
        <v>2192</v>
      </c>
    </row>
    <row r="372" spans="1:3">
      <c r="A372">
        <v>299</v>
      </c>
      <c r="B372" t="s">
        <v>2213</v>
      </c>
      <c r="C372" t="s">
        <v>2162</v>
      </c>
    </row>
    <row r="373" spans="1:3">
      <c r="A373">
        <v>300</v>
      </c>
      <c r="B373" t="s">
        <v>746</v>
      </c>
      <c r="C373" t="s">
        <v>2192</v>
      </c>
    </row>
    <row r="374" spans="1:3">
      <c r="A374">
        <v>301</v>
      </c>
      <c r="B374" t="s">
        <v>746</v>
      </c>
      <c r="C374" t="s">
        <v>2192</v>
      </c>
    </row>
    <row r="375" spans="1:3">
      <c r="A375">
        <v>302</v>
      </c>
      <c r="B375" t="s">
        <v>746</v>
      </c>
      <c r="C375" t="s">
        <v>2192</v>
      </c>
    </row>
    <row r="376" spans="1:3">
      <c r="A376">
        <v>303</v>
      </c>
      <c r="B376" t="s">
        <v>1128</v>
      </c>
      <c r="C376" t="s">
        <v>2162</v>
      </c>
    </row>
    <row r="377" spans="1:3">
      <c r="A377">
        <v>304</v>
      </c>
      <c r="B377" t="s">
        <v>746</v>
      </c>
      <c r="C377" t="s">
        <v>2192</v>
      </c>
    </row>
    <row r="378" spans="1:3">
      <c r="A378">
        <v>305</v>
      </c>
      <c r="B378" t="s">
        <v>382</v>
      </c>
      <c r="C378" t="s">
        <v>2160</v>
      </c>
    </row>
    <row r="379" spans="1:3">
      <c r="A379">
        <v>305</v>
      </c>
      <c r="B379" t="s">
        <v>265</v>
      </c>
      <c r="C379" t="s">
        <v>2160</v>
      </c>
    </row>
    <row r="380" spans="1:3">
      <c r="A380">
        <v>306</v>
      </c>
      <c r="B380" t="s">
        <v>1687</v>
      </c>
      <c r="C380" t="s">
        <v>2192</v>
      </c>
    </row>
    <row r="381" spans="1:3">
      <c r="A381">
        <v>307</v>
      </c>
      <c r="B381" t="s">
        <v>265</v>
      </c>
      <c r="C381" t="s">
        <v>2160</v>
      </c>
    </row>
    <row r="382" spans="1:3">
      <c r="A382">
        <v>307</v>
      </c>
      <c r="B382" t="s">
        <v>290</v>
      </c>
      <c r="C382" t="s">
        <v>2162</v>
      </c>
    </row>
    <row r="383" spans="1:3">
      <c r="A383">
        <v>308</v>
      </c>
      <c r="B383" t="s">
        <v>746</v>
      </c>
      <c r="C383" t="s">
        <v>2192</v>
      </c>
    </row>
    <row r="384" spans="1:3">
      <c r="A384">
        <v>309</v>
      </c>
      <c r="B384" t="s">
        <v>1160</v>
      </c>
      <c r="C384" t="s">
        <v>2192</v>
      </c>
    </row>
    <row r="385" spans="1:3">
      <c r="A385">
        <v>310</v>
      </c>
      <c r="B385" t="s">
        <v>746</v>
      </c>
      <c r="C385" t="s">
        <v>2192</v>
      </c>
    </row>
    <row r="386" spans="1:3">
      <c r="A386">
        <v>311</v>
      </c>
      <c r="B386" t="s">
        <v>746</v>
      </c>
      <c r="C386" t="s">
        <v>2192</v>
      </c>
    </row>
    <row r="387" spans="1:3">
      <c r="A387">
        <v>312</v>
      </c>
      <c r="B387" t="s">
        <v>746</v>
      </c>
      <c r="C387" t="s">
        <v>2192</v>
      </c>
    </row>
    <row r="388" spans="1:3">
      <c r="A388">
        <v>313</v>
      </c>
      <c r="B388" t="s">
        <v>750</v>
      </c>
      <c r="C388" t="s">
        <v>2181</v>
      </c>
    </row>
    <row r="389" spans="1:3">
      <c r="A389">
        <v>314</v>
      </c>
      <c r="B389" t="s">
        <v>746</v>
      </c>
      <c r="C389" t="s">
        <v>2192</v>
      </c>
    </row>
    <row r="390" spans="1:3">
      <c r="A390">
        <v>315</v>
      </c>
      <c r="B390" t="s">
        <v>746</v>
      </c>
      <c r="C390" t="s">
        <v>2192</v>
      </c>
    </row>
    <row r="391" spans="1:3">
      <c r="A391">
        <v>315</v>
      </c>
      <c r="B391" t="s">
        <v>1687</v>
      </c>
      <c r="C391" t="s">
        <v>2192</v>
      </c>
    </row>
    <row r="392" spans="1:3">
      <c r="A392">
        <v>315</v>
      </c>
      <c r="B392" t="s">
        <v>1128</v>
      </c>
      <c r="C392" t="s">
        <v>2162</v>
      </c>
    </row>
    <row r="393" spans="1:3">
      <c r="A393">
        <v>315</v>
      </c>
      <c r="B393" t="s">
        <v>750</v>
      </c>
      <c r="C393" t="s">
        <v>2197</v>
      </c>
    </row>
    <row r="394" spans="1:3">
      <c r="A394">
        <v>315</v>
      </c>
      <c r="B394" t="s">
        <v>2218</v>
      </c>
      <c r="C394" t="s">
        <v>2197</v>
      </c>
    </row>
    <row r="395" spans="1:3">
      <c r="A395">
        <v>316</v>
      </c>
      <c r="B395" t="s">
        <v>746</v>
      </c>
      <c r="C395" t="s">
        <v>2192</v>
      </c>
    </row>
    <row r="396" spans="1:3">
      <c r="A396">
        <v>317</v>
      </c>
      <c r="B396" t="s">
        <v>746</v>
      </c>
      <c r="C396" t="s">
        <v>2192</v>
      </c>
    </row>
    <row r="397" spans="1:3">
      <c r="A397">
        <v>318</v>
      </c>
      <c r="B397" t="s">
        <v>746</v>
      </c>
      <c r="C397" t="s">
        <v>2192</v>
      </c>
    </row>
    <row r="398" spans="1:3">
      <c r="A398">
        <v>319</v>
      </c>
      <c r="B398" t="s">
        <v>746</v>
      </c>
      <c r="C398" t="s">
        <v>2192</v>
      </c>
    </row>
    <row r="399" spans="1:3">
      <c r="A399">
        <v>320</v>
      </c>
      <c r="B399" t="s">
        <v>265</v>
      </c>
      <c r="C399" t="s">
        <v>2160</v>
      </c>
    </row>
    <row r="400" spans="1:3">
      <c r="A400">
        <v>321</v>
      </c>
      <c r="B400" t="s">
        <v>746</v>
      </c>
      <c r="C400" t="s">
        <v>2192</v>
      </c>
    </row>
    <row r="401" spans="1:3">
      <c r="A401">
        <v>322</v>
      </c>
      <c r="B401" t="s">
        <v>4717</v>
      </c>
      <c r="C401" t="s">
        <v>2162</v>
      </c>
    </row>
    <row r="402" spans="1:3">
      <c r="A402">
        <v>323</v>
      </c>
      <c r="B402" t="s">
        <v>746</v>
      </c>
      <c r="C402" t="s">
        <v>2192</v>
      </c>
    </row>
    <row r="403" spans="1:3">
      <c r="A403">
        <v>324</v>
      </c>
      <c r="B403" t="s">
        <v>746</v>
      </c>
      <c r="C403" t="s">
        <v>2192</v>
      </c>
    </row>
    <row r="404" spans="1:3">
      <c r="A404">
        <v>325</v>
      </c>
      <c r="B404" t="s">
        <v>746</v>
      </c>
      <c r="C404" t="s">
        <v>2192</v>
      </c>
    </row>
    <row r="405" spans="1:3">
      <c r="A405">
        <v>325</v>
      </c>
      <c r="B405" t="s">
        <v>2218</v>
      </c>
      <c r="C405" t="s">
        <v>2194</v>
      </c>
    </row>
    <row r="406" spans="1:3">
      <c r="A406">
        <v>326</v>
      </c>
      <c r="B406" t="s">
        <v>746</v>
      </c>
      <c r="C406" t="s">
        <v>2192</v>
      </c>
    </row>
    <row r="407" spans="1:3">
      <c r="A407">
        <v>327</v>
      </c>
      <c r="B407" t="s">
        <v>382</v>
      </c>
      <c r="C407" t="s">
        <v>2168</v>
      </c>
    </row>
    <row r="408" spans="1:3">
      <c r="A408">
        <v>328</v>
      </c>
      <c r="B408" t="s">
        <v>4718</v>
      </c>
      <c r="C408" t="s">
        <v>2192</v>
      </c>
    </row>
    <row r="409" spans="1:3">
      <c r="A409">
        <v>329</v>
      </c>
      <c r="B409" t="s">
        <v>746</v>
      </c>
      <c r="C409" t="s">
        <v>2192</v>
      </c>
    </row>
    <row r="410" spans="1:3">
      <c r="A410">
        <v>329</v>
      </c>
      <c r="B410" t="s">
        <v>1687</v>
      </c>
      <c r="C410" t="s">
        <v>2192</v>
      </c>
    </row>
    <row r="411" spans="1:3">
      <c r="A411">
        <v>330</v>
      </c>
      <c r="B411" t="s">
        <v>746</v>
      </c>
      <c r="C411" t="s">
        <v>2192</v>
      </c>
    </row>
    <row r="412" spans="1:3">
      <c r="A412">
        <v>331</v>
      </c>
      <c r="B412" t="s">
        <v>746</v>
      </c>
      <c r="C412" t="s">
        <v>2192</v>
      </c>
    </row>
    <row r="413" spans="1:3">
      <c r="A413">
        <v>332</v>
      </c>
      <c r="B413" t="s">
        <v>746</v>
      </c>
      <c r="C413" t="s">
        <v>2192</v>
      </c>
    </row>
    <row r="414" spans="1:3">
      <c r="A414">
        <v>333</v>
      </c>
      <c r="B414" t="s">
        <v>746</v>
      </c>
      <c r="C414" t="s">
        <v>2192</v>
      </c>
    </row>
    <row r="415" spans="1:3">
      <c r="A415">
        <v>334</v>
      </c>
      <c r="B415" t="s">
        <v>1160</v>
      </c>
      <c r="C415" t="s">
        <v>2192</v>
      </c>
    </row>
    <row r="416" spans="1:3">
      <c r="A416">
        <v>335</v>
      </c>
      <c r="B416" t="s">
        <v>746</v>
      </c>
      <c r="C416" t="s">
        <v>2192</v>
      </c>
    </row>
    <row r="417" spans="1:3">
      <c r="A417">
        <v>335</v>
      </c>
      <c r="B417" t="s">
        <v>2218</v>
      </c>
      <c r="C417" t="s">
        <v>2194</v>
      </c>
    </row>
    <row r="418" spans="1:3">
      <c r="A418">
        <v>336</v>
      </c>
      <c r="B418" t="s">
        <v>746</v>
      </c>
      <c r="C418" t="s">
        <v>2192</v>
      </c>
    </row>
    <row r="419" spans="1:3">
      <c r="A419">
        <v>337</v>
      </c>
      <c r="B419" t="s">
        <v>746</v>
      </c>
      <c r="C419" t="s">
        <v>2192</v>
      </c>
    </row>
    <row r="420" spans="1:3">
      <c r="A420">
        <v>338</v>
      </c>
      <c r="B420" t="s">
        <v>746</v>
      </c>
      <c r="C420" t="s">
        <v>2192</v>
      </c>
    </row>
    <row r="421" spans="1:3">
      <c r="A421">
        <v>339</v>
      </c>
      <c r="B421" t="s">
        <v>746</v>
      </c>
      <c r="C421" t="s">
        <v>2192</v>
      </c>
    </row>
    <row r="422" spans="1:3">
      <c r="A422">
        <v>340</v>
      </c>
      <c r="B422" t="s">
        <v>746</v>
      </c>
      <c r="C422" t="s">
        <v>2192</v>
      </c>
    </row>
    <row r="423" spans="1:3">
      <c r="A423">
        <v>341</v>
      </c>
      <c r="B423" t="s">
        <v>746</v>
      </c>
      <c r="C423" t="s">
        <v>2192</v>
      </c>
    </row>
    <row r="424" spans="1:3">
      <c r="A424">
        <v>342</v>
      </c>
      <c r="B424" t="s">
        <v>746</v>
      </c>
      <c r="C424" t="s">
        <v>2192</v>
      </c>
    </row>
    <row r="425" spans="1:3">
      <c r="A425">
        <v>342</v>
      </c>
      <c r="B425" t="s">
        <v>2200</v>
      </c>
      <c r="C425" t="s">
        <v>2197</v>
      </c>
    </row>
    <row r="426" spans="1:3">
      <c r="A426">
        <v>343</v>
      </c>
      <c r="B426" t="s">
        <v>1687</v>
      </c>
      <c r="C426" t="s">
        <v>2192</v>
      </c>
    </row>
    <row r="427" spans="1:3">
      <c r="A427">
        <v>344</v>
      </c>
      <c r="B427" t="s">
        <v>2183</v>
      </c>
      <c r="C427" t="s">
        <v>2162</v>
      </c>
    </row>
    <row r="428" spans="1:3">
      <c r="A428">
        <v>345</v>
      </c>
      <c r="B428" t="s">
        <v>746</v>
      </c>
      <c r="C428" t="s">
        <v>2192</v>
      </c>
    </row>
    <row r="429" spans="1:3">
      <c r="A429">
        <v>346</v>
      </c>
      <c r="B429" t="s">
        <v>746</v>
      </c>
      <c r="C429" t="s">
        <v>2192</v>
      </c>
    </row>
    <row r="430" spans="1:3">
      <c r="A430">
        <v>347</v>
      </c>
      <c r="B430" t="s">
        <v>1687</v>
      </c>
      <c r="C430" t="s">
        <v>2192</v>
      </c>
    </row>
    <row r="431" spans="1:3">
      <c r="A431">
        <v>348</v>
      </c>
      <c r="B431" t="s">
        <v>746</v>
      </c>
      <c r="C431" t="s">
        <v>2192</v>
      </c>
    </row>
    <row r="432" spans="1:3">
      <c r="A432">
        <v>349</v>
      </c>
      <c r="B432" t="s">
        <v>1687</v>
      </c>
      <c r="C432" t="s">
        <v>2192</v>
      </c>
    </row>
    <row r="433" spans="1:3">
      <c r="A433">
        <v>350</v>
      </c>
      <c r="B433" t="s">
        <v>382</v>
      </c>
      <c r="C433" t="s">
        <v>2160</v>
      </c>
    </row>
    <row r="434" spans="1:3">
      <c r="A434">
        <v>351</v>
      </c>
      <c r="B434" t="s">
        <v>1687</v>
      </c>
      <c r="C434" t="s">
        <v>2192</v>
      </c>
    </row>
    <row r="435" spans="1:3">
      <c r="A435">
        <v>352</v>
      </c>
      <c r="B435" t="s">
        <v>746</v>
      </c>
      <c r="C435" t="s">
        <v>2192</v>
      </c>
    </row>
    <row r="436" spans="1:3">
      <c r="A436">
        <v>353</v>
      </c>
      <c r="B436" t="s">
        <v>746</v>
      </c>
      <c r="C436" t="s">
        <v>2192</v>
      </c>
    </row>
    <row r="437" spans="1:3">
      <c r="A437">
        <v>354</v>
      </c>
      <c r="B437" t="s">
        <v>746</v>
      </c>
      <c r="C437" t="s">
        <v>2192</v>
      </c>
    </row>
    <row r="438" spans="1:3">
      <c r="A438">
        <v>355</v>
      </c>
      <c r="B438" t="s">
        <v>746</v>
      </c>
      <c r="C438" t="s">
        <v>2192</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10:C14 C32:C50 C4:C8"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9"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5:C31"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62:C65"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6:C189"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0:C90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 type="list" allowBlank="1" showInputMessage="1" showErrorMessage="1" sqref="C51:C61"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50"/>
  <sheetViews>
    <sheetView topLeftCell="A703" workbookViewId="0">
      <selection activeCell="B859" sqref="B859"/>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2219</v>
      </c>
      <c r="C1" s="54" t="s">
        <v>2220</v>
      </c>
      <c r="D1" s="18" t="s">
        <v>2221</v>
      </c>
    </row>
    <row r="2" spans="1:4">
      <c r="A2" s="18">
        <v>1</v>
      </c>
      <c r="B2" s="59" t="s">
        <v>801</v>
      </c>
      <c r="C2" s="58" t="str">
        <f>VLOOKUP(Table4[[#This Row],[iso_code]],iso_code!B:C,2,FALSE)</f>
        <v>DZA</v>
      </c>
      <c r="D2" s="18" t="str">
        <f>VLOOKUP(Table4[[#This Row],[iso_code]],iso_code!G:H,2,FALSE)</f>
        <v>Algeria</v>
      </c>
    </row>
    <row r="3" spans="1:4">
      <c r="A3" s="18">
        <v>1</v>
      </c>
      <c r="B3" s="59" t="s">
        <v>2222</v>
      </c>
      <c r="C3" s="58" t="str">
        <f>VLOOKUP(Table4[[#This Row],[iso_code]],iso_code!B:C,2,FALSE)</f>
        <v>AGO</v>
      </c>
      <c r="D3" s="18" t="str">
        <f>VLOOKUP(Table4[[#This Row],[iso_code]],iso_code!G:H,2,FALSE)</f>
        <v>Angola</v>
      </c>
    </row>
    <row r="4" spans="1:4">
      <c r="A4" s="18">
        <v>1</v>
      </c>
      <c r="B4" s="59" t="s">
        <v>2223</v>
      </c>
      <c r="C4" s="58" t="str">
        <f>VLOOKUP(Table4[[#This Row],[iso_code]],iso_code!B:C,2,FALSE)</f>
        <v>BEN</v>
      </c>
      <c r="D4" s="18" t="str">
        <f>VLOOKUP(Table4[[#This Row],[iso_code]],iso_code!G:H,2,FALSE)</f>
        <v>Benin</v>
      </c>
    </row>
    <row r="5" spans="1:4">
      <c r="A5" s="18">
        <v>1</v>
      </c>
      <c r="B5" s="59" t="s">
        <v>1830</v>
      </c>
      <c r="C5" s="58" t="str">
        <f>VLOOKUP(Table4[[#This Row],[iso_code]],iso_code!B:C,2,FALSE)</f>
        <v>BWA</v>
      </c>
      <c r="D5" s="18" t="str">
        <f>VLOOKUP(Table4[[#This Row],[iso_code]],iso_code!G:H,2,FALSE)</f>
        <v>Botswana</v>
      </c>
    </row>
    <row r="6" spans="1:4">
      <c r="A6" s="18">
        <v>1</v>
      </c>
      <c r="B6" s="59" t="s">
        <v>2224</v>
      </c>
      <c r="C6" s="58" t="str">
        <f>VLOOKUP(Table4[[#This Row],[iso_code]],iso_code!B:C,2,FALSE)</f>
        <v>BFA</v>
      </c>
      <c r="D6" s="18" t="str">
        <f>VLOOKUP(Table4[[#This Row],[iso_code]],iso_code!G:H,2,FALSE)</f>
        <v>Burkina Faso</v>
      </c>
    </row>
    <row r="7" spans="1:4">
      <c r="A7" s="18">
        <v>1</v>
      </c>
      <c r="B7" s="59" t="s">
        <v>2225</v>
      </c>
      <c r="C7" s="58" t="str">
        <f>VLOOKUP(Table4[[#This Row],[iso_code]],iso_code!B:C,2,FALSE)</f>
        <v>BDI</v>
      </c>
      <c r="D7" s="18" t="str">
        <f>VLOOKUP(Table4[[#This Row],[iso_code]],iso_code!G:H,2,FALSE)</f>
        <v>Burundi</v>
      </c>
    </row>
    <row r="8" spans="1:4">
      <c r="A8" s="18">
        <v>1</v>
      </c>
      <c r="B8" s="59" t="s">
        <v>286</v>
      </c>
      <c r="C8" s="58" t="str">
        <f>VLOOKUP(Table4[[#This Row],[iso_code]],iso_code!B:C,2,FALSE)</f>
        <v>CMR</v>
      </c>
      <c r="D8" s="18" t="str">
        <f>VLOOKUP(Table4[[#This Row],[iso_code]],iso_code!G:H,2,FALSE)</f>
        <v>Cameroon</v>
      </c>
    </row>
    <row r="9" spans="1:4">
      <c r="A9" s="18">
        <v>1</v>
      </c>
      <c r="B9" s="59" t="s">
        <v>1664</v>
      </c>
      <c r="C9" s="58" t="str">
        <f>VLOOKUP(Table4[[#This Row],[iso_code]],iso_code!B:C,2,FALSE)</f>
        <v>CAF</v>
      </c>
      <c r="D9" s="18" t="str">
        <f>VLOOKUP(Table4[[#This Row],[iso_code]],iso_code!G:H,2,FALSE)</f>
        <v>Central African Republic (the)</v>
      </c>
    </row>
    <row r="10" spans="1:4">
      <c r="A10" s="18">
        <v>1</v>
      </c>
      <c r="B10" s="59" t="s">
        <v>2226</v>
      </c>
      <c r="C10" s="58" t="str">
        <f>VLOOKUP(Table4[[#This Row],[iso_code]],iso_code!B:C,2,FALSE)</f>
        <v>TCD</v>
      </c>
      <c r="D10" s="18" t="str">
        <f>VLOOKUP(Table4[[#This Row],[iso_code]],iso_code!G:H,2,FALSE)</f>
        <v>Chad</v>
      </c>
    </row>
    <row r="11" spans="1:4">
      <c r="A11" s="18">
        <v>1</v>
      </c>
      <c r="B11" s="59" t="s">
        <v>2227</v>
      </c>
      <c r="C11" s="58" t="str">
        <f>VLOOKUP(Table4[[#This Row],[iso_code]],iso_code!B:C,2,FALSE)</f>
        <v>COM</v>
      </c>
      <c r="D11" s="18" t="str">
        <f>VLOOKUP(Table4[[#This Row],[iso_code]],iso_code!G:H,2,FALSE)</f>
        <v>Comoros (the)</v>
      </c>
    </row>
    <row r="12" spans="1:4">
      <c r="A12" s="18">
        <v>1</v>
      </c>
      <c r="B12" s="59" t="s">
        <v>2228</v>
      </c>
      <c r="C12" s="58" t="str">
        <f>VLOOKUP(Table4[[#This Row],[iso_code]],iso_code!B:C,2,FALSE)</f>
        <v>COG</v>
      </c>
      <c r="D12" s="18" t="str">
        <f>VLOOKUP(Table4[[#This Row],[iso_code]],iso_code!G:H,2,FALSE)</f>
        <v>Congo (the)</v>
      </c>
    </row>
    <row r="13" spans="1:4">
      <c r="A13" s="18">
        <v>1</v>
      </c>
      <c r="B13" s="59" t="s">
        <v>2025</v>
      </c>
      <c r="C13" s="58" t="str">
        <f>VLOOKUP(Table4[[#This Row],[iso_code]],iso_code!B:C,2,FALSE)</f>
        <v>COD</v>
      </c>
      <c r="D13" s="18" t="str">
        <f>VLOOKUP(Table4[[#This Row],[iso_code]],iso_code!G:H,2,FALSE)</f>
        <v>Congo (the Democratic Republic of the)</v>
      </c>
    </row>
    <row r="14" spans="1:4">
      <c r="A14" s="18">
        <v>1</v>
      </c>
      <c r="B14" s="59" t="s">
        <v>2229</v>
      </c>
      <c r="C14" s="58" t="str">
        <f>VLOOKUP(Table4[[#This Row],[iso_code]],iso_code!B:C,2,FALSE)</f>
        <v>DJI</v>
      </c>
      <c r="D14" s="18" t="str">
        <f>VLOOKUP(Table4[[#This Row],[iso_code]],iso_code!G:H,2,FALSE)</f>
        <v>Djibouti</v>
      </c>
    </row>
    <row r="15" spans="1:4">
      <c r="A15" s="18">
        <v>1</v>
      </c>
      <c r="B15" s="59" t="s">
        <v>851</v>
      </c>
      <c r="C15" s="58" t="str">
        <f>VLOOKUP(Table4[[#This Row],[iso_code]],iso_code!B:C,2,FALSE)</f>
        <v>EGY</v>
      </c>
      <c r="D15" s="18" t="str">
        <f>VLOOKUP(Table4[[#This Row],[iso_code]],iso_code!G:H,2,FALSE)</f>
        <v>Egypt</v>
      </c>
    </row>
    <row r="16" spans="1:4">
      <c r="A16" s="18">
        <v>1</v>
      </c>
      <c r="B16" s="59" t="s">
        <v>2230</v>
      </c>
      <c r="C16" s="58" t="str">
        <f>VLOOKUP(Table4[[#This Row],[iso_code]],iso_code!B:C,2,FALSE)</f>
        <v>GNQ</v>
      </c>
      <c r="D16" s="18" t="str">
        <f>VLOOKUP(Table4[[#This Row],[iso_code]],iso_code!G:H,2,FALSE)</f>
        <v>Equatorial Guinea</v>
      </c>
    </row>
    <row r="17" spans="1:4">
      <c r="A17" s="18">
        <v>1</v>
      </c>
      <c r="B17" s="59" t="s">
        <v>2231</v>
      </c>
      <c r="C17" s="58" t="str">
        <f>VLOOKUP(Table4[[#This Row],[iso_code]],iso_code!B:C,2,FALSE)</f>
        <v>ERI</v>
      </c>
      <c r="D17" s="18" t="str">
        <f>VLOOKUP(Table4[[#This Row],[iso_code]],iso_code!G:H,2,FALSE)</f>
        <v>Eritrea</v>
      </c>
    </row>
    <row r="18" spans="1:4">
      <c r="A18" s="18">
        <v>1</v>
      </c>
      <c r="B18" s="59" t="s">
        <v>195</v>
      </c>
      <c r="C18" s="58" t="str">
        <f>VLOOKUP(Table4[[#This Row],[iso_code]],iso_code!B:C,2,FALSE)</f>
        <v>ETH</v>
      </c>
      <c r="D18" s="18" t="str">
        <f>VLOOKUP(Table4[[#This Row],[iso_code]],iso_code!G:H,2,FALSE)</f>
        <v>Ethiopia</v>
      </c>
    </row>
    <row r="19" spans="1:4">
      <c r="A19" s="18">
        <v>1</v>
      </c>
      <c r="B19" s="59" t="s">
        <v>2232</v>
      </c>
      <c r="C19" s="58" t="str">
        <f>VLOOKUP(Table4[[#This Row],[iso_code]],iso_code!B:C,2,FALSE)</f>
        <v>GAB</v>
      </c>
      <c r="D19" s="18" t="str">
        <f>VLOOKUP(Table4[[#This Row],[iso_code]],iso_code!G:H,2,FALSE)</f>
        <v>Gabon</v>
      </c>
    </row>
    <row r="20" spans="1:4">
      <c r="A20" s="18">
        <v>1</v>
      </c>
      <c r="B20" s="59" t="s">
        <v>2233</v>
      </c>
      <c r="C20" s="58" t="str">
        <f>VLOOKUP(Table4[[#This Row],[iso_code]],iso_code!B:C,2,FALSE)</f>
        <v>GMB</v>
      </c>
      <c r="D20" s="18" t="str">
        <f>VLOOKUP(Table4[[#This Row],[iso_code]],iso_code!G:H,2,FALSE)</f>
        <v>Gambia (the)</v>
      </c>
    </row>
    <row r="21" spans="1:4">
      <c r="A21" s="18">
        <v>1</v>
      </c>
      <c r="B21" s="59" t="s">
        <v>251</v>
      </c>
      <c r="C21" s="58" t="str">
        <f>VLOOKUP(Table4[[#This Row],[iso_code]],iso_code!B:C,2,FALSE)</f>
        <v>GHA</v>
      </c>
      <c r="D21" s="18" t="str">
        <f>VLOOKUP(Table4[[#This Row],[iso_code]],iso_code!G:H,2,FALSE)</f>
        <v>Ghana</v>
      </c>
    </row>
    <row r="22" spans="1:4">
      <c r="A22" s="18">
        <v>1</v>
      </c>
      <c r="B22" s="59" t="s">
        <v>2234</v>
      </c>
      <c r="C22" s="58" t="str">
        <f>VLOOKUP(Table4[[#This Row],[iso_code]],iso_code!B:C,2,FALSE)</f>
        <v>GIN</v>
      </c>
      <c r="D22" s="18" t="str">
        <f>VLOOKUP(Table4[[#This Row],[iso_code]],iso_code!G:H,2,FALSE)</f>
        <v>Guinea</v>
      </c>
    </row>
    <row r="23" spans="1:4">
      <c r="A23" s="18">
        <v>1</v>
      </c>
      <c r="B23" s="59" t="s">
        <v>2235</v>
      </c>
      <c r="C23" s="58" t="str">
        <f>VLOOKUP(Table4[[#This Row],[iso_code]],iso_code!B:C,2,FALSE)</f>
        <v>GNB</v>
      </c>
      <c r="D23" s="18" t="str">
        <f>VLOOKUP(Table4[[#This Row],[iso_code]],iso_code!G:H,2,FALSE)</f>
        <v>Guinea-Bissau</v>
      </c>
    </row>
    <row r="24" spans="1:4">
      <c r="A24" s="18">
        <v>1</v>
      </c>
      <c r="B24" s="59" t="s">
        <v>2236</v>
      </c>
      <c r="C24" s="58" t="str">
        <f>VLOOKUP(Table4[[#This Row],[iso_code]],iso_code!B:C,2,FALSE)</f>
        <v>CIV</v>
      </c>
      <c r="D24" s="18" t="str">
        <f>VLOOKUP(Table4[[#This Row],[iso_code]],iso_code!G:H,2,FALSE)</f>
        <v>Côte d'Ivoire</v>
      </c>
    </row>
    <row r="25" spans="1:4">
      <c r="A25" s="18">
        <v>1</v>
      </c>
      <c r="B25" s="59" t="s">
        <v>429</v>
      </c>
      <c r="C25" s="58" t="str">
        <f>VLOOKUP(Table4[[#This Row],[iso_code]],iso_code!B:C,2,FALSE)</f>
        <v>KEN</v>
      </c>
      <c r="D25" s="18" t="str">
        <f>VLOOKUP(Table4[[#This Row],[iso_code]],iso_code!G:H,2,FALSE)</f>
        <v>Kenya</v>
      </c>
    </row>
    <row r="26" spans="1:4">
      <c r="A26" s="18">
        <v>1</v>
      </c>
      <c r="B26" s="59" t="s">
        <v>2237</v>
      </c>
      <c r="C26" s="58" t="str">
        <f>VLOOKUP(Table4[[#This Row],[iso_code]],iso_code!B:C,2,FALSE)</f>
        <v>LSO</v>
      </c>
      <c r="D26" s="18" t="str">
        <f>VLOOKUP(Table4[[#This Row],[iso_code]],iso_code!G:H,2,FALSE)</f>
        <v>Lesotho</v>
      </c>
    </row>
    <row r="27" spans="1:4">
      <c r="A27" s="18">
        <v>1</v>
      </c>
      <c r="B27" s="59" t="s">
        <v>2238</v>
      </c>
      <c r="C27" s="58" t="str">
        <f>VLOOKUP(Table4[[#This Row],[iso_code]],iso_code!B:C,2,FALSE)</f>
        <v>LBR</v>
      </c>
      <c r="D27" s="18" t="str">
        <f>VLOOKUP(Table4[[#This Row],[iso_code]],iso_code!G:H,2,FALSE)</f>
        <v>Liberia</v>
      </c>
    </row>
    <row r="28" spans="1:4">
      <c r="A28" s="18">
        <v>1</v>
      </c>
      <c r="B28" s="59" t="s">
        <v>1993</v>
      </c>
      <c r="C28" s="58" t="str">
        <f>VLOOKUP(Table4[[#This Row],[iso_code]],iso_code!B:C,2,FALSE)</f>
        <v>LBY</v>
      </c>
      <c r="D28" s="18" t="str">
        <f>VLOOKUP(Table4[[#This Row],[iso_code]],iso_code!G:H,2,FALSE)</f>
        <v>Libya</v>
      </c>
    </row>
    <row r="29" spans="1:4">
      <c r="A29" s="18">
        <v>1</v>
      </c>
      <c r="B29" s="59" t="s">
        <v>2239</v>
      </c>
      <c r="C29" s="58" t="str">
        <f>VLOOKUP(Table4[[#This Row],[iso_code]],iso_code!B:C,2,FALSE)</f>
        <v>MDG</v>
      </c>
      <c r="D29" s="18" t="str">
        <f>VLOOKUP(Table4[[#This Row],[iso_code]],iso_code!G:H,2,FALSE)</f>
        <v>Madagascar</v>
      </c>
    </row>
    <row r="30" spans="1:4">
      <c r="A30" s="18">
        <v>1</v>
      </c>
      <c r="B30" s="59" t="s">
        <v>1165</v>
      </c>
      <c r="C30" s="58" t="str">
        <f>VLOOKUP(Table4[[#This Row],[iso_code]],iso_code!B:C,2,FALSE)</f>
        <v>MWI</v>
      </c>
      <c r="D30" s="18" t="str">
        <f>VLOOKUP(Table4[[#This Row],[iso_code]],iso_code!G:H,2,FALSE)</f>
        <v>Malawi</v>
      </c>
    </row>
    <row r="31" spans="1:4">
      <c r="A31" s="18">
        <v>1</v>
      </c>
      <c r="B31" s="59" t="s">
        <v>2240</v>
      </c>
      <c r="C31" s="58" t="str">
        <f>VLOOKUP(Table4[[#This Row],[iso_code]],iso_code!B:C,2,FALSE)</f>
        <v>MLI</v>
      </c>
      <c r="D31" s="18" t="str">
        <f>VLOOKUP(Table4[[#This Row],[iso_code]],iso_code!G:H,2,FALSE)</f>
        <v>Mali</v>
      </c>
    </row>
    <row r="32" spans="1:4">
      <c r="A32" s="18">
        <v>1</v>
      </c>
      <c r="B32" s="59" t="s">
        <v>2111</v>
      </c>
      <c r="C32" s="58" t="str">
        <f>VLOOKUP(Table4[[#This Row],[iso_code]],iso_code!B:C,2,FALSE)</f>
        <v>MRT</v>
      </c>
      <c r="D32" s="18" t="str">
        <f>VLOOKUP(Table4[[#This Row],[iso_code]],iso_code!G:H,2,FALSE)</f>
        <v>Mauritania</v>
      </c>
    </row>
    <row r="33" spans="1:4">
      <c r="A33" s="18">
        <v>1</v>
      </c>
      <c r="B33" s="59" t="s">
        <v>971</v>
      </c>
      <c r="C33" s="58" t="str">
        <f>VLOOKUP(Table4[[#This Row],[iso_code]],iso_code!B:C,2,FALSE)</f>
        <v>MUS</v>
      </c>
      <c r="D33" s="18" t="str">
        <f>VLOOKUP(Table4[[#This Row],[iso_code]],iso_code!G:H,2,FALSE)</f>
        <v>Mauritius</v>
      </c>
    </row>
    <row r="34" spans="1:4">
      <c r="A34" s="18">
        <v>1</v>
      </c>
      <c r="B34" s="59" t="s">
        <v>514</v>
      </c>
      <c r="C34" s="58" t="str">
        <f>VLOOKUP(Table4[[#This Row],[iso_code]],iso_code!B:C,2,FALSE)</f>
        <v>MAR</v>
      </c>
      <c r="D34" s="18" t="str">
        <f>VLOOKUP(Table4[[#This Row],[iso_code]],iso_code!G:H,2,FALSE)</f>
        <v>Morocco</v>
      </c>
    </row>
    <row r="35" spans="1:4">
      <c r="A35" s="18">
        <v>1</v>
      </c>
      <c r="B35" s="59" t="s">
        <v>1456</v>
      </c>
      <c r="C35" s="58" t="str">
        <f>VLOOKUP(Table4[[#This Row],[iso_code]],iso_code!B:C,2,FALSE)</f>
        <v>MOZ</v>
      </c>
      <c r="D35" s="18" t="str">
        <f>VLOOKUP(Table4[[#This Row],[iso_code]],iso_code!G:H,2,FALSE)</f>
        <v>Mozambique</v>
      </c>
    </row>
    <row r="36" spans="1:4">
      <c r="A36" s="18">
        <v>1</v>
      </c>
      <c r="B36" s="59" t="s">
        <v>2071</v>
      </c>
      <c r="C36" s="58" t="str">
        <f>VLOOKUP(Table4[[#This Row],[iso_code]],iso_code!B:C,2,FALSE)</f>
        <v>NAM</v>
      </c>
      <c r="D36" s="18" t="str">
        <f>VLOOKUP(Table4[[#This Row],[iso_code]],iso_code!G:H,2,FALSE)</f>
        <v>Namibia</v>
      </c>
    </row>
    <row r="37" spans="1:4">
      <c r="A37" s="18">
        <v>1</v>
      </c>
      <c r="B37" s="59" t="s">
        <v>1006</v>
      </c>
      <c r="C37" s="58" t="str">
        <f>VLOOKUP(Table4[[#This Row],[iso_code]],iso_code!B:C,2,FALSE)</f>
        <v>NER</v>
      </c>
      <c r="D37" s="18" t="str">
        <f>VLOOKUP(Table4[[#This Row],[iso_code]],iso_code!G:H,2,FALSE)</f>
        <v>Niger (the)</v>
      </c>
    </row>
    <row r="38" spans="1:4">
      <c r="A38" s="18">
        <v>1</v>
      </c>
      <c r="B38" s="59" t="s">
        <v>1233</v>
      </c>
      <c r="C38" s="58" t="str">
        <f>VLOOKUP(Table4[[#This Row],[iso_code]],iso_code!B:C,2,FALSE)</f>
        <v>NGA</v>
      </c>
      <c r="D38" s="18" t="str">
        <f>VLOOKUP(Table4[[#This Row],[iso_code]],iso_code!G:H,2,FALSE)</f>
        <v>Nigeria</v>
      </c>
    </row>
    <row r="39" spans="1:4">
      <c r="A39" s="18">
        <v>1</v>
      </c>
      <c r="B39" s="59" t="s">
        <v>2241</v>
      </c>
      <c r="C39" s="58" t="str">
        <f>VLOOKUP(Table4[[#This Row],[iso_code]],iso_code!B:C,2,FALSE)</f>
        <v>RWA</v>
      </c>
      <c r="D39" s="18" t="str">
        <f>VLOOKUP(Table4[[#This Row],[iso_code]],iso_code!G:H,2,FALSE)</f>
        <v>Rwanda</v>
      </c>
    </row>
    <row r="40" spans="1:4">
      <c r="A40" s="18">
        <v>1</v>
      </c>
      <c r="B40" s="59" t="s">
        <v>2242</v>
      </c>
      <c r="C40" s="58" t="str">
        <f>VLOOKUP(Table4[[#This Row],[iso_code]],iso_code!B:C,2,FALSE)</f>
        <v>STP</v>
      </c>
      <c r="D40" s="18" t="str">
        <f>VLOOKUP(Table4[[#This Row],[iso_code]],iso_code!G:H,2,FALSE)</f>
        <v>Sao Tome and Principe</v>
      </c>
    </row>
    <row r="41" spans="1:4">
      <c r="A41" s="18">
        <v>1</v>
      </c>
      <c r="B41" s="59" t="s">
        <v>1689</v>
      </c>
      <c r="C41" s="58" t="str">
        <f>VLOOKUP(Table4[[#This Row],[iso_code]],iso_code!B:C,2,FALSE)</f>
        <v>SEN</v>
      </c>
      <c r="D41" s="18" t="str">
        <f>VLOOKUP(Table4[[#This Row],[iso_code]],iso_code!G:H,2,FALSE)</f>
        <v>Senegal</v>
      </c>
    </row>
    <row r="42" spans="1:4">
      <c r="A42" s="18">
        <v>1</v>
      </c>
      <c r="B42" s="59" t="s">
        <v>2243</v>
      </c>
      <c r="C42" s="58" t="str">
        <f>VLOOKUP(Table4[[#This Row],[iso_code]],iso_code!B:C,2,FALSE)</f>
        <v>SYC</v>
      </c>
      <c r="D42" s="18" t="str">
        <f>VLOOKUP(Table4[[#This Row],[iso_code]],iso_code!G:H,2,FALSE)</f>
        <v>Seychelles</v>
      </c>
    </row>
    <row r="43" spans="1:4">
      <c r="A43" s="18">
        <v>1</v>
      </c>
      <c r="B43" s="59" t="s">
        <v>2095</v>
      </c>
      <c r="C43" s="58" t="str">
        <f>VLOOKUP(Table4[[#This Row],[iso_code]],iso_code!B:C,2,FALSE)</f>
        <v>SLE</v>
      </c>
      <c r="D43" s="18" t="str">
        <f>VLOOKUP(Table4[[#This Row],[iso_code]],iso_code!G:H,2,FALSE)</f>
        <v>Sierra Leone</v>
      </c>
    </row>
    <row r="44" spans="1:4">
      <c r="A44" s="18">
        <v>1</v>
      </c>
      <c r="B44" s="59" t="s">
        <v>2244</v>
      </c>
      <c r="C44" s="58" t="str">
        <f>VLOOKUP(Table4[[#This Row],[iso_code]],iso_code!B:C,2,FALSE)</f>
        <v>SOM</v>
      </c>
      <c r="D44" s="18" t="str">
        <f>VLOOKUP(Table4[[#This Row],[iso_code]],iso_code!G:H,2,FALSE)</f>
        <v>Somalia</v>
      </c>
    </row>
    <row r="45" spans="1:4">
      <c r="A45" s="18">
        <v>1</v>
      </c>
      <c r="B45" s="59" t="s">
        <v>613</v>
      </c>
      <c r="C45" s="58" t="str">
        <f>VLOOKUP(Table4[[#This Row],[iso_code]],iso_code!B:C,2,FALSE)</f>
        <v>ZAF</v>
      </c>
      <c r="D45" s="18" t="str">
        <f>VLOOKUP(Table4[[#This Row],[iso_code]],iso_code!G:H,2,FALSE)</f>
        <v>South Africa</v>
      </c>
    </row>
    <row r="46" spans="1:4">
      <c r="A46" s="18">
        <v>1</v>
      </c>
      <c r="B46" s="59" t="s">
        <v>2245</v>
      </c>
      <c r="C46" s="58" t="str">
        <f>VLOOKUP(Table4[[#This Row],[iso_code]],iso_code!B:C,2,FALSE)</f>
        <v>SSD</v>
      </c>
      <c r="D46" s="18" t="str">
        <f>VLOOKUP(Table4[[#This Row],[iso_code]],iso_code!G:H,2,FALSE)</f>
        <v>South Sudan</v>
      </c>
    </row>
    <row r="47" spans="1:4">
      <c r="A47" s="18">
        <v>1</v>
      </c>
      <c r="B47" s="59" t="s">
        <v>2246</v>
      </c>
      <c r="C47" s="58" t="str">
        <f>VLOOKUP(Table4[[#This Row],[iso_code]],iso_code!B:C,2,FALSE)</f>
        <v>SDN</v>
      </c>
      <c r="D47" s="18" t="str">
        <f>VLOOKUP(Table4[[#This Row],[iso_code]],iso_code!G:H,2,FALSE)</f>
        <v>Sudan (the)</v>
      </c>
    </row>
    <row r="48" spans="1:4">
      <c r="A48" s="18">
        <v>1</v>
      </c>
      <c r="B48" s="59" t="s">
        <v>2247</v>
      </c>
      <c r="C48" s="58" t="str">
        <f>VLOOKUP(Table4[[#This Row],[iso_code]],iso_code!B:C,2,FALSE)</f>
        <v>SWZ</v>
      </c>
      <c r="D48" s="18" t="str">
        <f>VLOOKUP(Table4[[#This Row],[iso_code]],iso_code!G:H,2,FALSE)</f>
        <v>Eswatini</v>
      </c>
    </row>
    <row r="49" spans="1:4">
      <c r="A49" s="18">
        <v>1</v>
      </c>
      <c r="B49" s="59" t="s">
        <v>859</v>
      </c>
      <c r="C49" s="58" t="str">
        <f>VLOOKUP(Table4[[#This Row],[iso_code]],iso_code!B:C,2,FALSE)</f>
        <v>TZA</v>
      </c>
      <c r="D49" s="18" t="str">
        <f>VLOOKUP(Table4[[#This Row],[iso_code]],iso_code!G:H,2,FALSE)</f>
        <v>Tanzania, United Republic of</v>
      </c>
    </row>
    <row r="50" spans="1:4">
      <c r="A50" s="18">
        <v>1</v>
      </c>
      <c r="B50" s="59" t="s">
        <v>2017</v>
      </c>
      <c r="C50" s="58" t="str">
        <f>VLOOKUP(Table4[[#This Row],[iso_code]],iso_code!B:C,2,FALSE)</f>
        <v>TGO</v>
      </c>
      <c r="D50" s="18" t="str">
        <f>VLOOKUP(Table4[[#This Row],[iso_code]],iso_code!G:H,2,FALSE)</f>
        <v>Togo</v>
      </c>
    </row>
    <row r="51" spans="1:4">
      <c r="A51" s="18">
        <v>1</v>
      </c>
      <c r="B51" s="59" t="s">
        <v>953</v>
      </c>
      <c r="C51" s="58" t="str">
        <f>VLOOKUP(Table4[[#This Row],[iso_code]],iso_code!B:C,2,FALSE)</f>
        <v>TUN</v>
      </c>
      <c r="D51" s="18" t="str">
        <f>VLOOKUP(Table4[[#This Row],[iso_code]],iso_code!G:H,2,FALSE)</f>
        <v>Tunisia</v>
      </c>
    </row>
    <row r="52" spans="1:4">
      <c r="A52" s="18">
        <v>1</v>
      </c>
      <c r="B52" s="59" t="s">
        <v>1468</v>
      </c>
      <c r="C52" s="58" t="str">
        <f>VLOOKUP(Table4[[#This Row],[iso_code]],iso_code!B:C,2,FALSE)</f>
        <v>UGA</v>
      </c>
      <c r="D52" s="18" t="str">
        <f>VLOOKUP(Table4[[#This Row],[iso_code]],iso_code!G:H,2,FALSE)</f>
        <v>Uganda</v>
      </c>
    </row>
    <row r="53" spans="1:4">
      <c r="A53" s="18">
        <v>1</v>
      </c>
      <c r="B53" s="59" t="s">
        <v>748</v>
      </c>
      <c r="C53" s="58" t="str">
        <f>VLOOKUP(Table4[[#This Row],[iso_code]],iso_code!B:C,2,FALSE)</f>
        <v>ZMB</v>
      </c>
      <c r="D53" s="18" t="str">
        <f>VLOOKUP(Table4[[#This Row],[iso_code]],iso_code!G:H,2,FALSE)</f>
        <v>Zambia</v>
      </c>
    </row>
    <row r="54" spans="1:4">
      <c r="A54" s="18">
        <v>1</v>
      </c>
      <c r="B54" s="59" t="s">
        <v>2248</v>
      </c>
      <c r="C54" s="58" t="str">
        <f>VLOOKUP(Table4[[#This Row],[iso_code]],iso_code!B:C,2,FALSE)</f>
        <v>ZWE</v>
      </c>
      <c r="D54" s="18" t="str">
        <f>VLOOKUP(Table4[[#This Row],[iso_code]],iso_code!G:H,2,FALSE)</f>
        <v>Zimbabwe</v>
      </c>
    </row>
    <row r="55" spans="1:4">
      <c r="A55" s="18">
        <v>2</v>
      </c>
      <c r="B55" s="54" t="s">
        <v>801</v>
      </c>
      <c r="C55" s="58" t="str">
        <f>VLOOKUP(Table4[[#This Row],[iso_code]],iso_code!B:C,2,FALSE)</f>
        <v>DZA</v>
      </c>
      <c r="D55" s="18" t="str">
        <f>VLOOKUP(Table4[[#This Row],[iso_code]],iso_code!G:H,2,FALSE)</f>
        <v>Algeria</v>
      </c>
    </row>
    <row r="56" spans="1:4">
      <c r="A56" s="18">
        <v>2</v>
      </c>
      <c r="B56" s="54" t="s">
        <v>2222</v>
      </c>
      <c r="C56" s="58" t="str">
        <f>VLOOKUP(Table4[[#This Row],[iso_code]],iso_code!B:C,2,FALSE)</f>
        <v>AGO</v>
      </c>
      <c r="D56" s="18" t="str">
        <f>VLOOKUP(Table4[[#This Row],[iso_code]],iso_code!G:H,2,FALSE)</f>
        <v>Angola</v>
      </c>
    </row>
    <row r="57" spans="1:4">
      <c r="A57" s="18">
        <v>2</v>
      </c>
      <c r="B57" s="54" t="s">
        <v>2223</v>
      </c>
      <c r="C57" s="58" t="str">
        <f>VLOOKUP(Table4[[#This Row],[iso_code]],iso_code!B:C,2,FALSE)</f>
        <v>BEN</v>
      </c>
      <c r="D57" s="18" t="str">
        <f>VLOOKUP(Table4[[#This Row],[iso_code]],iso_code!G:H,2,FALSE)</f>
        <v>Benin</v>
      </c>
    </row>
    <row r="58" spans="1:4">
      <c r="A58" s="18">
        <v>2</v>
      </c>
      <c r="B58" s="54" t="s">
        <v>1830</v>
      </c>
      <c r="C58" s="58" t="str">
        <f>VLOOKUP(Table4[[#This Row],[iso_code]],iso_code!B:C,2,FALSE)</f>
        <v>BWA</v>
      </c>
      <c r="D58" s="18" t="str">
        <f>VLOOKUP(Table4[[#This Row],[iso_code]],iso_code!G:H,2,FALSE)</f>
        <v>Botswana</v>
      </c>
    </row>
    <row r="59" spans="1:4">
      <c r="A59" s="18">
        <v>2</v>
      </c>
      <c r="B59" s="54" t="s">
        <v>2224</v>
      </c>
      <c r="C59" s="58" t="str">
        <f>VLOOKUP(Table4[[#This Row],[iso_code]],iso_code!B:C,2,FALSE)</f>
        <v>BFA</v>
      </c>
      <c r="D59" s="18" t="str">
        <f>VLOOKUP(Table4[[#This Row],[iso_code]],iso_code!G:H,2,FALSE)</f>
        <v>Burkina Faso</v>
      </c>
    </row>
    <row r="60" spans="1:4">
      <c r="A60" s="18">
        <v>2</v>
      </c>
      <c r="B60" s="54" t="s">
        <v>2225</v>
      </c>
      <c r="C60" s="58" t="str">
        <f>VLOOKUP(Table4[[#This Row],[iso_code]],iso_code!B:C,2,FALSE)</f>
        <v>BDI</v>
      </c>
      <c r="D60" s="18" t="str">
        <f>VLOOKUP(Table4[[#This Row],[iso_code]],iso_code!G:H,2,FALSE)</f>
        <v>Burundi</v>
      </c>
    </row>
    <row r="61" spans="1:4">
      <c r="A61" s="18">
        <v>2</v>
      </c>
      <c r="B61" s="54" t="s">
        <v>1631</v>
      </c>
      <c r="C61" s="58" t="str">
        <f>VLOOKUP(Table4[[#This Row],[iso_code]],iso_code!B:C,2,FALSE)</f>
        <v>CPV</v>
      </c>
      <c r="D61" s="18" t="str">
        <f>VLOOKUP(Table4[[#This Row],[iso_code]],iso_code!G:H,2,FALSE)</f>
        <v>Cabo Verde</v>
      </c>
    </row>
    <row r="62" spans="1:4">
      <c r="A62" s="18">
        <v>2</v>
      </c>
      <c r="B62" s="54" t="s">
        <v>286</v>
      </c>
      <c r="C62" s="58" t="str">
        <f>VLOOKUP(Table4[[#This Row],[iso_code]],iso_code!B:C,2,FALSE)</f>
        <v>CMR</v>
      </c>
      <c r="D62" s="18" t="str">
        <f>VLOOKUP(Table4[[#This Row],[iso_code]],iso_code!G:H,2,FALSE)</f>
        <v>Cameroon</v>
      </c>
    </row>
    <row r="63" spans="1:4">
      <c r="A63" s="18">
        <v>2</v>
      </c>
      <c r="B63" s="54" t="s">
        <v>1664</v>
      </c>
      <c r="C63" s="58" t="str">
        <f>VLOOKUP(Table4[[#This Row],[iso_code]],iso_code!B:C,2,FALSE)</f>
        <v>CAF</v>
      </c>
      <c r="D63" s="18" t="str">
        <f>VLOOKUP(Table4[[#This Row],[iso_code]],iso_code!G:H,2,FALSE)</f>
        <v>Central African Republic (the)</v>
      </c>
    </row>
    <row r="64" spans="1:4">
      <c r="A64" s="18">
        <v>2</v>
      </c>
      <c r="B64" s="54" t="s">
        <v>2226</v>
      </c>
      <c r="C64" s="58" t="str">
        <f>VLOOKUP(Table4[[#This Row],[iso_code]],iso_code!B:C,2,FALSE)</f>
        <v>TCD</v>
      </c>
      <c r="D64" s="18" t="str">
        <f>VLOOKUP(Table4[[#This Row],[iso_code]],iso_code!G:H,2,FALSE)</f>
        <v>Chad</v>
      </c>
    </row>
    <row r="65" spans="1:4">
      <c r="A65" s="18">
        <v>2</v>
      </c>
      <c r="B65" s="54" t="s">
        <v>2227</v>
      </c>
      <c r="C65" s="58" t="str">
        <f>VLOOKUP(Table4[[#This Row],[iso_code]],iso_code!B:C,2,FALSE)</f>
        <v>COM</v>
      </c>
      <c r="D65" s="18" t="str">
        <f>VLOOKUP(Table4[[#This Row],[iso_code]],iso_code!G:H,2,FALSE)</f>
        <v>Comoros (the)</v>
      </c>
    </row>
    <row r="66" spans="1:4">
      <c r="A66" s="18">
        <v>2</v>
      </c>
      <c r="B66" s="54" t="s">
        <v>2025</v>
      </c>
      <c r="C66" s="58" t="str">
        <f>VLOOKUP(Table4[[#This Row],[iso_code]],iso_code!B:C,2,FALSE)</f>
        <v>COD</v>
      </c>
      <c r="D66" s="18" t="str">
        <f>VLOOKUP(Table4[[#This Row],[iso_code]],iso_code!G:H,2,FALSE)</f>
        <v>Congo (the Democratic Republic of the)</v>
      </c>
    </row>
    <row r="67" spans="1:4">
      <c r="A67" s="18">
        <v>2</v>
      </c>
      <c r="B67" s="54" t="s">
        <v>2228</v>
      </c>
      <c r="C67" s="58" t="str">
        <f>VLOOKUP(Table4[[#This Row],[iso_code]],iso_code!B:C,2,FALSE)</f>
        <v>COG</v>
      </c>
      <c r="D67" s="18" t="str">
        <f>VLOOKUP(Table4[[#This Row],[iso_code]],iso_code!G:H,2,FALSE)</f>
        <v>Congo (the)</v>
      </c>
    </row>
    <row r="68" spans="1:4">
      <c r="A68" s="18">
        <v>2</v>
      </c>
      <c r="B68" s="54" t="s">
        <v>2229</v>
      </c>
      <c r="C68" s="58" t="str">
        <f>VLOOKUP(Table4[[#This Row],[iso_code]],iso_code!B:C,2,FALSE)</f>
        <v>DJI</v>
      </c>
      <c r="D68" s="18" t="str">
        <f>VLOOKUP(Table4[[#This Row],[iso_code]],iso_code!G:H,2,FALSE)</f>
        <v>Djibouti</v>
      </c>
    </row>
    <row r="69" spans="1:4">
      <c r="A69" s="18">
        <v>2</v>
      </c>
      <c r="B69" s="54" t="s">
        <v>851</v>
      </c>
      <c r="C69" s="58" t="str">
        <f>VLOOKUP(Table4[[#This Row],[iso_code]],iso_code!B:C,2,FALSE)</f>
        <v>EGY</v>
      </c>
      <c r="D69" s="18" t="str">
        <f>VLOOKUP(Table4[[#This Row],[iso_code]],iso_code!G:H,2,FALSE)</f>
        <v>Egypt</v>
      </c>
    </row>
    <row r="70" spans="1:4">
      <c r="A70" s="18">
        <v>2</v>
      </c>
      <c r="B70" s="54" t="s">
        <v>2230</v>
      </c>
      <c r="C70" s="58" t="str">
        <f>VLOOKUP(Table4[[#This Row],[iso_code]],iso_code!B:C,2,FALSE)</f>
        <v>GNQ</v>
      </c>
      <c r="D70" s="18" t="str">
        <f>VLOOKUP(Table4[[#This Row],[iso_code]],iso_code!G:H,2,FALSE)</f>
        <v>Equatorial Guinea</v>
      </c>
    </row>
    <row r="71" spans="1:4">
      <c r="A71" s="18">
        <v>2</v>
      </c>
      <c r="B71" s="54" t="s">
        <v>2231</v>
      </c>
      <c r="C71" s="58" t="str">
        <f>VLOOKUP(Table4[[#This Row],[iso_code]],iso_code!B:C,2,FALSE)</f>
        <v>ERI</v>
      </c>
      <c r="D71" s="18" t="str">
        <f>VLOOKUP(Table4[[#This Row],[iso_code]],iso_code!G:H,2,FALSE)</f>
        <v>Eritrea</v>
      </c>
    </row>
    <row r="72" spans="1:4">
      <c r="A72" s="18">
        <v>2</v>
      </c>
      <c r="B72" s="54" t="s">
        <v>2247</v>
      </c>
      <c r="C72" s="58" t="str">
        <f>VLOOKUP(Table4[[#This Row],[iso_code]],iso_code!B:C,2,FALSE)</f>
        <v>SWZ</v>
      </c>
      <c r="D72" s="18" t="str">
        <f>VLOOKUP(Table4[[#This Row],[iso_code]],iso_code!G:H,2,FALSE)</f>
        <v>Eswatini</v>
      </c>
    </row>
    <row r="73" spans="1:4">
      <c r="A73" s="18">
        <v>2</v>
      </c>
      <c r="B73" s="54" t="s">
        <v>195</v>
      </c>
      <c r="C73" s="58" t="str">
        <f>VLOOKUP(Table4[[#This Row],[iso_code]],iso_code!B:C,2,FALSE)</f>
        <v>ETH</v>
      </c>
      <c r="D73" s="18" t="str">
        <f>VLOOKUP(Table4[[#This Row],[iso_code]],iso_code!G:H,2,FALSE)</f>
        <v>Ethiopia</v>
      </c>
    </row>
    <row r="74" spans="1:4">
      <c r="A74" s="18">
        <v>2</v>
      </c>
      <c r="B74" s="54" t="s">
        <v>2232</v>
      </c>
      <c r="C74" s="58" t="str">
        <f>VLOOKUP(Table4[[#This Row],[iso_code]],iso_code!B:C,2,FALSE)</f>
        <v>GAB</v>
      </c>
      <c r="D74" s="18" t="str">
        <f>VLOOKUP(Table4[[#This Row],[iso_code]],iso_code!G:H,2,FALSE)</f>
        <v>Gabon</v>
      </c>
    </row>
    <row r="75" spans="1:4">
      <c r="A75" s="18">
        <v>2</v>
      </c>
      <c r="B75" s="54" t="s">
        <v>2233</v>
      </c>
      <c r="C75" s="58" t="str">
        <f>VLOOKUP(Table4[[#This Row],[iso_code]],iso_code!B:C,2,FALSE)</f>
        <v>GMB</v>
      </c>
      <c r="D75" s="18" t="str">
        <f>VLOOKUP(Table4[[#This Row],[iso_code]],iso_code!G:H,2,FALSE)</f>
        <v>Gambia (the)</v>
      </c>
    </row>
    <row r="76" spans="1:4">
      <c r="A76" s="18">
        <v>2</v>
      </c>
      <c r="B76" s="54" t="s">
        <v>251</v>
      </c>
      <c r="C76" s="58" t="str">
        <f>VLOOKUP(Table4[[#This Row],[iso_code]],iso_code!B:C,2,FALSE)</f>
        <v>GHA</v>
      </c>
      <c r="D76" s="18" t="str">
        <f>VLOOKUP(Table4[[#This Row],[iso_code]],iso_code!G:H,2,FALSE)</f>
        <v>Ghana</v>
      </c>
    </row>
    <row r="77" spans="1:4">
      <c r="A77" s="18">
        <v>2</v>
      </c>
      <c r="B77" s="54" t="s">
        <v>2234</v>
      </c>
      <c r="C77" s="58" t="str">
        <f>VLOOKUP(Table4[[#This Row],[iso_code]],iso_code!B:C,2,FALSE)</f>
        <v>GIN</v>
      </c>
      <c r="D77" s="18" t="str">
        <f>VLOOKUP(Table4[[#This Row],[iso_code]],iso_code!G:H,2,FALSE)</f>
        <v>Guinea</v>
      </c>
    </row>
    <row r="78" spans="1:4">
      <c r="A78" s="18">
        <v>2</v>
      </c>
      <c r="B78" s="54" t="s">
        <v>2235</v>
      </c>
      <c r="C78" s="58" t="str">
        <f>VLOOKUP(Table4[[#This Row],[iso_code]],iso_code!B:C,2,FALSE)</f>
        <v>GNB</v>
      </c>
      <c r="D78" s="18" t="str">
        <f>VLOOKUP(Table4[[#This Row],[iso_code]],iso_code!G:H,2,FALSE)</f>
        <v>Guinea-Bissau</v>
      </c>
    </row>
    <row r="79" spans="1:4">
      <c r="A79" s="18">
        <v>2</v>
      </c>
      <c r="B79" s="54" t="s">
        <v>2236</v>
      </c>
      <c r="C79" s="58" t="str">
        <f>VLOOKUP(Table4[[#This Row],[iso_code]],iso_code!B:C,2,FALSE)</f>
        <v>CIV</v>
      </c>
      <c r="D79" s="18" t="str">
        <f>VLOOKUP(Table4[[#This Row],[iso_code]],iso_code!G:H,2,FALSE)</f>
        <v>Côte d'Ivoire</v>
      </c>
    </row>
    <row r="80" spans="1:4">
      <c r="A80" s="18">
        <v>2</v>
      </c>
      <c r="B80" s="54" t="s">
        <v>429</v>
      </c>
      <c r="C80" s="58" t="str">
        <f>VLOOKUP(Table4[[#This Row],[iso_code]],iso_code!B:C,2,FALSE)</f>
        <v>KEN</v>
      </c>
      <c r="D80" s="18" t="str">
        <f>VLOOKUP(Table4[[#This Row],[iso_code]],iso_code!G:H,2,FALSE)</f>
        <v>Kenya</v>
      </c>
    </row>
    <row r="81" spans="1:4">
      <c r="A81" s="18">
        <v>2</v>
      </c>
      <c r="B81" s="54" t="s">
        <v>2237</v>
      </c>
      <c r="C81" s="58" t="str">
        <f>VLOOKUP(Table4[[#This Row],[iso_code]],iso_code!B:C,2,FALSE)</f>
        <v>LSO</v>
      </c>
      <c r="D81" s="18" t="str">
        <f>VLOOKUP(Table4[[#This Row],[iso_code]],iso_code!G:H,2,FALSE)</f>
        <v>Lesotho</v>
      </c>
    </row>
    <row r="82" spans="1:4">
      <c r="A82" s="18">
        <v>2</v>
      </c>
      <c r="B82" s="54" t="s">
        <v>2238</v>
      </c>
      <c r="C82" s="58" t="str">
        <f>VLOOKUP(Table4[[#This Row],[iso_code]],iso_code!B:C,2,FALSE)</f>
        <v>LBR</v>
      </c>
      <c r="D82" s="18" t="str">
        <f>VLOOKUP(Table4[[#This Row],[iso_code]],iso_code!G:H,2,FALSE)</f>
        <v>Liberia</v>
      </c>
    </row>
    <row r="83" spans="1:4">
      <c r="A83" s="18">
        <v>2</v>
      </c>
      <c r="B83" s="54" t="s">
        <v>1993</v>
      </c>
      <c r="C83" s="58" t="str">
        <f>VLOOKUP(Table4[[#This Row],[iso_code]],iso_code!B:C,2,FALSE)</f>
        <v>LBY</v>
      </c>
      <c r="D83" s="18" t="str">
        <f>VLOOKUP(Table4[[#This Row],[iso_code]],iso_code!G:H,2,FALSE)</f>
        <v>Libya</v>
      </c>
    </row>
    <row r="84" spans="1:4">
      <c r="A84" s="18">
        <v>2</v>
      </c>
      <c r="B84" s="54" t="s">
        <v>2239</v>
      </c>
      <c r="C84" s="58" t="str">
        <f>VLOOKUP(Table4[[#This Row],[iso_code]],iso_code!B:C,2,FALSE)</f>
        <v>MDG</v>
      </c>
      <c r="D84" s="18" t="str">
        <f>VLOOKUP(Table4[[#This Row],[iso_code]],iso_code!G:H,2,FALSE)</f>
        <v>Madagascar</v>
      </c>
    </row>
    <row r="85" spans="1:4">
      <c r="A85" s="18">
        <v>2</v>
      </c>
      <c r="B85" s="54" t="s">
        <v>1165</v>
      </c>
      <c r="C85" s="58" t="str">
        <f>VLOOKUP(Table4[[#This Row],[iso_code]],iso_code!B:C,2,FALSE)</f>
        <v>MWI</v>
      </c>
      <c r="D85" s="18" t="str">
        <f>VLOOKUP(Table4[[#This Row],[iso_code]],iso_code!G:H,2,FALSE)</f>
        <v>Malawi</v>
      </c>
    </row>
    <row r="86" spans="1:4">
      <c r="A86" s="18">
        <v>2</v>
      </c>
      <c r="B86" s="54" t="s">
        <v>2240</v>
      </c>
      <c r="C86" s="58" t="str">
        <f>VLOOKUP(Table4[[#This Row],[iso_code]],iso_code!B:C,2,FALSE)</f>
        <v>MLI</v>
      </c>
      <c r="D86" s="18" t="str">
        <f>VLOOKUP(Table4[[#This Row],[iso_code]],iso_code!G:H,2,FALSE)</f>
        <v>Mali</v>
      </c>
    </row>
    <row r="87" spans="1:4">
      <c r="A87" s="18">
        <v>2</v>
      </c>
      <c r="B87" s="54" t="s">
        <v>2111</v>
      </c>
      <c r="C87" s="58" t="str">
        <f>VLOOKUP(Table4[[#This Row],[iso_code]],iso_code!B:C,2,FALSE)</f>
        <v>MRT</v>
      </c>
      <c r="D87" s="18" t="str">
        <f>VLOOKUP(Table4[[#This Row],[iso_code]],iso_code!G:H,2,FALSE)</f>
        <v>Mauritania</v>
      </c>
    </row>
    <row r="88" spans="1:4">
      <c r="A88" s="18">
        <v>2</v>
      </c>
      <c r="B88" s="54" t="s">
        <v>971</v>
      </c>
      <c r="C88" s="58" t="str">
        <f>VLOOKUP(Table4[[#This Row],[iso_code]],iso_code!B:C,2,FALSE)</f>
        <v>MUS</v>
      </c>
      <c r="D88" s="18" t="str">
        <f>VLOOKUP(Table4[[#This Row],[iso_code]],iso_code!G:H,2,FALSE)</f>
        <v>Mauritius</v>
      </c>
    </row>
    <row r="89" spans="1:4">
      <c r="A89" s="18">
        <v>2</v>
      </c>
      <c r="B89" s="54" t="s">
        <v>514</v>
      </c>
      <c r="C89" s="58" t="str">
        <f>VLOOKUP(Table4[[#This Row],[iso_code]],iso_code!B:C,2,FALSE)</f>
        <v>MAR</v>
      </c>
      <c r="D89" s="18" t="str">
        <f>VLOOKUP(Table4[[#This Row],[iso_code]],iso_code!G:H,2,FALSE)</f>
        <v>Morocco</v>
      </c>
    </row>
    <row r="90" spans="1:4">
      <c r="A90" s="18">
        <v>2</v>
      </c>
      <c r="B90" s="54" t="s">
        <v>1456</v>
      </c>
      <c r="C90" s="58" t="str">
        <f>VLOOKUP(Table4[[#This Row],[iso_code]],iso_code!B:C,2,FALSE)</f>
        <v>MOZ</v>
      </c>
      <c r="D90" s="18" t="str">
        <f>VLOOKUP(Table4[[#This Row],[iso_code]],iso_code!G:H,2,FALSE)</f>
        <v>Mozambique</v>
      </c>
    </row>
    <row r="91" spans="1:4">
      <c r="A91" s="18">
        <v>2</v>
      </c>
      <c r="B91" s="54" t="s">
        <v>2071</v>
      </c>
      <c r="C91" s="58" t="str">
        <f>VLOOKUP(Table4[[#This Row],[iso_code]],iso_code!B:C,2,FALSE)</f>
        <v>NAM</v>
      </c>
      <c r="D91" s="18" t="str">
        <f>VLOOKUP(Table4[[#This Row],[iso_code]],iso_code!G:H,2,FALSE)</f>
        <v>Namibia</v>
      </c>
    </row>
    <row r="92" spans="1:4">
      <c r="A92" s="18">
        <v>2</v>
      </c>
      <c r="B92" s="54" t="s">
        <v>1006</v>
      </c>
      <c r="C92" s="58" t="str">
        <f>VLOOKUP(Table4[[#This Row],[iso_code]],iso_code!B:C,2,FALSE)</f>
        <v>NER</v>
      </c>
      <c r="D92" s="18" t="str">
        <f>VLOOKUP(Table4[[#This Row],[iso_code]],iso_code!G:H,2,FALSE)</f>
        <v>Niger (the)</v>
      </c>
    </row>
    <row r="93" spans="1:4">
      <c r="A93" s="18">
        <v>2</v>
      </c>
      <c r="B93" s="54" t="s">
        <v>1233</v>
      </c>
      <c r="C93" s="58" t="str">
        <f>VLOOKUP(Table4[[#This Row],[iso_code]],iso_code!B:C,2,FALSE)</f>
        <v>NGA</v>
      </c>
      <c r="D93" s="18" t="str">
        <f>VLOOKUP(Table4[[#This Row],[iso_code]],iso_code!G:H,2,FALSE)</f>
        <v>Nigeria</v>
      </c>
    </row>
    <row r="94" spans="1:4">
      <c r="A94" s="18">
        <v>2</v>
      </c>
      <c r="B94" s="54" t="s">
        <v>2241</v>
      </c>
      <c r="C94" s="58" t="str">
        <f>VLOOKUP(Table4[[#This Row],[iso_code]],iso_code!B:C,2,FALSE)</f>
        <v>RWA</v>
      </c>
      <c r="D94" s="18" t="str">
        <f>VLOOKUP(Table4[[#This Row],[iso_code]],iso_code!G:H,2,FALSE)</f>
        <v>Rwanda</v>
      </c>
    </row>
    <row r="95" spans="1:4">
      <c r="A95" s="18">
        <v>2</v>
      </c>
      <c r="B95" s="54" t="s">
        <v>2242</v>
      </c>
      <c r="C95" s="58" t="str">
        <f>VLOOKUP(Table4[[#This Row],[iso_code]],iso_code!B:C,2,FALSE)</f>
        <v>STP</v>
      </c>
      <c r="D95" s="18" t="str">
        <f>VLOOKUP(Table4[[#This Row],[iso_code]],iso_code!G:H,2,FALSE)</f>
        <v>Sao Tome and Principe</v>
      </c>
    </row>
    <row r="96" spans="1:4">
      <c r="A96" s="18">
        <v>2</v>
      </c>
      <c r="B96" s="54" t="s">
        <v>1689</v>
      </c>
      <c r="C96" s="58" t="str">
        <f>VLOOKUP(Table4[[#This Row],[iso_code]],iso_code!B:C,2,FALSE)</f>
        <v>SEN</v>
      </c>
      <c r="D96" s="18" t="str">
        <f>VLOOKUP(Table4[[#This Row],[iso_code]],iso_code!G:H,2,FALSE)</f>
        <v>Senegal</v>
      </c>
    </row>
    <row r="97" spans="1:4">
      <c r="A97" s="18">
        <v>2</v>
      </c>
      <c r="B97" s="54" t="s">
        <v>2243</v>
      </c>
      <c r="C97" s="58" t="str">
        <f>VLOOKUP(Table4[[#This Row],[iso_code]],iso_code!B:C,2,FALSE)</f>
        <v>SYC</v>
      </c>
      <c r="D97" s="18" t="str">
        <f>VLOOKUP(Table4[[#This Row],[iso_code]],iso_code!G:H,2,FALSE)</f>
        <v>Seychelles</v>
      </c>
    </row>
    <row r="98" spans="1:4">
      <c r="A98" s="18">
        <v>2</v>
      </c>
      <c r="B98" s="54" t="s">
        <v>2095</v>
      </c>
      <c r="C98" s="58" t="str">
        <f>VLOOKUP(Table4[[#This Row],[iso_code]],iso_code!B:C,2,FALSE)</f>
        <v>SLE</v>
      </c>
      <c r="D98" s="18" t="str">
        <f>VLOOKUP(Table4[[#This Row],[iso_code]],iso_code!G:H,2,FALSE)</f>
        <v>Sierra Leone</v>
      </c>
    </row>
    <row r="99" spans="1:4">
      <c r="A99" s="18">
        <v>2</v>
      </c>
      <c r="B99" s="54" t="s">
        <v>2244</v>
      </c>
      <c r="C99" s="58" t="str">
        <f>VLOOKUP(Table4[[#This Row],[iso_code]],iso_code!B:C,2,FALSE)</f>
        <v>SOM</v>
      </c>
      <c r="D99" s="18" t="str">
        <f>VLOOKUP(Table4[[#This Row],[iso_code]],iso_code!G:H,2,FALSE)</f>
        <v>Somalia</v>
      </c>
    </row>
    <row r="100" spans="1:4">
      <c r="A100" s="18">
        <v>2</v>
      </c>
      <c r="B100" s="54" t="s">
        <v>613</v>
      </c>
      <c r="C100" s="58" t="str">
        <f>VLOOKUP(Table4[[#This Row],[iso_code]],iso_code!B:C,2,FALSE)</f>
        <v>ZAF</v>
      </c>
      <c r="D100" s="18" t="str">
        <f>VLOOKUP(Table4[[#This Row],[iso_code]],iso_code!G:H,2,FALSE)</f>
        <v>South Africa</v>
      </c>
    </row>
    <row r="101" spans="1:4">
      <c r="A101" s="18">
        <v>2</v>
      </c>
      <c r="B101" s="54" t="s">
        <v>2245</v>
      </c>
      <c r="C101" s="58" t="str">
        <f>VLOOKUP(Table4[[#This Row],[iso_code]],iso_code!B:C,2,FALSE)</f>
        <v>SSD</v>
      </c>
      <c r="D101" s="18" t="str">
        <f>VLOOKUP(Table4[[#This Row],[iso_code]],iso_code!G:H,2,FALSE)</f>
        <v>South Sudan</v>
      </c>
    </row>
    <row r="102" spans="1:4">
      <c r="A102" s="18">
        <v>2</v>
      </c>
      <c r="B102" s="54" t="s">
        <v>2246</v>
      </c>
      <c r="C102" s="58" t="str">
        <f>VLOOKUP(Table4[[#This Row],[iso_code]],iso_code!B:C,2,FALSE)</f>
        <v>SDN</v>
      </c>
      <c r="D102" s="18" t="str">
        <f>VLOOKUP(Table4[[#This Row],[iso_code]],iso_code!G:H,2,FALSE)</f>
        <v>Sudan (the)</v>
      </c>
    </row>
    <row r="103" spans="1:4">
      <c r="A103" s="18">
        <v>2</v>
      </c>
      <c r="B103" s="54" t="s">
        <v>859</v>
      </c>
      <c r="C103" s="58" t="str">
        <f>VLOOKUP(Table4[[#This Row],[iso_code]],iso_code!B:C,2,FALSE)</f>
        <v>TZA</v>
      </c>
      <c r="D103" s="18" t="str">
        <f>VLOOKUP(Table4[[#This Row],[iso_code]],iso_code!G:H,2,FALSE)</f>
        <v>Tanzania, United Republic of</v>
      </c>
    </row>
    <row r="104" spans="1:4">
      <c r="A104" s="18">
        <v>2</v>
      </c>
      <c r="B104" s="54" t="s">
        <v>2017</v>
      </c>
      <c r="C104" s="58" t="str">
        <f>VLOOKUP(Table4[[#This Row],[iso_code]],iso_code!B:C,2,FALSE)</f>
        <v>TGO</v>
      </c>
      <c r="D104" s="18" t="str">
        <f>VLOOKUP(Table4[[#This Row],[iso_code]],iso_code!G:H,2,FALSE)</f>
        <v>Togo</v>
      </c>
    </row>
    <row r="105" spans="1:4">
      <c r="A105" s="18">
        <v>2</v>
      </c>
      <c r="B105" s="18" t="s">
        <v>953</v>
      </c>
      <c r="C105" s="58" t="str">
        <f>VLOOKUP(Table4[[#This Row],[iso_code]],iso_code!B:C,2,FALSE)</f>
        <v>TUN</v>
      </c>
      <c r="D105" s="18" t="str">
        <f>VLOOKUP(Table4[[#This Row],[iso_code]],iso_code!G:H,2,FALSE)</f>
        <v>Tunisia</v>
      </c>
    </row>
    <row r="106" spans="1:4">
      <c r="A106" s="18">
        <v>2</v>
      </c>
      <c r="B106" s="18" t="s">
        <v>1468</v>
      </c>
      <c r="C106" s="58" t="str">
        <f>VLOOKUP(Table4[[#This Row],[iso_code]],iso_code!B:C,2,FALSE)</f>
        <v>UGA</v>
      </c>
      <c r="D106" s="18" t="str">
        <f>VLOOKUP(Table4[[#This Row],[iso_code]],iso_code!G:H,2,FALSE)</f>
        <v>Uganda</v>
      </c>
    </row>
    <row r="107" spans="1:4">
      <c r="A107" s="18">
        <v>2</v>
      </c>
      <c r="B107" s="18" t="s">
        <v>748</v>
      </c>
      <c r="C107" s="58" t="str">
        <f>VLOOKUP(Table4[[#This Row],[iso_code]],iso_code!B:C,2,FALSE)</f>
        <v>ZMB</v>
      </c>
      <c r="D107" s="18" t="str">
        <f>VLOOKUP(Table4[[#This Row],[iso_code]],iso_code!G:H,2,FALSE)</f>
        <v>Zambia</v>
      </c>
    </row>
    <row r="108" spans="1:4">
      <c r="A108" s="18">
        <v>2</v>
      </c>
      <c r="B108" s="18" t="s">
        <v>2248</v>
      </c>
      <c r="C108" s="58" t="str">
        <f>VLOOKUP(Table4[[#This Row],[iso_code]],iso_code!B:C,2,FALSE)</f>
        <v>ZWE</v>
      </c>
      <c r="D108" s="18" t="str">
        <f>VLOOKUP(Table4[[#This Row],[iso_code]],iso_code!G:H,2,FALSE)</f>
        <v>Zimbabwe</v>
      </c>
    </row>
    <row r="109" spans="1:4">
      <c r="A109" s="18">
        <v>3</v>
      </c>
      <c r="B109" s="54" t="s">
        <v>801</v>
      </c>
      <c r="C109" s="58" t="str">
        <f>VLOOKUP(Table4[[#This Row],[iso_code]],iso_code!B:C,2,FALSE)</f>
        <v>DZA</v>
      </c>
      <c r="D109" s="18" t="str">
        <f>VLOOKUP(Table4[[#This Row],[iso_code]],iso_code!G:H,2,FALSE)</f>
        <v>Algeria</v>
      </c>
    </row>
    <row r="110" spans="1:4">
      <c r="A110" s="18">
        <v>3</v>
      </c>
      <c r="B110" s="54" t="s">
        <v>2222</v>
      </c>
      <c r="C110" s="58" t="str">
        <f>VLOOKUP(Table4[[#This Row],[iso_code]],iso_code!B:C,2,FALSE)</f>
        <v>AGO</v>
      </c>
      <c r="D110" s="18" t="str">
        <f>VLOOKUP(Table4[[#This Row],[iso_code]],iso_code!G:H,2,FALSE)</f>
        <v>Angola</v>
      </c>
    </row>
    <row r="111" spans="1:4">
      <c r="A111" s="18">
        <v>3</v>
      </c>
      <c r="B111" s="54" t="s">
        <v>2223</v>
      </c>
      <c r="C111" s="58" t="str">
        <f>VLOOKUP(Table4[[#This Row],[iso_code]],iso_code!B:C,2,FALSE)</f>
        <v>BEN</v>
      </c>
      <c r="D111" s="18" t="str">
        <f>VLOOKUP(Table4[[#This Row],[iso_code]],iso_code!G:H,2,FALSE)</f>
        <v>Benin</v>
      </c>
    </row>
    <row r="112" spans="1:4">
      <c r="A112" s="18">
        <v>3</v>
      </c>
      <c r="B112" s="54" t="s">
        <v>1830</v>
      </c>
      <c r="C112" s="58" t="str">
        <f>VLOOKUP(Table4[[#This Row],[iso_code]],iso_code!B:C,2,FALSE)</f>
        <v>BWA</v>
      </c>
      <c r="D112" s="18" t="str">
        <f>VLOOKUP(Table4[[#This Row],[iso_code]],iso_code!G:H,2,FALSE)</f>
        <v>Botswana</v>
      </c>
    </row>
    <row r="113" spans="1:4">
      <c r="A113" s="18">
        <v>3</v>
      </c>
      <c r="B113" s="54" t="s">
        <v>2224</v>
      </c>
      <c r="C113" s="58" t="str">
        <f>VLOOKUP(Table4[[#This Row],[iso_code]],iso_code!B:C,2,FALSE)</f>
        <v>BFA</v>
      </c>
      <c r="D113" s="18" t="str">
        <f>VLOOKUP(Table4[[#This Row],[iso_code]],iso_code!G:H,2,FALSE)</f>
        <v>Burkina Faso</v>
      </c>
    </row>
    <row r="114" spans="1:4">
      <c r="A114" s="18">
        <v>3</v>
      </c>
      <c r="B114" s="54" t="s">
        <v>2225</v>
      </c>
      <c r="C114" s="58" t="str">
        <f>VLOOKUP(Table4[[#This Row],[iso_code]],iso_code!B:C,2,FALSE)</f>
        <v>BDI</v>
      </c>
      <c r="D114" s="18" t="str">
        <f>VLOOKUP(Table4[[#This Row],[iso_code]],iso_code!G:H,2,FALSE)</f>
        <v>Burundi</v>
      </c>
    </row>
    <row r="115" spans="1:4">
      <c r="A115" s="18">
        <v>3</v>
      </c>
      <c r="B115" s="54" t="s">
        <v>286</v>
      </c>
      <c r="C115" s="58" t="str">
        <f>VLOOKUP(Table4[[#This Row],[iso_code]],iso_code!B:C,2,FALSE)</f>
        <v>CMR</v>
      </c>
      <c r="D115" s="18" t="str">
        <f>VLOOKUP(Table4[[#This Row],[iso_code]],iso_code!G:H,2,FALSE)</f>
        <v>Cameroon</v>
      </c>
    </row>
    <row r="116" spans="1:4">
      <c r="A116" s="18">
        <v>3</v>
      </c>
      <c r="B116" s="54" t="s">
        <v>1664</v>
      </c>
      <c r="C116" s="58" t="str">
        <f>VLOOKUP(Table4[[#This Row],[iso_code]],iso_code!B:C,2,FALSE)</f>
        <v>CAF</v>
      </c>
      <c r="D116" s="18" t="str">
        <f>VLOOKUP(Table4[[#This Row],[iso_code]],iso_code!G:H,2,FALSE)</f>
        <v>Central African Republic (the)</v>
      </c>
    </row>
    <row r="117" spans="1:4">
      <c r="A117" s="18">
        <v>3</v>
      </c>
      <c r="B117" s="54" t="s">
        <v>2226</v>
      </c>
      <c r="C117" s="58" t="str">
        <f>VLOOKUP(Table4[[#This Row],[iso_code]],iso_code!B:C,2,FALSE)</f>
        <v>TCD</v>
      </c>
      <c r="D117" s="18" t="str">
        <f>VLOOKUP(Table4[[#This Row],[iso_code]],iso_code!G:H,2,FALSE)</f>
        <v>Chad</v>
      </c>
    </row>
    <row r="118" spans="1:4">
      <c r="A118" s="18">
        <v>3</v>
      </c>
      <c r="B118" s="54" t="s">
        <v>2025</v>
      </c>
      <c r="C118" s="58" t="str">
        <f>VLOOKUP(Table4[[#This Row],[iso_code]],iso_code!B:C,2,FALSE)</f>
        <v>COD</v>
      </c>
      <c r="D118" s="18" t="str">
        <f>VLOOKUP(Table4[[#This Row],[iso_code]],iso_code!G:H,2,FALSE)</f>
        <v>Congo (the Democratic Republic of the)</v>
      </c>
    </row>
    <row r="119" spans="1:4">
      <c r="A119" s="18">
        <v>3</v>
      </c>
      <c r="B119" s="54" t="s">
        <v>2228</v>
      </c>
      <c r="C119" s="58" t="str">
        <f>VLOOKUP(Table4[[#This Row],[iso_code]],iso_code!B:C,2,FALSE)</f>
        <v>COG</v>
      </c>
      <c r="D119" s="18" t="str">
        <f>VLOOKUP(Table4[[#This Row],[iso_code]],iso_code!G:H,2,FALSE)</f>
        <v>Congo (the)</v>
      </c>
    </row>
    <row r="120" spans="1:4">
      <c r="A120" s="18">
        <v>3</v>
      </c>
      <c r="B120" s="54" t="s">
        <v>2229</v>
      </c>
      <c r="C120" s="58" t="str">
        <f>VLOOKUP(Table4[[#This Row],[iso_code]],iso_code!B:C,2,FALSE)</f>
        <v>DJI</v>
      </c>
      <c r="D120" s="18" t="str">
        <f>VLOOKUP(Table4[[#This Row],[iso_code]],iso_code!G:H,2,FALSE)</f>
        <v>Djibouti</v>
      </c>
    </row>
    <row r="121" spans="1:4">
      <c r="A121" s="18">
        <v>3</v>
      </c>
      <c r="B121" s="54" t="s">
        <v>851</v>
      </c>
      <c r="C121" s="58" t="str">
        <f>VLOOKUP(Table4[[#This Row],[iso_code]],iso_code!B:C,2,FALSE)</f>
        <v>EGY</v>
      </c>
      <c r="D121" s="18" t="str">
        <f>VLOOKUP(Table4[[#This Row],[iso_code]],iso_code!G:H,2,FALSE)</f>
        <v>Egypt</v>
      </c>
    </row>
    <row r="122" spans="1:4">
      <c r="A122" s="18">
        <v>3</v>
      </c>
      <c r="B122" s="54" t="s">
        <v>2230</v>
      </c>
      <c r="C122" s="58" t="str">
        <f>VLOOKUP(Table4[[#This Row],[iso_code]],iso_code!B:C,2,FALSE)</f>
        <v>GNQ</v>
      </c>
      <c r="D122" s="18" t="str">
        <f>VLOOKUP(Table4[[#This Row],[iso_code]],iso_code!G:H,2,FALSE)</f>
        <v>Equatorial Guinea</v>
      </c>
    </row>
    <row r="123" spans="1:4">
      <c r="A123" s="18">
        <v>3</v>
      </c>
      <c r="B123" s="54" t="s">
        <v>2231</v>
      </c>
      <c r="C123" s="58" t="str">
        <f>VLOOKUP(Table4[[#This Row],[iso_code]],iso_code!B:C,2,FALSE)</f>
        <v>ERI</v>
      </c>
      <c r="D123" s="18" t="str">
        <f>VLOOKUP(Table4[[#This Row],[iso_code]],iso_code!G:H,2,FALSE)</f>
        <v>Eritrea</v>
      </c>
    </row>
    <row r="124" spans="1:4">
      <c r="A124" s="18">
        <v>3</v>
      </c>
      <c r="B124" s="54" t="s">
        <v>2247</v>
      </c>
      <c r="C124" s="58" t="str">
        <f>VLOOKUP(Table4[[#This Row],[iso_code]],iso_code!B:C,2,FALSE)</f>
        <v>SWZ</v>
      </c>
      <c r="D124" s="18" t="str">
        <f>VLOOKUP(Table4[[#This Row],[iso_code]],iso_code!G:H,2,FALSE)</f>
        <v>Eswatini</v>
      </c>
    </row>
    <row r="125" spans="1:4">
      <c r="A125" s="18">
        <v>3</v>
      </c>
      <c r="B125" s="54" t="s">
        <v>195</v>
      </c>
      <c r="C125" s="58" t="str">
        <f>VLOOKUP(Table4[[#This Row],[iso_code]],iso_code!B:C,2,FALSE)</f>
        <v>ETH</v>
      </c>
      <c r="D125" s="18" t="str">
        <f>VLOOKUP(Table4[[#This Row],[iso_code]],iso_code!G:H,2,FALSE)</f>
        <v>Ethiopia</v>
      </c>
    </row>
    <row r="126" spans="1:4">
      <c r="A126" s="18">
        <v>3</v>
      </c>
      <c r="B126" s="54" t="s">
        <v>2232</v>
      </c>
      <c r="C126" s="58" t="str">
        <f>VLOOKUP(Table4[[#This Row],[iso_code]],iso_code!B:C,2,FALSE)</f>
        <v>GAB</v>
      </c>
      <c r="D126" s="18" t="str">
        <f>VLOOKUP(Table4[[#This Row],[iso_code]],iso_code!G:H,2,FALSE)</f>
        <v>Gabon</v>
      </c>
    </row>
    <row r="127" spans="1:4">
      <c r="A127" s="18">
        <v>3</v>
      </c>
      <c r="B127" s="54" t="s">
        <v>2233</v>
      </c>
      <c r="C127" s="58" t="str">
        <f>VLOOKUP(Table4[[#This Row],[iso_code]],iso_code!B:C,2,FALSE)</f>
        <v>GMB</v>
      </c>
      <c r="D127" s="18" t="str">
        <f>VLOOKUP(Table4[[#This Row],[iso_code]],iso_code!G:H,2,FALSE)</f>
        <v>Gambia (the)</v>
      </c>
    </row>
    <row r="128" spans="1:4">
      <c r="A128" s="18">
        <v>3</v>
      </c>
      <c r="B128" s="54" t="s">
        <v>251</v>
      </c>
      <c r="C128" s="58" t="str">
        <f>VLOOKUP(Table4[[#This Row],[iso_code]],iso_code!B:C,2,FALSE)</f>
        <v>GHA</v>
      </c>
      <c r="D128" s="18" t="str">
        <f>VLOOKUP(Table4[[#This Row],[iso_code]],iso_code!G:H,2,FALSE)</f>
        <v>Ghana</v>
      </c>
    </row>
    <row r="129" spans="1:4">
      <c r="A129" s="18">
        <v>3</v>
      </c>
      <c r="B129" s="54" t="s">
        <v>2234</v>
      </c>
      <c r="C129" s="58" t="str">
        <f>VLOOKUP(Table4[[#This Row],[iso_code]],iso_code!B:C,2,FALSE)</f>
        <v>GIN</v>
      </c>
      <c r="D129" s="18" t="str">
        <f>VLOOKUP(Table4[[#This Row],[iso_code]],iso_code!G:H,2,FALSE)</f>
        <v>Guinea</v>
      </c>
    </row>
    <row r="130" spans="1:4">
      <c r="A130" s="18">
        <v>3</v>
      </c>
      <c r="B130" s="54" t="s">
        <v>2235</v>
      </c>
      <c r="C130" s="58" t="str">
        <f>VLOOKUP(Table4[[#This Row],[iso_code]],iso_code!B:C,2,FALSE)</f>
        <v>GNB</v>
      </c>
      <c r="D130" s="18" t="str">
        <f>VLOOKUP(Table4[[#This Row],[iso_code]],iso_code!G:H,2,FALSE)</f>
        <v>Guinea-Bissau</v>
      </c>
    </row>
    <row r="131" spans="1:4">
      <c r="A131" s="18">
        <v>3</v>
      </c>
      <c r="B131" s="54" t="s">
        <v>2236</v>
      </c>
      <c r="C131" s="58" t="str">
        <f>VLOOKUP(Table4[[#This Row],[iso_code]],iso_code!B:C,2,FALSE)</f>
        <v>CIV</v>
      </c>
      <c r="D131" s="18" t="str">
        <f>VLOOKUP(Table4[[#This Row],[iso_code]],iso_code!G:H,2,FALSE)</f>
        <v>Côte d'Ivoire</v>
      </c>
    </row>
    <row r="132" spans="1:4">
      <c r="A132" s="18">
        <v>3</v>
      </c>
      <c r="B132" s="54" t="s">
        <v>429</v>
      </c>
      <c r="C132" s="58" t="str">
        <f>VLOOKUP(Table4[[#This Row],[iso_code]],iso_code!B:C,2,FALSE)</f>
        <v>KEN</v>
      </c>
      <c r="D132" s="18" t="str">
        <f>VLOOKUP(Table4[[#This Row],[iso_code]],iso_code!G:H,2,FALSE)</f>
        <v>Kenya</v>
      </c>
    </row>
    <row r="133" spans="1:4">
      <c r="A133" s="18">
        <v>3</v>
      </c>
      <c r="B133" s="54" t="s">
        <v>2237</v>
      </c>
      <c r="C133" s="58" t="str">
        <f>VLOOKUP(Table4[[#This Row],[iso_code]],iso_code!B:C,2,FALSE)</f>
        <v>LSO</v>
      </c>
      <c r="D133" s="18" t="str">
        <f>VLOOKUP(Table4[[#This Row],[iso_code]],iso_code!G:H,2,FALSE)</f>
        <v>Lesotho</v>
      </c>
    </row>
    <row r="134" spans="1:4">
      <c r="A134" s="18">
        <v>3</v>
      </c>
      <c r="B134" s="54" t="s">
        <v>2238</v>
      </c>
      <c r="C134" s="58" t="str">
        <f>VLOOKUP(Table4[[#This Row],[iso_code]],iso_code!B:C,2,FALSE)</f>
        <v>LBR</v>
      </c>
      <c r="D134" s="18" t="str">
        <f>VLOOKUP(Table4[[#This Row],[iso_code]],iso_code!G:H,2,FALSE)</f>
        <v>Liberia</v>
      </c>
    </row>
    <row r="135" spans="1:4">
      <c r="A135" s="18">
        <v>3</v>
      </c>
      <c r="B135" s="54" t="s">
        <v>1993</v>
      </c>
      <c r="C135" s="58" t="str">
        <f>VLOOKUP(Table4[[#This Row],[iso_code]],iso_code!B:C,2,FALSE)</f>
        <v>LBY</v>
      </c>
      <c r="D135" s="18" t="str">
        <f>VLOOKUP(Table4[[#This Row],[iso_code]],iso_code!G:H,2,FALSE)</f>
        <v>Libya</v>
      </c>
    </row>
    <row r="136" spans="1:4">
      <c r="A136" s="18">
        <v>3</v>
      </c>
      <c r="B136" s="54" t="s">
        <v>1165</v>
      </c>
      <c r="C136" s="58" t="str">
        <f>VLOOKUP(Table4[[#This Row],[iso_code]],iso_code!B:C,2,FALSE)</f>
        <v>MWI</v>
      </c>
      <c r="D136" s="18" t="str">
        <f>VLOOKUP(Table4[[#This Row],[iso_code]],iso_code!G:H,2,FALSE)</f>
        <v>Malawi</v>
      </c>
    </row>
    <row r="137" spans="1:4">
      <c r="A137" s="18">
        <v>3</v>
      </c>
      <c r="B137" s="54" t="s">
        <v>2240</v>
      </c>
      <c r="C137" s="58" t="str">
        <f>VLOOKUP(Table4[[#This Row],[iso_code]],iso_code!B:C,2,FALSE)</f>
        <v>MLI</v>
      </c>
      <c r="D137" s="18" t="str">
        <f>VLOOKUP(Table4[[#This Row],[iso_code]],iso_code!G:H,2,FALSE)</f>
        <v>Mali</v>
      </c>
    </row>
    <row r="138" spans="1:4">
      <c r="A138" s="18">
        <v>3</v>
      </c>
      <c r="B138" s="54" t="s">
        <v>2111</v>
      </c>
      <c r="C138" s="58" t="str">
        <f>VLOOKUP(Table4[[#This Row],[iso_code]],iso_code!B:C,2,FALSE)</f>
        <v>MRT</v>
      </c>
      <c r="D138" s="18" t="str">
        <f>VLOOKUP(Table4[[#This Row],[iso_code]],iso_code!G:H,2,FALSE)</f>
        <v>Mauritania</v>
      </c>
    </row>
    <row r="139" spans="1:4">
      <c r="A139" s="18">
        <v>3</v>
      </c>
      <c r="B139" s="54" t="s">
        <v>514</v>
      </c>
      <c r="C139" s="58" t="str">
        <f>VLOOKUP(Table4[[#This Row],[iso_code]],iso_code!B:C,2,FALSE)</f>
        <v>MAR</v>
      </c>
      <c r="D139" s="18" t="str">
        <f>VLOOKUP(Table4[[#This Row],[iso_code]],iso_code!G:H,2,FALSE)</f>
        <v>Morocco</v>
      </c>
    </row>
    <row r="140" spans="1:4">
      <c r="A140" s="18">
        <v>3</v>
      </c>
      <c r="B140" s="54" t="s">
        <v>1456</v>
      </c>
      <c r="C140" s="58" t="str">
        <f>VLOOKUP(Table4[[#This Row],[iso_code]],iso_code!B:C,2,FALSE)</f>
        <v>MOZ</v>
      </c>
      <c r="D140" s="18" t="str">
        <f>VLOOKUP(Table4[[#This Row],[iso_code]],iso_code!G:H,2,FALSE)</f>
        <v>Mozambique</v>
      </c>
    </row>
    <row r="141" spans="1:4">
      <c r="A141" s="18">
        <v>3</v>
      </c>
      <c r="B141" s="54" t="s">
        <v>2071</v>
      </c>
      <c r="C141" s="58" t="str">
        <f>VLOOKUP(Table4[[#This Row],[iso_code]],iso_code!B:C,2,FALSE)</f>
        <v>NAM</v>
      </c>
      <c r="D141" s="18" t="str">
        <f>VLOOKUP(Table4[[#This Row],[iso_code]],iso_code!G:H,2,FALSE)</f>
        <v>Namibia</v>
      </c>
    </row>
    <row r="142" spans="1:4">
      <c r="A142" s="18">
        <v>3</v>
      </c>
      <c r="B142" s="54" t="s">
        <v>1006</v>
      </c>
      <c r="C142" s="58" t="str">
        <f>VLOOKUP(Table4[[#This Row],[iso_code]],iso_code!B:C,2,FALSE)</f>
        <v>NER</v>
      </c>
      <c r="D142" s="18" t="str">
        <f>VLOOKUP(Table4[[#This Row],[iso_code]],iso_code!G:H,2,FALSE)</f>
        <v>Niger (the)</v>
      </c>
    </row>
    <row r="143" spans="1:4">
      <c r="A143" s="18">
        <v>3</v>
      </c>
      <c r="B143" s="54" t="s">
        <v>1233</v>
      </c>
      <c r="C143" s="58" t="str">
        <f>VLOOKUP(Table4[[#This Row],[iso_code]],iso_code!B:C,2,FALSE)</f>
        <v>NGA</v>
      </c>
      <c r="D143" s="18" t="str">
        <f>VLOOKUP(Table4[[#This Row],[iso_code]],iso_code!G:H,2,FALSE)</f>
        <v>Nigeria</v>
      </c>
    </row>
    <row r="144" spans="1:4">
      <c r="A144" s="18">
        <v>3</v>
      </c>
      <c r="B144" s="54" t="s">
        <v>2241</v>
      </c>
      <c r="C144" s="58" t="str">
        <f>VLOOKUP(Table4[[#This Row],[iso_code]],iso_code!B:C,2,FALSE)</f>
        <v>RWA</v>
      </c>
      <c r="D144" s="18" t="str">
        <f>VLOOKUP(Table4[[#This Row],[iso_code]],iso_code!G:H,2,FALSE)</f>
        <v>Rwanda</v>
      </c>
    </row>
    <row r="145" spans="1:4">
      <c r="A145" s="18">
        <v>3</v>
      </c>
      <c r="B145" s="54" t="s">
        <v>1689</v>
      </c>
      <c r="C145" s="58" t="str">
        <f>VLOOKUP(Table4[[#This Row],[iso_code]],iso_code!B:C,2,FALSE)</f>
        <v>SEN</v>
      </c>
      <c r="D145" s="18" t="str">
        <f>VLOOKUP(Table4[[#This Row],[iso_code]],iso_code!G:H,2,FALSE)</f>
        <v>Senegal</v>
      </c>
    </row>
    <row r="146" spans="1:4">
      <c r="A146" s="18">
        <v>3</v>
      </c>
      <c r="B146" s="54" t="s">
        <v>2095</v>
      </c>
      <c r="C146" s="58" t="str">
        <f>VLOOKUP(Table4[[#This Row],[iso_code]],iso_code!B:C,2,FALSE)</f>
        <v>SLE</v>
      </c>
      <c r="D146" s="18" t="str">
        <f>VLOOKUP(Table4[[#This Row],[iso_code]],iso_code!G:H,2,FALSE)</f>
        <v>Sierra Leone</v>
      </c>
    </row>
    <row r="147" spans="1:4">
      <c r="A147" s="18">
        <v>3</v>
      </c>
      <c r="B147" s="54" t="s">
        <v>2244</v>
      </c>
      <c r="C147" s="58" t="str">
        <f>VLOOKUP(Table4[[#This Row],[iso_code]],iso_code!B:C,2,FALSE)</f>
        <v>SOM</v>
      </c>
      <c r="D147" s="18" t="str">
        <f>VLOOKUP(Table4[[#This Row],[iso_code]],iso_code!G:H,2,FALSE)</f>
        <v>Somalia</v>
      </c>
    </row>
    <row r="148" spans="1:4">
      <c r="A148" s="18">
        <v>3</v>
      </c>
      <c r="B148" s="54" t="s">
        <v>613</v>
      </c>
      <c r="C148" s="58" t="str">
        <f>VLOOKUP(Table4[[#This Row],[iso_code]],iso_code!B:C,2,FALSE)</f>
        <v>ZAF</v>
      </c>
      <c r="D148" s="18" t="str">
        <f>VLOOKUP(Table4[[#This Row],[iso_code]],iso_code!G:H,2,FALSE)</f>
        <v>South Africa</v>
      </c>
    </row>
    <row r="149" spans="1:4">
      <c r="A149" s="18">
        <v>3</v>
      </c>
      <c r="B149" s="54" t="s">
        <v>2245</v>
      </c>
      <c r="C149" s="58" t="str">
        <f>VLOOKUP(Table4[[#This Row],[iso_code]],iso_code!B:C,2,FALSE)</f>
        <v>SSD</v>
      </c>
      <c r="D149" s="18" t="str">
        <f>VLOOKUP(Table4[[#This Row],[iso_code]],iso_code!G:H,2,FALSE)</f>
        <v>South Sudan</v>
      </c>
    </row>
    <row r="150" spans="1:4">
      <c r="A150" s="18">
        <v>3</v>
      </c>
      <c r="B150" s="54" t="s">
        <v>2246</v>
      </c>
      <c r="C150" s="58" t="str">
        <f>VLOOKUP(Table4[[#This Row],[iso_code]],iso_code!B:C,2,FALSE)</f>
        <v>SDN</v>
      </c>
      <c r="D150" s="18" t="str">
        <f>VLOOKUP(Table4[[#This Row],[iso_code]],iso_code!G:H,2,FALSE)</f>
        <v>Sudan (the)</v>
      </c>
    </row>
    <row r="151" spans="1:4">
      <c r="A151" s="18">
        <v>3</v>
      </c>
      <c r="B151" s="54" t="s">
        <v>859</v>
      </c>
      <c r="C151" s="58" t="str">
        <f>VLOOKUP(Table4[[#This Row],[iso_code]],iso_code!B:C,2,FALSE)</f>
        <v>TZA</v>
      </c>
      <c r="D151" s="18" t="str">
        <f>VLOOKUP(Table4[[#This Row],[iso_code]],iso_code!G:H,2,FALSE)</f>
        <v>Tanzania, United Republic of</v>
      </c>
    </row>
    <row r="152" spans="1:4">
      <c r="A152" s="18">
        <v>3</v>
      </c>
      <c r="B152" s="54" t="s">
        <v>2017</v>
      </c>
      <c r="C152" s="58" t="str">
        <f>VLOOKUP(Table4[[#This Row],[iso_code]],iso_code!B:C,2,FALSE)</f>
        <v>TGO</v>
      </c>
      <c r="D152" s="18" t="str">
        <f>VLOOKUP(Table4[[#This Row],[iso_code]],iso_code!G:H,2,FALSE)</f>
        <v>Togo</v>
      </c>
    </row>
    <row r="153" spans="1:4">
      <c r="A153" s="18">
        <v>3</v>
      </c>
      <c r="B153" s="18" t="s">
        <v>953</v>
      </c>
      <c r="C153" s="58" t="str">
        <f>VLOOKUP(Table4[[#This Row],[iso_code]],iso_code!B:C,2,FALSE)</f>
        <v>TUN</v>
      </c>
      <c r="D153" s="18" t="str">
        <f>VLOOKUP(Table4[[#This Row],[iso_code]],iso_code!G:H,2,FALSE)</f>
        <v>Tunisia</v>
      </c>
    </row>
    <row r="154" spans="1:4">
      <c r="A154" s="18">
        <v>3</v>
      </c>
      <c r="B154" s="18" t="s">
        <v>1468</v>
      </c>
      <c r="C154" s="58" t="str">
        <f>VLOOKUP(Table4[[#This Row],[iso_code]],iso_code!B:C,2,FALSE)</f>
        <v>UGA</v>
      </c>
      <c r="D154" s="18" t="str">
        <f>VLOOKUP(Table4[[#This Row],[iso_code]],iso_code!G:H,2,FALSE)</f>
        <v>Uganda</v>
      </c>
    </row>
    <row r="155" spans="1:4">
      <c r="A155" s="18">
        <v>3</v>
      </c>
      <c r="B155" s="18" t="s">
        <v>748</v>
      </c>
      <c r="C155" s="58" t="str">
        <f>VLOOKUP(Table4[[#This Row],[iso_code]],iso_code!B:C,2,FALSE)</f>
        <v>ZMB</v>
      </c>
      <c r="D155" s="18" t="str">
        <f>VLOOKUP(Table4[[#This Row],[iso_code]],iso_code!G:H,2,FALSE)</f>
        <v>Zambia</v>
      </c>
    </row>
    <row r="156" spans="1:4">
      <c r="A156" s="18">
        <v>3</v>
      </c>
      <c r="B156" s="18" t="s">
        <v>2248</v>
      </c>
      <c r="C156" s="58" t="str">
        <f>VLOOKUP(Table4[[#This Row],[iso_code]],iso_code!B:C,2,FALSE)</f>
        <v>ZWE</v>
      </c>
      <c r="D156" s="18" t="str">
        <f>VLOOKUP(Table4[[#This Row],[iso_code]],iso_code!G:H,2,FALSE)</f>
        <v>Zimbabwe</v>
      </c>
    </row>
    <row r="157" spans="1:4">
      <c r="A157" s="18">
        <v>4</v>
      </c>
      <c r="B157" s="54" t="s">
        <v>801</v>
      </c>
      <c r="C157" s="58" t="str">
        <f>VLOOKUP(Table4[[#This Row],[iso_code]],iso_code!B:C,2,FALSE)</f>
        <v>DZA</v>
      </c>
      <c r="D157" s="18" t="str">
        <f>VLOOKUP(Table4[[#This Row],[iso_code]],iso_code!G:H,2,FALSE)</f>
        <v>Algeria</v>
      </c>
    </row>
    <row r="158" spans="1:4">
      <c r="A158" s="18">
        <v>4</v>
      </c>
      <c r="B158" s="54" t="s">
        <v>2222</v>
      </c>
      <c r="C158" s="58" t="str">
        <f>VLOOKUP(Table4[[#This Row],[iso_code]],iso_code!B:C,2,FALSE)</f>
        <v>AGO</v>
      </c>
      <c r="D158" s="18" t="str">
        <f>VLOOKUP(Table4[[#This Row],[iso_code]],iso_code!G:H,2,FALSE)</f>
        <v>Angola</v>
      </c>
    </row>
    <row r="159" spans="1:4">
      <c r="A159" s="18">
        <v>4</v>
      </c>
      <c r="B159" s="54" t="s">
        <v>2223</v>
      </c>
      <c r="C159" s="58" t="str">
        <f>VLOOKUP(Table4[[#This Row],[iso_code]],iso_code!B:C,2,FALSE)</f>
        <v>BEN</v>
      </c>
      <c r="D159" s="18" t="str">
        <f>VLOOKUP(Table4[[#This Row],[iso_code]],iso_code!G:H,2,FALSE)</f>
        <v>Benin</v>
      </c>
    </row>
    <row r="160" spans="1:4">
      <c r="A160" s="18">
        <v>4</v>
      </c>
      <c r="B160" s="54" t="s">
        <v>1830</v>
      </c>
      <c r="C160" s="58" t="str">
        <f>VLOOKUP(Table4[[#This Row],[iso_code]],iso_code!B:C,2,FALSE)</f>
        <v>BWA</v>
      </c>
      <c r="D160" s="18" t="str">
        <f>VLOOKUP(Table4[[#This Row],[iso_code]],iso_code!G:H,2,FALSE)</f>
        <v>Botswana</v>
      </c>
    </row>
    <row r="161" spans="1:4">
      <c r="A161" s="18">
        <v>4</v>
      </c>
      <c r="B161" s="54" t="s">
        <v>2224</v>
      </c>
      <c r="C161" s="58" t="str">
        <f>VLOOKUP(Table4[[#This Row],[iso_code]],iso_code!B:C,2,FALSE)</f>
        <v>BFA</v>
      </c>
      <c r="D161" s="18" t="str">
        <f>VLOOKUP(Table4[[#This Row],[iso_code]],iso_code!G:H,2,FALSE)</f>
        <v>Burkina Faso</v>
      </c>
    </row>
    <row r="162" spans="1:4">
      <c r="A162" s="18">
        <v>4</v>
      </c>
      <c r="B162" s="54" t="s">
        <v>2225</v>
      </c>
      <c r="C162" s="58" t="str">
        <f>VLOOKUP(Table4[[#This Row],[iso_code]],iso_code!B:C,2,FALSE)</f>
        <v>BDI</v>
      </c>
      <c r="D162" s="18" t="str">
        <f>VLOOKUP(Table4[[#This Row],[iso_code]],iso_code!G:H,2,FALSE)</f>
        <v>Burundi</v>
      </c>
    </row>
    <row r="163" spans="1:4">
      <c r="A163" s="18">
        <v>4</v>
      </c>
      <c r="B163" s="54" t="s">
        <v>1631</v>
      </c>
      <c r="C163" s="58" t="str">
        <f>VLOOKUP(Table4[[#This Row],[iso_code]],iso_code!B:C,2,FALSE)</f>
        <v>CPV</v>
      </c>
      <c r="D163" s="18" t="str">
        <f>VLOOKUP(Table4[[#This Row],[iso_code]],iso_code!G:H,2,FALSE)</f>
        <v>Cabo Verde</v>
      </c>
    </row>
    <row r="164" spans="1:4">
      <c r="A164" s="18">
        <v>4</v>
      </c>
      <c r="B164" s="54" t="s">
        <v>286</v>
      </c>
      <c r="C164" s="58" t="str">
        <f>VLOOKUP(Table4[[#This Row],[iso_code]],iso_code!B:C,2,FALSE)</f>
        <v>CMR</v>
      </c>
      <c r="D164" s="18" t="str">
        <f>VLOOKUP(Table4[[#This Row],[iso_code]],iso_code!G:H,2,FALSE)</f>
        <v>Cameroon</v>
      </c>
    </row>
    <row r="165" spans="1:4">
      <c r="A165" s="18">
        <v>4</v>
      </c>
      <c r="B165" s="54" t="s">
        <v>1664</v>
      </c>
      <c r="C165" s="58" t="str">
        <f>VLOOKUP(Table4[[#This Row],[iso_code]],iso_code!B:C,2,FALSE)</f>
        <v>CAF</v>
      </c>
      <c r="D165" s="18" t="str">
        <f>VLOOKUP(Table4[[#This Row],[iso_code]],iso_code!G:H,2,FALSE)</f>
        <v>Central African Republic (the)</v>
      </c>
    </row>
    <row r="166" spans="1:4">
      <c r="A166" s="18">
        <v>4</v>
      </c>
      <c r="B166" s="54" t="s">
        <v>2226</v>
      </c>
      <c r="C166" s="58" t="str">
        <f>VLOOKUP(Table4[[#This Row],[iso_code]],iso_code!B:C,2,FALSE)</f>
        <v>TCD</v>
      </c>
      <c r="D166" s="18" t="str">
        <f>VLOOKUP(Table4[[#This Row],[iso_code]],iso_code!G:H,2,FALSE)</f>
        <v>Chad</v>
      </c>
    </row>
    <row r="167" spans="1:4">
      <c r="A167" s="18">
        <v>4</v>
      </c>
      <c r="B167" s="54" t="s">
        <v>2227</v>
      </c>
      <c r="C167" s="58" t="str">
        <f>VLOOKUP(Table4[[#This Row],[iso_code]],iso_code!B:C,2,FALSE)</f>
        <v>COM</v>
      </c>
      <c r="D167" s="18" t="str">
        <f>VLOOKUP(Table4[[#This Row],[iso_code]],iso_code!G:H,2,FALSE)</f>
        <v>Comoros (the)</v>
      </c>
    </row>
    <row r="168" spans="1:4">
      <c r="A168" s="18">
        <v>4</v>
      </c>
      <c r="B168" s="54" t="s">
        <v>2025</v>
      </c>
      <c r="C168" s="58" t="str">
        <f>VLOOKUP(Table4[[#This Row],[iso_code]],iso_code!B:C,2,FALSE)</f>
        <v>COD</v>
      </c>
      <c r="D168" s="18" t="str">
        <f>VLOOKUP(Table4[[#This Row],[iso_code]],iso_code!G:H,2,FALSE)</f>
        <v>Congo (the Democratic Republic of the)</v>
      </c>
    </row>
    <row r="169" spans="1:4">
      <c r="A169" s="18">
        <v>4</v>
      </c>
      <c r="B169" s="54" t="s">
        <v>2228</v>
      </c>
      <c r="C169" s="58" t="str">
        <f>VLOOKUP(Table4[[#This Row],[iso_code]],iso_code!B:C,2,FALSE)</f>
        <v>COG</v>
      </c>
      <c r="D169" s="18" t="str">
        <f>VLOOKUP(Table4[[#This Row],[iso_code]],iso_code!G:H,2,FALSE)</f>
        <v>Congo (the)</v>
      </c>
    </row>
    <row r="170" spans="1:4">
      <c r="A170" s="18">
        <v>4</v>
      </c>
      <c r="B170" s="54" t="s">
        <v>2229</v>
      </c>
      <c r="C170" s="58" t="str">
        <f>VLOOKUP(Table4[[#This Row],[iso_code]],iso_code!B:C,2,FALSE)</f>
        <v>DJI</v>
      </c>
      <c r="D170" s="18" t="str">
        <f>VLOOKUP(Table4[[#This Row],[iso_code]],iso_code!G:H,2,FALSE)</f>
        <v>Djibouti</v>
      </c>
    </row>
    <row r="171" spans="1:4">
      <c r="A171" s="18">
        <v>4</v>
      </c>
      <c r="B171" s="54" t="s">
        <v>851</v>
      </c>
      <c r="C171" s="58" t="str">
        <f>VLOOKUP(Table4[[#This Row],[iso_code]],iso_code!B:C,2,FALSE)</f>
        <v>EGY</v>
      </c>
      <c r="D171" s="18" t="str">
        <f>VLOOKUP(Table4[[#This Row],[iso_code]],iso_code!G:H,2,FALSE)</f>
        <v>Egypt</v>
      </c>
    </row>
    <row r="172" spans="1:4">
      <c r="A172" s="18">
        <v>4</v>
      </c>
      <c r="B172" s="54" t="s">
        <v>2230</v>
      </c>
      <c r="C172" s="58" t="str">
        <f>VLOOKUP(Table4[[#This Row],[iso_code]],iso_code!B:C,2,FALSE)</f>
        <v>GNQ</v>
      </c>
      <c r="D172" s="18" t="str">
        <f>VLOOKUP(Table4[[#This Row],[iso_code]],iso_code!G:H,2,FALSE)</f>
        <v>Equatorial Guinea</v>
      </c>
    </row>
    <row r="173" spans="1:4">
      <c r="A173" s="18">
        <v>4</v>
      </c>
      <c r="B173" s="54" t="s">
        <v>2231</v>
      </c>
      <c r="C173" s="58" t="str">
        <f>VLOOKUP(Table4[[#This Row],[iso_code]],iso_code!B:C,2,FALSE)</f>
        <v>ERI</v>
      </c>
      <c r="D173" s="18" t="str">
        <f>VLOOKUP(Table4[[#This Row],[iso_code]],iso_code!G:H,2,FALSE)</f>
        <v>Eritrea</v>
      </c>
    </row>
    <row r="174" spans="1:4">
      <c r="A174" s="18">
        <v>4</v>
      </c>
      <c r="B174" s="54" t="s">
        <v>2247</v>
      </c>
      <c r="C174" s="58" t="str">
        <f>VLOOKUP(Table4[[#This Row],[iso_code]],iso_code!B:C,2,FALSE)</f>
        <v>SWZ</v>
      </c>
      <c r="D174" s="18" t="str">
        <f>VLOOKUP(Table4[[#This Row],[iso_code]],iso_code!G:H,2,FALSE)</f>
        <v>Eswatini</v>
      </c>
    </row>
    <row r="175" spans="1:4">
      <c r="A175" s="18">
        <v>4</v>
      </c>
      <c r="B175" s="54" t="s">
        <v>195</v>
      </c>
      <c r="C175" s="58" t="str">
        <f>VLOOKUP(Table4[[#This Row],[iso_code]],iso_code!B:C,2,FALSE)</f>
        <v>ETH</v>
      </c>
      <c r="D175" s="18" t="str">
        <f>VLOOKUP(Table4[[#This Row],[iso_code]],iso_code!G:H,2,FALSE)</f>
        <v>Ethiopia</v>
      </c>
    </row>
    <row r="176" spans="1:4">
      <c r="A176" s="18">
        <v>4</v>
      </c>
      <c r="B176" s="54" t="s">
        <v>2232</v>
      </c>
      <c r="C176" s="58" t="str">
        <f>VLOOKUP(Table4[[#This Row],[iso_code]],iso_code!B:C,2,FALSE)</f>
        <v>GAB</v>
      </c>
      <c r="D176" s="18" t="str">
        <f>VLOOKUP(Table4[[#This Row],[iso_code]],iso_code!G:H,2,FALSE)</f>
        <v>Gabon</v>
      </c>
    </row>
    <row r="177" spans="1:4">
      <c r="A177" s="18">
        <v>4</v>
      </c>
      <c r="B177" s="54" t="s">
        <v>2233</v>
      </c>
      <c r="C177" s="58" t="str">
        <f>VLOOKUP(Table4[[#This Row],[iso_code]],iso_code!B:C,2,FALSE)</f>
        <v>GMB</v>
      </c>
      <c r="D177" s="18" t="str">
        <f>VLOOKUP(Table4[[#This Row],[iso_code]],iso_code!G:H,2,FALSE)</f>
        <v>Gambia (the)</v>
      </c>
    </row>
    <row r="178" spans="1:4">
      <c r="A178" s="18">
        <v>4</v>
      </c>
      <c r="B178" s="54" t="s">
        <v>251</v>
      </c>
      <c r="C178" s="58" t="str">
        <f>VLOOKUP(Table4[[#This Row],[iso_code]],iso_code!B:C,2,FALSE)</f>
        <v>GHA</v>
      </c>
      <c r="D178" s="18" t="str">
        <f>VLOOKUP(Table4[[#This Row],[iso_code]],iso_code!G:H,2,FALSE)</f>
        <v>Ghana</v>
      </c>
    </row>
    <row r="179" spans="1:4">
      <c r="A179" s="18">
        <v>4</v>
      </c>
      <c r="B179" s="54" t="s">
        <v>2234</v>
      </c>
      <c r="C179" s="58" t="str">
        <f>VLOOKUP(Table4[[#This Row],[iso_code]],iso_code!B:C,2,FALSE)</f>
        <v>GIN</v>
      </c>
      <c r="D179" s="18" t="str">
        <f>VLOOKUP(Table4[[#This Row],[iso_code]],iso_code!G:H,2,FALSE)</f>
        <v>Guinea</v>
      </c>
    </row>
    <row r="180" spans="1:4">
      <c r="A180" s="18">
        <v>4</v>
      </c>
      <c r="B180" s="54" t="s">
        <v>2235</v>
      </c>
      <c r="C180" s="58" t="str">
        <f>VLOOKUP(Table4[[#This Row],[iso_code]],iso_code!B:C,2,FALSE)</f>
        <v>GNB</v>
      </c>
      <c r="D180" s="18" t="str">
        <f>VLOOKUP(Table4[[#This Row],[iso_code]],iso_code!G:H,2,FALSE)</f>
        <v>Guinea-Bissau</v>
      </c>
    </row>
    <row r="181" spans="1:4">
      <c r="A181" s="18">
        <v>4</v>
      </c>
      <c r="B181" s="54" t="s">
        <v>2236</v>
      </c>
      <c r="C181" s="58" t="str">
        <f>VLOOKUP(Table4[[#This Row],[iso_code]],iso_code!B:C,2,FALSE)</f>
        <v>CIV</v>
      </c>
      <c r="D181" s="18" t="str">
        <f>VLOOKUP(Table4[[#This Row],[iso_code]],iso_code!G:H,2,FALSE)</f>
        <v>Côte d'Ivoire</v>
      </c>
    </row>
    <row r="182" spans="1:4">
      <c r="A182" s="18">
        <v>4</v>
      </c>
      <c r="B182" s="54" t="s">
        <v>429</v>
      </c>
      <c r="C182" s="58" t="str">
        <f>VLOOKUP(Table4[[#This Row],[iso_code]],iso_code!B:C,2,FALSE)</f>
        <v>KEN</v>
      </c>
      <c r="D182" s="18" t="str">
        <f>VLOOKUP(Table4[[#This Row],[iso_code]],iso_code!G:H,2,FALSE)</f>
        <v>Kenya</v>
      </c>
    </row>
    <row r="183" spans="1:4">
      <c r="A183" s="18">
        <v>4</v>
      </c>
      <c r="B183" s="54" t="s">
        <v>2237</v>
      </c>
      <c r="C183" s="58" t="str">
        <f>VLOOKUP(Table4[[#This Row],[iso_code]],iso_code!B:C,2,FALSE)</f>
        <v>LSO</v>
      </c>
      <c r="D183" s="18" t="str">
        <f>VLOOKUP(Table4[[#This Row],[iso_code]],iso_code!G:H,2,FALSE)</f>
        <v>Lesotho</v>
      </c>
    </row>
    <row r="184" spans="1:4">
      <c r="A184" s="18">
        <v>4</v>
      </c>
      <c r="B184" s="54" t="s">
        <v>2238</v>
      </c>
      <c r="C184" s="58" t="str">
        <f>VLOOKUP(Table4[[#This Row],[iso_code]],iso_code!B:C,2,FALSE)</f>
        <v>LBR</v>
      </c>
      <c r="D184" s="18" t="str">
        <f>VLOOKUP(Table4[[#This Row],[iso_code]],iso_code!G:H,2,FALSE)</f>
        <v>Liberia</v>
      </c>
    </row>
    <row r="185" spans="1:4">
      <c r="A185" s="18">
        <v>4</v>
      </c>
      <c r="B185" s="54" t="s">
        <v>1993</v>
      </c>
      <c r="C185" s="58" t="str">
        <f>VLOOKUP(Table4[[#This Row],[iso_code]],iso_code!B:C,2,FALSE)</f>
        <v>LBY</v>
      </c>
      <c r="D185" s="18" t="str">
        <f>VLOOKUP(Table4[[#This Row],[iso_code]],iso_code!G:H,2,FALSE)</f>
        <v>Libya</v>
      </c>
    </row>
    <row r="186" spans="1:4">
      <c r="A186" s="18">
        <v>4</v>
      </c>
      <c r="B186" s="54" t="s">
        <v>2239</v>
      </c>
      <c r="C186" s="58" t="str">
        <f>VLOOKUP(Table4[[#This Row],[iso_code]],iso_code!B:C,2,FALSE)</f>
        <v>MDG</v>
      </c>
      <c r="D186" s="18" t="str">
        <f>VLOOKUP(Table4[[#This Row],[iso_code]],iso_code!G:H,2,FALSE)</f>
        <v>Madagascar</v>
      </c>
    </row>
    <row r="187" spans="1:4">
      <c r="A187" s="18">
        <v>4</v>
      </c>
      <c r="B187" s="54" t="s">
        <v>1165</v>
      </c>
      <c r="C187" s="58" t="str">
        <f>VLOOKUP(Table4[[#This Row],[iso_code]],iso_code!B:C,2,FALSE)</f>
        <v>MWI</v>
      </c>
      <c r="D187" s="18" t="str">
        <f>VLOOKUP(Table4[[#This Row],[iso_code]],iso_code!G:H,2,FALSE)</f>
        <v>Malawi</v>
      </c>
    </row>
    <row r="188" spans="1:4">
      <c r="A188" s="18">
        <v>4</v>
      </c>
      <c r="B188" s="54" t="s">
        <v>2240</v>
      </c>
      <c r="C188" s="58" t="str">
        <f>VLOOKUP(Table4[[#This Row],[iso_code]],iso_code!B:C,2,FALSE)</f>
        <v>MLI</v>
      </c>
      <c r="D188" s="18" t="str">
        <f>VLOOKUP(Table4[[#This Row],[iso_code]],iso_code!G:H,2,FALSE)</f>
        <v>Mali</v>
      </c>
    </row>
    <row r="189" spans="1:4">
      <c r="A189" s="18">
        <v>4</v>
      </c>
      <c r="B189" s="54" t="s">
        <v>2111</v>
      </c>
      <c r="C189" s="58" t="str">
        <f>VLOOKUP(Table4[[#This Row],[iso_code]],iso_code!B:C,2,FALSE)</f>
        <v>MRT</v>
      </c>
      <c r="D189" s="18" t="str">
        <f>VLOOKUP(Table4[[#This Row],[iso_code]],iso_code!G:H,2,FALSE)</f>
        <v>Mauritania</v>
      </c>
    </row>
    <row r="190" spans="1:4">
      <c r="A190" s="18">
        <v>4</v>
      </c>
      <c r="B190" s="54" t="s">
        <v>971</v>
      </c>
      <c r="C190" s="58" t="str">
        <f>VLOOKUP(Table4[[#This Row],[iso_code]],iso_code!B:C,2,FALSE)</f>
        <v>MUS</v>
      </c>
      <c r="D190" s="18" t="str">
        <f>VLOOKUP(Table4[[#This Row],[iso_code]],iso_code!G:H,2,FALSE)</f>
        <v>Mauritius</v>
      </c>
    </row>
    <row r="191" spans="1:4">
      <c r="A191" s="18">
        <v>4</v>
      </c>
      <c r="B191" s="54" t="s">
        <v>514</v>
      </c>
      <c r="C191" s="58" t="str">
        <f>VLOOKUP(Table4[[#This Row],[iso_code]],iso_code!B:C,2,FALSE)</f>
        <v>MAR</v>
      </c>
      <c r="D191" s="18" t="str">
        <f>VLOOKUP(Table4[[#This Row],[iso_code]],iso_code!G:H,2,FALSE)</f>
        <v>Morocco</v>
      </c>
    </row>
    <row r="192" spans="1:4">
      <c r="A192" s="18">
        <v>4</v>
      </c>
      <c r="B192" s="54" t="s">
        <v>1456</v>
      </c>
      <c r="C192" s="58" t="str">
        <f>VLOOKUP(Table4[[#This Row],[iso_code]],iso_code!B:C,2,FALSE)</f>
        <v>MOZ</v>
      </c>
      <c r="D192" s="18" t="str">
        <f>VLOOKUP(Table4[[#This Row],[iso_code]],iso_code!G:H,2,FALSE)</f>
        <v>Mozambique</v>
      </c>
    </row>
    <row r="193" spans="1:4">
      <c r="A193" s="18">
        <v>4</v>
      </c>
      <c r="B193" s="54" t="s">
        <v>2071</v>
      </c>
      <c r="C193" s="58" t="str">
        <f>VLOOKUP(Table4[[#This Row],[iso_code]],iso_code!B:C,2,FALSE)</f>
        <v>NAM</v>
      </c>
      <c r="D193" s="18" t="str">
        <f>VLOOKUP(Table4[[#This Row],[iso_code]],iso_code!G:H,2,FALSE)</f>
        <v>Namibia</v>
      </c>
    </row>
    <row r="194" spans="1:4">
      <c r="A194" s="18">
        <v>4</v>
      </c>
      <c r="B194" s="54" t="s">
        <v>1006</v>
      </c>
      <c r="C194" s="58" t="str">
        <f>VLOOKUP(Table4[[#This Row],[iso_code]],iso_code!B:C,2,FALSE)</f>
        <v>NER</v>
      </c>
      <c r="D194" s="18" t="str">
        <f>VLOOKUP(Table4[[#This Row],[iso_code]],iso_code!G:H,2,FALSE)</f>
        <v>Niger (the)</v>
      </c>
    </row>
    <row r="195" spans="1:4">
      <c r="A195" s="18">
        <v>4</v>
      </c>
      <c r="B195" s="54" t="s">
        <v>1233</v>
      </c>
      <c r="C195" s="58" t="str">
        <f>VLOOKUP(Table4[[#This Row],[iso_code]],iso_code!B:C,2,FALSE)</f>
        <v>NGA</v>
      </c>
      <c r="D195" s="18" t="str">
        <f>VLOOKUP(Table4[[#This Row],[iso_code]],iso_code!G:H,2,FALSE)</f>
        <v>Nigeria</v>
      </c>
    </row>
    <row r="196" spans="1:4">
      <c r="A196" s="18">
        <v>4</v>
      </c>
      <c r="B196" s="54" t="s">
        <v>2241</v>
      </c>
      <c r="C196" s="58" t="str">
        <f>VLOOKUP(Table4[[#This Row],[iso_code]],iso_code!B:C,2,FALSE)</f>
        <v>RWA</v>
      </c>
      <c r="D196" s="18" t="str">
        <f>VLOOKUP(Table4[[#This Row],[iso_code]],iso_code!G:H,2,FALSE)</f>
        <v>Rwanda</v>
      </c>
    </row>
    <row r="197" spans="1:4">
      <c r="A197" s="18">
        <v>4</v>
      </c>
      <c r="B197" s="54" t="s">
        <v>2242</v>
      </c>
      <c r="C197" s="58" t="str">
        <f>VLOOKUP(Table4[[#This Row],[iso_code]],iso_code!B:C,2,FALSE)</f>
        <v>STP</v>
      </c>
      <c r="D197" s="18" t="str">
        <f>VLOOKUP(Table4[[#This Row],[iso_code]],iso_code!G:H,2,FALSE)</f>
        <v>Sao Tome and Principe</v>
      </c>
    </row>
    <row r="198" spans="1:4">
      <c r="A198" s="18">
        <v>4</v>
      </c>
      <c r="B198" s="54" t="s">
        <v>1689</v>
      </c>
      <c r="C198" s="58" t="str">
        <f>VLOOKUP(Table4[[#This Row],[iso_code]],iso_code!B:C,2,FALSE)</f>
        <v>SEN</v>
      </c>
      <c r="D198" s="18" t="str">
        <f>VLOOKUP(Table4[[#This Row],[iso_code]],iso_code!G:H,2,FALSE)</f>
        <v>Senegal</v>
      </c>
    </row>
    <row r="199" spans="1:4">
      <c r="A199" s="18">
        <v>4</v>
      </c>
      <c r="B199" s="54" t="s">
        <v>2243</v>
      </c>
      <c r="C199" s="58" t="str">
        <f>VLOOKUP(Table4[[#This Row],[iso_code]],iso_code!B:C,2,FALSE)</f>
        <v>SYC</v>
      </c>
      <c r="D199" s="18" t="str">
        <f>VLOOKUP(Table4[[#This Row],[iso_code]],iso_code!G:H,2,FALSE)</f>
        <v>Seychelles</v>
      </c>
    </row>
    <row r="200" spans="1:4">
      <c r="A200" s="18">
        <v>4</v>
      </c>
      <c r="B200" s="54" t="s">
        <v>2095</v>
      </c>
      <c r="C200" s="58" t="str">
        <f>VLOOKUP(Table4[[#This Row],[iso_code]],iso_code!B:C,2,FALSE)</f>
        <v>SLE</v>
      </c>
      <c r="D200" s="18" t="str">
        <f>VLOOKUP(Table4[[#This Row],[iso_code]],iso_code!G:H,2,FALSE)</f>
        <v>Sierra Leone</v>
      </c>
    </row>
    <row r="201" spans="1:4">
      <c r="A201" s="18">
        <v>4</v>
      </c>
      <c r="B201" s="54" t="s">
        <v>2244</v>
      </c>
      <c r="C201" s="58" t="str">
        <f>VLOOKUP(Table4[[#This Row],[iso_code]],iso_code!B:C,2,FALSE)</f>
        <v>SOM</v>
      </c>
      <c r="D201" s="18" t="str">
        <f>VLOOKUP(Table4[[#This Row],[iso_code]],iso_code!G:H,2,FALSE)</f>
        <v>Somalia</v>
      </c>
    </row>
    <row r="202" spans="1:4">
      <c r="A202" s="18">
        <v>4</v>
      </c>
      <c r="B202" s="54" t="s">
        <v>613</v>
      </c>
      <c r="C202" s="58" t="str">
        <f>VLOOKUP(Table4[[#This Row],[iso_code]],iso_code!B:C,2,FALSE)</f>
        <v>ZAF</v>
      </c>
      <c r="D202" s="18" t="str">
        <f>VLOOKUP(Table4[[#This Row],[iso_code]],iso_code!G:H,2,FALSE)</f>
        <v>South Africa</v>
      </c>
    </row>
    <row r="203" spans="1:4">
      <c r="A203" s="18">
        <v>4</v>
      </c>
      <c r="B203" s="54" t="s">
        <v>2245</v>
      </c>
      <c r="C203" s="58" t="str">
        <f>VLOOKUP(Table4[[#This Row],[iso_code]],iso_code!B:C,2,FALSE)</f>
        <v>SSD</v>
      </c>
      <c r="D203" s="18" t="str">
        <f>VLOOKUP(Table4[[#This Row],[iso_code]],iso_code!G:H,2,FALSE)</f>
        <v>South Sudan</v>
      </c>
    </row>
    <row r="204" spans="1:4">
      <c r="A204" s="18">
        <v>4</v>
      </c>
      <c r="B204" s="54" t="s">
        <v>2246</v>
      </c>
      <c r="C204" s="58" t="str">
        <f>VLOOKUP(Table4[[#This Row],[iso_code]],iso_code!B:C,2,FALSE)</f>
        <v>SDN</v>
      </c>
      <c r="D204" s="18" t="str">
        <f>VLOOKUP(Table4[[#This Row],[iso_code]],iso_code!G:H,2,FALSE)</f>
        <v>Sudan (the)</v>
      </c>
    </row>
    <row r="205" spans="1:4">
      <c r="A205" s="18">
        <v>4</v>
      </c>
      <c r="B205" s="54" t="s">
        <v>859</v>
      </c>
      <c r="C205" s="58" t="str">
        <f>VLOOKUP(Table4[[#This Row],[iso_code]],iso_code!B:C,2,FALSE)</f>
        <v>TZA</v>
      </c>
      <c r="D205" s="18" t="str">
        <f>VLOOKUP(Table4[[#This Row],[iso_code]],iso_code!G:H,2,FALSE)</f>
        <v>Tanzania, United Republic of</v>
      </c>
    </row>
    <row r="206" spans="1:4">
      <c r="A206" s="18">
        <v>4</v>
      </c>
      <c r="B206" s="54" t="s">
        <v>2017</v>
      </c>
      <c r="C206" s="58" t="str">
        <f>VLOOKUP(Table4[[#This Row],[iso_code]],iso_code!B:C,2,FALSE)</f>
        <v>TGO</v>
      </c>
      <c r="D206" s="18" t="str">
        <f>VLOOKUP(Table4[[#This Row],[iso_code]],iso_code!G:H,2,FALSE)</f>
        <v>Togo</v>
      </c>
    </row>
    <row r="207" spans="1:4">
      <c r="A207" s="18">
        <v>4</v>
      </c>
      <c r="B207" s="18" t="s">
        <v>953</v>
      </c>
      <c r="C207" s="58" t="str">
        <f>VLOOKUP(Table4[[#This Row],[iso_code]],iso_code!B:C,2,FALSE)</f>
        <v>TUN</v>
      </c>
      <c r="D207" s="18" t="str">
        <f>VLOOKUP(Table4[[#This Row],[iso_code]],iso_code!G:H,2,FALSE)</f>
        <v>Tunisia</v>
      </c>
    </row>
    <row r="208" spans="1:4">
      <c r="A208" s="18">
        <v>4</v>
      </c>
      <c r="B208" s="18" t="s">
        <v>1468</v>
      </c>
      <c r="C208" s="58" t="str">
        <f>VLOOKUP(Table4[[#This Row],[iso_code]],iso_code!B:C,2,FALSE)</f>
        <v>UGA</v>
      </c>
      <c r="D208" s="18" t="str">
        <f>VLOOKUP(Table4[[#This Row],[iso_code]],iso_code!G:H,2,FALSE)</f>
        <v>Uganda</v>
      </c>
    </row>
    <row r="209" spans="1:4">
      <c r="A209" s="18">
        <v>4</v>
      </c>
      <c r="B209" s="18" t="s">
        <v>748</v>
      </c>
      <c r="C209" s="58" t="str">
        <f>VLOOKUP(Table4[[#This Row],[iso_code]],iso_code!B:C,2,FALSE)</f>
        <v>ZMB</v>
      </c>
      <c r="D209" s="18" t="str">
        <f>VLOOKUP(Table4[[#This Row],[iso_code]],iso_code!G:H,2,FALSE)</f>
        <v>Zambia</v>
      </c>
    </row>
    <row r="210" spans="1:4">
      <c r="A210" s="18">
        <v>4</v>
      </c>
      <c r="B210" s="18" t="s">
        <v>2248</v>
      </c>
      <c r="C210" s="58" t="str">
        <f>VLOOKUP(Table4[[#This Row],[iso_code]],iso_code!B:C,2,FALSE)</f>
        <v>ZWE</v>
      </c>
      <c r="D210" s="18" t="str">
        <f>VLOOKUP(Table4[[#This Row],[iso_code]],iso_code!G:H,2,FALSE)</f>
        <v>Zimbabwe</v>
      </c>
    </row>
    <row r="211" spans="1:4">
      <c r="A211" s="18">
        <v>5</v>
      </c>
      <c r="B211" s="59" t="s">
        <v>2222</v>
      </c>
      <c r="C211" s="58" t="str">
        <f>VLOOKUP(Table4[[#This Row],[iso_code]],iso_code!B:C,2,FALSE)</f>
        <v>AGO</v>
      </c>
      <c r="D211" s="18" t="str">
        <f>VLOOKUP(Table4[[#This Row],[iso_code]],iso_code!G:H,2,FALSE)</f>
        <v>Angola</v>
      </c>
    </row>
    <row r="212" spans="1:4">
      <c r="A212" s="18">
        <v>5</v>
      </c>
      <c r="B212" s="59" t="s">
        <v>2224</v>
      </c>
      <c r="C212" s="58" t="str">
        <f>VLOOKUP(Table4[[#This Row],[iso_code]],iso_code!B:C,2,FALSE)</f>
        <v>BFA</v>
      </c>
      <c r="D212" s="18" t="str">
        <f>VLOOKUP(Table4[[#This Row],[iso_code]],iso_code!G:H,2,FALSE)</f>
        <v>Burkina Faso</v>
      </c>
    </row>
    <row r="213" spans="1:4">
      <c r="A213" s="18">
        <v>5</v>
      </c>
      <c r="B213" s="59" t="s">
        <v>2225</v>
      </c>
      <c r="C213" s="58" t="str">
        <f>VLOOKUP(Table4[[#This Row],[iso_code]],iso_code!B:C,2,FALSE)</f>
        <v>BDI</v>
      </c>
      <c r="D213" s="18" t="str">
        <f>VLOOKUP(Table4[[#This Row],[iso_code]],iso_code!G:H,2,FALSE)</f>
        <v>Burundi</v>
      </c>
    </row>
    <row r="214" spans="1:4">
      <c r="A214" s="18">
        <v>5</v>
      </c>
      <c r="B214" s="59" t="s">
        <v>2223</v>
      </c>
      <c r="C214" s="58" t="str">
        <f>VLOOKUP(Table4[[#This Row],[iso_code]],iso_code!B:C,2,FALSE)</f>
        <v>BEN</v>
      </c>
      <c r="D214" s="18" t="str">
        <f>VLOOKUP(Table4[[#This Row],[iso_code]],iso_code!G:H,2,FALSE)</f>
        <v>Benin</v>
      </c>
    </row>
    <row r="215" spans="1:4">
      <c r="A215" s="18">
        <v>5</v>
      </c>
      <c r="B215" s="59" t="s">
        <v>1830</v>
      </c>
      <c r="C215" s="58" t="str">
        <f>VLOOKUP(Table4[[#This Row],[iso_code]],iso_code!B:C,2,FALSE)</f>
        <v>BWA</v>
      </c>
      <c r="D215" s="18" t="str">
        <f>VLOOKUP(Table4[[#This Row],[iso_code]],iso_code!G:H,2,FALSE)</f>
        <v>Botswana</v>
      </c>
    </row>
    <row r="216" spans="1:4">
      <c r="A216" s="18">
        <v>5</v>
      </c>
      <c r="B216" s="59" t="s">
        <v>2025</v>
      </c>
      <c r="C216" s="58" t="str">
        <f>VLOOKUP(Table4[[#This Row],[iso_code]],iso_code!B:C,2,FALSE)</f>
        <v>COD</v>
      </c>
      <c r="D216" s="18" t="str">
        <f>VLOOKUP(Table4[[#This Row],[iso_code]],iso_code!G:H,2,FALSE)</f>
        <v>Congo (the Democratic Republic of the)</v>
      </c>
    </row>
    <row r="217" spans="1:4">
      <c r="A217" s="18">
        <v>5</v>
      </c>
      <c r="B217" s="59" t="s">
        <v>1664</v>
      </c>
      <c r="C217" s="58" t="str">
        <f>VLOOKUP(Table4[[#This Row],[iso_code]],iso_code!B:C,2,FALSE)</f>
        <v>CAF</v>
      </c>
      <c r="D217" s="18" t="str">
        <f>VLOOKUP(Table4[[#This Row],[iso_code]],iso_code!G:H,2,FALSE)</f>
        <v>Central African Republic (the)</v>
      </c>
    </row>
    <row r="218" spans="1:4">
      <c r="A218" s="18">
        <v>5</v>
      </c>
      <c r="B218" s="59" t="s">
        <v>2228</v>
      </c>
      <c r="C218" s="58" t="str">
        <f>VLOOKUP(Table4[[#This Row],[iso_code]],iso_code!B:C,2,FALSE)</f>
        <v>COG</v>
      </c>
      <c r="D218" s="18" t="str">
        <f>VLOOKUP(Table4[[#This Row],[iso_code]],iso_code!G:H,2,FALSE)</f>
        <v>Congo (the)</v>
      </c>
    </row>
    <row r="219" spans="1:4">
      <c r="A219" s="18">
        <v>5</v>
      </c>
      <c r="B219" s="59" t="s">
        <v>2236</v>
      </c>
      <c r="C219" s="58" t="str">
        <f>VLOOKUP(Table4[[#This Row],[iso_code]],iso_code!B:C,2,FALSE)</f>
        <v>CIV</v>
      </c>
      <c r="D219" s="18" t="str">
        <f>VLOOKUP(Table4[[#This Row],[iso_code]],iso_code!G:H,2,FALSE)</f>
        <v>Côte d'Ivoire</v>
      </c>
    </row>
    <row r="220" spans="1:4">
      <c r="A220" s="18">
        <v>5</v>
      </c>
      <c r="B220" s="59" t="s">
        <v>286</v>
      </c>
      <c r="C220" s="58" t="str">
        <f>VLOOKUP(Table4[[#This Row],[iso_code]],iso_code!B:C,2,FALSE)</f>
        <v>CMR</v>
      </c>
      <c r="D220" s="18" t="str">
        <f>VLOOKUP(Table4[[#This Row],[iso_code]],iso_code!G:H,2,FALSE)</f>
        <v>Cameroon</v>
      </c>
    </row>
    <row r="221" spans="1:4">
      <c r="A221" s="18">
        <v>5</v>
      </c>
      <c r="B221" s="59" t="s">
        <v>2229</v>
      </c>
      <c r="C221" s="58" t="str">
        <f>VLOOKUP(Table4[[#This Row],[iso_code]],iso_code!B:C,2,FALSE)</f>
        <v>DJI</v>
      </c>
      <c r="D221" s="18" t="str">
        <f>VLOOKUP(Table4[[#This Row],[iso_code]],iso_code!G:H,2,FALSE)</f>
        <v>Djibouti</v>
      </c>
    </row>
    <row r="222" spans="1:4">
      <c r="A222" s="18">
        <v>5</v>
      </c>
      <c r="B222" s="59" t="s">
        <v>801</v>
      </c>
      <c r="C222" s="58" t="str">
        <f>VLOOKUP(Table4[[#This Row],[iso_code]],iso_code!B:C,2,FALSE)</f>
        <v>DZA</v>
      </c>
      <c r="D222" s="18" t="str">
        <f>VLOOKUP(Table4[[#This Row],[iso_code]],iso_code!G:H,2,FALSE)</f>
        <v>Algeria</v>
      </c>
    </row>
    <row r="223" spans="1:4">
      <c r="A223" s="18">
        <v>5</v>
      </c>
      <c r="B223" s="59" t="s">
        <v>851</v>
      </c>
      <c r="C223" s="58" t="str">
        <f>VLOOKUP(Table4[[#This Row],[iso_code]],iso_code!B:C,2,FALSE)</f>
        <v>EGY</v>
      </c>
      <c r="D223" s="18" t="str">
        <f>VLOOKUP(Table4[[#This Row],[iso_code]],iso_code!G:H,2,FALSE)</f>
        <v>Egypt</v>
      </c>
    </row>
    <row r="224" spans="1:4">
      <c r="A224" s="18">
        <v>5</v>
      </c>
      <c r="B224" s="59" t="s">
        <v>2231</v>
      </c>
      <c r="C224" s="58" t="str">
        <f>VLOOKUP(Table4[[#This Row],[iso_code]],iso_code!B:C,2,FALSE)</f>
        <v>ERI</v>
      </c>
      <c r="D224" s="18" t="str">
        <f>VLOOKUP(Table4[[#This Row],[iso_code]],iso_code!G:H,2,FALSE)</f>
        <v>Eritrea</v>
      </c>
    </row>
    <row r="225" spans="1:4">
      <c r="A225" s="18">
        <v>5</v>
      </c>
      <c r="B225" s="59" t="s">
        <v>195</v>
      </c>
      <c r="C225" s="58" t="str">
        <f>VLOOKUP(Table4[[#This Row],[iso_code]],iso_code!B:C,2,FALSE)</f>
        <v>ETH</v>
      </c>
      <c r="D225" s="18" t="str">
        <f>VLOOKUP(Table4[[#This Row],[iso_code]],iso_code!G:H,2,FALSE)</f>
        <v>Ethiopia</v>
      </c>
    </row>
    <row r="226" spans="1:4">
      <c r="A226" s="18">
        <v>5</v>
      </c>
      <c r="B226" s="59" t="s">
        <v>2232</v>
      </c>
      <c r="C226" s="58" t="str">
        <f>VLOOKUP(Table4[[#This Row],[iso_code]],iso_code!B:C,2,FALSE)</f>
        <v>GAB</v>
      </c>
      <c r="D226" s="18" t="str">
        <f>VLOOKUP(Table4[[#This Row],[iso_code]],iso_code!G:H,2,FALSE)</f>
        <v>Gabon</v>
      </c>
    </row>
    <row r="227" spans="1:4">
      <c r="A227" s="18">
        <v>5</v>
      </c>
      <c r="B227" s="59" t="s">
        <v>251</v>
      </c>
      <c r="C227" s="58" t="str">
        <f>VLOOKUP(Table4[[#This Row],[iso_code]],iso_code!B:C,2,FALSE)</f>
        <v>GHA</v>
      </c>
      <c r="D227" s="18" t="str">
        <f>VLOOKUP(Table4[[#This Row],[iso_code]],iso_code!G:H,2,FALSE)</f>
        <v>Ghana</v>
      </c>
    </row>
    <row r="228" spans="1:4">
      <c r="A228" s="18">
        <v>5</v>
      </c>
      <c r="B228" s="59" t="s">
        <v>2233</v>
      </c>
      <c r="C228" s="58" t="str">
        <f>VLOOKUP(Table4[[#This Row],[iso_code]],iso_code!B:C,2,FALSE)</f>
        <v>GMB</v>
      </c>
      <c r="D228" s="18" t="str">
        <f>VLOOKUP(Table4[[#This Row],[iso_code]],iso_code!G:H,2,FALSE)</f>
        <v>Gambia (the)</v>
      </c>
    </row>
    <row r="229" spans="1:4">
      <c r="A229" s="18">
        <v>5</v>
      </c>
      <c r="B229" s="59" t="s">
        <v>2234</v>
      </c>
      <c r="C229" s="58" t="str">
        <f>VLOOKUP(Table4[[#This Row],[iso_code]],iso_code!B:C,2,FALSE)</f>
        <v>GIN</v>
      </c>
      <c r="D229" s="18" t="str">
        <f>VLOOKUP(Table4[[#This Row],[iso_code]],iso_code!G:H,2,FALSE)</f>
        <v>Guinea</v>
      </c>
    </row>
    <row r="230" spans="1:4">
      <c r="A230" s="18">
        <v>5</v>
      </c>
      <c r="B230" s="59" t="s">
        <v>2230</v>
      </c>
      <c r="C230" s="58" t="str">
        <f>VLOOKUP(Table4[[#This Row],[iso_code]],iso_code!B:C,2,FALSE)</f>
        <v>GNQ</v>
      </c>
      <c r="D230" s="18" t="str">
        <f>VLOOKUP(Table4[[#This Row],[iso_code]],iso_code!G:H,2,FALSE)</f>
        <v>Equatorial Guinea</v>
      </c>
    </row>
    <row r="231" spans="1:4">
      <c r="A231" s="18">
        <v>5</v>
      </c>
      <c r="B231" s="59" t="s">
        <v>2235</v>
      </c>
      <c r="C231" s="58" t="str">
        <f>VLOOKUP(Table4[[#This Row],[iso_code]],iso_code!B:C,2,FALSE)</f>
        <v>GNB</v>
      </c>
      <c r="D231" s="18" t="str">
        <f>VLOOKUP(Table4[[#This Row],[iso_code]],iso_code!G:H,2,FALSE)</f>
        <v>Guinea-Bissau</v>
      </c>
    </row>
    <row r="232" spans="1:4">
      <c r="A232" s="18">
        <v>5</v>
      </c>
      <c r="B232" s="59" t="s">
        <v>429</v>
      </c>
      <c r="C232" s="58" t="str">
        <f>VLOOKUP(Table4[[#This Row],[iso_code]],iso_code!B:C,2,FALSE)</f>
        <v>KEN</v>
      </c>
      <c r="D232" s="18" t="str">
        <f>VLOOKUP(Table4[[#This Row],[iso_code]],iso_code!G:H,2,FALSE)</f>
        <v>Kenya</v>
      </c>
    </row>
    <row r="233" spans="1:4">
      <c r="A233" s="18">
        <v>5</v>
      </c>
      <c r="B233" s="59" t="s">
        <v>2238</v>
      </c>
      <c r="C233" s="58" t="str">
        <f>VLOOKUP(Table4[[#This Row],[iso_code]],iso_code!B:C,2,FALSE)</f>
        <v>LBR</v>
      </c>
      <c r="D233" s="18" t="str">
        <f>VLOOKUP(Table4[[#This Row],[iso_code]],iso_code!G:H,2,FALSE)</f>
        <v>Liberia</v>
      </c>
    </row>
    <row r="234" spans="1:4">
      <c r="A234" s="18">
        <v>5</v>
      </c>
      <c r="B234" s="59" t="s">
        <v>2237</v>
      </c>
      <c r="C234" s="58" t="str">
        <f>VLOOKUP(Table4[[#This Row],[iso_code]],iso_code!B:C,2,FALSE)</f>
        <v>LSO</v>
      </c>
      <c r="D234" s="18" t="str">
        <f>VLOOKUP(Table4[[#This Row],[iso_code]],iso_code!G:H,2,FALSE)</f>
        <v>Lesotho</v>
      </c>
    </row>
    <row r="235" spans="1:4">
      <c r="A235" s="18">
        <v>5</v>
      </c>
      <c r="B235" s="59" t="s">
        <v>1993</v>
      </c>
      <c r="C235" s="58" t="str">
        <f>VLOOKUP(Table4[[#This Row],[iso_code]],iso_code!B:C,2,FALSE)</f>
        <v>LBY</v>
      </c>
      <c r="D235" s="18" t="str">
        <f>VLOOKUP(Table4[[#This Row],[iso_code]],iso_code!G:H,2,FALSE)</f>
        <v>Libya</v>
      </c>
    </row>
    <row r="236" spans="1:4">
      <c r="A236" s="18">
        <v>5</v>
      </c>
      <c r="B236" s="59" t="s">
        <v>514</v>
      </c>
      <c r="C236" s="58" t="str">
        <f>VLOOKUP(Table4[[#This Row],[iso_code]],iso_code!B:C,2,FALSE)</f>
        <v>MAR</v>
      </c>
      <c r="D236" s="18" t="str">
        <f>VLOOKUP(Table4[[#This Row],[iso_code]],iso_code!G:H,2,FALSE)</f>
        <v>Morocco</v>
      </c>
    </row>
    <row r="237" spans="1:4">
      <c r="A237" s="18">
        <v>5</v>
      </c>
      <c r="B237" s="59" t="s">
        <v>2240</v>
      </c>
      <c r="C237" s="58" t="str">
        <f>VLOOKUP(Table4[[#This Row],[iso_code]],iso_code!B:C,2,FALSE)</f>
        <v>MLI</v>
      </c>
      <c r="D237" s="18" t="str">
        <f>VLOOKUP(Table4[[#This Row],[iso_code]],iso_code!G:H,2,FALSE)</f>
        <v>Mali</v>
      </c>
    </row>
    <row r="238" spans="1:4">
      <c r="A238" s="18">
        <v>5</v>
      </c>
      <c r="B238" s="59" t="s">
        <v>2111</v>
      </c>
      <c r="C238" s="58" t="str">
        <f>VLOOKUP(Table4[[#This Row],[iso_code]],iso_code!B:C,2,FALSE)</f>
        <v>MRT</v>
      </c>
      <c r="D238" s="18" t="str">
        <f>VLOOKUP(Table4[[#This Row],[iso_code]],iso_code!G:H,2,FALSE)</f>
        <v>Mauritania</v>
      </c>
    </row>
    <row r="239" spans="1:4">
      <c r="A239" s="18">
        <v>5</v>
      </c>
      <c r="B239" s="59" t="s">
        <v>1165</v>
      </c>
      <c r="C239" s="58" t="str">
        <f>VLOOKUP(Table4[[#This Row],[iso_code]],iso_code!B:C,2,FALSE)</f>
        <v>MWI</v>
      </c>
      <c r="D239" s="18" t="str">
        <f>VLOOKUP(Table4[[#This Row],[iso_code]],iso_code!G:H,2,FALSE)</f>
        <v>Malawi</v>
      </c>
    </row>
    <row r="240" spans="1:4">
      <c r="A240" s="18">
        <v>5</v>
      </c>
      <c r="B240" s="59" t="s">
        <v>1456</v>
      </c>
      <c r="C240" s="58" t="str">
        <f>VLOOKUP(Table4[[#This Row],[iso_code]],iso_code!B:C,2,FALSE)</f>
        <v>MOZ</v>
      </c>
      <c r="D240" s="18" t="str">
        <f>VLOOKUP(Table4[[#This Row],[iso_code]],iso_code!G:H,2,FALSE)</f>
        <v>Mozambique</v>
      </c>
    </row>
    <row r="241" spans="1:4">
      <c r="A241" s="18">
        <v>5</v>
      </c>
      <c r="B241" s="59" t="s">
        <v>2071</v>
      </c>
      <c r="C241" s="58" t="str">
        <f>VLOOKUP(Table4[[#This Row],[iso_code]],iso_code!B:C,2,FALSE)</f>
        <v>NAM</v>
      </c>
      <c r="D241" s="18" t="str">
        <f>VLOOKUP(Table4[[#This Row],[iso_code]],iso_code!G:H,2,FALSE)</f>
        <v>Namibia</v>
      </c>
    </row>
    <row r="242" spans="1:4">
      <c r="A242" s="18">
        <v>5</v>
      </c>
      <c r="B242" s="59" t="s">
        <v>1006</v>
      </c>
      <c r="C242" s="58" t="str">
        <f>VLOOKUP(Table4[[#This Row],[iso_code]],iso_code!B:C,2,FALSE)</f>
        <v>NER</v>
      </c>
      <c r="D242" s="18" t="str">
        <f>VLOOKUP(Table4[[#This Row],[iso_code]],iso_code!G:H,2,FALSE)</f>
        <v>Niger (the)</v>
      </c>
    </row>
    <row r="243" spans="1:4">
      <c r="A243" s="18">
        <v>5</v>
      </c>
      <c r="B243" s="59" t="s">
        <v>1233</v>
      </c>
      <c r="C243" s="58" t="str">
        <f>VLOOKUP(Table4[[#This Row],[iso_code]],iso_code!B:C,2,FALSE)</f>
        <v>NGA</v>
      </c>
      <c r="D243" s="18" t="str">
        <f>VLOOKUP(Table4[[#This Row],[iso_code]],iso_code!G:H,2,FALSE)</f>
        <v>Nigeria</v>
      </c>
    </row>
    <row r="244" spans="1:4">
      <c r="A244" s="18">
        <v>5</v>
      </c>
      <c r="B244" s="59" t="s">
        <v>2241</v>
      </c>
      <c r="C244" s="58" t="str">
        <f>VLOOKUP(Table4[[#This Row],[iso_code]],iso_code!B:C,2,FALSE)</f>
        <v>RWA</v>
      </c>
      <c r="D244" s="18" t="str">
        <f>VLOOKUP(Table4[[#This Row],[iso_code]],iso_code!G:H,2,FALSE)</f>
        <v>Rwanda</v>
      </c>
    </row>
    <row r="245" spans="1:4">
      <c r="A245" s="18">
        <v>5</v>
      </c>
      <c r="B245" s="59" t="s">
        <v>2246</v>
      </c>
      <c r="C245" s="58" t="str">
        <f>VLOOKUP(Table4[[#This Row],[iso_code]],iso_code!B:C,2,FALSE)</f>
        <v>SDN</v>
      </c>
      <c r="D245" s="18" t="str">
        <f>VLOOKUP(Table4[[#This Row],[iso_code]],iso_code!G:H,2,FALSE)</f>
        <v>Sudan (the)</v>
      </c>
    </row>
    <row r="246" spans="1:4">
      <c r="A246" s="18">
        <v>5</v>
      </c>
      <c r="B246" s="59" t="s">
        <v>2095</v>
      </c>
      <c r="C246" s="58" t="str">
        <f>VLOOKUP(Table4[[#This Row],[iso_code]],iso_code!B:C,2,FALSE)</f>
        <v>SLE</v>
      </c>
      <c r="D246" s="18" t="str">
        <f>VLOOKUP(Table4[[#This Row],[iso_code]],iso_code!G:H,2,FALSE)</f>
        <v>Sierra Leone</v>
      </c>
    </row>
    <row r="247" spans="1:4">
      <c r="A247" s="18">
        <v>5</v>
      </c>
      <c r="B247" s="59" t="s">
        <v>1689</v>
      </c>
      <c r="C247" s="58" t="str">
        <f>VLOOKUP(Table4[[#This Row],[iso_code]],iso_code!B:C,2,FALSE)</f>
        <v>SEN</v>
      </c>
      <c r="D247" s="18" t="str">
        <f>VLOOKUP(Table4[[#This Row],[iso_code]],iso_code!G:H,2,FALSE)</f>
        <v>Senegal</v>
      </c>
    </row>
    <row r="248" spans="1:4">
      <c r="A248" s="18">
        <v>5</v>
      </c>
      <c r="B248" s="59" t="s">
        <v>2244</v>
      </c>
      <c r="C248" s="58" t="str">
        <f>VLOOKUP(Table4[[#This Row],[iso_code]],iso_code!B:C,2,FALSE)</f>
        <v>SOM</v>
      </c>
      <c r="D248" s="18" t="str">
        <f>VLOOKUP(Table4[[#This Row],[iso_code]],iso_code!G:H,2,FALSE)</f>
        <v>Somalia</v>
      </c>
    </row>
    <row r="249" spans="1:4">
      <c r="A249" s="18">
        <v>5</v>
      </c>
      <c r="B249" s="59" t="s">
        <v>2247</v>
      </c>
      <c r="C249" s="58" t="str">
        <f>VLOOKUP(Table4[[#This Row],[iso_code]],iso_code!B:C,2,FALSE)</f>
        <v>SWZ</v>
      </c>
      <c r="D249" s="18" t="str">
        <f>VLOOKUP(Table4[[#This Row],[iso_code]],iso_code!G:H,2,FALSE)</f>
        <v>Eswatini</v>
      </c>
    </row>
    <row r="250" spans="1:4">
      <c r="A250" s="18">
        <v>5</v>
      </c>
      <c r="B250" s="59" t="s">
        <v>2226</v>
      </c>
      <c r="C250" s="58" t="str">
        <f>VLOOKUP(Table4[[#This Row],[iso_code]],iso_code!B:C,2,FALSE)</f>
        <v>TCD</v>
      </c>
      <c r="D250" s="18" t="str">
        <f>VLOOKUP(Table4[[#This Row],[iso_code]],iso_code!G:H,2,FALSE)</f>
        <v>Chad</v>
      </c>
    </row>
    <row r="251" spans="1:4">
      <c r="A251" s="18">
        <v>5</v>
      </c>
      <c r="B251" s="59" t="s">
        <v>2017</v>
      </c>
      <c r="C251" s="58" t="str">
        <f>VLOOKUP(Table4[[#This Row],[iso_code]],iso_code!B:C,2,FALSE)</f>
        <v>TGO</v>
      </c>
      <c r="D251" s="18" t="str">
        <f>VLOOKUP(Table4[[#This Row],[iso_code]],iso_code!G:H,2,FALSE)</f>
        <v>Togo</v>
      </c>
    </row>
    <row r="252" spans="1:4">
      <c r="A252" s="18">
        <v>5</v>
      </c>
      <c r="B252" s="59" t="s">
        <v>953</v>
      </c>
      <c r="C252" s="58" t="str">
        <f>VLOOKUP(Table4[[#This Row],[iso_code]],iso_code!B:C,2,FALSE)</f>
        <v>TUN</v>
      </c>
      <c r="D252" s="18" t="str">
        <f>VLOOKUP(Table4[[#This Row],[iso_code]],iso_code!G:H,2,FALSE)</f>
        <v>Tunisia</v>
      </c>
    </row>
    <row r="253" spans="1:4">
      <c r="A253" s="18">
        <v>5</v>
      </c>
      <c r="B253" s="59" t="s">
        <v>859</v>
      </c>
      <c r="C253" s="58" t="str">
        <f>VLOOKUP(Table4[[#This Row],[iso_code]],iso_code!B:C,2,FALSE)</f>
        <v>TZA</v>
      </c>
      <c r="D253" s="18" t="str">
        <f>VLOOKUP(Table4[[#This Row],[iso_code]],iso_code!G:H,2,FALSE)</f>
        <v>Tanzania, United Republic of</v>
      </c>
    </row>
    <row r="254" spans="1:4">
      <c r="A254" s="18">
        <v>5</v>
      </c>
      <c r="B254" s="59" t="s">
        <v>1468</v>
      </c>
      <c r="C254" s="58" t="str">
        <f>VLOOKUP(Table4[[#This Row],[iso_code]],iso_code!B:C,2,FALSE)</f>
        <v>UGA</v>
      </c>
      <c r="D254" s="18" t="str">
        <f>VLOOKUP(Table4[[#This Row],[iso_code]],iso_code!G:H,2,FALSE)</f>
        <v>Uganda</v>
      </c>
    </row>
    <row r="255" spans="1:4">
      <c r="A255" s="18">
        <v>5</v>
      </c>
      <c r="B255" s="59" t="s">
        <v>613</v>
      </c>
      <c r="C255" s="58" t="str">
        <f>VLOOKUP(Table4[[#This Row],[iso_code]],iso_code!B:C,2,FALSE)</f>
        <v>ZAF</v>
      </c>
      <c r="D255" s="18" t="str">
        <f>VLOOKUP(Table4[[#This Row],[iso_code]],iso_code!G:H,2,FALSE)</f>
        <v>South Africa</v>
      </c>
    </row>
    <row r="256" spans="1:4">
      <c r="A256" s="18">
        <v>5</v>
      </c>
      <c r="B256" s="59" t="s">
        <v>748</v>
      </c>
      <c r="C256" s="58" t="str">
        <f>VLOOKUP(Table4[[#This Row],[iso_code]],iso_code!B:C,2,FALSE)</f>
        <v>ZMB</v>
      </c>
      <c r="D256" s="18" t="str">
        <f>VLOOKUP(Table4[[#This Row],[iso_code]],iso_code!G:H,2,FALSE)</f>
        <v>Zambia</v>
      </c>
    </row>
    <row r="257" spans="1:4">
      <c r="A257" s="18">
        <v>5</v>
      </c>
      <c r="B257" s="59" t="s">
        <v>2248</v>
      </c>
      <c r="C257" s="58" t="str">
        <f>VLOOKUP(Table4[[#This Row],[iso_code]],iso_code!B:C,2,FALSE)</f>
        <v>ZWE</v>
      </c>
      <c r="D257" s="18" t="str">
        <f>VLOOKUP(Table4[[#This Row],[iso_code]],iso_code!G:H,2,FALSE)</f>
        <v>Zimbabwe</v>
      </c>
    </row>
    <row r="258" spans="1:4">
      <c r="A258" s="18">
        <v>6</v>
      </c>
      <c r="B258" s="54" t="s">
        <v>801</v>
      </c>
      <c r="C258" s="58" t="str">
        <f>VLOOKUP(Table4[[#This Row],[iso_code]],iso_code!B:C,2,FALSE)</f>
        <v>DZA</v>
      </c>
      <c r="D258" s="18" t="str">
        <f>VLOOKUP(Table4[[#This Row],[iso_code]],iso_code!G:H,2,FALSE)</f>
        <v>Algeria</v>
      </c>
    </row>
    <row r="259" spans="1:4">
      <c r="A259" s="18">
        <v>6</v>
      </c>
      <c r="B259" s="54" t="s">
        <v>2222</v>
      </c>
      <c r="C259" s="58" t="str">
        <f>VLOOKUP(Table4[[#This Row],[iso_code]],iso_code!B:C,2,FALSE)</f>
        <v>AGO</v>
      </c>
      <c r="D259" s="18" t="str">
        <f>VLOOKUP(Table4[[#This Row],[iso_code]],iso_code!G:H,2,FALSE)</f>
        <v>Angola</v>
      </c>
    </row>
    <row r="260" spans="1:4">
      <c r="A260" s="18">
        <v>6</v>
      </c>
      <c r="B260" s="54" t="s">
        <v>2223</v>
      </c>
      <c r="C260" s="58" t="str">
        <f>VLOOKUP(Table4[[#This Row],[iso_code]],iso_code!B:C,2,FALSE)</f>
        <v>BEN</v>
      </c>
      <c r="D260" s="18" t="str">
        <f>VLOOKUP(Table4[[#This Row],[iso_code]],iso_code!G:H,2,FALSE)</f>
        <v>Benin</v>
      </c>
    </row>
    <row r="261" spans="1:4">
      <c r="A261" s="18">
        <v>6</v>
      </c>
      <c r="B261" s="54" t="s">
        <v>1830</v>
      </c>
      <c r="C261" s="58" t="str">
        <f>VLOOKUP(Table4[[#This Row],[iso_code]],iso_code!B:C,2,FALSE)</f>
        <v>BWA</v>
      </c>
      <c r="D261" s="18" t="str">
        <f>VLOOKUP(Table4[[#This Row],[iso_code]],iso_code!G:H,2,FALSE)</f>
        <v>Botswana</v>
      </c>
    </row>
    <row r="262" spans="1:4">
      <c r="A262" s="18">
        <v>6</v>
      </c>
      <c r="B262" s="54" t="s">
        <v>2224</v>
      </c>
      <c r="C262" s="58" t="str">
        <f>VLOOKUP(Table4[[#This Row],[iso_code]],iso_code!B:C,2,FALSE)</f>
        <v>BFA</v>
      </c>
      <c r="D262" s="18" t="str">
        <f>VLOOKUP(Table4[[#This Row],[iso_code]],iso_code!G:H,2,FALSE)</f>
        <v>Burkina Faso</v>
      </c>
    </row>
    <row r="263" spans="1:4">
      <c r="A263" s="18">
        <v>6</v>
      </c>
      <c r="B263" s="54" t="s">
        <v>2225</v>
      </c>
      <c r="C263" s="58" t="str">
        <f>VLOOKUP(Table4[[#This Row],[iso_code]],iso_code!B:C,2,FALSE)</f>
        <v>BDI</v>
      </c>
      <c r="D263" s="18" t="str">
        <f>VLOOKUP(Table4[[#This Row],[iso_code]],iso_code!G:H,2,FALSE)</f>
        <v>Burundi</v>
      </c>
    </row>
    <row r="264" spans="1:4">
      <c r="A264" s="18">
        <v>6</v>
      </c>
      <c r="B264" s="54" t="s">
        <v>286</v>
      </c>
      <c r="C264" s="58" t="str">
        <f>VLOOKUP(Table4[[#This Row],[iso_code]],iso_code!B:C,2,FALSE)</f>
        <v>CMR</v>
      </c>
      <c r="D264" s="18" t="str">
        <f>VLOOKUP(Table4[[#This Row],[iso_code]],iso_code!G:H,2,FALSE)</f>
        <v>Cameroon</v>
      </c>
    </row>
    <row r="265" spans="1:4">
      <c r="A265" s="18">
        <v>6</v>
      </c>
      <c r="B265" s="54" t="s">
        <v>1664</v>
      </c>
      <c r="C265" s="58" t="str">
        <f>VLOOKUP(Table4[[#This Row],[iso_code]],iso_code!B:C,2,FALSE)</f>
        <v>CAF</v>
      </c>
      <c r="D265" s="18" t="str">
        <f>VLOOKUP(Table4[[#This Row],[iso_code]],iso_code!G:H,2,FALSE)</f>
        <v>Central African Republic (the)</v>
      </c>
    </row>
    <row r="266" spans="1:4">
      <c r="A266" s="18">
        <v>6</v>
      </c>
      <c r="B266" s="54" t="s">
        <v>2226</v>
      </c>
      <c r="C266" s="58" t="str">
        <f>VLOOKUP(Table4[[#This Row],[iso_code]],iso_code!B:C,2,FALSE)</f>
        <v>TCD</v>
      </c>
      <c r="D266" s="18" t="str">
        <f>VLOOKUP(Table4[[#This Row],[iso_code]],iso_code!G:H,2,FALSE)</f>
        <v>Chad</v>
      </c>
    </row>
    <row r="267" spans="1:4">
      <c r="A267" s="18">
        <v>6</v>
      </c>
      <c r="B267" s="54" t="s">
        <v>2025</v>
      </c>
      <c r="C267" s="58" t="str">
        <f>VLOOKUP(Table4[[#This Row],[iso_code]],iso_code!B:C,2,FALSE)</f>
        <v>COD</v>
      </c>
      <c r="D267" s="18" t="str">
        <f>VLOOKUP(Table4[[#This Row],[iso_code]],iso_code!G:H,2,FALSE)</f>
        <v>Congo (the Democratic Republic of the)</v>
      </c>
    </row>
    <row r="268" spans="1:4">
      <c r="A268" s="18">
        <v>6</v>
      </c>
      <c r="B268" s="54" t="s">
        <v>2228</v>
      </c>
      <c r="C268" s="58" t="str">
        <f>VLOOKUP(Table4[[#This Row],[iso_code]],iso_code!B:C,2,FALSE)</f>
        <v>COG</v>
      </c>
      <c r="D268" s="18" t="str">
        <f>VLOOKUP(Table4[[#This Row],[iso_code]],iso_code!G:H,2,FALSE)</f>
        <v>Congo (the)</v>
      </c>
    </row>
    <row r="269" spans="1:4">
      <c r="A269" s="18">
        <v>6</v>
      </c>
      <c r="B269" s="54" t="s">
        <v>2229</v>
      </c>
      <c r="C269" s="58" t="str">
        <f>VLOOKUP(Table4[[#This Row],[iso_code]],iso_code!B:C,2,FALSE)</f>
        <v>DJI</v>
      </c>
      <c r="D269" s="18" t="str">
        <f>VLOOKUP(Table4[[#This Row],[iso_code]],iso_code!G:H,2,FALSE)</f>
        <v>Djibouti</v>
      </c>
    </row>
    <row r="270" spans="1:4">
      <c r="A270" s="18">
        <v>6</v>
      </c>
      <c r="B270" s="54" t="s">
        <v>851</v>
      </c>
      <c r="C270" s="58" t="str">
        <f>VLOOKUP(Table4[[#This Row],[iso_code]],iso_code!B:C,2,FALSE)</f>
        <v>EGY</v>
      </c>
      <c r="D270" s="18" t="str">
        <f>VLOOKUP(Table4[[#This Row],[iso_code]],iso_code!G:H,2,FALSE)</f>
        <v>Egypt</v>
      </c>
    </row>
    <row r="271" spans="1:4">
      <c r="A271" s="18">
        <v>6</v>
      </c>
      <c r="B271" s="54" t="s">
        <v>2230</v>
      </c>
      <c r="C271" s="58" t="str">
        <f>VLOOKUP(Table4[[#This Row],[iso_code]],iso_code!B:C,2,FALSE)</f>
        <v>GNQ</v>
      </c>
      <c r="D271" s="18" t="str">
        <f>VLOOKUP(Table4[[#This Row],[iso_code]],iso_code!G:H,2,FALSE)</f>
        <v>Equatorial Guinea</v>
      </c>
    </row>
    <row r="272" spans="1:4">
      <c r="A272" s="18">
        <v>6</v>
      </c>
      <c r="B272" s="54" t="s">
        <v>2231</v>
      </c>
      <c r="C272" s="58" t="str">
        <f>VLOOKUP(Table4[[#This Row],[iso_code]],iso_code!B:C,2,FALSE)</f>
        <v>ERI</v>
      </c>
      <c r="D272" s="18" t="str">
        <f>VLOOKUP(Table4[[#This Row],[iso_code]],iso_code!G:H,2,FALSE)</f>
        <v>Eritrea</v>
      </c>
    </row>
    <row r="273" spans="1:4">
      <c r="A273" s="18">
        <v>6</v>
      </c>
      <c r="B273" s="54" t="s">
        <v>2247</v>
      </c>
      <c r="C273" s="58" t="str">
        <f>VLOOKUP(Table4[[#This Row],[iso_code]],iso_code!B:C,2,FALSE)</f>
        <v>SWZ</v>
      </c>
      <c r="D273" s="18" t="str">
        <f>VLOOKUP(Table4[[#This Row],[iso_code]],iso_code!G:H,2,FALSE)</f>
        <v>Eswatini</v>
      </c>
    </row>
    <row r="274" spans="1:4">
      <c r="A274" s="18">
        <v>6</v>
      </c>
      <c r="B274" s="54" t="s">
        <v>195</v>
      </c>
      <c r="C274" s="58" t="str">
        <f>VLOOKUP(Table4[[#This Row],[iso_code]],iso_code!B:C,2,FALSE)</f>
        <v>ETH</v>
      </c>
      <c r="D274" s="18" t="str">
        <f>VLOOKUP(Table4[[#This Row],[iso_code]],iso_code!G:H,2,FALSE)</f>
        <v>Ethiopia</v>
      </c>
    </row>
    <row r="275" spans="1:4">
      <c r="A275" s="18">
        <v>6</v>
      </c>
      <c r="B275" s="54" t="s">
        <v>2232</v>
      </c>
      <c r="C275" s="58" t="str">
        <f>VLOOKUP(Table4[[#This Row],[iso_code]],iso_code!B:C,2,FALSE)</f>
        <v>GAB</v>
      </c>
      <c r="D275" s="18" t="str">
        <f>VLOOKUP(Table4[[#This Row],[iso_code]],iso_code!G:H,2,FALSE)</f>
        <v>Gabon</v>
      </c>
    </row>
    <row r="276" spans="1:4">
      <c r="A276" s="18">
        <v>6</v>
      </c>
      <c r="B276" s="54" t="s">
        <v>2233</v>
      </c>
      <c r="C276" s="58" t="str">
        <f>VLOOKUP(Table4[[#This Row],[iso_code]],iso_code!B:C,2,FALSE)</f>
        <v>GMB</v>
      </c>
      <c r="D276" s="18" t="str">
        <f>VLOOKUP(Table4[[#This Row],[iso_code]],iso_code!G:H,2,FALSE)</f>
        <v>Gambia (the)</v>
      </c>
    </row>
    <row r="277" spans="1:4">
      <c r="A277" s="18">
        <v>6</v>
      </c>
      <c r="B277" s="54" t="s">
        <v>251</v>
      </c>
      <c r="C277" s="58" t="str">
        <f>VLOOKUP(Table4[[#This Row],[iso_code]],iso_code!B:C,2,FALSE)</f>
        <v>GHA</v>
      </c>
      <c r="D277" s="18" t="str">
        <f>VLOOKUP(Table4[[#This Row],[iso_code]],iso_code!G:H,2,FALSE)</f>
        <v>Ghana</v>
      </c>
    </row>
    <row r="278" spans="1:4">
      <c r="A278" s="18">
        <v>6</v>
      </c>
      <c r="B278" s="54" t="s">
        <v>2234</v>
      </c>
      <c r="C278" s="58" t="str">
        <f>VLOOKUP(Table4[[#This Row],[iso_code]],iso_code!B:C,2,FALSE)</f>
        <v>GIN</v>
      </c>
      <c r="D278" s="18" t="str">
        <f>VLOOKUP(Table4[[#This Row],[iso_code]],iso_code!G:H,2,FALSE)</f>
        <v>Guinea</v>
      </c>
    </row>
    <row r="279" spans="1:4">
      <c r="A279" s="18">
        <v>6</v>
      </c>
      <c r="B279" s="54" t="s">
        <v>2235</v>
      </c>
      <c r="C279" s="58" t="str">
        <f>VLOOKUP(Table4[[#This Row],[iso_code]],iso_code!B:C,2,FALSE)</f>
        <v>GNB</v>
      </c>
      <c r="D279" s="18" t="str">
        <f>VLOOKUP(Table4[[#This Row],[iso_code]],iso_code!G:H,2,FALSE)</f>
        <v>Guinea-Bissau</v>
      </c>
    </row>
    <row r="280" spans="1:4">
      <c r="A280" s="18">
        <v>6</v>
      </c>
      <c r="B280" s="54" t="s">
        <v>2236</v>
      </c>
      <c r="C280" s="58" t="str">
        <f>VLOOKUP(Table4[[#This Row],[iso_code]],iso_code!B:C,2,FALSE)</f>
        <v>CIV</v>
      </c>
      <c r="D280" s="18" t="str">
        <f>VLOOKUP(Table4[[#This Row],[iso_code]],iso_code!G:H,2,FALSE)</f>
        <v>Côte d'Ivoire</v>
      </c>
    </row>
    <row r="281" spans="1:4">
      <c r="A281" s="18">
        <v>6</v>
      </c>
      <c r="B281" s="54" t="s">
        <v>429</v>
      </c>
      <c r="C281" s="58" t="str">
        <f>VLOOKUP(Table4[[#This Row],[iso_code]],iso_code!B:C,2,FALSE)</f>
        <v>KEN</v>
      </c>
      <c r="D281" s="18" t="str">
        <f>VLOOKUP(Table4[[#This Row],[iso_code]],iso_code!G:H,2,FALSE)</f>
        <v>Kenya</v>
      </c>
    </row>
    <row r="282" spans="1:4">
      <c r="A282" s="18">
        <v>6</v>
      </c>
      <c r="B282" s="54" t="s">
        <v>2237</v>
      </c>
      <c r="C282" s="58" t="str">
        <f>VLOOKUP(Table4[[#This Row],[iso_code]],iso_code!B:C,2,FALSE)</f>
        <v>LSO</v>
      </c>
      <c r="D282" s="18" t="str">
        <f>VLOOKUP(Table4[[#This Row],[iso_code]],iso_code!G:H,2,FALSE)</f>
        <v>Lesotho</v>
      </c>
    </row>
    <row r="283" spans="1:4">
      <c r="A283" s="18">
        <v>6</v>
      </c>
      <c r="B283" s="54" t="s">
        <v>2238</v>
      </c>
      <c r="C283" s="58" t="str">
        <f>VLOOKUP(Table4[[#This Row],[iso_code]],iso_code!B:C,2,FALSE)</f>
        <v>LBR</v>
      </c>
      <c r="D283" s="18" t="str">
        <f>VLOOKUP(Table4[[#This Row],[iso_code]],iso_code!G:H,2,FALSE)</f>
        <v>Liberia</v>
      </c>
    </row>
    <row r="284" spans="1:4">
      <c r="A284" s="18">
        <v>6</v>
      </c>
      <c r="B284" s="54" t="s">
        <v>1993</v>
      </c>
      <c r="C284" s="58" t="str">
        <f>VLOOKUP(Table4[[#This Row],[iso_code]],iso_code!B:C,2,FALSE)</f>
        <v>LBY</v>
      </c>
      <c r="D284" s="18" t="str">
        <f>VLOOKUP(Table4[[#This Row],[iso_code]],iso_code!G:H,2,FALSE)</f>
        <v>Libya</v>
      </c>
    </row>
    <row r="285" spans="1:4">
      <c r="A285" s="18">
        <v>6</v>
      </c>
      <c r="B285" s="54" t="s">
        <v>1165</v>
      </c>
      <c r="C285" s="58" t="str">
        <f>VLOOKUP(Table4[[#This Row],[iso_code]],iso_code!B:C,2,FALSE)</f>
        <v>MWI</v>
      </c>
      <c r="D285" s="18" t="str">
        <f>VLOOKUP(Table4[[#This Row],[iso_code]],iso_code!G:H,2,FALSE)</f>
        <v>Malawi</v>
      </c>
    </row>
    <row r="286" spans="1:4">
      <c r="A286" s="18">
        <v>6</v>
      </c>
      <c r="B286" s="54" t="s">
        <v>2240</v>
      </c>
      <c r="C286" s="58" t="str">
        <f>VLOOKUP(Table4[[#This Row],[iso_code]],iso_code!B:C,2,FALSE)</f>
        <v>MLI</v>
      </c>
      <c r="D286" s="18" t="str">
        <f>VLOOKUP(Table4[[#This Row],[iso_code]],iso_code!G:H,2,FALSE)</f>
        <v>Mali</v>
      </c>
    </row>
    <row r="287" spans="1:4">
      <c r="A287" s="18">
        <v>6</v>
      </c>
      <c r="B287" s="54" t="s">
        <v>2111</v>
      </c>
      <c r="C287" s="58" t="str">
        <f>VLOOKUP(Table4[[#This Row],[iso_code]],iso_code!B:C,2,FALSE)</f>
        <v>MRT</v>
      </c>
      <c r="D287" s="18" t="str">
        <f>VLOOKUP(Table4[[#This Row],[iso_code]],iso_code!G:H,2,FALSE)</f>
        <v>Mauritania</v>
      </c>
    </row>
    <row r="288" spans="1:4">
      <c r="A288" s="18">
        <v>6</v>
      </c>
      <c r="B288" s="54" t="s">
        <v>514</v>
      </c>
      <c r="C288" s="58" t="str">
        <f>VLOOKUP(Table4[[#This Row],[iso_code]],iso_code!B:C,2,FALSE)</f>
        <v>MAR</v>
      </c>
      <c r="D288" s="18" t="str">
        <f>VLOOKUP(Table4[[#This Row],[iso_code]],iso_code!G:H,2,FALSE)</f>
        <v>Morocco</v>
      </c>
    </row>
    <row r="289" spans="1:4">
      <c r="A289" s="18">
        <v>6</v>
      </c>
      <c r="B289" s="54" t="s">
        <v>1456</v>
      </c>
      <c r="C289" s="58" t="str">
        <f>VLOOKUP(Table4[[#This Row],[iso_code]],iso_code!B:C,2,FALSE)</f>
        <v>MOZ</v>
      </c>
      <c r="D289" s="18" t="str">
        <f>VLOOKUP(Table4[[#This Row],[iso_code]],iso_code!G:H,2,FALSE)</f>
        <v>Mozambique</v>
      </c>
    </row>
    <row r="290" spans="1:4">
      <c r="A290" s="18">
        <v>6</v>
      </c>
      <c r="B290" s="54" t="s">
        <v>2071</v>
      </c>
      <c r="C290" s="58" t="str">
        <f>VLOOKUP(Table4[[#This Row],[iso_code]],iso_code!B:C,2,FALSE)</f>
        <v>NAM</v>
      </c>
      <c r="D290" s="18" t="str">
        <f>VLOOKUP(Table4[[#This Row],[iso_code]],iso_code!G:H,2,FALSE)</f>
        <v>Namibia</v>
      </c>
    </row>
    <row r="291" spans="1:4">
      <c r="A291" s="18">
        <v>6</v>
      </c>
      <c r="B291" s="54" t="s">
        <v>1006</v>
      </c>
      <c r="C291" s="58" t="str">
        <f>VLOOKUP(Table4[[#This Row],[iso_code]],iso_code!B:C,2,FALSE)</f>
        <v>NER</v>
      </c>
      <c r="D291" s="18" t="str">
        <f>VLOOKUP(Table4[[#This Row],[iso_code]],iso_code!G:H,2,FALSE)</f>
        <v>Niger (the)</v>
      </c>
    </row>
    <row r="292" spans="1:4">
      <c r="A292" s="18">
        <v>6</v>
      </c>
      <c r="B292" s="54" t="s">
        <v>1233</v>
      </c>
      <c r="C292" s="58" t="str">
        <f>VLOOKUP(Table4[[#This Row],[iso_code]],iso_code!B:C,2,FALSE)</f>
        <v>NGA</v>
      </c>
      <c r="D292" s="18" t="str">
        <f>VLOOKUP(Table4[[#This Row],[iso_code]],iso_code!G:H,2,FALSE)</f>
        <v>Nigeria</v>
      </c>
    </row>
    <row r="293" spans="1:4">
      <c r="A293" s="18">
        <v>6</v>
      </c>
      <c r="B293" s="54" t="s">
        <v>2241</v>
      </c>
      <c r="C293" s="58" t="str">
        <f>VLOOKUP(Table4[[#This Row],[iso_code]],iso_code!B:C,2,FALSE)</f>
        <v>RWA</v>
      </c>
      <c r="D293" s="18" t="str">
        <f>VLOOKUP(Table4[[#This Row],[iso_code]],iso_code!G:H,2,FALSE)</f>
        <v>Rwanda</v>
      </c>
    </row>
    <row r="294" spans="1:4">
      <c r="A294" s="18">
        <v>6</v>
      </c>
      <c r="B294" s="54" t="s">
        <v>1689</v>
      </c>
      <c r="C294" s="58" t="str">
        <f>VLOOKUP(Table4[[#This Row],[iso_code]],iso_code!B:C,2,FALSE)</f>
        <v>SEN</v>
      </c>
      <c r="D294" s="18" t="str">
        <f>VLOOKUP(Table4[[#This Row],[iso_code]],iso_code!G:H,2,FALSE)</f>
        <v>Senegal</v>
      </c>
    </row>
    <row r="295" spans="1:4">
      <c r="A295" s="18">
        <v>6</v>
      </c>
      <c r="B295" s="54" t="s">
        <v>2095</v>
      </c>
      <c r="C295" s="58" t="str">
        <f>VLOOKUP(Table4[[#This Row],[iso_code]],iso_code!B:C,2,FALSE)</f>
        <v>SLE</v>
      </c>
      <c r="D295" s="18" t="str">
        <f>VLOOKUP(Table4[[#This Row],[iso_code]],iso_code!G:H,2,FALSE)</f>
        <v>Sierra Leone</v>
      </c>
    </row>
    <row r="296" spans="1:4">
      <c r="A296" s="18">
        <v>6</v>
      </c>
      <c r="B296" s="54" t="s">
        <v>2244</v>
      </c>
      <c r="C296" s="58" t="str">
        <f>VLOOKUP(Table4[[#This Row],[iso_code]],iso_code!B:C,2,FALSE)</f>
        <v>SOM</v>
      </c>
      <c r="D296" s="18" t="str">
        <f>VLOOKUP(Table4[[#This Row],[iso_code]],iso_code!G:H,2,FALSE)</f>
        <v>Somalia</v>
      </c>
    </row>
    <row r="297" spans="1:4">
      <c r="A297" s="18">
        <v>6</v>
      </c>
      <c r="B297" s="54" t="s">
        <v>613</v>
      </c>
      <c r="C297" s="58" t="str">
        <f>VLOOKUP(Table4[[#This Row],[iso_code]],iso_code!B:C,2,FALSE)</f>
        <v>ZAF</v>
      </c>
      <c r="D297" s="18" t="str">
        <f>VLOOKUP(Table4[[#This Row],[iso_code]],iso_code!G:H,2,FALSE)</f>
        <v>South Africa</v>
      </c>
    </row>
    <row r="298" spans="1:4">
      <c r="A298" s="18">
        <v>6</v>
      </c>
      <c r="B298" s="54" t="s">
        <v>2245</v>
      </c>
      <c r="C298" s="58" t="str">
        <f>VLOOKUP(Table4[[#This Row],[iso_code]],iso_code!B:C,2,FALSE)</f>
        <v>SSD</v>
      </c>
      <c r="D298" s="18" t="str">
        <f>VLOOKUP(Table4[[#This Row],[iso_code]],iso_code!G:H,2,FALSE)</f>
        <v>South Sudan</v>
      </c>
    </row>
    <row r="299" spans="1:4">
      <c r="A299" s="18">
        <v>6</v>
      </c>
      <c r="B299" s="54" t="s">
        <v>2246</v>
      </c>
      <c r="C299" s="58" t="str">
        <f>VLOOKUP(Table4[[#This Row],[iso_code]],iso_code!B:C,2,FALSE)</f>
        <v>SDN</v>
      </c>
      <c r="D299" s="18" t="str">
        <f>VLOOKUP(Table4[[#This Row],[iso_code]],iso_code!G:H,2,FALSE)</f>
        <v>Sudan (the)</v>
      </c>
    </row>
    <row r="300" spans="1:4">
      <c r="A300" s="18">
        <v>6</v>
      </c>
      <c r="B300" s="54" t="s">
        <v>859</v>
      </c>
      <c r="C300" s="58" t="str">
        <f>VLOOKUP(Table4[[#This Row],[iso_code]],iso_code!B:C,2,FALSE)</f>
        <v>TZA</v>
      </c>
      <c r="D300" s="18" t="str">
        <f>VLOOKUP(Table4[[#This Row],[iso_code]],iso_code!G:H,2,FALSE)</f>
        <v>Tanzania, United Republic of</v>
      </c>
    </row>
    <row r="301" spans="1:4">
      <c r="A301" s="18">
        <v>6</v>
      </c>
      <c r="B301" s="54" t="s">
        <v>2017</v>
      </c>
      <c r="C301" s="58" t="str">
        <f>VLOOKUP(Table4[[#This Row],[iso_code]],iso_code!B:C,2,FALSE)</f>
        <v>TGO</v>
      </c>
      <c r="D301" s="18" t="str">
        <f>VLOOKUP(Table4[[#This Row],[iso_code]],iso_code!G:H,2,FALSE)</f>
        <v>Togo</v>
      </c>
    </row>
    <row r="302" spans="1:4">
      <c r="A302" s="18">
        <v>6</v>
      </c>
      <c r="B302" s="18" t="s">
        <v>953</v>
      </c>
      <c r="C302" s="58" t="str">
        <f>VLOOKUP(Table4[[#This Row],[iso_code]],iso_code!B:C,2,FALSE)</f>
        <v>TUN</v>
      </c>
      <c r="D302" s="18" t="str">
        <f>VLOOKUP(Table4[[#This Row],[iso_code]],iso_code!G:H,2,FALSE)</f>
        <v>Tunisia</v>
      </c>
    </row>
    <row r="303" spans="1:4">
      <c r="A303" s="18">
        <v>6</v>
      </c>
      <c r="B303" s="18" t="s">
        <v>1468</v>
      </c>
      <c r="C303" s="58" t="str">
        <f>VLOOKUP(Table4[[#This Row],[iso_code]],iso_code!B:C,2,FALSE)</f>
        <v>UGA</v>
      </c>
      <c r="D303" s="18" t="str">
        <f>VLOOKUP(Table4[[#This Row],[iso_code]],iso_code!G:H,2,FALSE)</f>
        <v>Uganda</v>
      </c>
    </row>
    <row r="304" spans="1:4">
      <c r="A304" s="18">
        <v>6</v>
      </c>
      <c r="B304" s="18" t="s">
        <v>748</v>
      </c>
      <c r="C304" s="58" t="str">
        <f>VLOOKUP(Table4[[#This Row],[iso_code]],iso_code!B:C,2,FALSE)</f>
        <v>ZMB</v>
      </c>
      <c r="D304" s="18" t="str">
        <f>VLOOKUP(Table4[[#This Row],[iso_code]],iso_code!G:H,2,FALSE)</f>
        <v>Zambia</v>
      </c>
    </row>
    <row r="305" spans="1:4">
      <c r="A305" s="18">
        <v>6</v>
      </c>
      <c r="B305" s="18" t="s">
        <v>2248</v>
      </c>
      <c r="C305" s="58" t="str">
        <f>VLOOKUP(Table4[[#This Row],[iso_code]],iso_code!B:C,2,FALSE)</f>
        <v>ZWE</v>
      </c>
      <c r="D305" s="18" t="str">
        <f>VLOOKUP(Table4[[#This Row],[iso_code]],iso_code!G:H,2,FALSE)</f>
        <v>Zimbabwe</v>
      </c>
    </row>
    <row r="306" spans="1:4">
      <c r="A306" s="18">
        <v>7</v>
      </c>
      <c r="B306" s="54" t="s">
        <v>801</v>
      </c>
      <c r="C306" s="58" t="str">
        <f>VLOOKUP(Table4[[#This Row],[iso_code]],iso_code!B:C,2,FALSE)</f>
        <v>DZA</v>
      </c>
      <c r="D306" s="18" t="str">
        <f>VLOOKUP(Table4[[#This Row],[iso_code]],iso_code!G:H,2,FALSE)</f>
        <v>Algeria</v>
      </c>
    </row>
    <row r="307" spans="1:4">
      <c r="A307" s="18">
        <v>7</v>
      </c>
      <c r="B307" s="54" t="s">
        <v>2222</v>
      </c>
      <c r="C307" s="58" t="str">
        <f>VLOOKUP(Table4[[#This Row],[iso_code]],iso_code!B:C,2,FALSE)</f>
        <v>AGO</v>
      </c>
      <c r="D307" s="18" t="str">
        <f>VLOOKUP(Table4[[#This Row],[iso_code]],iso_code!G:H,2,FALSE)</f>
        <v>Angola</v>
      </c>
    </row>
    <row r="308" spans="1:4">
      <c r="A308" s="18">
        <v>7</v>
      </c>
      <c r="B308" s="54" t="s">
        <v>2223</v>
      </c>
      <c r="C308" s="58" t="str">
        <f>VLOOKUP(Table4[[#This Row],[iso_code]],iso_code!B:C,2,FALSE)</f>
        <v>BEN</v>
      </c>
      <c r="D308" s="18" t="str">
        <f>VLOOKUP(Table4[[#This Row],[iso_code]],iso_code!G:H,2,FALSE)</f>
        <v>Benin</v>
      </c>
    </row>
    <row r="309" spans="1:4">
      <c r="A309" s="18">
        <v>7</v>
      </c>
      <c r="B309" s="54" t="s">
        <v>1830</v>
      </c>
      <c r="C309" s="58" t="str">
        <f>VLOOKUP(Table4[[#This Row],[iso_code]],iso_code!B:C,2,FALSE)</f>
        <v>BWA</v>
      </c>
      <c r="D309" s="18" t="str">
        <f>VLOOKUP(Table4[[#This Row],[iso_code]],iso_code!G:H,2,FALSE)</f>
        <v>Botswana</v>
      </c>
    </row>
    <row r="310" spans="1:4">
      <c r="A310" s="18">
        <v>7</v>
      </c>
      <c r="B310" s="54" t="s">
        <v>2224</v>
      </c>
      <c r="C310" s="58" t="str">
        <f>VLOOKUP(Table4[[#This Row],[iso_code]],iso_code!B:C,2,FALSE)</f>
        <v>BFA</v>
      </c>
      <c r="D310" s="18" t="str">
        <f>VLOOKUP(Table4[[#This Row],[iso_code]],iso_code!G:H,2,FALSE)</f>
        <v>Burkina Faso</v>
      </c>
    </row>
    <row r="311" spans="1:4">
      <c r="A311" s="18">
        <v>7</v>
      </c>
      <c r="B311" s="54" t="s">
        <v>2225</v>
      </c>
      <c r="C311" s="58" t="str">
        <f>VLOOKUP(Table4[[#This Row],[iso_code]],iso_code!B:C,2,FALSE)</f>
        <v>BDI</v>
      </c>
      <c r="D311" s="18" t="str">
        <f>VLOOKUP(Table4[[#This Row],[iso_code]],iso_code!G:H,2,FALSE)</f>
        <v>Burundi</v>
      </c>
    </row>
    <row r="312" spans="1:4">
      <c r="A312" s="18">
        <v>7</v>
      </c>
      <c r="B312" s="54" t="s">
        <v>286</v>
      </c>
      <c r="C312" s="58" t="str">
        <f>VLOOKUP(Table4[[#This Row],[iso_code]],iso_code!B:C,2,FALSE)</f>
        <v>CMR</v>
      </c>
      <c r="D312" s="18" t="str">
        <f>VLOOKUP(Table4[[#This Row],[iso_code]],iso_code!G:H,2,FALSE)</f>
        <v>Cameroon</v>
      </c>
    </row>
    <row r="313" spans="1:4">
      <c r="A313" s="18">
        <v>7</v>
      </c>
      <c r="B313" s="54" t="s">
        <v>1664</v>
      </c>
      <c r="C313" s="58" t="str">
        <f>VLOOKUP(Table4[[#This Row],[iso_code]],iso_code!B:C,2,FALSE)</f>
        <v>CAF</v>
      </c>
      <c r="D313" s="18" t="str">
        <f>VLOOKUP(Table4[[#This Row],[iso_code]],iso_code!G:H,2,FALSE)</f>
        <v>Central African Republic (the)</v>
      </c>
    </row>
    <row r="314" spans="1:4">
      <c r="A314" s="18">
        <v>7</v>
      </c>
      <c r="B314" s="54" t="s">
        <v>2226</v>
      </c>
      <c r="C314" s="58" t="str">
        <f>VLOOKUP(Table4[[#This Row],[iso_code]],iso_code!B:C,2,FALSE)</f>
        <v>TCD</v>
      </c>
      <c r="D314" s="18" t="str">
        <f>VLOOKUP(Table4[[#This Row],[iso_code]],iso_code!G:H,2,FALSE)</f>
        <v>Chad</v>
      </c>
    </row>
    <row r="315" spans="1:4">
      <c r="A315" s="18">
        <v>7</v>
      </c>
      <c r="B315" s="54" t="s">
        <v>2025</v>
      </c>
      <c r="C315" s="58" t="str">
        <f>VLOOKUP(Table4[[#This Row],[iso_code]],iso_code!B:C,2,FALSE)</f>
        <v>COD</v>
      </c>
      <c r="D315" s="18" t="str">
        <f>VLOOKUP(Table4[[#This Row],[iso_code]],iso_code!G:H,2,FALSE)</f>
        <v>Congo (the Democratic Republic of the)</v>
      </c>
    </row>
    <row r="316" spans="1:4">
      <c r="A316" s="18">
        <v>7</v>
      </c>
      <c r="B316" s="54" t="s">
        <v>2228</v>
      </c>
      <c r="C316" s="58" t="str">
        <f>VLOOKUP(Table4[[#This Row],[iso_code]],iso_code!B:C,2,FALSE)</f>
        <v>COG</v>
      </c>
      <c r="D316" s="18" t="str">
        <f>VLOOKUP(Table4[[#This Row],[iso_code]],iso_code!G:H,2,FALSE)</f>
        <v>Congo (the)</v>
      </c>
    </row>
    <row r="317" spans="1:4">
      <c r="A317" s="18">
        <v>7</v>
      </c>
      <c r="B317" s="54" t="s">
        <v>2229</v>
      </c>
      <c r="C317" s="58" t="str">
        <f>VLOOKUP(Table4[[#This Row],[iso_code]],iso_code!B:C,2,FALSE)</f>
        <v>DJI</v>
      </c>
      <c r="D317" s="18" t="str">
        <f>VLOOKUP(Table4[[#This Row],[iso_code]],iso_code!G:H,2,FALSE)</f>
        <v>Djibouti</v>
      </c>
    </row>
    <row r="318" spans="1:4">
      <c r="A318" s="18">
        <v>7</v>
      </c>
      <c r="B318" s="54" t="s">
        <v>851</v>
      </c>
      <c r="C318" s="58" t="str">
        <f>VLOOKUP(Table4[[#This Row],[iso_code]],iso_code!B:C,2,FALSE)</f>
        <v>EGY</v>
      </c>
      <c r="D318" s="18" t="str">
        <f>VLOOKUP(Table4[[#This Row],[iso_code]],iso_code!G:H,2,FALSE)</f>
        <v>Egypt</v>
      </c>
    </row>
    <row r="319" spans="1:4">
      <c r="A319" s="18">
        <v>7</v>
      </c>
      <c r="B319" s="54" t="s">
        <v>2230</v>
      </c>
      <c r="C319" s="58" t="str">
        <f>VLOOKUP(Table4[[#This Row],[iso_code]],iso_code!B:C,2,FALSE)</f>
        <v>GNQ</v>
      </c>
      <c r="D319" s="18" t="str">
        <f>VLOOKUP(Table4[[#This Row],[iso_code]],iso_code!G:H,2,FALSE)</f>
        <v>Equatorial Guinea</v>
      </c>
    </row>
    <row r="320" spans="1:4">
      <c r="A320" s="18">
        <v>7</v>
      </c>
      <c r="B320" s="54" t="s">
        <v>2231</v>
      </c>
      <c r="C320" s="58" t="str">
        <f>VLOOKUP(Table4[[#This Row],[iso_code]],iso_code!B:C,2,FALSE)</f>
        <v>ERI</v>
      </c>
      <c r="D320" s="18" t="str">
        <f>VLOOKUP(Table4[[#This Row],[iso_code]],iso_code!G:H,2,FALSE)</f>
        <v>Eritrea</v>
      </c>
    </row>
    <row r="321" spans="1:4">
      <c r="A321" s="18">
        <v>7</v>
      </c>
      <c r="B321" s="54" t="s">
        <v>2247</v>
      </c>
      <c r="C321" s="58" t="str">
        <f>VLOOKUP(Table4[[#This Row],[iso_code]],iso_code!B:C,2,FALSE)</f>
        <v>SWZ</v>
      </c>
      <c r="D321" s="18" t="str">
        <f>VLOOKUP(Table4[[#This Row],[iso_code]],iso_code!G:H,2,FALSE)</f>
        <v>Eswatini</v>
      </c>
    </row>
    <row r="322" spans="1:4">
      <c r="A322" s="18">
        <v>7</v>
      </c>
      <c r="B322" s="54" t="s">
        <v>195</v>
      </c>
      <c r="C322" s="58" t="str">
        <f>VLOOKUP(Table4[[#This Row],[iso_code]],iso_code!B:C,2,FALSE)</f>
        <v>ETH</v>
      </c>
      <c r="D322" s="18" t="str">
        <f>VLOOKUP(Table4[[#This Row],[iso_code]],iso_code!G:H,2,FALSE)</f>
        <v>Ethiopia</v>
      </c>
    </row>
    <row r="323" spans="1:4">
      <c r="A323" s="18">
        <v>7</v>
      </c>
      <c r="B323" s="54" t="s">
        <v>2232</v>
      </c>
      <c r="C323" s="58" t="str">
        <f>VLOOKUP(Table4[[#This Row],[iso_code]],iso_code!B:C,2,FALSE)</f>
        <v>GAB</v>
      </c>
      <c r="D323" s="18" t="str">
        <f>VLOOKUP(Table4[[#This Row],[iso_code]],iso_code!G:H,2,FALSE)</f>
        <v>Gabon</v>
      </c>
    </row>
    <row r="324" spans="1:4">
      <c r="A324" s="18">
        <v>7</v>
      </c>
      <c r="B324" s="54" t="s">
        <v>2233</v>
      </c>
      <c r="C324" s="58" t="str">
        <f>VLOOKUP(Table4[[#This Row],[iso_code]],iso_code!B:C,2,FALSE)</f>
        <v>GMB</v>
      </c>
      <c r="D324" s="18" t="str">
        <f>VLOOKUP(Table4[[#This Row],[iso_code]],iso_code!G:H,2,FALSE)</f>
        <v>Gambia (the)</v>
      </c>
    </row>
    <row r="325" spans="1:4">
      <c r="A325" s="18">
        <v>7</v>
      </c>
      <c r="B325" s="54" t="s">
        <v>251</v>
      </c>
      <c r="C325" s="58" t="str">
        <f>VLOOKUP(Table4[[#This Row],[iso_code]],iso_code!B:C,2,FALSE)</f>
        <v>GHA</v>
      </c>
      <c r="D325" s="18" t="str">
        <f>VLOOKUP(Table4[[#This Row],[iso_code]],iso_code!G:H,2,FALSE)</f>
        <v>Ghana</v>
      </c>
    </row>
    <row r="326" spans="1:4">
      <c r="A326" s="18">
        <v>7</v>
      </c>
      <c r="B326" s="54" t="s">
        <v>2234</v>
      </c>
      <c r="C326" s="58" t="str">
        <f>VLOOKUP(Table4[[#This Row],[iso_code]],iso_code!B:C,2,FALSE)</f>
        <v>GIN</v>
      </c>
      <c r="D326" s="18" t="str">
        <f>VLOOKUP(Table4[[#This Row],[iso_code]],iso_code!G:H,2,FALSE)</f>
        <v>Guinea</v>
      </c>
    </row>
    <row r="327" spans="1:4">
      <c r="A327" s="18">
        <v>7</v>
      </c>
      <c r="B327" s="54" t="s">
        <v>2235</v>
      </c>
      <c r="C327" s="58" t="str">
        <f>VLOOKUP(Table4[[#This Row],[iso_code]],iso_code!B:C,2,FALSE)</f>
        <v>GNB</v>
      </c>
      <c r="D327" s="18" t="str">
        <f>VLOOKUP(Table4[[#This Row],[iso_code]],iso_code!G:H,2,FALSE)</f>
        <v>Guinea-Bissau</v>
      </c>
    </row>
    <row r="328" spans="1:4">
      <c r="A328" s="18">
        <v>7</v>
      </c>
      <c r="B328" s="54" t="s">
        <v>2236</v>
      </c>
      <c r="C328" s="58" t="str">
        <f>VLOOKUP(Table4[[#This Row],[iso_code]],iso_code!B:C,2,FALSE)</f>
        <v>CIV</v>
      </c>
      <c r="D328" s="18" t="str">
        <f>VLOOKUP(Table4[[#This Row],[iso_code]],iso_code!G:H,2,FALSE)</f>
        <v>Côte d'Ivoire</v>
      </c>
    </row>
    <row r="329" spans="1:4">
      <c r="A329" s="18">
        <v>7</v>
      </c>
      <c r="B329" s="54" t="s">
        <v>429</v>
      </c>
      <c r="C329" s="58" t="str">
        <f>VLOOKUP(Table4[[#This Row],[iso_code]],iso_code!B:C,2,FALSE)</f>
        <v>KEN</v>
      </c>
      <c r="D329" s="18" t="str">
        <f>VLOOKUP(Table4[[#This Row],[iso_code]],iso_code!G:H,2,FALSE)</f>
        <v>Kenya</v>
      </c>
    </row>
    <row r="330" spans="1:4">
      <c r="A330" s="18">
        <v>7</v>
      </c>
      <c r="B330" s="54" t="s">
        <v>2237</v>
      </c>
      <c r="C330" s="58" t="str">
        <f>VLOOKUP(Table4[[#This Row],[iso_code]],iso_code!B:C,2,FALSE)</f>
        <v>LSO</v>
      </c>
      <c r="D330" s="18" t="str">
        <f>VLOOKUP(Table4[[#This Row],[iso_code]],iso_code!G:H,2,FALSE)</f>
        <v>Lesotho</v>
      </c>
    </row>
    <row r="331" spans="1:4">
      <c r="A331" s="18">
        <v>7</v>
      </c>
      <c r="B331" s="54" t="s">
        <v>2238</v>
      </c>
      <c r="C331" s="58" t="str">
        <f>VLOOKUP(Table4[[#This Row],[iso_code]],iso_code!B:C,2,FALSE)</f>
        <v>LBR</v>
      </c>
      <c r="D331" s="18" t="str">
        <f>VLOOKUP(Table4[[#This Row],[iso_code]],iso_code!G:H,2,FALSE)</f>
        <v>Liberia</v>
      </c>
    </row>
    <row r="332" spans="1:4">
      <c r="A332" s="18">
        <v>7</v>
      </c>
      <c r="B332" s="54" t="s">
        <v>1993</v>
      </c>
      <c r="C332" s="58" t="str">
        <f>VLOOKUP(Table4[[#This Row],[iso_code]],iso_code!B:C,2,FALSE)</f>
        <v>LBY</v>
      </c>
      <c r="D332" s="18" t="str">
        <f>VLOOKUP(Table4[[#This Row],[iso_code]],iso_code!G:H,2,FALSE)</f>
        <v>Libya</v>
      </c>
    </row>
    <row r="333" spans="1:4">
      <c r="A333" s="18">
        <v>7</v>
      </c>
      <c r="B333" s="54" t="s">
        <v>1165</v>
      </c>
      <c r="C333" s="58" t="str">
        <f>VLOOKUP(Table4[[#This Row],[iso_code]],iso_code!B:C,2,FALSE)</f>
        <v>MWI</v>
      </c>
      <c r="D333" s="18" t="str">
        <f>VLOOKUP(Table4[[#This Row],[iso_code]],iso_code!G:H,2,FALSE)</f>
        <v>Malawi</v>
      </c>
    </row>
    <row r="334" spans="1:4">
      <c r="A334" s="18">
        <v>7</v>
      </c>
      <c r="B334" s="54" t="s">
        <v>2240</v>
      </c>
      <c r="C334" s="58" t="str">
        <f>VLOOKUP(Table4[[#This Row],[iso_code]],iso_code!B:C,2,FALSE)</f>
        <v>MLI</v>
      </c>
      <c r="D334" s="18" t="str">
        <f>VLOOKUP(Table4[[#This Row],[iso_code]],iso_code!G:H,2,FALSE)</f>
        <v>Mali</v>
      </c>
    </row>
    <row r="335" spans="1:4">
      <c r="A335" s="18">
        <v>7</v>
      </c>
      <c r="B335" s="54" t="s">
        <v>2111</v>
      </c>
      <c r="C335" s="58" t="str">
        <f>VLOOKUP(Table4[[#This Row],[iso_code]],iso_code!B:C,2,FALSE)</f>
        <v>MRT</v>
      </c>
      <c r="D335" s="18" t="str">
        <f>VLOOKUP(Table4[[#This Row],[iso_code]],iso_code!G:H,2,FALSE)</f>
        <v>Mauritania</v>
      </c>
    </row>
    <row r="336" spans="1:4">
      <c r="A336" s="18">
        <v>7</v>
      </c>
      <c r="B336" s="54" t="s">
        <v>514</v>
      </c>
      <c r="C336" s="58" t="str">
        <f>VLOOKUP(Table4[[#This Row],[iso_code]],iso_code!B:C,2,FALSE)</f>
        <v>MAR</v>
      </c>
      <c r="D336" s="18" t="str">
        <f>VLOOKUP(Table4[[#This Row],[iso_code]],iso_code!G:H,2,FALSE)</f>
        <v>Morocco</v>
      </c>
    </row>
    <row r="337" spans="1:4">
      <c r="A337" s="18">
        <v>7</v>
      </c>
      <c r="B337" s="54" t="s">
        <v>1456</v>
      </c>
      <c r="C337" s="58" t="str">
        <f>VLOOKUP(Table4[[#This Row],[iso_code]],iso_code!B:C,2,FALSE)</f>
        <v>MOZ</v>
      </c>
      <c r="D337" s="18" t="str">
        <f>VLOOKUP(Table4[[#This Row],[iso_code]],iso_code!G:H,2,FALSE)</f>
        <v>Mozambique</v>
      </c>
    </row>
    <row r="338" spans="1:4">
      <c r="A338" s="18">
        <v>7</v>
      </c>
      <c r="B338" s="54" t="s">
        <v>2071</v>
      </c>
      <c r="C338" s="58" t="str">
        <f>VLOOKUP(Table4[[#This Row],[iso_code]],iso_code!B:C,2,FALSE)</f>
        <v>NAM</v>
      </c>
      <c r="D338" s="18" t="str">
        <f>VLOOKUP(Table4[[#This Row],[iso_code]],iso_code!G:H,2,FALSE)</f>
        <v>Namibia</v>
      </c>
    </row>
    <row r="339" spans="1:4">
      <c r="A339" s="18">
        <v>7</v>
      </c>
      <c r="B339" s="54" t="s">
        <v>1006</v>
      </c>
      <c r="C339" s="58" t="str">
        <f>VLOOKUP(Table4[[#This Row],[iso_code]],iso_code!B:C,2,FALSE)</f>
        <v>NER</v>
      </c>
      <c r="D339" s="18" t="str">
        <f>VLOOKUP(Table4[[#This Row],[iso_code]],iso_code!G:H,2,FALSE)</f>
        <v>Niger (the)</v>
      </c>
    </row>
    <row r="340" spans="1:4">
      <c r="A340" s="18">
        <v>7</v>
      </c>
      <c r="B340" s="54" t="s">
        <v>1233</v>
      </c>
      <c r="C340" s="58" t="str">
        <f>VLOOKUP(Table4[[#This Row],[iso_code]],iso_code!B:C,2,FALSE)</f>
        <v>NGA</v>
      </c>
      <c r="D340" s="18" t="str">
        <f>VLOOKUP(Table4[[#This Row],[iso_code]],iso_code!G:H,2,FALSE)</f>
        <v>Nigeria</v>
      </c>
    </row>
    <row r="341" spans="1:4">
      <c r="A341" s="18">
        <v>7</v>
      </c>
      <c r="B341" s="54" t="s">
        <v>2241</v>
      </c>
      <c r="C341" s="58" t="str">
        <f>VLOOKUP(Table4[[#This Row],[iso_code]],iso_code!B:C,2,FALSE)</f>
        <v>RWA</v>
      </c>
      <c r="D341" s="18" t="str">
        <f>VLOOKUP(Table4[[#This Row],[iso_code]],iso_code!G:H,2,FALSE)</f>
        <v>Rwanda</v>
      </c>
    </row>
    <row r="342" spans="1:4">
      <c r="A342" s="18">
        <v>7</v>
      </c>
      <c r="B342" s="54" t="s">
        <v>1689</v>
      </c>
      <c r="C342" s="58" t="str">
        <f>VLOOKUP(Table4[[#This Row],[iso_code]],iso_code!B:C,2,FALSE)</f>
        <v>SEN</v>
      </c>
      <c r="D342" s="18" t="str">
        <f>VLOOKUP(Table4[[#This Row],[iso_code]],iso_code!G:H,2,FALSE)</f>
        <v>Senegal</v>
      </c>
    </row>
    <row r="343" spans="1:4">
      <c r="A343" s="18">
        <v>7</v>
      </c>
      <c r="B343" s="54" t="s">
        <v>2095</v>
      </c>
      <c r="C343" s="58" t="str">
        <f>VLOOKUP(Table4[[#This Row],[iso_code]],iso_code!B:C,2,FALSE)</f>
        <v>SLE</v>
      </c>
      <c r="D343" s="18" t="str">
        <f>VLOOKUP(Table4[[#This Row],[iso_code]],iso_code!G:H,2,FALSE)</f>
        <v>Sierra Leone</v>
      </c>
    </row>
    <row r="344" spans="1:4">
      <c r="A344" s="18">
        <v>7</v>
      </c>
      <c r="B344" s="54" t="s">
        <v>2244</v>
      </c>
      <c r="C344" s="58" t="str">
        <f>VLOOKUP(Table4[[#This Row],[iso_code]],iso_code!B:C,2,FALSE)</f>
        <v>SOM</v>
      </c>
      <c r="D344" s="18" t="str">
        <f>VLOOKUP(Table4[[#This Row],[iso_code]],iso_code!G:H,2,FALSE)</f>
        <v>Somalia</v>
      </c>
    </row>
    <row r="345" spans="1:4">
      <c r="A345" s="18">
        <v>7</v>
      </c>
      <c r="B345" s="54" t="s">
        <v>613</v>
      </c>
      <c r="C345" s="58" t="str">
        <f>VLOOKUP(Table4[[#This Row],[iso_code]],iso_code!B:C,2,FALSE)</f>
        <v>ZAF</v>
      </c>
      <c r="D345" s="18" t="str">
        <f>VLOOKUP(Table4[[#This Row],[iso_code]],iso_code!G:H,2,FALSE)</f>
        <v>South Africa</v>
      </c>
    </row>
    <row r="346" spans="1:4">
      <c r="A346" s="18">
        <v>7</v>
      </c>
      <c r="B346" s="54" t="s">
        <v>2245</v>
      </c>
      <c r="C346" s="58" t="str">
        <f>VLOOKUP(Table4[[#This Row],[iso_code]],iso_code!B:C,2,FALSE)</f>
        <v>SSD</v>
      </c>
      <c r="D346" s="18" t="str">
        <f>VLOOKUP(Table4[[#This Row],[iso_code]],iso_code!G:H,2,FALSE)</f>
        <v>South Sudan</v>
      </c>
    </row>
    <row r="347" spans="1:4">
      <c r="A347" s="18">
        <v>7</v>
      </c>
      <c r="B347" s="54" t="s">
        <v>2246</v>
      </c>
      <c r="C347" s="58" t="str">
        <f>VLOOKUP(Table4[[#This Row],[iso_code]],iso_code!B:C,2,FALSE)</f>
        <v>SDN</v>
      </c>
      <c r="D347" s="18" t="str">
        <f>VLOOKUP(Table4[[#This Row],[iso_code]],iso_code!G:H,2,FALSE)</f>
        <v>Sudan (the)</v>
      </c>
    </row>
    <row r="348" spans="1:4">
      <c r="A348" s="18">
        <v>7</v>
      </c>
      <c r="B348" s="54" t="s">
        <v>859</v>
      </c>
      <c r="C348" s="58" t="str">
        <f>VLOOKUP(Table4[[#This Row],[iso_code]],iso_code!B:C,2,FALSE)</f>
        <v>TZA</v>
      </c>
      <c r="D348" s="18" t="str">
        <f>VLOOKUP(Table4[[#This Row],[iso_code]],iso_code!G:H,2,FALSE)</f>
        <v>Tanzania, United Republic of</v>
      </c>
    </row>
    <row r="349" spans="1:4">
      <c r="A349" s="18">
        <v>7</v>
      </c>
      <c r="B349" s="54" t="s">
        <v>2017</v>
      </c>
      <c r="C349" s="58" t="str">
        <f>VLOOKUP(Table4[[#This Row],[iso_code]],iso_code!B:C,2,FALSE)</f>
        <v>TGO</v>
      </c>
      <c r="D349" s="18" t="str">
        <f>VLOOKUP(Table4[[#This Row],[iso_code]],iso_code!G:H,2,FALSE)</f>
        <v>Togo</v>
      </c>
    </row>
    <row r="350" spans="1:4">
      <c r="A350" s="18">
        <v>7</v>
      </c>
      <c r="B350" s="18" t="s">
        <v>953</v>
      </c>
      <c r="C350" s="58" t="str">
        <f>VLOOKUP(Table4[[#This Row],[iso_code]],iso_code!B:C,2,FALSE)</f>
        <v>TUN</v>
      </c>
      <c r="D350" s="18" t="str">
        <f>VLOOKUP(Table4[[#This Row],[iso_code]],iso_code!G:H,2,FALSE)</f>
        <v>Tunisia</v>
      </c>
    </row>
    <row r="351" spans="1:4">
      <c r="A351" s="18">
        <v>7</v>
      </c>
      <c r="B351" s="18" t="s">
        <v>1468</v>
      </c>
      <c r="C351" s="58" t="str">
        <f>VLOOKUP(Table4[[#This Row],[iso_code]],iso_code!B:C,2,FALSE)</f>
        <v>UGA</v>
      </c>
      <c r="D351" s="18" t="str">
        <f>VLOOKUP(Table4[[#This Row],[iso_code]],iso_code!G:H,2,FALSE)</f>
        <v>Uganda</v>
      </c>
    </row>
    <row r="352" spans="1:4">
      <c r="A352" s="18">
        <v>7</v>
      </c>
      <c r="B352" s="18" t="s">
        <v>748</v>
      </c>
      <c r="C352" s="58" t="str">
        <f>VLOOKUP(Table4[[#This Row],[iso_code]],iso_code!B:C,2,FALSE)</f>
        <v>ZMB</v>
      </c>
      <c r="D352" s="18" t="str">
        <f>VLOOKUP(Table4[[#This Row],[iso_code]],iso_code!G:H,2,FALSE)</f>
        <v>Zambia</v>
      </c>
    </row>
    <row r="353" spans="1:4">
      <c r="A353" s="18">
        <v>7</v>
      </c>
      <c r="B353" s="18" t="s">
        <v>2248</v>
      </c>
      <c r="C353" s="58" t="str">
        <f>VLOOKUP(Table4[[#This Row],[iso_code]],iso_code!B:C,2,FALSE)</f>
        <v>ZWE</v>
      </c>
      <c r="D353" s="18" t="str">
        <f>VLOOKUP(Table4[[#This Row],[iso_code]],iso_code!G:H,2,FALSE)</f>
        <v>Zimbabwe</v>
      </c>
    </row>
    <row r="354" spans="1:4">
      <c r="A354" s="18">
        <v>8</v>
      </c>
      <c r="B354" s="54" t="s">
        <v>801</v>
      </c>
      <c r="C354" s="58" t="str">
        <f>VLOOKUP(Table4[[#This Row],[iso_code]],iso_code!B:C,2,FALSE)</f>
        <v>DZA</v>
      </c>
      <c r="D354" s="18" t="str">
        <f>VLOOKUP(Table4[[#This Row],[iso_code]],iso_code!G:H,2,FALSE)</f>
        <v>Algeria</v>
      </c>
    </row>
    <row r="355" spans="1:4">
      <c r="A355" s="18">
        <v>8</v>
      </c>
      <c r="B355" s="54" t="s">
        <v>2222</v>
      </c>
      <c r="C355" s="58" t="str">
        <f>VLOOKUP(Table4[[#This Row],[iso_code]],iso_code!B:C,2,FALSE)</f>
        <v>AGO</v>
      </c>
      <c r="D355" s="18" t="str">
        <f>VLOOKUP(Table4[[#This Row],[iso_code]],iso_code!G:H,2,FALSE)</f>
        <v>Angola</v>
      </c>
    </row>
    <row r="356" spans="1:4">
      <c r="A356" s="18">
        <v>8</v>
      </c>
      <c r="B356" s="54" t="s">
        <v>2223</v>
      </c>
      <c r="C356" s="58" t="str">
        <f>VLOOKUP(Table4[[#This Row],[iso_code]],iso_code!B:C,2,FALSE)</f>
        <v>BEN</v>
      </c>
      <c r="D356" s="18" t="str">
        <f>VLOOKUP(Table4[[#This Row],[iso_code]],iso_code!G:H,2,FALSE)</f>
        <v>Benin</v>
      </c>
    </row>
    <row r="357" spans="1:4">
      <c r="A357" s="18">
        <v>8</v>
      </c>
      <c r="B357" s="54" t="s">
        <v>1830</v>
      </c>
      <c r="C357" s="58" t="str">
        <f>VLOOKUP(Table4[[#This Row],[iso_code]],iso_code!B:C,2,FALSE)</f>
        <v>BWA</v>
      </c>
      <c r="D357" s="18" t="str">
        <f>VLOOKUP(Table4[[#This Row],[iso_code]],iso_code!G:H,2,FALSE)</f>
        <v>Botswana</v>
      </c>
    </row>
    <row r="358" spans="1:4">
      <c r="A358" s="18">
        <v>8</v>
      </c>
      <c r="B358" s="54" t="s">
        <v>2224</v>
      </c>
      <c r="C358" s="58" t="str">
        <f>VLOOKUP(Table4[[#This Row],[iso_code]],iso_code!B:C,2,FALSE)</f>
        <v>BFA</v>
      </c>
      <c r="D358" s="18" t="str">
        <f>VLOOKUP(Table4[[#This Row],[iso_code]],iso_code!G:H,2,FALSE)</f>
        <v>Burkina Faso</v>
      </c>
    </row>
    <row r="359" spans="1:4">
      <c r="A359" s="18">
        <v>8</v>
      </c>
      <c r="B359" s="54" t="s">
        <v>2225</v>
      </c>
      <c r="C359" s="58" t="str">
        <f>VLOOKUP(Table4[[#This Row],[iso_code]],iso_code!B:C,2,FALSE)</f>
        <v>BDI</v>
      </c>
      <c r="D359" s="18" t="str">
        <f>VLOOKUP(Table4[[#This Row],[iso_code]],iso_code!G:H,2,FALSE)</f>
        <v>Burundi</v>
      </c>
    </row>
    <row r="360" spans="1:4">
      <c r="A360" s="18">
        <v>8</v>
      </c>
      <c r="B360" s="54" t="s">
        <v>286</v>
      </c>
      <c r="C360" s="58" t="str">
        <f>VLOOKUP(Table4[[#This Row],[iso_code]],iso_code!B:C,2,FALSE)</f>
        <v>CMR</v>
      </c>
      <c r="D360" s="18" t="str">
        <f>VLOOKUP(Table4[[#This Row],[iso_code]],iso_code!G:H,2,FALSE)</f>
        <v>Cameroon</v>
      </c>
    </row>
    <row r="361" spans="1:4">
      <c r="A361" s="18">
        <v>8</v>
      </c>
      <c r="B361" s="54" t="s">
        <v>1664</v>
      </c>
      <c r="C361" s="58" t="str">
        <f>VLOOKUP(Table4[[#This Row],[iso_code]],iso_code!B:C,2,FALSE)</f>
        <v>CAF</v>
      </c>
      <c r="D361" s="18" t="str">
        <f>VLOOKUP(Table4[[#This Row],[iso_code]],iso_code!G:H,2,FALSE)</f>
        <v>Central African Republic (the)</v>
      </c>
    </row>
    <row r="362" spans="1:4">
      <c r="A362" s="18">
        <v>8</v>
      </c>
      <c r="B362" s="54" t="s">
        <v>2226</v>
      </c>
      <c r="C362" s="58" t="str">
        <f>VLOOKUP(Table4[[#This Row],[iso_code]],iso_code!B:C,2,FALSE)</f>
        <v>TCD</v>
      </c>
      <c r="D362" s="18" t="str">
        <f>VLOOKUP(Table4[[#This Row],[iso_code]],iso_code!G:H,2,FALSE)</f>
        <v>Chad</v>
      </c>
    </row>
    <row r="363" spans="1:4">
      <c r="A363" s="18">
        <v>8</v>
      </c>
      <c r="B363" s="54" t="s">
        <v>2025</v>
      </c>
      <c r="C363" s="58" t="str">
        <f>VLOOKUP(Table4[[#This Row],[iso_code]],iso_code!B:C,2,FALSE)</f>
        <v>COD</v>
      </c>
      <c r="D363" s="18" t="str">
        <f>VLOOKUP(Table4[[#This Row],[iso_code]],iso_code!G:H,2,FALSE)</f>
        <v>Congo (the Democratic Republic of the)</v>
      </c>
    </row>
    <row r="364" spans="1:4">
      <c r="A364" s="18">
        <v>8</v>
      </c>
      <c r="B364" s="54" t="s">
        <v>2228</v>
      </c>
      <c r="C364" s="58" t="str">
        <f>VLOOKUP(Table4[[#This Row],[iso_code]],iso_code!B:C,2,FALSE)</f>
        <v>COG</v>
      </c>
      <c r="D364" s="18" t="str">
        <f>VLOOKUP(Table4[[#This Row],[iso_code]],iso_code!G:H,2,FALSE)</f>
        <v>Congo (the)</v>
      </c>
    </row>
    <row r="365" spans="1:4">
      <c r="A365" s="18">
        <v>8</v>
      </c>
      <c r="B365" s="54" t="s">
        <v>2229</v>
      </c>
      <c r="C365" s="58" t="str">
        <f>VLOOKUP(Table4[[#This Row],[iso_code]],iso_code!B:C,2,FALSE)</f>
        <v>DJI</v>
      </c>
      <c r="D365" s="18" t="str">
        <f>VLOOKUP(Table4[[#This Row],[iso_code]],iso_code!G:H,2,FALSE)</f>
        <v>Djibouti</v>
      </c>
    </row>
    <row r="366" spans="1:4">
      <c r="A366" s="18">
        <v>8</v>
      </c>
      <c r="B366" s="54" t="s">
        <v>851</v>
      </c>
      <c r="C366" s="58" t="str">
        <f>VLOOKUP(Table4[[#This Row],[iso_code]],iso_code!B:C,2,FALSE)</f>
        <v>EGY</v>
      </c>
      <c r="D366" s="18" t="str">
        <f>VLOOKUP(Table4[[#This Row],[iso_code]],iso_code!G:H,2,FALSE)</f>
        <v>Egypt</v>
      </c>
    </row>
    <row r="367" spans="1:4">
      <c r="A367" s="18">
        <v>8</v>
      </c>
      <c r="B367" s="54" t="s">
        <v>2230</v>
      </c>
      <c r="C367" s="58" t="str">
        <f>VLOOKUP(Table4[[#This Row],[iso_code]],iso_code!B:C,2,FALSE)</f>
        <v>GNQ</v>
      </c>
      <c r="D367" s="18" t="str">
        <f>VLOOKUP(Table4[[#This Row],[iso_code]],iso_code!G:H,2,FALSE)</f>
        <v>Equatorial Guinea</v>
      </c>
    </row>
    <row r="368" spans="1:4">
      <c r="A368" s="18">
        <v>8</v>
      </c>
      <c r="B368" s="54" t="s">
        <v>2231</v>
      </c>
      <c r="C368" s="58" t="str">
        <f>VLOOKUP(Table4[[#This Row],[iso_code]],iso_code!B:C,2,FALSE)</f>
        <v>ERI</v>
      </c>
      <c r="D368" s="18" t="str">
        <f>VLOOKUP(Table4[[#This Row],[iso_code]],iso_code!G:H,2,FALSE)</f>
        <v>Eritrea</v>
      </c>
    </row>
    <row r="369" spans="1:4">
      <c r="A369" s="18">
        <v>8</v>
      </c>
      <c r="B369" s="54" t="s">
        <v>2247</v>
      </c>
      <c r="C369" s="58" t="str">
        <f>VLOOKUP(Table4[[#This Row],[iso_code]],iso_code!B:C,2,FALSE)</f>
        <v>SWZ</v>
      </c>
      <c r="D369" s="18" t="str">
        <f>VLOOKUP(Table4[[#This Row],[iso_code]],iso_code!G:H,2,FALSE)</f>
        <v>Eswatini</v>
      </c>
    </row>
    <row r="370" spans="1:4">
      <c r="A370" s="18">
        <v>8</v>
      </c>
      <c r="B370" s="54" t="s">
        <v>195</v>
      </c>
      <c r="C370" s="58" t="str">
        <f>VLOOKUP(Table4[[#This Row],[iso_code]],iso_code!B:C,2,FALSE)</f>
        <v>ETH</v>
      </c>
      <c r="D370" s="18" t="str">
        <f>VLOOKUP(Table4[[#This Row],[iso_code]],iso_code!G:H,2,FALSE)</f>
        <v>Ethiopia</v>
      </c>
    </row>
    <row r="371" spans="1:4">
      <c r="A371" s="18">
        <v>8</v>
      </c>
      <c r="B371" s="54" t="s">
        <v>2232</v>
      </c>
      <c r="C371" s="58" t="str">
        <f>VLOOKUP(Table4[[#This Row],[iso_code]],iso_code!B:C,2,FALSE)</f>
        <v>GAB</v>
      </c>
      <c r="D371" s="18" t="str">
        <f>VLOOKUP(Table4[[#This Row],[iso_code]],iso_code!G:H,2,FALSE)</f>
        <v>Gabon</v>
      </c>
    </row>
    <row r="372" spans="1:4">
      <c r="A372" s="18">
        <v>8</v>
      </c>
      <c r="B372" s="54" t="s">
        <v>2233</v>
      </c>
      <c r="C372" s="58" t="str">
        <f>VLOOKUP(Table4[[#This Row],[iso_code]],iso_code!B:C,2,FALSE)</f>
        <v>GMB</v>
      </c>
      <c r="D372" s="18" t="str">
        <f>VLOOKUP(Table4[[#This Row],[iso_code]],iso_code!G:H,2,FALSE)</f>
        <v>Gambia (the)</v>
      </c>
    </row>
    <row r="373" spans="1:4">
      <c r="A373" s="18">
        <v>8</v>
      </c>
      <c r="B373" s="54" t="s">
        <v>251</v>
      </c>
      <c r="C373" s="58" t="str">
        <f>VLOOKUP(Table4[[#This Row],[iso_code]],iso_code!B:C,2,FALSE)</f>
        <v>GHA</v>
      </c>
      <c r="D373" s="18" t="str">
        <f>VLOOKUP(Table4[[#This Row],[iso_code]],iso_code!G:H,2,FALSE)</f>
        <v>Ghana</v>
      </c>
    </row>
    <row r="374" spans="1:4">
      <c r="A374" s="18">
        <v>8</v>
      </c>
      <c r="B374" s="54" t="s">
        <v>2234</v>
      </c>
      <c r="C374" s="58" t="str">
        <f>VLOOKUP(Table4[[#This Row],[iso_code]],iso_code!B:C,2,FALSE)</f>
        <v>GIN</v>
      </c>
      <c r="D374" s="18" t="str">
        <f>VLOOKUP(Table4[[#This Row],[iso_code]],iso_code!G:H,2,FALSE)</f>
        <v>Guinea</v>
      </c>
    </row>
    <row r="375" spans="1:4">
      <c r="A375" s="18">
        <v>8</v>
      </c>
      <c r="B375" s="54" t="s">
        <v>2235</v>
      </c>
      <c r="C375" s="58" t="str">
        <f>VLOOKUP(Table4[[#This Row],[iso_code]],iso_code!B:C,2,FALSE)</f>
        <v>GNB</v>
      </c>
      <c r="D375" s="18" t="str">
        <f>VLOOKUP(Table4[[#This Row],[iso_code]],iso_code!G:H,2,FALSE)</f>
        <v>Guinea-Bissau</v>
      </c>
    </row>
    <row r="376" spans="1:4">
      <c r="A376" s="18">
        <v>8</v>
      </c>
      <c r="B376" s="54" t="s">
        <v>2236</v>
      </c>
      <c r="C376" s="58" t="str">
        <f>VLOOKUP(Table4[[#This Row],[iso_code]],iso_code!B:C,2,FALSE)</f>
        <v>CIV</v>
      </c>
      <c r="D376" s="18" t="str">
        <f>VLOOKUP(Table4[[#This Row],[iso_code]],iso_code!G:H,2,FALSE)</f>
        <v>Côte d'Ivoire</v>
      </c>
    </row>
    <row r="377" spans="1:4">
      <c r="A377" s="18">
        <v>8</v>
      </c>
      <c r="B377" s="54" t="s">
        <v>429</v>
      </c>
      <c r="C377" s="58" t="str">
        <f>VLOOKUP(Table4[[#This Row],[iso_code]],iso_code!B:C,2,FALSE)</f>
        <v>KEN</v>
      </c>
      <c r="D377" s="18" t="str">
        <f>VLOOKUP(Table4[[#This Row],[iso_code]],iso_code!G:H,2,FALSE)</f>
        <v>Kenya</v>
      </c>
    </row>
    <row r="378" spans="1:4">
      <c r="A378" s="18">
        <v>8</v>
      </c>
      <c r="B378" s="54" t="s">
        <v>2237</v>
      </c>
      <c r="C378" s="58" t="str">
        <f>VLOOKUP(Table4[[#This Row],[iso_code]],iso_code!B:C,2,FALSE)</f>
        <v>LSO</v>
      </c>
      <c r="D378" s="18" t="str">
        <f>VLOOKUP(Table4[[#This Row],[iso_code]],iso_code!G:H,2,FALSE)</f>
        <v>Lesotho</v>
      </c>
    </row>
    <row r="379" spans="1:4">
      <c r="A379" s="18">
        <v>8</v>
      </c>
      <c r="B379" s="54" t="s">
        <v>2238</v>
      </c>
      <c r="C379" s="58" t="str">
        <f>VLOOKUP(Table4[[#This Row],[iso_code]],iso_code!B:C,2,FALSE)</f>
        <v>LBR</v>
      </c>
      <c r="D379" s="18" t="str">
        <f>VLOOKUP(Table4[[#This Row],[iso_code]],iso_code!G:H,2,FALSE)</f>
        <v>Liberia</v>
      </c>
    </row>
    <row r="380" spans="1:4">
      <c r="A380" s="18">
        <v>8</v>
      </c>
      <c r="B380" s="54" t="s">
        <v>1993</v>
      </c>
      <c r="C380" s="58" t="str">
        <f>VLOOKUP(Table4[[#This Row],[iso_code]],iso_code!B:C,2,FALSE)</f>
        <v>LBY</v>
      </c>
      <c r="D380" s="18" t="str">
        <f>VLOOKUP(Table4[[#This Row],[iso_code]],iso_code!G:H,2,FALSE)</f>
        <v>Libya</v>
      </c>
    </row>
    <row r="381" spans="1:4">
      <c r="A381" s="18">
        <v>8</v>
      </c>
      <c r="B381" s="54" t="s">
        <v>1165</v>
      </c>
      <c r="C381" s="58" t="str">
        <f>VLOOKUP(Table4[[#This Row],[iso_code]],iso_code!B:C,2,FALSE)</f>
        <v>MWI</v>
      </c>
      <c r="D381" s="18" t="str">
        <f>VLOOKUP(Table4[[#This Row],[iso_code]],iso_code!G:H,2,FALSE)</f>
        <v>Malawi</v>
      </c>
    </row>
    <row r="382" spans="1:4">
      <c r="A382" s="18">
        <v>8</v>
      </c>
      <c r="B382" s="54" t="s">
        <v>2240</v>
      </c>
      <c r="C382" s="58" t="str">
        <f>VLOOKUP(Table4[[#This Row],[iso_code]],iso_code!B:C,2,FALSE)</f>
        <v>MLI</v>
      </c>
      <c r="D382" s="18" t="str">
        <f>VLOOKUP(Table4[[#This Row],[iso_code]],iso_code!G:H,2,FALSE)</f>
        <v>Mali</v>
      </c>
    </row>
    <row r="383" spans="1:4">
      <c r="A383" s="18">
        <v>8</v>
      </c>
      <c r="B383" s="54" t="s">
        <v>2111</v>
      </c>
      <c r="C383" s="58" t="str">
        <f>VLOOKUP(Table4[[#This Row],[iso_code]],iso_code!B:C,2,FALSE)</f>
        <v>MRT</v>
      </c>
      <c r="D383" s="18" t="str">
        <f>VLOOKUP(Table4[[#This Row],[iso_code]],iso_code!G:H,2,FALSE)</f>
        <v>Mauritania</v>
      </c>
    </row>
    <row r="384" spans="1:4">
      <c r="A384" s="18">
        <v>8</v>
      </c>
      <c r="B384" s="54" t="s">
        <v>514</v>
      </c>
      <c r="C384" s="58" t="str">
        <f>VLOOKUP(Table4[[#This Row],[iso_code]],iso_code!B:C,2,FALSE)</f>
        <v>MAR</v>
      </c>
      <c r="D384" s="18" t="str">
        <f>VLOOKUP(Table4[[#This Row],[iso_code]],iso_code!G:H,2,FALSE)</f>
        <v>Morocco</v>
      </c>
    </row>
    <row r="385" spans="1:4">
      <c r="A385" s="18">
        <v>8</v>
      </c>
      <c r="B385" s="54" t="s">
        <v>1456</v>
      </c>
      <c r="C385" s="58" t="str">
        <f>VLOOKUP(Table4[[#This Row],[iso_code]],iso_code!B:C,2,FALSE)</f>
        <v>MOZ</v>
      </c>
      <c r="D385" s="18" t="str">
        <f>VLOOKUP(Table4[[#This Row],[iso_code]],iso_code!G:H,2,FALSE)</f>
        <v>Mozambique</v>
      </c>
    </row>
    <row r="386" spans="1:4">
      <c r="A386" s="18">
        <v>8</v>
      </c>
      <c r="B386" s="54" t="s">
        <v>2071</v>
      </c>
      <c r="C386" s="58" t="str">
        <f>VLOOKUP(Table4[[#This Row],[iso_code]],iso_code!B:C,2,FALSE)</f>
        <v>NAM</v>
      </c>
      <c r="D386" s="18" t="str">
        <f>VLOOKUP(Table4[[#This Row],[iso_code]],iso_code!G:H,2,FALSE)</f>
        <v>Namibia</v>
      </c>
    </row>
    <row r="387" spans="1:4">
      <c r="A387" s="18">
        <v>8</v>
      </c>
      <c r="B387" s="54" t="s">
        <v>1006</v>
      </c>
      <c r="C387" s="58" t="str">
        <f>VLOOKUP(Table4[[#This Row],[iso_code]],iso_code!B:C,2,FALSE)</f>
        <v>NER</v>
      </c>
      <c r="D387" s="18" t="str">
        <f>VLOOKUP(Table4[[#This Row],[iso_code]],iso_code!G:H,2,FALSE)</f>
        <v>Niger (the)</v>
      </c>
    </row>
    <row r="388" spans="1:4">
      <c r="A388" s="18">
        <v>8</v>
      </c>
      <c r="B388" s="54" t="s">
        <v>1233</v>
      </c>
      <c r="C388" s="58" t="str">
        <f>VLOOKUP(Table4[[#This Row],[iso_code]],iso_code!B:C,2,FALSE)</f>
        <v>NGA</v>
      </c>
      <c r="D388" s="18" t="str">
        <f>VLOOKUP(Table4[[#This Row],[iso_code]],iso_code!G:H,2,FALSE)</f>
        <v>Nigeria</v>
      </c>
    </row>
    <row r="389" spans="1:4">
      <c r="A389" s="18">
        <v>8</v>
      </c>
      <c r="B389" s="54" t="s">
        <v>2241</v>
      </c>
      <c r="C389" s="58" t="str">
        <f>VLOOKUP(Table4[[#This Row],[iso_code]],iso_code!B:C,2,FALSE)</f>
        <v>RWA</v>
      </c>
      <c r="D389" s="18" t="str">
        <f>VLOOKUP(Table4[[#This Row],[iso_code]],iso_code!G:H,2,FALSE)</f>
        <v>Rwanda</v>
      </c>
    </row>
    <row r="390" spans="1:4">
      <c r="A390" s="18">
        <v>8</v>
      </c>
      <c r="B390" s="54" t="s">
        <v>1689</v>
      </c>
      <c r="C390" s="58" t="str">
        <f>VLOOKUP(Table4[[#This Row],[iso_code]],iso_code!B:C,2,FALSE)</f>
        <v>SEN</v>
      </c>
      <c r="D390" s="18" t="str">
        <f>VLOOKUP(Table4[[#This Row],[iso_code]],iso_code!G:H,2,FALSE)</f>
        <v>Senegal</v>
      </c>
    </row>
    <row r="391" spans="1:4">
      <c r="A391" s="18">
        <v>8</v>
      </c>
      <c r="B391" s="54" t="s">
        <v>2095</v>
      </c>
      <c r="C391" s="58" t="str">
        <f>VLOOKUP(Table4[[#This Row],[iso_code]],iso_code!B:C,2,FALSE)</f>
        <v>SLE</v>
      </c>
      <c r="D391" s="18" t="str">
        <f>VLOOKUP(Table4[[#This Row],[iso_code]],iso_code!G:H,2,FALSE)</f>
        <v>Sierra Leone</v>
      </c>
    </row>
    <row r="392" spans="1:4">
      <c r="A392" s="18">
        <v>8</v>
      </c>
      <c r="B392" s="54" t="s">
        <v>2244</v>
      </c>
      <c r="C392" s="58" t="str">
        <f>VLOOKUP(Table4[[#This Row],[iso_code]],iso_code!B:C,2,FALSE)</f>
        <v>SOM</v>
      </c>
      <c r="D392" s="18" t="str">
        <f>VLOOKUP(Table4[[#This Row],[iso_code]],iso_code!G:H,2,FALSE)</f>
        <v>Somalia</v>
      </c>
    </row>
    <row r="393" spans="1:4">
      <c r="A393" s="18">
        <v>8</v>
      </c>
      <c r="B393" s="54" t="s">
        <v>613</v>
      </c>
      <c r="C393" s="58" t="str">
        <f>VLOOKUP(Table4[[#This Row],[iso_code]],iso_code!B:C,2,FALSE)</f>
        <v>ZAF</v>
      </c>
      <c r="D393" s="18" t="str">
        <f>VLOOKUP(Table4[[#This Row],[iso_code]],iso_code!G:H,2,FALSE)</f>
        <v>South Africa</v>
      </c>
    </row>
    <row r="394" spans="1:4">
      <c r="A394" s="18">
        <v>8</v>
      </c>
      <c r="B394" s="54" t="s">
        <v>2245</v>
      </c>
      <c r="C394" s="58" t="str">
        <f>VLOOKUP(Table4[[#This Row],[iso_code]],iso_code!B:C,2,FALSE)</f>
        <v>SSD</v>
      </c>
      <c r="D394" s="18" t="str">
        <f>VLOOKUP(Table4[[#This Row],[iso_code]],iso_code!G:H,2,FALSE)</f>
        <v>South Sudan</v>
      </c>
    </row>
    <row r="395" spans="1:4">
      <c r="A395" s="18">
        <v>8</v>
      </c>
      <c r="B395" s="54" t="s">
        <v>2246</v>
      </c>
      <c r="C395" s="58" t="str">
        <f>VLOOKUP(Table4[[#This Row],[iso_code]],iso_code!B:C,2,FALSE)</f>
        <v>SDN</v>
      </c>
      <c r="D395" s="18" t="str">
        <f>VLOOKUP(Table4[[#This Row],[iso_code]],iso_code!G:H,2,FALSE)</f>
        <v>Sudan (the)</v>
      </c>
    </row>
    <row r="396" spans="1:4">
      <c r="A396" s="18">
        <v>8</v>
      </c>
      <c r="B396" s="54" t="s">
        <v>859</v>
      </c>
      <c r="C396" s="58" t="str">
        <f>VLOOKUP(Table4[[#This Row],[iso_code]],iso_code!B:C,2,FALSE)</f>
        <v>TZA</v>
      </c>
      <c r="D396" s="18" t="str">
        <f>VLOOKUP(Table4[[#This Row],[iso_code]],iso_code!G:H,2,FALSE)</f>
        <v>Tanzania, United Republic of</v>
      </c>
    </row>
    <row r="397" spans="1:4">
      <c r="A397" s="18">
        <v>8</v>
      </c>
      <c r="B397" s="54" t="s">
        <v>2017</v>
      </c>
      <c r="C397" s="58" t="str">
        <f>VLOOKUP(Table4[[#This Row],[iso_code]],iso_code!B:C,2,FALSE)</f>
        <v>TGO</v>
      </c>
      <c r="D397" s="18" t="str">
        <f>VLOOKUP(Table4[[#This Row],[iso_code]],iso_code!G:H,2,FALSE)</f>
        <v>Togo</v>
      </c>
    </row>
    <row r="398" spans="1:4">
      <c r="A398" s="18">
        <v>8</v>
      </c>
      <c r="B398" s="18" t="s">
        <v>953</v>
      </c>
      <c r="C398" s="58" t="str">
        <f>VLOOKUP(Table4[[#This Row],[iso_code]],iso_code!B:C,2,FALSE)</f>
        <v>TUN</v>
      </c>
      <c r="D398" s="18" t="str">
        <f>VLOOKUP(Table4[[#This Row],[iso_code]],iso_code!G:H,2,FALSE)</f>
        <v>Tunisia</v>
      </c>
    </row>
    <row r="399" spans="1:4">
      <c r="A399" s="18">
        <v>8</v>
      </c>
      <c r="B399" s="18" t="s">
        <v>1468</v>
      </c>
      <c r="C399" s="58" t="str">
        <f>VLOOKUP(Table4[[#This Row],[iso_code]],iso_code!B:C,2,FALSE)</f>
        <v>UGA</v>
      </c>
      <c r="D399" s="18" t="str">
        <f>VLOOKUP(Table4[[#This Row],[iso_code]],iso_code!G:H,2,FALSE)</f>
        <v>Uganda</v>
      </c>
    </row>
    <row r="400" spans="1:4">
      <c r="A400" s="18">
        <v>8</v>
      </c>
      <c r="B400" s="18" t="s">
        <v>748</v>
      </c>
      <c r="C400" s="58" t="str">
        <f>VLOOKUP(Table4[[#This Row],[iso_code]],iso_code!B:C,2,FALSE)</f>
        <v>ZMB</v>
      </c>
      <c r="D400" s="18" t="str">
        <f>VLOOKUP(Table4[[#This Row],[iso_code]],iso_code!G:H,2,FALSE)</f>
        <v>Zambia</v>
      </c>
    </row>
    <row r="401" spans="1:4">
      <c r="A401" s="18">
        <v>8</v>
      </c>
      <c r="B401" s="18" t="s">
        <v>2248</v>
      </c>
      <c r="C401" s="58" t="str">
        <f>VLOOKUP(Table4[[#This Row],[iso_code]],iso_code!B:C,2,FALSE)</f>
        <v>ZWE</v>
      </c>
      <c r="D401" s="18" t="str">
        <f>VLOOKUP(Table4[[#This Row],[iso_code]],iso_code!G:H,2,FALSE)</f>
        <v>Zimbabwe</v>
      </c>
    </row>
    <row r="402" spans="1:4">
      <c r="A402" s="18">
        <v>9</v>
      </c>
      <c r="B402" s="59" t="s">
        <v>2222</v>
      </c>
      <c r="C402" s="58" t="str">
        <f>VLOOKUP(Table4[[#This Row],[iso_code]],iso_code!B:C,2,FALSE)</f>
        <v>AGO</v>
      </c>
      <c r="D402" s="18" t="str">
        <f>VLOOKUP(Table4[[#This Row],[iso_code]],iso_code!G:H,2,FALSE)</f>
        <v>Angola</v>
      </c>
    </row>
    <row r="403" spans="1:4">
      <c r="A403" s="18">
        <v>9</v>
      </c>
      <c r="B403" s="59" t="s">
        <v>1830</v>
      </c>
      <c r="C403" s="58" t="str">
        <f>VLOOKUP(Table4[[#This Row],[iso_code]],iso_code!B:C,2,FALSE)</f>
        <v>BWA</v>
      </c>
      <c r="D403" s="18" t="str">
        <f>VLOOKUP(Table4[[#This Row],[iso_code]],iso_code!G:H,2,FALSE)</f>
        <v>Botswana</v>
      </c>
    </row>
    <row r="404" spans="1:4">
      <c r="A404" s="18">
        <v>9</v>
      </c>
      <c r="B404" s="54" t="s">
        <v>2225</v>
      </c>
      <c r="C404" s="58" t="str">
        <f>VLOOKUP(Table4[[#This Row],[iso_code]],iso_code!B:C,2,FALSE)</f>
        <v>BDI</v>
      </c>
      <c r="D404" s="18" t="str">
        <f>VLOOKUP(Table4[[#This Row],[iso_code]],iso_code!G:H,2,FALSE)</f>
        <v>Burundi</v>
      </c>
    </row>
    <row r="405" spans="1:4">
      <c r="A405" s="18">
        <v>9</v>
      </c>
      <c r="B405" s="59" t="s">
        <v>2229</v>
      </c>
      <c r="C405" s="58" t="str">
        <f>VLOOKUP(Table4[[#This Row],[iso_code]],iso_code!B:C,2,FALSE)</f>
        <v>DJI</v>
      </c>
      <c r="D405" s="18" t="str">
        <f>VLOOKUP(Table4[[#This Row],[iso_code]],iso_code!G:H,2,FALSE)</f>
        <v>Djibouti</v>
      </c>
    </row>
    <row r="406" spans="1:4">
      <c r="A406" s="18">
        <v>9</v>
      </c>
      <c r="B406" s="59" t="s">
        <v>851</v>
      </c>
      <c r="C406" s="58" t="str">
        <f>VLOOKUP(Table4[[#This Row],[iso_code]],iso_code!B:C,2,FALSE)</f>
        <v>EGY</v>
      </c>
      <c r="D406" s="18" t="str">
        <f>VLOOKUP(Table4[[#This Row],[iso_code]],iso_code!G:H,2,FALSE)</f>
        <v>Egypt</v>
      </c>
    </row>
    <row r="407" spans="1:4">
      <c r="A407" s="18">
        <v>9</v>
      </c>
      <c r="B407" s="59" t="s">
        <v>2247</v>
      </c>
      <c r="C407" s="58" t="str">
        <f>VLOOKUP(Table4[[#This Row],[iso_code]],iso_code!B:C,2,FALSE)</f>
        <v>SWZ</v>
      </c>
      <c r="D407" s="18" t="str">
        <f>VLOOKUP(Table4[[#This Row],[iso_code]],iso_code!G:H,2,FALSE)</f>
        <v>Eswatini</v>
      </c>
    </row>
    <row r="408" spans="1:4">
      <c r="A408" s="18">
        <v>9</v>
      </c>
      <c r="B408" s="59" t="s">
        <v>195</v>
      </c>
      <c r="C408" s="58" t="str">
        <f>VLOOKUP(Table4[[#This Row],[iso_code]],iso_code!B:C,2,FALSE)</f>
        <v>ETH</v>
      </c>
      <c r="D408" s="18" t="str">
        <f>VLOOKUP(Table4[[#This Row],[iso_code]],iso_code!G:H,2,FALSE)</f>
        <v>Ethiopia</v>
      </c>
    </row>
    <row r="409" spans="1:4">
      <c r="A409" s="18">
        <v>9</v>
      </c>
      <c r="B409" s="59" t="s">
        <v>429</v>
      </c>
      <c r="C409" s="58" t="str">
        <f>VLOOKUP(Table4[[#This Row],[iso_code]],iso_code!B:C,2,FALSE)</f>
        <v>KEN</v>
      </c>
      <c r="D409" s="18" t="str">
        <f>VLOOKUP(Table4[[#This Row],[iso_code]],iso_code!G:H,2,FALSE)</f>
        <v>Kenya</v>
      </c>
    </row>
    <row r="410" spans="1:4">
      <c r="A410" s="18">
        <v>9</v>
      </c>
      <c r="B410" s="59" t="s">
        <v>2237</v>
      </c>
      <c r="C410" s="58" t="str">
        <f>VLOOKUP(Table4[[#This Row],[iso_code]],iso_code!B:C,2,FALSE)</f>
        <v>LSO</v>
      </c>
      <c r="D410" s="18" t="str">
        <f>VLOOKUP(Table4[[#This Row],[iso_code]],iso_code!G:H,2,FALSE)</f>
        <v>Lesotho</v>
      </c>
    </row>
    <row r="411" spans="1:4">
      <c r="A411" s="18">
        <v>9</v>
      </c>
      <c r="B411" s="59" t="s">
        <v>1165</v>
      </c>
      <c r="C411" s="58" t="str">
        <f>VLOOKUP(Table4[[#This Row],[iso_code]],iso_code!B:C,2,FALSE)</f>
        <v>MWI</v>
      </c>
      <c r="D411" s="18" t="str">
        <f>VLOOKUP(Table4[[#This Row],[iso_code]],iso_code!G:H,2,FALSE)</f>
        <v>Malawi</v>
      </c>
    </row>
    <row r="412" spans="1:4">
      <c r="A412" s="18">
        <v>9</v>
      </c>
      <c r="B412" s="59" t="s">
        <v>1456</v>
      </c>
      <c r="C412" s="58" t="str">
        <f>VLOOKUP(Table4[[#This Row],[iso_code]],iso_code!B:C,2,FALSE)</f>
        <v>MOZ</v>
      </c>
      <c r="D412" s="18" t="str">
        <f>VLOOKUP(Table4[[#This Row],[iso_code]],iso_code!G:H,2,FALSE)</f>
        <v>Mozambique</v>
      </c>
    </row>
    <row r="413" spans="1:4">
      <c r="A413" s="18">
        <v>9</v>
      </c>
      <c r="B413" s="59" t="s">
        <v>2071</v>
      </c>
      <c r="C413" s="58" t="str">
        <f>VLOOKUP(Table4[[#This Row],[iso_code]],iso_code!B:C,2,FALSE)</f>
        <v>NAM</v>
      </c>
      <c r="D413" s="18" t="str">
        <f>VLOOKUP(Table4[[#This Row],[iso_code]],iso_code!G:H,2,FALSE)</f>
        <v>Namibia</v>
      </c>
    </row>
    <row r="414" spans="1:4">
      <c r="A414" s="18">
        <v>9</v>
      </c>
      <c r="B414" s="59" t="s">
        <v>2241</v>
      </c>
      <c r="C414" s="58" t="str">
        <f>VLOOKUP(Table4[[#This Row],[iso_code]],iso_code!B:C,2,FALSE)</f>
        <v>RWA</v>
      </c>
      <c r="D414" s="18" t="str">
        <f>VLOOKUP(Table4[[#This Row],[iso_code]],iso_code!G:H,2,FALSE)</f>
        <v>Rwanda</v>
      </c>
    </row>
    <row r="415" spans="1:4">
      <c r="A415" s="18">
        <v>9</v>
      </c>
      <c r="B415" s="59" t="s">
        <v>613</v>
      </c>
      <c r="C415" s="58" t="str">
        <f>VLOOKUP(Table4[[#This Row],[iso_code]],iso_code!B:C,2,FALSE)</f>
        <v>ZAF</v>
      </c>
      <c r="D415" s="18" t="str">
        <f>VLOOKUP(Table4[[#This Row],[iso_code]],iso_code!G:H,2,FALSE)</f>
        <v>South Africa</v>
      </c>
    </row>
    <row r="416" spans="1:4">
      <c r="A416" s="18">
        <v>9</v>
      </c>
      <c r="B416" s="59" t="s">
        <v>2245</v>
      </c>
      <c r="C416" s="58" t="str">
        <f>VLOOKUP(Table4[[#This Row],[iso_code]],iso_code!B:C,2,FALSE)</f>
        <v>SSD</v>
      </c>
      <c r="D416" s="18" t="str">
        <f>VLOOKUP(Table4[[#This Row],[iso_code]],iso_code!G:H,2,FALSE)</f>
        <v>South Sudan</v>
      </c>
    </row>
    <row r="417" spans="1:4">
      <c r="A417" s="18">
        <v>9</v>
      </c>
      <c r="B417" s="59" t="s">
        <v>2246</v>
      </c>
      <c r="C417" s="58" t="str">
        <f>VLOOKUP(Table4[[#This Row],[iso_code]],iso_code!B:C,2,FALSE)</f>
        <v>SDN</v>
      </c>
      <c r="D417" s="18" t="str">
        <f>VLOOKUP(Table4[[#This Row],[iso_code]],iso_code!G:H,2,FALSE)</f>
        <v>Sudan (the)</v>
      </c>
    </row>
    <row r="418" spans="1:4">
      <c r="A418" s="18">
        <v>9</v>
      </c>
      <c r="B418" s="59" t="s">
        <v>859</v>
      </c>
      <c r="C418" s="58" t="str">
        <f>VLOOKUP(Table4[[#This Row],[iso_code]],iso_code!B:C,2,FALSE)</f>
        <v>TZA</v>
      </c>
      <c r="D418" s="18" t="str">
        <f>VLOOKUP(Table4[[#This Row],[iso_code]],iso_code!G:H,2,FALSE)</f>
        <v>Tanzania, United Republic of</v>
      </c>
    </row>
    <row r="419" spans="1:4">
      <c r="A419" s="18">
        <v>9</v>
      </c>
      <c r="B419" s="59" t="s">
        <v>1468</v>
      </c>
      <c r="C419" s="58" t="str">
        <f>VLOOKUP(Table4[[#This Row],[iso_code]],iso_code!B:C,2,FALSE)</f>
        <v>UGA</v>
      </c>
      <c r="D419" s="18" t="str">
        <f>VLOOKUP(Table4[[#This Row],[iso_code]],iso_code!G:H,2,FALSE)</f>
        <v>Uganda</v>
      </c>
    </row>
    <row r="420" spans="1:4">
      <c r="A420" s="18">
        <v>9</v>
      </c>
      <c r="B420" s="59" t="s">
        <v>748</v>
      </c>
      <c r="C420" s="58" t="str">
        <f>VLOOKUP(Table4[[#This Row],[iso_code]],iso_code!B:C,2,FALSE)</f>
        <v>ZMB</v>
      </c>
      <c r="D420" s="18" t="str">
        <f>VLOOKUP(Table4[[#This Row],[iso_code]],iso_code!G:H,2,FALSE)</f>
        <v>Zambia</v>
      </c>
    </row>
    <row r="421" spans="1:4">
      <c r="A421" s="18">
        <v>9</v>
      </c>
      <c r="B421" s="59" t="s">
        <v>2248</v>
      </c>
      <c r="C421" s="58" t="str">
        <f>VLOOKUP(Table4[[#This Row],[iso_code]],iso_code!B:C,2,FALSE)</f>
        <v>ZWE</v>
      </c>
      <c r="D421" s="18" t="str">
        <f>VLOOKUP(Table4[[#This Row],[iso_code]],iso_code!G:H,2,FALSE)</f>
        <v>Zimbabwe</v>
      </c>
    </row>
    <row r="422" spans="1:4">
      <c r="A422" s="18">
        <v>9</v>
      </c>
      <c r="B422" s="59" t="s">
        <v>2025</v>
      </c>
      <c r="C422" s="58" t="str">
        <f>VLOOKUP(Table4[[#This Row],[iso_code]],iso_code!B:C,2,FALSE)</f>
        <v>COD</v>
      </c>
      <c r="D422" s="18" t="str">
        <f>VLOOKUP(Table4[[#This Row],[iso_code]],iso_code!G:H,2,FALSE)</f>
        <v>Congo (the Democratic Republic of the)</v>
      </c>
    </row>
    <row r="423" spans="1:4">
      <c r="A423" s="18">
        <v>10</v>
      </c>
      <c r="B423" s="54" t="s">
        <v>801</v>
      </c>
      <c r="C423" s="58" t="str">
        <f>VLOOKUP(Table4[[#This Row],[iso_code]],iso_code!B:C,2,FALSE)</f>
        <v>DZA</v>
      </c>
      <c r="D423" s="18" t="str">
        <f>VLOOKUP(Table4[[#This Row],[iso_code]],iso_code!G:H,2,FALSE)</f>
        <v>Algeria</v>
      </c>
    </row>
    <row r="424" spans="1:4">
      <c r="A424" s="18">
        <v>10</v>
      </c>
      <c r="B424" s="54" t="s">
        <v>2222</v>
      </c>
      <c r="C424" s="58" t="str">
        <f>VLOOKUP(Table4[[#This Row],[iso_code]],iso_code!B:C,2,FALSE)</f>
        <v>AGO</v>
      </c>
      <c r="D424" s="18" t="str">
        <f>VLOOKUP(Table4[[#This Row],[iso_code]],iso_code!G:H,2,FALSE)</f>
        <v>Angola</v>
      </c>
    </row>
    <row r="425" spans="1:4">
      <c r="A425" s="18">
        <v>10</v>
      </c>
      <c r="B425" s="54" t="s">
        <v>2223</v>
      </c>
      <c r="C425" s="58" t="str">
        <f>VLOOKUP(Table4[[#This Row],[iso_code]],iso_code!B:C,2,FALSE)</f>
        <v>BEN</v>
      </c>
      <c r="D425" s="18" t="str">
        <f>VLOOKUP(Table4[[#This Row],[iso_code]],iso_code!G:H,2,FALSE)</f>
        <v>Benin</v>
      </c>
    </row>
    <row r="426" spans="1:4">
      <c r="A426" s="18">
        <v>10</v>
      </c>
      <c r="B426" s="54" t="s">
        <v>1830</v>
      </c>
      <c r="C426" s="58" t="str">
        <f>VLOOKUP(Table4[[#This Row],[iso_code]],iso_code!B:C,2,FALSE)</f>
        <v>BWA</v>
      </c>
      <c r="D426" s="18" t="str">
        <f>VLOOKUP(Table4[[#This Row],[iso_code]],iso_code!G:H,2,FALSE)</f>
        <v>Botswana</v>
      </c>
    </row>
    <row r="427" spans="1:4">
      <c r="A427" s="18">
        <v>10</v>
      </c>
      <c r="B427" s="54" t="s">
        <v>2224</v>
      </c>
      <c r="C427" s="58" t="str">
        <f>VLOOKUP(Table4[[#This Row],[iso_code]],iso_code!B:C,2,FALSE)</f>
        <v>BFA</v>
      </c>
      <c r="D427" s="18" t="str">
        <f>VLOOKUP(Table4[[#This Row],[iso_code]],iso_code!G:H,2,FALSE)</f>
        <v>Burkina Faso</v>
      </c>
    </row>
    <row r="428" spans="1:4">
      <c r="A428" s="18">
        <v>10</v>
      </c>
      <c r="B428" s="54" t="s">
        <v>2225</v>
      </c>
      <c r="C428" s="58" t="str">
        <f>VLOOKUP(Table4[[#This Row],[iso_code]],iso_code!B:C,2,FALSE)</f>
        <v>BDI</v>
      </c>
      <c r="D428" s="18" t="str">
        <f>VLOOKUP(Table4[[#This Row],[iso_code]],iso_code!G:H,2,FALSE)</f>
        <v>Burundi</v>
      </c>
    </row>
    <row r="429" spans="1:4">
      <c r="A429" s="18">
        <v>10</v>
      </c>
      <c r="B429" s="54" t="s">
        <v>286</v>
      </c>
      <c r="C429" s="58" t="str">
        <f>VLOOKUP(Table4[[#This Row],[iso_code]],iso_code!B:C,2,FALSE)</f>
        <v>CMR</v>
      </c>
      <c r="D429" s="18" t="str">
        <f>VLOOKUP(Table4[[#This Row],[iso_code]],iso_code!G:H,2,FALSE)</f>
        <v>Cameroon</v>
      </c>
    </row>
    <row r="430" spans="1:4">
      <c r="A430" s="18">
        <v>10</v>
      </c>
      <c r="B430" s="54" t="s">
        <v>1631</v>
      </c>
      <c r="C430" s="58" t="str">
        <f>VLOOKUP(Table4[[#This Row],[iso_code]],iso_code!B:C,2,FALSE)</f>
        <v>CPV</v>
      </c>
      <c r="D430" s="18" t="str">
        <f>VLOOKUP(Table4[[#This Row],[iso_code]],iso_code!G:H,2,FALSE)</f>
        <v>Cabo Verde</v>
      </c>
    </row>
    <row r="431" spans="1:4">
      <c r="A431" s="18">
        <v>10</v>
      </c>
      <c r="B431" s="54" t="s">
        <v>1664</v>
      </c>
      <c r="C431" s="58" t="str">
        <f>VLOOKUP(Table4[[#This Row],[iso_code]],iso_code!B:C,2,FALSE)</f>
        <v>CAF</v>
      </c>
      <c r="D431" s="18" t="str">
        <f>VLOOKUP(Table4[[#This Row],[iso_code]],iso_code!G:H,2,FALSE)</f>
        <v>Central African Republic (the)</v>
      </c>
    </row>
    <row r="432" spans="1:4">
      <c r="A432" s="18">
        <v>10</v>
      </c>
      <c r="B432" s="54" t="s">
        <v>2226</v>
      </c>
      <c r="C432" s="58" t="str">
        <f>VLOOKUP(Table4[[#This Row],[iso_code]],iso_code!B:C,2,FALSE)</f>
        <v>TCD</v>
      </c>
      <c r="D432" s="18" t="str">
        <f>VLOOKUP(Table4[[#This Row],[iso_code]],iso_code!G:H,2,FALSE)</f>
        <v>Chad</v>
      </c>
    </row>
    <row r="433" spans="1:4">
      <c r="A433" s="18">
        <v>10</v>
      </c>
      <c r="B433" s="54" t="s">
        <v>2227</v>
      </c>
      <c r="C433" s="58" t="str">
        <f>VLOOKUP(Table4[[#This Row],[iso_code]],iso_code!B:C,2,FALSE)</f>
        <v>COM</v>
      </c>
      <c r="D433" s="18" t="str">
        <f>VLOOKUP(Table4[[#This Row],[iso_code]],iso_code!G:H,2,FALSE)</f>
        <v>Comoros (the)</v>
      </c>
    </row>
    <row r="434" spans="1:4">
      <c r="A434" s="18">
        <v>10</v>
      </c>
      <c r="B434" s="54" t="s">
        <v>2025</v>
      </c>
      <c r="C434" s="58" t="str">
        <f>VLOOKUP(Table4[[#This Row],[iso_code]],iso_code!B:C,2,FALSE)</f>
        <v>COD</v>
      </c>
      <c r="D434" s="18" t="str">
        <f>VLOOKUP(Table4[[#This Row],[iso_code]],iso_code!G:H,2,FALSE)</f>
        <v>Congo (the Democratic Republic of the)</v>
      </c>
    </row>
    <row r="435" spans="1:4">
      <c r="A435" s="18">
        <v>10</v>
      </c>
      <c r="B435" s="54" t="s">
        <v>2228</v>
      </c>
      <c r="C435" s="58" t="str">
        <f>VLOOKUP(Table4[[#This Row],[iso_code]],iso_code!B:C,2,FALSE)</f>
        <v>COG</v>
      </c>
      <c r="D435" s="18" t="str">
        <f>VLOOKUP(Table4[[#This Row],[iso_code]],iso_code!G:H,2,FALSE)</f>
        <v>Congo (the)</v>
      </c>
    </row>
    <row r="436" spans="1:4">
      <c r="A436" s="18">
        <v>10</v>
      </c>
      <c r="B436" s="54" t="s">
        <v>2236</v>
      </c>
      <c r="C436" s="58" t="str">
        <f>VLOOKUP(Table4[[#This Row],[iso_code]],iso_code!B:C,2,FALSE)</f>
        <v>CIV</v>
      </c>
      <c r="D436" s="18" t="str">
        <f>VLOOKUP(Table4[[#This Row],[iso_code]],iso_code!G:H,2,FALSE)</f>
        <v>Côte d'Ivoire</v>
      </c>
    </row>
    <row r="437" spans="1:4">
      <c r="A437" s="18">
        <v>10</v>
      </c>
      <c r="B437" s="54" t="s">
        <v>2229</v>
      </c>
      <c r="C437" s="58" t="str">
        <f>VLOOKUP(Table4[[#This Row],[iso_code]],iso_code!B:C,2,FALSE)</f>
        <v>DJI</v>
      </c>
      <c r="D437" s="18" t="str">
        <f>VLOOKUP(Table4[[#This Row],[iso_code]],iso_code!G:H,2,FALSE)</f>
        <v>Djibouti</v>
      </c>
    </row>
    <row r="438" spans="1:4">
      <c r="A438" s="18">
        <v>10</v>
      </c>
      <c r="B438" s="54" t="s">
        <v>851</v>
      </c>
      <c r="C438" s="58" t="str">
        <f>VLOOKUP(Table4[[#This Row],[iso_code]],iso_code!B:C,2,FALSE)</f>
        <v>EGY</v>
      </c>
      <c r="D438" s="18" t="str">
        <f>VLOOKUP(Table4[[#This Row],[iso_code]],iso_code!G:H,2,FALSE)</f>
        <v>Egypt</v>
      </c>
    </row>
    <row r="439" spans="1:4">
      <c r="A439" s="18">
        <v>10</v>
      </c>
      <c r="B439" s="54" t="s">
        <v>2230</v>
      </c>
      <c r="C439" s="58" t="str">
        <f>VLOOKUP(Table4[[#This Row],[iso_code]],iso_code!B:C,2,FALSE)</f>
        <v>GNQ</v>
      </c>
      <c r="D439" s="18" t="str">
        <f>VLOOKUP(Table4[[#This Row],[iso_code]],iso_code!G:H,2,FALSE)</f>
        <v>Equatorial Guinea</v>
      </c>
    </row>
    <row r="440" spans="1:4">
      <c r="A440" s="18">
        <v>10</v>
      </c>
      <c r="B440" s="54" t="s">
        <v>2231</v>
      </c>
      <c r="C440" s="58" t="str">
        <f>VLOOKUP(Table4[[#This Row],[iso_code]],iso_code!B:C,2,FALSE)</f>
        <v>ERI</v>
      </c>
      <c r="D440" s="18" t="str">
        <f>VLOOKUP(Table4[[#This Row],[iso_code]],iso_code!G:H,2,FALSE)</f>
        <v>Eritrea</v>
      </c>
    </row>
    <row r="441" spans="1:4">
      <c r="A441" s="18">
        <v>10</v>
      </c>
      <c r="B441" s="54" t="s">
        <v>195</v>
      </c>
      <c r="C441" s="58" t="str">
        <f>VLOOKUP(Table4[[#This Row],[iso_code]],iso_code!B:C,2,FALSE)</f>
        <v>ETH</v>
      </c>
      <c r="D441" s="18" t="str">
        <f>VLOOKUP(Table4[[#This Row],[iso_code]],iso_code!G:H,2,FALSE)</f>
        <v>Ethiopia</v>
      </c>
    </row>
    <row r="442" spans="1:4">
      <c r="A442" s="18">
        <v>10</v>
      </c>
      <c r="B442" s="54" t="s">
        <v>2232</v>
      </c>
      <c r="C442" s="58" t="str">
        <f>VLOOKUP(Table4[[#This Row],[iso_code]],iso_code!B:C,2,FALSE)</f>
        <v>GAB</v>
      </c>
      <c r="D442" s="18" t="str">
        <f>VLOOKUP(Table4[[#This Row],[iso_code]],iso_code!G:H,2,FALSE)</f>
        <v>Gabon</v>
      </c>
    </row>
    <row r="443" spans="1:4">
      <c r="A443" s="18">
        <v>10</v>
      </c>
      <c r="B443" s="54" t="s">
        <v>2233</v>
      </c>
      <c r="C443" s="58" t="str">
        <f>VLOOKUP(Table4[[#This Row],[iso_code]],iso_code!B:C,2,FALSE)</f>
        <v>GMB</v>
      </c>
      <c r="D443" s="18" t="str">
        <f>VLOOKUP(Table4[[#This Row],[iso_code]],iso_code!G:H,2,FALSE)</f>
        <v>Gambia (the)</v>
      </c>
    </row>
    <row r="444" spans="1:4">
      <c r="A444" s="18">
        <v>10</v>
      </c>
      <c r="B444" s="54" t="s">
        <v>251</v>
      </c>
      <c r="C444" s="58" t="str">
        <f>VLOOKUP(Table4[[#This Row],[iso_code]],iso_code!B:C,2,FALSE)</f>
        <v>GHA</v>
      </c>
      <c r="D444" s="18" t="str">
        <f>VLOOKUP(Table4[[#This Row],[iso_code]],iso_code!G:H,2,FALSE)</f>
        <v>Ghana</v>
      </c>
    </row>
    <row r="445" spans="1:4">
      <c r="A445" s="18">
        <v>10</v>
      </c>
      <c r="B445" s="54" t="s">
        <v>2234</v>
      </c>
      <c r="C445" s="58" t="str">
        <f>VLOOKUP(Table4[[#This Row],[iso_code]],iso_code!B:C,2,FALSE)</f>
        <v>GIN</v>
      </c>
      <c r="D445" s="18" t="str">
        <f>VLOOKUP(Table4[[#This Row],[iso_code]],iso_code!G:H,2,FALSE)</f>
        <v>Guinea</v>
      </c>
    </row>
    <row r="446" spans="1:4">
      <c r="A446" s="18">
        <v>10</v>
      </c>
      <c r="B446" s="54" t="s">
        <v>2235</v>
      </c>
      <c r="C446" s="58" t="str">
        <f>VLOOKUP(Table4[[#This Row],[iso_code]],iso_code!B:C,2,FALSE)</f>
        <v>GNB</v>
      </c>
      <c r="D446" s="18" t="str">
        <f>VLOOKUP(Table4[[#This Row],[iso_code]],iso_code!G:H,2,FALSE)</f>
        <v>Guinea-Bissau</v>
      </c>
    </row>
    <row r="447" spans="1:4">
      <c r="A447" s="18">
        <v>10</v>
      </c>
      <c r="B447" s="54" t="s">
        <v>429</v>
      </c>
      <c r="C447" s="58" t="str">
        <f>VLOOKUP(Table4[[#This Row],[iso_code]],iso_code!B:C,2,FALSE)</f>
        <v>KEN</v>
      </c>
      <c r="D447" s="18" t="str">
        <f>VLOOKUP(Table4[[#This Row],[iso_code]],iso_code!G:H,2,FALSE)</f>
        <v>Kenya</v>
      </c>
    </row>
    <row r="448" spans="1:4">
      <c r="A448" s="18">
        <v>10</v>
      </c>
      <c r="B448" s="54" t="s">
        <v>2237</v>
      </c>
      <c r="C448" s="58" t="str">
        <f>VLOOKUP(Table4[[#This Row],[iso_code]],iso_code!B:C,2,FALSE)</f>
        <v>LSO</v>
      </c>
      <c r="D448" s="18" t="str">
        <f>VLOOKUP(Table4[[#This Row],[iso_code]],iso_code!G:H,2,FALSE)</f>
        <v>Lesotho</v>
      </c>
    </row>
    <row r="449" spans="1:4">
      <c r="A449" s="18">
        <v>10</v>
      </c>
      <c r="B449" s="54" t="s">
        <v>2238</v>
      </c>
      <c r="C449" s="58" t="str">
        <f>VLOOKUP(Table4[[#This Row],[iso_code]],iso_code!B:C,2,FALSE)</f>
        <v>LBR</v>
      </c>
      <c r="D449" s="18" t="str">
        <f>VLOOKUP(Table4[[#This Row],[iso_code]],iso_code!G:H,2,FALSE)</f>
        <v>Liberia</v>
      </c>
    </row>
    <row r="450" spans="1:4">
      <c r="A450" s="18">
        <v>10</v>
      </c>
      <c r="B450" s="54" t="s">
        <v>1993</v>
      </c>
      <c r="C450" s="58" t="str">
        <f>VLOOKUP(Table4[[#This Row],[iso_code]],iso_code!B:C,2,FALSE)</f>
        <v>LBY</v>
      </c>
      <c r="D450" s="18" t="str">
        <f>VLOOKUP(Table4[[#This Row],[iso_code]],iso_code!G:H,2,FALSE)</f>
        <v>Libya</v>
      </c>
    </row>
    <row r="451" spans="1:4">
      <c r="A451" s="18">
        <v>10</v>
      </c>
      <c r="B451" s="54" t="s">
        <v>2239</v>
      </c>
      <c r="C451" s="58" t="str">
        <f>VLOOKUP(Table4[[#This Row],[iso_code]],iso_code!B:C,2,FALSE)</f>
        <v>MDG</v>
      </c>
      <c r="D451" s="18" t="str">
        <f>VLOOKUP(Table4[[#This Row],[iso_code]],iso_code!G:H,2,FALSE)</f>
        <v>Madagascar</v>
      </c>
    </row>
    <row r="452" spans="1:4">
      <c r="A452" s="18">
        <v>10</v>
      </c>
      <c r="B452" s="54" t="s">
        <v>1165</v>
      </c>
      <c r="C452" s="58" t="str">
        <f>VLOOKUP(Table4[[#This Row],[iso_code]],iso_code!B:C,2,FALSE)</f>
        <v>MWI</v>
      </c>
      <c r="D452" s="18" t="str">
        <f>VLOOKUP(Table4[[#This Row],[iso_code]],iso_code!G:H,2,FALSE)</f>
        <v>Malawi</v>
      </c>
    </row>
    <row r="453" spans="1:4">
      <c r="A453" s="18">
        <v>10</v>
      </c>
      <c r="B453" s="54" t="s">
        <v>2240</v>
      </c>
      <c r="C453" s="58" t="str">
        <f>VLOOKUP(Table4[[#This Row],[iso_code]],iso_code!B:C,2,FALSE)</f>
        <v>MLI</v>
      </c>
      <c r="D453" s="18" t="str">
        <f>VLOOKUP(Table4[[#This Row],[iso_code]],iso_code!G:H,2,FALSE)</f>
        <v>Mali</v>
      </c>
    </row>
    <row r="454" spans="1:4">
      <c r="A454" s="18">
        <v>10</v>
      </c>
      <c r="B454" s="54" t="s">
        <v>2111</v>
      </c>
      <c r="C454" s="58" t="str">
        <f>VLOOKUP(Table4[[#This Row],[iso_code]],iso_code!B:C,2,FALSE)</f>
        <v>MRT</v>
      </c>
      <c r="D454" s="18" t="str">
        <f>VLOOKUP(Table4[[#This Row],[iso_code]],iso_code!G:H,2,FALSE)</f>
        <v>Mauritania</v>
      </c>
    </row>
    <row r="455" spans="1:4">
      <c r="A455" s="18">
        <v>10</v>
      </c>
      <c r="B455" s="54" t="s">
        <v>971</v>
      </c>
      <c r="C455" s="58" t="str">
        <f>VLOOKUP(Table4[[#This Row],[iso_code]],iso_code!B:C,2,FALSE)</f>
        <v>MUS</v>
      </c>
      <c r="D455" s="18" t="str">
        <f>VLOOKUP(Table4[[#This Row],[iso_code]],iso_code!G:H,2,FALSE)</f>
        <v>Mauritius</v>
      </c>
    </row>
    <row r="456" spans="1:4">
      <c r="A456" s="18">
        <v>10</v>
      </c>
      <c r="B456" s="54" t="s">
        <v>514</v>
      </c>
      <c r="C456" s="58" t="str">
        <f>VLOOKUP(Table4[[#This Row],[iso_code]],iso_code!B:C,2,FALSE)</f>
        <v>MAR</v>
      </c>
      <c r="D456" s="18" t="str">
        <f>VLOOKUP(Table4[[#This Row],[iso_code]],iso_code!G:H,2,FALSE)</f>
        <v>Morocco</v>
      </c>
    </row>
    <row r="457" spans="1:4">
      <c r="A457" s="18">
        <v>10</v>
      </c>
      <c r="B457" s="54" t="s">
        <v>1456</v>
      </c>
      <c r="C457" s="58" t="str">
        <f>VLOOKUP(Table4[[#This Row],[iso_code]],iso_code!B:C,2,FALSE)</f>
        <v>MOZ</v>
      </c>
      <c r="D457" s="18" t="str">
        <f>VLOOKUP(Table4[[#This Row],[iso_code]],iso_code!G:H,2,FALSE)</f>
        <v>Mozambique</v>
      </c>
    </row>
    <row r="458" spans="1:4">
      <c r="A458" s="18">
        <v>10</v>
      </c>
      <c r="B458" s="54" t="s">
        <v>2071</v>
      </c>
      <c r="C458" s="58" t="str">
        <f>VLOOKUP(Table4[[#This Row],[iso_code]],iso_code!B:C,2,FALSE)</f>
        <v>NAM</v>
      </c>
      <c r="D458" s="18" t="str">
        <f>VLOOKUP(Table4[[#This Row],[iso_code]],iso_code!G:H,2,FALSE)</f>
        <v>Namibia</v>
      </c>
    </row>
    <row r="459" spans="1:4">
      <c r="A459" s="18">
        <v>10</v>
      </c>
      <c r="B459" s="54" t="s">
        <v>1006</v>
      </c>
      <c r="C459" s="58" t="str">
        <f>VLOOKUP(Table4[[#This Row],[iso_code]],iso_code!B:C,2,FALSE)</f>
        <v>NER</v>
      </c>
      <c r="D459" s="18" t="str">
        <f>VLOOKUP(Table4[[#This Row],[iso_code]],iso_code!G:H,2,FALSE)</f>
        <v>Niger (the)</v>
      </c>
    </row>
    <row r="460" spans="1:4">
      <c r="A460" s="18">
        <v>10</v>
      </c>
      <c r="B460" s="54" t="s">
        <v>1233</v>
      </c>
      <c r="C460" s="58" t="str">
        <f>VLOOKUP(Table4[[#This Row],[iso_code]],iso_code!B:C,2,FALSE)</f>
        <v>NGA</v>
      </c>
      <c r="D460" s="18" t="str">
        <f>VLOOKUP(Table4[[#This Row],[iso_code]],iso_code!G:H,2,FALSE)</f>
        <v>Nigeria</v>
      </c>
    </row>
    <row r="461" spans="1:4">
      <c r="A461" s="18">
        <v>10</v>
      </c>
      <c r="B461" s="54" t="s">
        <v>2241</v>
      </c>
      <c r="C461" s="58" t="str">
        <f>VLOOKUP(Table4[[#This Row],[iso_code]],iso_code!B:C,2,FALSE)</f>
        <v>RWA</v>
      </c>
      <c r="D461" s="18" t="str">
        <f>VLOOKUP(Table4[[#This Row],[iso_code]],iso_code!G:H,2,FALSE)</f>
        <v>Rwanda</v>
      </c>
    </row>
    <row r="462" spans="1:4">
      <c r="A462" s="18">
        <v>10</v>
      </c>
      <c r="B462" s="54" t="s">
        <v>2242</v>
      </c>
      <c r="C462" s="58" t="str">
        <f>VLOOKUP(Table4[[#This Row],[iso_code]],iso_code!B:C,2,FALSE)</f>
        <v>STP</v>
      </c>
      <c r="D462" s="18" t="str">
        <f>VLOOKUP(Table4[[#This Row],[iso_code]],iso_code!G:H,2,FALSE)</f>
        <v>Sao Tome and Principe</v>
      </c>
    </row>
    <row r="463" spans="1:4">
      <c r="A463" s="18">
        <v>10</v>
      </c>
      <c r="B463" s="54" t="s">
        <v>2243</v>
      </c>
      <c r="C463" s="58" t="str">
        <f>VLOOKUP(Table4[[#This Row],[iso_code]],iso_code!B:C,2,FALSE)</f>
        <v>SYC</v>
      </c>
      <c r="D463" s="18" t="str">
        <f>VLOOKUP(Table4[[#This Row],[iso_code]],iso_code!G:H,2,FALSE)</f>
        <v>Seychelles</v>
      </c>
    </row>
    <row r="464" spans="1:4">
      <c r="A464" s="18">
        <v>10</v>
      </c>
      <c r="B464" s="54" t="s">
        <v>1689</v>
      </c>
      <c r="C464" s="58" t="str">
        <f>VLOOKUP(Table4[[#This Row],[iso_code]],iso_code!B:C,2,FALSE)</f>
        <v>SEN</v>
      </c>
      <c r="D464" s="18" t="str">
        <f>VLOOKUP(Table4[[#This Row],[iso_code]],iso_code!G:H,2,FALSE)</f>
        <v>Senegal</v>
      </c>
    </row>
    <row r="465" spans="1:4">
      <c r="A465" s="18">
        <v>10</v>
      </c>
      <c r="B465" s="54" t="s">
        <v>2095</v>
      </c>
      <c r="C465" s="58" t="str">
        <f>VLOOKUP(Table4[[#This Row],[iso_code]],iso_code!B:C,2,FALSE)</f>
        <v>SLE</v>
      </c>
      <c r="D465" s="18" t="str">
        <f>VLOOKUP(Table4[[#This Row],[iso_code]],iso_code!G:H,2,FALSE)</f>
        <v>Sierra Leone</v>
      </c>
    </row>
    <row r="466" spans="1:4">
      <c r="A466" s="18">
        <v>10</v>
      </c>
      <c r="B466" s="54" t="s">
        <v>2244</v>
      </c>
      <c r="C466" s="58" t="str">
        <f>VLOOKUP(Table4[[#This Row],[iso_code]],iso_code!B:C,2,FALSE)</f>
        <v>SOM</v>
      </c>
      <c r="D466" s="18" t="str">
        <f>VLOOKUP(Table4[[#This Row],[iso_code]],iso_code!G:H,2,FALSE)</f>
        <v>Somalia</v>
      </c>
    </row>
    <row r="467" spans="1:4">
      <c r="A467" s="18">
        <v>10</v>
      </c>
      <c r="B467" s="54" t="s">
        <v>2246</v>
      </c>
      <c r="C467" s="58" t="str">
        <f>VLOOKUP(Table4[[#This Row],[iso_code]],iso_code!B:C,2,FALSE)</f>
        <v>SDN</v>
      </c>
      <c r="D467" s="18" t="str">
        <f>VLOOKUP(Table4[[#This Row],[iso_code]],iso_code!G:H,2,FALSE)</f>
        <v>Sudan (the)</v>
      </c>
    </row>
    <row r="468" spans="1:4">
      <c r="A468" s="18">
        <v>10</v>
      </c>
      <c r="B468" s="54" t="s">
        <v>2247</v>
      </c>
      <c r="C468" s="58" t="str">
        <f>VLOOKUP(Table4[[#This Row],[iso_code]],iso_code!B:C,2,FALSE)</f>
        <v>SWZ</v>
      </c>
      <c r="D468" s="18" t="str">
        <f>VLOOKUP(Table4[[#This Row],[iso_code]],iso_code!G:H,2,FALSE)</f>
        <v>Eswatini</v>
      </c>
    </row>
    <row r="469" spans="1:4">
      <c r="A469" s="18">
        <v>10</v>
      </c>
      <c r="B469" s="54" t="s">
        <v>859</v>
      </c>
      <c r="C469" s="58" t="str">
        <f>VLOOKUP(Table4[[#This Row],[iso_code]],iso_code!B:C,2,FALSE)</f>
        <v>TZA</v>
      </c>
      <c r="D469" s="18" t="str">
        <f>VLOOKUP(Table4[[#This Row],[iso_code]],iso_code!G:H,2,FALSE)</f>
        <v>Tanzania, United Republic of</v>
      </c>
    </row>
    <row r="470" spans="1:4">
      <c r="A470" s="18">
        <v>10</v>
      </c>
      <c r="B470" s="54" t="s">
        <v>2017</v>
      </c>
      <c r="C470" s="58" t="str">
        <f>VLOOKUP(Table4[[#This Row],[iso_code]],iso_code!B:C,2,FALSE)</f>
        <v>TGO</v>
      </c>
      <c r="D470" s="18" t="str">
        <f>VLOOKUP(Table4[[#This Row],[iso_code]],iso_code!G:H,2,FALSE)</f>
        <v>Togo</v>
      </c>
    </row>
    <row r="471" spans="1:4">
      <c r="A471" s="18">
        <v>10</v>
      </c>
      <c r="B471" s="54" t="s">
        <v>953</v>
      </c>
      <c r="C471" s="58" t="str">
        <f>VLOOKUP(Table4[[#This Row],[iso_code]],iso_code!B:C,2,FALSE)</f>
        <v>TUN</v>
      </c>
      <c r="D471" s="18" t="str">
        <f>VLOOKUP(Table4[[#This Row],[iso_code]],iso_code!G:H,2,FALSE)</f>
        <v>Tunisia</v>
      </c>
    </row>
    <row r="472" spans="1:4">
      <c r="A472" s="18">
        <v>10</v>
      </c>
      <c r="B472" s="54" t="s">
        <v>1468</v>
      </c>
      <c r="C472" s="58" t="str">
        <f>VLOOKUP(Table4[[#This Row],[iso_code]],iso_code!B:C,2,FALSE)</f>
        <v>UGA</v>
      </c>
      <c r="D472" s="18" t="str">
        <f>VLOOKUP(Table4[[#This Row],[iso_code]],iso_code!G:H,2,FALSE)</f>
        <v>Uganda</v>
      </c>
    </row>
    <row r="473" spans="1:4">
      <c r="A473" s="18">
        <v>10</v>
      </c>
      <c r="B473" s="54" t="s">
        <v>748</v>
      </c>
      <c r="C473" s="58" t="str">
        <f>VLOOKUP(Table4[[#This Row],[iso_code]],iso_code!B:C,2,FALSE)</f>
        <v>ZMB</v>
      </c>
      <c r="D473" s="18" t="str">
        <f>VLOOKUP(Table4[[#This Row],[iso_code]],iso_code!G:H,2,FALSE)</f>
        <v>Zambia</v>
      </c>
    </row>
    <row r="474" spans="1:4">
      <c r="A474" s="18">
        <v>10</v>
      </c>
      <c r="B474" s="54" t="s">
        <v>2248</v>
      </c>
      <c r="C474" s="58" t="str">
        <f>VLOOKUP(Table4[[#This Row],[iso_code]],iso_code!B:C,2,FALSE)</f>
        <v>ZWE</v>
      </c>
      <c r="D474" s="18" t="str">
        <f>VLOOKUP(Table4[[#This Row],[iso_code]],iso_code!G:H,2,FALSE)</f>
        <v>Zimbabwe</v>
      </c>
    </row>
    <row r="475" spans="1:4">
      <c r="A475" s="18">
        <v>11</v>
      </c>
      <c r="B475" s="54" t="s">
        <v>801</v>
      </c>
      <c r="C475" s="58" t="str">
        <f>VLOOKUP(Table4[[#This Row],[iso_code]],iso_code!B:C,2,FALSE)</f>
        <v>DZA</v>
      </c>
      <c r="D475" s="18" t="str">
        <f>VLOOKUP(Table4[[#This Row],[iso_code]],iso_code!G:H,2,FALSE)</f>
        <v>Algeria</v>
      </c>
    </row>
    <row r="476" spans="1:4">
      <c r="A476" s="18">
        <v>11</v>
      </c>
      <c r="B476" s="54" t="s">
        <v>2222</v>
      </c>
      <c r="C476" s="58" t="str">
        <f>VLOOKUP(Table4[[#This Row],[iso_code]],iso_code!B:C,2,FALSE)</f>
        <v>AGO</v>
      </c>
      <c r="D476" s="18" t="str">
        <f>VLOOKUP(Table4[[#This Row],[iso_code]],iso_code!G:H,2,FALSE)</f>
        <v>Angola</v>
      </c>
    </row>
    <row r="477" spans="1:4">
      <c r="A477" s="18">
        <v>11</v>
      </c>
      <c r="B477" s="54" t="s">
        <v>2223</v>
      </c>
      <c r="C477" s="58" t="str">
        <f>VLOOKUP(Table4[[#This Row],[iso_code]],iso_code!B:C,2,FALSE)</f>
        <v>BEN</v>
      </c>
      <c r="D477" s="18" t="str">
        <f>VLOOKUP(Table4[[#This Row],[iso_code]],iso_code!G:H,2,FALSE)</f>
        <v>Benin</v>
      </c>
    </row>
    <row r="478" spans="1:4">
      <c r="A478" s="18">
        <v>11</v>
      </c>
      <c r="B478" s="54" t="s">
        <v>1830</v>
      </c>
      <c r="C478" s="58" t="str">
        <f>VLOOKUP(Table4[[#This Row],[iso_code]],iso_code!B:C,2,FALSE)</f>
        <v>BWA</v>
      </c>
      <c r="D478" s="18" t="str">
        <f>VLOOKUP(Table4[[#This Row],[iso_code]],iso_code!G:H,2,FALSE)</f>
        <v>Botswana</v>
      </c>
    </row>
    <row r="479" spans="1:4">
      <c r="A479" s="18">
        <v>11</v>
      </c>
      <c r="B479" s="54" t="s">
        <v>2224</v>
      </c>
      <c r="C479" s="58" t="str">
        <f>VLOOKUP(Table4[[#This Row],[iso_code]],iso_code!B:C,2,FALSE)</f>
        <v>BFA</v>
      </c>
      <c r="D479" s="18" t="str">
        <f>VLOOKUP(Table4[[#This Row],[iso_code]],iso_code!G:H,2,FALSE)</f>
        <v>Burkina Faso</v>
      </c>
    </row>
    <row r="480" spans="1:4">
      <c r="A480" s="18">
        <v>11</v>
      </c>
      <c r="B480" s="54" t="s">
        <v>2225</v>
      </c>
      <c r="C480" s="58" t="str">
        <f>VLOOKUP(Table4[[#This Row],[iso_code]],iso_code!B:C,2,FALSE)</f>
        <v>BDI</v>
      </c>
      <c r="D480" s="18" t="str">
        <f>VLOOKUP(Table4[[#This Row],[iso_code]],iso_code!G:H,2,FALSE)</f>
        <v>Burundi</v>
      </c>
    </row>
    <row r="481" spans="1:4">
      <c r="A481" s="18">
        <v>11</v>
      </c>
      <c r="B481" s="54" t="s">
        <v>286</v>
      </c>
      <c r="C481" s="58" t="str">
        <f>VLOOKUP(Table4[[#This Row],[iso_code]],iso_code!B:C,2,FALSE)</f>
        <v>CMR</v>
      </c>
      <c r="D481" s="18" t="str">
        <f>VLOOKUP(Table4[[#This Row],[iso_code]],iso_code!G:H,2,FALSE)</f>
        <v>Cameroon</v>
      </c>
    </row>
    <row r="482" spans="1:4">
      <c r="A482" s="18">
        <v>11</v>
      </c>
      <c r="B482" s="54" t="s">
        <v>1664</v>
      </c>
      <c r="C482" s="58" t="str">
        <f>VLOOKUP(Table4[[#This Row],[iso_code]],iso_code!B:C,2,FALSE)</f>
        <v>CAF</v>
      </c>
      <c r="D482" s="18" t="str">
        <f>VLOOKUP(Table4[[#This Row],[iso_code]],iso_code!G:H,2,FALSE)</f>
        <v>Central African Republic (the)</v>
      </c>
    </row>
    <row r="483" spans="1:4">
      <c r="A483" s="18">
        <v>11</v>
      </c>
      <c r="B483" s="54" t="s">
        <v>2226</v>
      </c>
      <c r="C483" s="58" t="str">
        <f>VLOOKUP(Table4[[#This Row],[iso_code]],iso_code!B:C,2,FALSE)</f>
        <v>TCD</v>
      </c>
      <c r="D483" s="18" t="str">
        <f>VLOOKUP(Table4[[#This Row],[iso_code]],iso_code!G:H,2,FALSE)</f>
        <v>Chad</v>
      </c>
    </row>
    <row r="484" spans="1:4">
      <c r="A484" s="18">
        <v>11</v>
      </c>
      <c r="B484" s="54" t="s">
        <v>2228</v>
      </c>
      <c r="C484" s="58" t="str">
        <f>VLOOKUP(Table4[[#This Row],[iso_code]],iso_code!B:C,2,FALSE)</f>
        <v>COG</v>
      </c>
      <c r="D484" s="18" t="str">
        <f>VLOOKUP(Table4[[#This Row],[iso_code]],iso_code!G:H,2,FALSE)</f>
        <v>Congo (the)</v>
      </c>
    </row>
    <row r="485" spans="1:4">
      <c r="A485" s="18">
        <v>11</v>
      </c>
      <c r="B485" s="54" t="s">
        <v>2025</v>
      </c>
      <c r="C485" s="58" t="str">
        <f>VLOOKUP(Table4[[#This Row],[iso_code]],iso_code!B:C,2,FALSE)</f>
        <v>COD</v>
      </c>
      <c r="D485" s="18" t="str">
        <f>VLOOKUP(Table4[[#This Row],[iso_code]],iso_code!G:H,2,FALSE)</f>
        <v>Congo (the Democratic Republic of the)</v>
      </c>
    </row>
    <row r="486" spans="1:4">
      <c r="A486" s="18">
        <v>11</v>
      </c>
      <c r="B486" s="54" t="s">
        <v>2229</v>
      </c>
      <c r="C486" s="58" t="str">
        <f>VLOOKUP(Table4[[#This Row],[iso_code]],iso_code!B:C,2,FALSE)</f>
        <v>DJI</v>
      </c>
      <c r="D486" s="18" t="str">
        <f>VLOOKUP(Table4[[#This Row],[iso_code]],iso_code!G:H,2,FALSE)</f>
        <v>Djibouti</v>
      </c>
    </row>
    <row r="487" spans="1:4">
      <c r="A487" s="18">
        <v>11</v>
      </c>
      <c r="B487" s="54" t="s">
        <v>851</v>
      </c>
      <c r="C487" s="58" t="str">
        <f>VLOOKUP(Table4[[#This Row],[iso_code]],iso_code!B:C,2,FALSE)</f>
        <v>EGY</v>
      </c>
      <c r="D487" s="18" t="str">
        <f>VLOOKUP(Table4[[#This Row],[iso_code]],iso_code!G:H,2,FALSE)</f>
        <v>Egypt</v>
      </c>
    </row>
    <row r="488" spans="1:4">
      <c r="A488" s="18">
        <v>11</v>
      </c>
      <c r="B488" s="54" t="s">
        <v>2230</v>
      </c>
      <c r="C488" s="58" t="str">
        <f>VLOOKUP(Table4[[#This Row],[iso_code]],iso_code!B:C,2,FALSE)</f>
        <v>GNQ</v>
      </c>
      <c r="D488" s="18" t="str">
        <f>VLOOKUP(Table4[[#This Row],[iso_code]],iso_code!G:H,2,FALSE)</f>
        <v>Equatorial Guinea</v>
      </c>
    </row>
    <row r="489" spans="1:4">
      <c r="A489" s="18">
        <v>11</v>
      </c>
      <c r="B489" s="54" t="s">
        <v>2231</v>
      </c>
      <c r="C489" s="58" t="str">
        <f>VLOOKUP(Table4[[#This Row],[iso_code]],iso_code!B:C,2,FALSE)</f>
        <v>ERI</v>
      </c>
      <c r="D489" s="18" t="str">
        <f>VLOOKUP(Table4[[#This Row],[iso_code]],iso_code!G:H,2,FALSE)</f>
        <v>Eritrea</v>
      </c>
    </row>
    <row r="490" spans="1:4">
      <c r="A490" s="18">
        <v>11</v>
      </c>
      <c r="B490" s="54" t="s">
        <v>195</v>
      </c>
      <c r="C490" s="58" t="str">
        <f>VLOOKUP(Table4[[#This Row],[iso_code]],iso_code!B:C,2,FALSE)</f>
        <v>ETH</v>
      </c>
      <c r="D490" s="18" t="str">
        <f>VLOOKUP(Table4[[#This Row],[iso_code]],iso_code!G:H,2,FALSE)</f>
        <v>Ethiopia</v>
      </c>
    </row>
    <row r="491" spans="1:4">
      <c r="A491" s="18">
        <v>11</v>
      </c>
      <c r="B491" s="54" t="s">
        <v>2232</v>
      </c>
      <c r="C491" s="58" t="str">
        <f>VLOOKUP(Table4[[#This Row],[iso_code]],iso_code!B:C,2,FALSE)</f>
        <v>GAB</v>
      </c>
      <c r="D491" s="18" t="str">
        <f>VLOOKUP(Table4[[#This Row],[iso_code]],iso_code!G:H,2,FALSE)</f>
        <v>Gabon</v>
      </c>
    </row>
    <row r="492" spans="1:4">
      <c r="A492" s="18">
        <v>11</v>
      </c>
      <c r="B492" s="54" t="s">
        <v>2233</v>
      </c>
      <c r="C492" s="58" t="str">
        <f>VLOOKUP(Table4[[#This Row],[iso_code]],iso_code!B:C,2,FALSE)</f>
        <v>GMB</v>
      </c>
      <c r="D492" s="18" t="str">
        <f>VLOOKUP(Table4[[#This Row],[iso_code]],iso_code!G:H,2,FALSE)</f>
        <v>Gambia (the)</v>
      </c>
    </row>
    <row r="493" spans="1:4">
      <c r="A493" s="18">
        <v>11</v>
      </c>
      <c r="B493" s="54" t="s">
        <v>251</v>
      </c>
      <c r="C493" s="58" t="str">
        <f>VLOOKUP(Table4[[#This Row],[iso_code]],iso_code!B:C,2,FALSE)</f>
        <v>GHA</v>
      </c>
      <c r="D493" s="18" t="str">
        <f>VLOOKUP(Table4[[#This Row],[iso_code]],iso_code!G:H,2,FALSE)</f>
        <v>Ghana</v>
      </c>
    </row>
    <row r="494" spans="1:4">
      <c r="A494" s="18">
        <v>11</v>
      </c>
      <c r="B494" s="54" t="s">
        <v>2234</v>
      </c>
      <c r="C494" s="58" t="str">
        <f>VLOOKUP(Table4[[#This Row],[iso_code]],iso_code!B:C,2,FALSE)</f>
        <v>GIN</v>
      </c>
      <c r="D494" s="18" t="str">
        <f>VLOOKUP(Table4[[#This Row],[iso_code]],iso_code!G:H,2,FALSE)</f>
        <v>Guinea</v>
      </c>
    </row>
    <row r="495" spans="1:4">
      <c r="A495" s="18">
        <v>11</v>
      </c>
      <c r="B495" s="54" t="s">
        <v>2235</v>
      </c>
      <c r="C495" s="58" t="str">
        <f>VLOOKUP(Table4[[#This Row],[iso_code]],iso_code!B:C,2,FALSE)</f>
        <v>GNB</v>
      </c>
      <c r="D495" s="18" t="str">
        <f>VLOOKUP(Table4[[#This Row],[iso_code]],iso_code!G:H,2,FALSE)</f>
        <v>Guinea-Bissau</v>
      </c>
    </row>
    <row r="496" spans="1:4">
      <c r="A496" s="18">
        <v>11</v>
      </c>
      <c r="B496" s="54" t="s">
        <v>2236</v>
      </c>
      <c r="C496" s="58" t="str">
        <f>VLOOKUP(Table4[[#This Row],[iso_code]],iso_code!B:C,2,FALSE)</f>
        <v>CIV</v>
      </c>
      <c r="D496" s="18" t="str">
        <f>VLOOKUP(Table4[[#This Row],[iso_code]],iso_code!G:H,2,FALSE)</f>
        <v>Côte d'Ivoire</v>
      </c>
    </row>
    <row r="497" spans="1:4">
      <c r="A497" s="18">
        <v>11</v>
      </c>
      <c r="B497" s="54" t="s">
        <v>429</v>
      </c>
      <c r="C497" s="58" t="str">
        <f>VLOOKUP(Table4[[#This Row],[iso_code]],iso_code!B:C,2,FALSE)</f>
        <v>KEN</v>
      </c>
      <c r="D497" s="18" t="str">
        <f>VLOOKUP(Table4[[#This Row],[iso_code]],iso_code!G:H,2,FALSE)</f>
        <v>Kenya</v>
      </c>
    </row>
    <row r="498" spans="1:4">
      <c r="A498" s="18">
        <v>11</v>
      </c>
      <c r="B498" s="54" t="s">
        <v>2237</v>
      </c>
      <c r="C498" s="58" t="str">
        <f>VLOOKUP(Table4[[#This Row],[iso_code]],iso_code!B:C,2,FALSE)</f>
        <v>LSO</v>
      </c>
      <c r="D498" s="18" t="str">
        <f>VLOOKUP(Table4[[#This Row],[iso_code]],iso_code!G:H,2,FALSE)</f>
        <v>Lesotho</v>
      </c>
    </row>
    <row r="499" spans="1:4">
      <c r="A499" s="18">
        <v>11</v>
      </c>
      <c r="B499" s="54" t="s">
        <v>2238</v>
      </c>
      <c r="C499" s="58" t="str">
        <f>VLOOKUP(Table4[[#This Row],[iso_code]],iso_code!B:C,2,FALSE)</f>
        <v>LBR</v>
      </c>
      <c r="D499" s="18" t="str">
        <f>VLOOKUP(Table4[[#This Row],[iso_code]],iso_code!G:H,2,FALSE)</f>
        <v>Liberia</v>
      </c>
    </row>
    <row r="500" spans="1:4">
      <c r="A500" s="18">
        <v>11</v>
      </c>
      <c r="B500" s="54" t="s">
        <v>1993</v>
      </c>
      <c r="C500" s="58" t="str">
        <f>VLOOKUP(Table4[[#This Row],[iso_code]],iso_code!B:C,2,FALSE)</f>
        <v>LBY</v>
      </c>
      <c r="D500" s="18" t="str">
        <f>VLOOKUP(Table4[[#This Row],[iso_code]],iso_code!G:H,2,FALSE)</f>
        <v>Libya</v>
      </c>
    </row>
    <row r="501" spans="1:4">
      <c r="A501" s="18">
        <v>11</v>
      </c>
      <c r="B501" s="54" t="s">
        <v>2239</v>
      </c>
      <c r="C501" s="58" t="str">
        <f>VLOOKUP(Table4[[#This Row],[iso_code]],iso_code!B:C,2,FALSE)</f>
        <v>MDG</v>
      </c>
      <c r="D501" s="18" t="str">
        <f>VLOOKUP(Table4[[#This Row],[iso_code]],iso_code!G:H,2,FALSE)</f>
        <v>Madagascar</v>
      </c>
    </row>
    <row r="502" spans="1:4">
      <c r="A502" s="18">
        <v>11</v>
      </c>
      <c r="B502" s="54" t="s">
        <v>1165</v>
      </c>
      <c r="C502" s="58" t="str">
        <f>VLOOKUP(Table4[[#This Row],[iso_code]],iso_code!B:C,2,FALSE)</f>
        <v>MWI</v>
      </c>
      <c r="D502" s="18" t="str">
        <f>VLOOKUP(Table4[[#This Row],[iso_code]],iso_code!G:H,2,FALSE)</f>
        <v>Malawi</v>
      </c>
    </row>
    <row r="503" spans="1:4">
      <c r="A503" s="18">
        <v>11</v>
      </c>
      <c r="B503" s="54" t="s">
        <v>2240</v>
      </c>
      <c r="C503" s="58" t="str">
        <f>VLOOKUP(Table4[[#This Row],[iso_code]],iso_code!B:C,2,FALSE)</f>
        <v>MLI</v>
      </c>
      <c r="D503" s="18" t="str">
        <f>VLOOKUP(Table4[[#This Row],[iso_code]],iso_code!G:H,2,FALSE)</f>
        <v>Mali</v>
      </c>
    </row>
    <row r="504" spans="1:4">
      <c r="A504" s="18">
        <v>11</v>
      </c>
      <c r="B504" s="54" t="s">
        <v>2111</v>
      </c>
      <c r="C504" s="58" t="str">
        <f>VLOOKUP(Table4[[#This Row],[iso_code]],iso_code!B:C,2,FALSE)</f>
        <v>MRT</v>
      </c>
      <c r="D504" s="18" t="str">
        <f>VLOOKUP(Table4[[#This Row],[iso_code]],iso_code!G:H,2,FALSE)</f>
        <v>Mauritania</v>
      </c>
    </row>
    <row r="505" spans="1:4">
      <c r="A505" s="18">
        <v>11</v>
      </c>
      <c r="B505" s="54" t="s">
        <v>514</v>
      </c>
      <c r="C505" s="58" t="str">
        <f>VLOOKUP(Table4[[#This Row],[iso_code]],iso_code!B:C,2,FALSE)</f>
        <v>MAR</v>
      </c>
      <c r="D505" s="18" t="str">
        <f>VLOOKUP(Table4[[#This Row],[iso_code]],iso_code!G:H,2,FALSE)</f>
        <v>Morocco</v>
      </c>
    </row>
    <row r="506" spans="1:4">
      <c r="A506" s="18">
        <v>11</v>
      </c>
      <c r="B506" s="54" t="s">
        <v>1456</v>
      </c>
      <c r="C506" s="58" t="str">
        <f>VLOOKUP(Table4[[#This Row],[iso_code]],iso_code!B:C,2,FALSE)</f>
        <v>MOZ</v>
      </c>
      <c r="D506" s="18" t="str">
        <f>VLOOKUP(Table4[[#This Row],[iso_code]],iso_code!G:H,2,FALSE)</f>
        <v>Mozambique</v>
      </c>
    </row>
    <row r="507" spans="1:4">
      <c r="A507" s="18">
        <v>11</v>
      </c>
      <c r="B507" s="54" t="s">
        <v>2071</v>
      </c>
      <c r="C507" s="58" t="str">
        <f>VLOOKUP(Table4[[#This Row],[iso_code]],iso_code!B:C,2,FALSE)</f>
        <v>NAM</v>
      </c>
      <c r="D507" s="18" t="str">
        <f>VLOOKUP(Table4[[#This Row],[iso_code]],iso_code!G:H,2,FALSE)</f>
        <v>Namibia</v>
      </c>
    </row>
    <row r="508" spans="1:4">
      <c r="A508" s="18">
        <v>11</v>
      </c>
      <c r="B508" s="54" t="s">
        <v>1006</v>
      </c>
      <c r="C508" s="58" t="str">
        <f>VLOOKUP(Table4[[#This Row],[iso_code]],iso_code!B:C,2,FALSE)</f>
        <v>NER</v>
      </c>
      <c r="D508" s="18" t="str">
        <f>VLOOKUP(Table4[[#This Row],[iso_code]],iso_code!G:H,2,FALSE)</f>
        <v>Niger (the)</v>
      </c>
    </row>
    <row r="509" spans="1:4">
      <c r="A509" s="18">
        <v>11</v>
      </c>
      <c r="B509" s="54" t="s">
        <v>1233</v>
      </c>
      <c r="C509" s="58" t="str">
        <f>VLOOKUP(Table4[[#This Row],[iso_code]],iso_code!B:C,2,FALSE)</f>
        <v>NGA</v>
      </c>
      <c r="D509" s="18" t="str">
        <f>VLOOKUP(Table4[[#This Row],[iso_code]],iso_code!G:H,2,FALSE)</f>
        <v>Nigeria</v>
      </c>
    </row>
    <row r="510" spans="1:4">
      <c r="A510" s="18">
        <v>11</v>
      </c>
      <c r="B510" s="54" t="s">
        <v>2241</v>
      </c>
      <c r="C510" s="58" t="str">
        <f>VLOOKUP(Table4[[#This Row],[iso_code]],iso_code!B:C,2,FALSE)</f>
        <v>RWA</v>
      </c>
      <c r="D510" s="18" t="str">
        <f>VLOOKUP(Table4[[#This Row],[iso_code]],iso_code!G:H,2,FALSE)</f>
        <v>Rwanda</v>
      </c>
    </row>
    <row r="511" spans="1:4">
      <c r="A511" s="18">
        <v>11</v>
      </c>
      <c r="B511" s="54" t="s">
        <v>1689</v>
      </c>
      <c r="C511" s="58" t="str">
        <f>VLOOKUP(Table4[[#This Row],[iso_code]],iso_code!B:C,2,FALSE)</f>
        <v>SEN</v>
      </c>
      <c r="D511" s="18" t="str">
        <f>VLOOKUP(Table4[[#This Row],[iso_code]],iso_code!G:H,2,FALSE)</f>
        <v>Senegal</v>
      </c>
    </row>
    <row r="512" spans="1:4">
      <c r="A512" s="18">
        <v>11</v>
      </c>
      <c r="B512" s="54" t="s">
        <v>2095</v>
      </c>
      <c r="C512" s="58" t="str">
        <f>VLOOKUP(Table4[[#This Row],[iso_code]],iso_code!B:C,2,FALSE)</f>
        <v>SLE</v>
      </c>
      <c r="D512" s="18" t="str">
        <f>VLOOKUP(Table4[[#This Row],[iso_code]],iso_code!G:H,2,FALSE)</f>
        <v>Sierra Leone</v>
      </c>
    </row>
    <row r="513" spans="1:4">
      <c r="A513" s="18">
        <v>11</v>
      </c>
      <c r="B513" s="54" t="s">
        <v>2244</v>
      </c>
      <c r="C513" s="58" t="str">
        <f>VLOOKUP(Table4[[#This Row],[iso_code]],iso_code!B:C,2,FALSE)</f>
        <v>SOM</v>
      </c>
      <c r="D513" s="18" t="str">
        <f>VLOOKUP(Table4[[#This Row],[iso_code]],iso_code!G:H,2,FALSE)</f>
        <v>Somalia</v>
      </c>
    </row>
    <row r="514" spans="1:4">
      <c r="A514" s="18">
        <v>11</v>
      </c>
      <c r="B514" s="54" t="s">
        <v>613</v>
      </c>
      <c r="C514" s="58" t="str">
        <f>VLOOKUP(Table4[[#This Row],[iso_code]],iso_code!B:C,2,FALSE)</f>
        <v>ZAF</v>
      </c>
      <c r="D514" s="18" t="str">
        <f>VLOOKUP(Table4[[#This Row],[iso_code]],iso_code!G:H,2,FALSE)</f>
        <v>South Africa</v>
      </c>
    </row>
    <row r="515" spans="1:4">
      <c r="A515" s="18">
        <v>11</v>
      </c>
      <c r="B515" s="54" t="s">
        <v>2245</v>
      </c>
      <c r="C515" s="58" t="str">
        <f>VLOOKUP(Table4[[#This Row],[iso_code]],iso_code!B:C,2,FALSE)</f>
        <v>SSD</v>
      </c>
      <c r="D515" s="18" t="str">
        <f>VLOOKUP(Table4[[#This Row],[iso_code]],iso_code!G:H,2,FALSE)</f>
        <v>South Sudan</v>
      </c>
    </row>
    <row r="516" spans="1:4">
      <c r="A516" s="18">
        <v>11</v>
      </c>
      <c r="B516" s="54" t="s">
        <v>2246</v>
      </c>
      <c r="C516" s="58" t="str">
        <f>VLOOKUP(Table4[[#This Row],[iso_code]],iso_code!B:C,2,FALSE)</f>
        <v>SDN</v>
      </c>
      <c r="D516" s="18" t="str">
        <f>VLOOKUP(Table4[[#This Row],[iso_code]],iso_code!G:H,2,FALSE)</f>
        <v>Sudan (the)</v>
      </c>
    </row>
    <row r="517" spans="1:4">
      <c r="A517" s="18">
        <v>11</v>
      </c>
      <c r="B517" s="54" t="s">
        <v>859</v>
      </c>
      <c r="C517" s="58" t="str">
        <f>VLOOKUP(Table4[[#This Row],[iso_code]],iso_code!B:C,2,FALSE)</f>
        <v>TZA</v>
      </c>
      <c r="D517" s="18" t="str">
        <f>VLOOKUP(Table4[[#This Row],[iso_code]],iso_code!G:H,2,FALSE)</f>
        <v>Tanzania, United Republic of</v>
      </c>
    </row>
    <row r="518" spans="1:4">
      <c r="A518" s="18">
        <v>11</v>
      </c>
      <c r="B518" s="54" t="s">
        <v>2017</v>
      </c>
      <c r="C518" s="58" t="str">
        <f>VLOOKUP(Table4[[#This Row],[iso_code]],iso_code!B:C,2,FALSE)</f>
        <v>TGO</v>
      </c>
      <c r="D518" s="18" t="str">
        <f>VLOOKUP(Table4[[#This Row],[iso_code]],iso_code!G:H,2,FALSE)</f>
        <v>Togo</v>
      </c>
    </row>
    <row r="519" spans="1:4">
      <c r="A519" s="18">
        <v>11</v>
      </c>
      <c r="B519" s="54" t="s">
        <v>953</v>
      </c>
      <c r="C519" s="58" t="str">
        <f>VLOOKUP(Table4[[#This Row],[iso_code]],iso_code!B:C,2,FALSE)</f>
        <v>TUN</v>
      </c>
      <c r="D519" s="18" t="str">
        <f>VLOOKUP(Table4[[#This Row],[iso_code]],iso_code!G:H,2,FALSE)</f>
        <v>Tunisia</v>
      </c>
    </row>
    <row r="520" spans="1:4">
      <c r="A520" s="18">
        <v>11</v>
      </c>
      <c r="B520" s="54" t="s">
        <v>1468</v>
      </c>
      <c r="C520" s="58" t="str">
        <f>VLOOKUP(Table4[[#This Row],[iso_code]],iso_code!B:C,2,FALSE)</f>
        <v>UGA</v>
      </c>
      <c r="D520" s="18" t="str">
        <f>VLOOKUP(Table4[[#This Row],[iso_code]],iso_code!G:H,2,FALSE)</f>
        <v>Uganda</v>
      </c>
    </row>
    <row r="521" spans="1:4">
      <c r="A521" s="18">
        <v>11</v>
      </c>
      <c r="B521" s="54" t="s">
        <v>748</v>
      </c>
      <c r="C521" s="58" t="str">
        <f>VLOOKUP(Table4[[#This Row],[iso_code]],iso_code!B:C,2,FALSE)</f>
        <v>ZMB</v>
      </c>
      <c r="D521" s="18" t="str">
        <f>VLOOKUP(Table4[[#This Row],[iso_code]],iso_code!G:H,2,FALSE)</f>
        <v>Zambia</v>
      </c>
    </row>
    <row r="522" spans="1:4">
      <c r="A522" s="18">
        <v>11</v>
      </c>
      <c r="B522" s="54" t="s">
        <v>2248</v>
      </c>
      <c r="C522" s="58" t="str">
        <f>VLOOKUP(Table4[[#This Row],[iso_code]],iso_code!B:C,2,FALSE)</f>
        <v>ZWE</v>
      </c>
      <c r="D522" s="18" t="str">
        <f>VLOOKUP(Table4[[#This Row],[iso_code]],iso_code!G:H,2,FALSE)</f>
        <v>Zimbabwe</v>
      </c>
    </row>
    <row r="523" spans="1:4">
      <c r="A523" s="18">
        <v>12</v>
      </c>
      <c r="B523" s="54" t="s">
        <v>801</v>
      </c>
      <c r="C523" s="58" t="str">
        <f>VLOOKUP(Table4[[#This Row],[iso_code]],iso_code!B:C,2,FALSE)</f>
        <v>DZA</v>
      </c>
      <c r="D523" s="18" t="str">
        <f>VLOOKUP(Table4[[#This Row],[iso_code]],iso_code!G:H,2,FALSE)</f>
        <v>Algeria</v>
      </c>
    </row>
    <row r="524" spans="1:4">
      <c r="A524" s="18">
        <v>13</v>
      </c>
      <c r="B524" s="54" t="s">
        <v>801</v>
      </c>
      <c r="C524" s="58" t="str">
        <f>VLOOKUP(Table4[[#This Row],[iso_code]],iso_code!B:C,2,FALSE)</f>
        <v>DZA</v>
      </c>
      <c r="D524" s="18" t="str">
        <f>VLOOKUP(Table4[[#This Row],[iso_code]],iso_code!G:H,2,FALSE)</f>
        <v>Algeria</v>
      </c>
    </row>
    <row r="525" spans="1:4">
      <c r="A525" s="18">
        <v>14</v>
      </c>
      <c r="B525" s="54" t="s">
        <v>2223</v>
      </c>
      <c r="C525" s="58" t="str">
        <f>VLOOKUP(Table4[[#This Row],[iso_code]],iso_code!B:C,2,FALSE)</f>
        <v>BEN</v>
      </c>
      <c r="D525" s="18" t="str">
        <f>VLOOKUP(Table4[[#This Row],[iso_code]],iso_code!G:H,2,FALSE)</f>
        <v>Benin</v>
      </c>
    </row>
    <row r="526" spans="1:4">
      <c r="A526" s="18">
        <v>15</v>
      </c>
      <c r="B526" s="54" t="s">
        <v>2224</v>
      </c>
      <c r="C526" s="58" t="str">
        <f>VLOOKUP(Table4[[#This Row],[iso_code]],iso_code!B:C,2,FALSE)</f>
        <v>BFA</v>
      </c>
      <c r="D526" s="18" t="str">
        <f>VLOOKUP(Table4[[#This Row],[iso_code]],iso_code!G:H,2,FALSE)</f>
        <v>Burkina Faso</v>
      </c>
    </row>
    <row r="527" spans="1:4">
      <c r="A527" s="18">
        <v>15</v>
      </c>
      <c r="B527" s="54" t="s">
        <v>2236</v>
      </c>
      <c r="C527" s="58" t="str">
        <f>VLOOKUP(Table4[[#This Row],[iso_code]],iso_code!B:C,2,FALSE)</f>
        <v>CIV</v>
      </c>
      <c r="D527" s="18" t="str">
        <f>VLOOKUP(Table4[[#This Row],[iso_code]],iso_code!G:H,2,FALSE)</f>
        <v>Côte d'Ivoire</v>
      </c>
    </row>
    <row r="528" spans="1:4">
      <c r="A528" s="18">
        <v>16</v>
      </c>
      <c r="B528" s="54" t="s">
        <v>1830</v>
      </c>
      <c r="C528" s="58" t="str">
        <f>VLOOKUP(Table4[[#This Row],[iso_code]],iso_code!B:C,2,FALSE)</f>
        <v>BWA</v>
      </c>
      <c r="D528" s="18" t="str">
        <f>VLOOKUP(Table4[[#This Row],[iso_code]],iso_code!G:H,2,FALSE)</f>
        <v>Botswana</v>
      </c>
    </row>
    <row r="529" spans="1:4">
      <c r="A529" s="18">
        <v>17</v>
      </c>
      <c r="B529" s="54" t="s">
        <v>286</v>
      </c>
      <c r="C529" s="58" t="str">
        <f>VLOOKUP(Table4[[#This Row],[iso_code]],iso_code!B:C,2,FALSE)</f>
        <v>CMR</v>
      </c>
      <c r="D529" s="18" t="str">
        <f>VLOOKUP(Table4[[#This Row],[iso_code]],iso_code!G:H,2,FALSE)</f>
        <v>Cameroon</v>
      </c>
    </row>
    <row r="530" spans="1:4">
      <c r="A530" s="18">
        <v>18</v>
      </c>
      <c r="B530" s="54" t="s">
        <v>286</v>
      </c>
      <c r="C530" s="58" t="str">
        <f>VLOOKUP(Table4[[#This Row],[iso_code]],iso_code!B:C,2,FALSE)</f>
        <v>CMR</v>
      </c>
      <c r="D530" s="18" t="str">
        <f>VLOOKUP(Table4[[#This Row],[iso_code]],iso_code!G:H,2,FALSE)</f>
        <v>Cameroon</v>
      </c>
    </row>
    <row r="531" spans="1:4">
      <c r="A531" s="18">
        <v>19</v>
      </c>
      <c r="B531" s="54" t="s">
        <v>2236</v>
      </c>
      <c r="C531" s="58" t="str">
        <f>VLOOKUP(Table4[[#This Row],[iso_code]],iso_code!B:C,2,FALSE)</f>
        <v>CIV</v>
      </c>
      <c r="D531" s="18" t="str">
        <f>VLOOKUP(Table4[[#This Row],[iso_code]],iso_code!G:H,2,FALSE)</f>
        <v>Côte d'Ivoire</v>
      </c>
    </row>
    <row r="532" spans="1:4">
      <c r="A532" s="18">
        <v>20</v>
      </c>
      <c r="B532" s="54" t="s">
        <v>851</v>
      </c>
      <c r="C532" s="58" t="str">
        <f>VLOOKUP(Table4[[#This Row],[iso_code]],iso_code!B:C,2,FALSE)</f>
        <v>EGY</v>
      </c>
      <c r="D532" s="18" t="str">
        <f>VLOOKUP(Table4[[#This Row],[iso_code]],iso_code!G:H,2,FALSE)</f>
        <v>Egypt</v>
      </c>
    </row>
    <row r="533" spans="1:4">
      <c r="A533" s="18">
        <v>21</v>
      </c>
      <c r="B533" s="54" t="s">
        <v>851</v>
      </c>
      <c r="C533" s="58" t="str">
        <f>VLOOKUP(Table4[[#This Row],[iso_code]],iso_code!B:C,2,FALSE)</f>
        <v>EGY</v>
      </c>
      <c r="D533" s="18" t="str">
        <f>VLOOKUP(Table4[[#This Row],[iso_code]],iso_code!G:H,2,FALSE)</f>
        <v>Egypt</v>
      </c>
    </row>
    <row r="534" spans="1:4">
      <c r="A534" s="18">
        <v>22</v>
      </c>
      <c r="B534" s="54" t="s">
        <v>851</v>
      </c>
      <c r="C534" s="58" t="str">
        <f>VLOOKUP(Table4[[#This Row],[iso_code]],iso_code!B:C,2,FALSE)</f>
        <v>EGY</v>
      </c>
      <c r="D534" s="18" t="str">
        <f>VLOOKUP(Table4[[#This Row],[iso_code]],iso_code!G:H,2,FALSE)</f>
        <v>Egypt</v>
      </c>
    </row>
    <row r="535" spans="1:4">
      <c r="A535" s="18">
        <v>23</v>
      </c>
      <c r="B535" s="54" t="s">
        <v>195</v>
      </c>
      <c r="C535" s="58" t="str">
        <f>VLOOKUP(Table4[[#This Row],[iso_code]],iso_code!B:C,2,FALSE)</f>
        <v>ETH</v>
      </c>
      <c r="D535" s="18" t="str">
        <f>VLOOKUP(Table4[[#This Row],[iso_code]],iso_code!G:H,2,FALSE)</f>
        <v>Ethiopia</v>
      </c>
    </row>
    <row r="536" spans="1:4">
      <c r="A536" s="18">
        <v>24</v>
      </c>
      <c r="B536" s="54" t="s">
        <v>195</v>
      </c>
      <c r="C536" s="58" t="str">
        <f>VLOOKUP(Table4[[#This Row],[iso_code]],iso_code!B:C,2,FALSE)</f>
        <v>ETH</v>
      </c>
      <c r="D536" s="18" t="str">
        <f>VLOOKUP(Table4[[#This Row],[iso_code]],iso_code!G:H,2,FALSE)</f>
        <v>Ethiopia</v>
      </c>
    </row>
    <row r="537" spans="1:4">
      <c r="A537" s="18">
        <v>25</v>
      </c>
      <c r="B537" s="54" t="s">
        <v>2233</v>
      </c>
      <c r="C537" s="58" t="str">
        <f>VLOOKUP(Table4[[#This Row],[iso_code]],iso_code!B:C,2,FALSE)</f>
        <v>GMB</v>
      </c>
      <c r="D537" s="18" t="str">
        <f>VLOOKUP(Table4[[#This Row],[iso_code]],iso_code!G:H,2,FALSE)</f>
        <v>Gambia (the)</v>
      </c>
    </row>
    <row r="538" spans="1:4">
      <c r="A538" s="18">
        <v>26</v>
      </c>
      <c r="B538" s="54" t="s">
        <v>251</v>
      </c>
      <c r="C538" s="58" t="str">
        <f>VLOOKUP(Table4[[#This Row],[iso_code]],iso_code!B:C,2,FALSE)</f>
        <v>GHA</v>
      </c>
      <c r="D538" s="18" t="str">
        <f>VLOOKUP(Table4[[#This Row],[iso_code]],iso_code!G:H,2,FALSE)</f>
        <v>Ghana</v>
      </c>
    </row>
    <row r="539" spans="1:4">
      <c r="A539" s="18">
        <v>27</v>
      </c>
      <c r="B539" s="54" t="s">
        <v>251</v>
      </c>
      <c r="C539" s="58" t="str">
        <f>VLOOKUP(Table4[[#This Row],[iso_code]],iso_code!B:C,2,FALSE)</f>
        <v>GHA</v>
      </c>
      <c r="D539" s="18" t="str">
        <f>VLOOKUP(Table4[[#This Row],[iso_code]],iso_code!G:H,2,FALSE)</f>
        <v>Ghana</v>
      </c>
    </row>
    <row r="540" spans="1:4">
      <c r="A540" s="18">
        <v>28</v>
      </c>
      <c r="B540" s="54" t="s">
        <v>251</v>
      </c>
      <c r="C540" s="58" t="str">
        <f>VLOOKUP(Table4[[#This Row],[iso_code]],iso_code!B:C,2,FALSE)</f>
        <v>GHA</v>
      </c>
      <c r="D540" s="18" t="str">
        <f>VLOOKUP(Table4[[#This Row],[iso_code]],iso_code!G:H,2,FALSE)</f>
        <v>Ghana</v>
      </c>
    </row>
    <row r="541" spans="1:4">
      <c r="A541" s="18">
        <v>29</v>
      </c>
      <c r="B541" s="54" t="s">
        <v>429</v>
      </c>
      <c r="C541" s="58" t="str">
        <f>VLOOKUP(Table4[[#This Row],[iso_code]],iso_code!B:C,2,FALSE)</f>
        <v>KEN</v>
      </c>
      <c r="D541" s="18" t="str">
        <f>VLOOKUP(Table4[[#This Row],[iso_code]],iso_code!G:H,2,FALSE)</f>
        <v>Kenya</v>
      </c>
    </row>
    <row r="542" spans="1:4">
      <c r="A542" s="18">
        <v>30</v>
      </c>
      <c r="B542" s="54" t="s">
        <v>429</v>
      </c>
      <c r="C542" s="58" t="str">
        <f>VLOOKUP(Table4[[#This Row],[iso_code]],iso_code!B:C,2,FALSE)</f>
        <v>KEN</v>
      </c>
      <c r="D542" s="18" t="str">
        <f>VLOOKUP(Table4[[#This Row],[iso_code]],iso_code!G:H,2,FALSE)</f>
        <v>Kenya</v>
      </c>
    </row>
    <row r="543" spans="1:4">
      <c r="A543" s="18">
        <v>31</v>
      </c>
      <c r="B543" s="54" t="s">
        <v>429</v>
      </c>
      <c r="C543" s="58" t="str">
        <f>VLOOKUP(Table4[[#This Row],[iso_code]],iso_code!B:C,2,FALSE)</f>
        <v>KEN</v>
      </c>
      <c r="D543" s="18" t="str">
        <f>VLOOKUP(Table4[[#This Row],[iso_code]],iso_code!G:H,2,FALSE)</f>
        <v>Kenya</v>
      </c>
    </row>
    <row r="544" spans="1:4">
      <c r="A544" s="18">
        <v>32</v>
      </c>
      <c r="B544" s="54" t="s">
        <v>429</v>
      </c>
      <c r="C544" s="58" t="str">
        <f>VLOOKUP(Table4[[#This Row],[iso_code]],iso_code!B:C,2,FALSE)</f>
        <v>KEN</v>
      </c>
      <c r="D544" s="18" t="str">
        <f>VLOOKUP(Table4[[#This Row],[iso_code]],iso_code!G:H,2,FALSE)</f>
        <v>Kenya</v>
      </c>
    </row>
    <row r="545" spans="1:4">
      <c r="A545" s="18">
        <v>33</v>
      </c>
      <c r="B545" s="54" t="s">
        <v>429</v>
      </c>
      <c r="C545" s="58" t="str">
        <f>VLOOKUP(Table4[[#This Row],[iso_code]],iso_code!B:C,2,FALSE)</f>
        <v>KEN</v>
      </c>
      <c r="D545" s="18" t="str">
        <f>VLOOKUP(Table4[[#This Row],[iso_code]],iso_code!G:H,2,FALSE)</f>
        <v>Kenya</v>
      </c>
    </row>
    <row r="546" spans="1:4">
      <c r="A546" s="18">
        <v>34</v>
      </c>
      <c r="B546" s="54" t="s">
        <v>429</v>
      </c>
      <c r="C546" s="58" t="str">
        <f>VLOOKUP(Table4[[#This Row],[iso_code]],iso_code!B:C,2,FALSE)</f>
        <v>KEN</v>
      </c>
      <c r="D546" s="18" t="str">
        <f>VLOOKUP(Table4[[#This Row],[iso_code]],iso_code!G:H,2,FALSE)</f>
        <v>Kenya</v>
      </c>
    </row>
    <row r="547" spans="1:4">
      <c r="A547" s="18">
        <v>35</v>
      </c>
      <c r="B547" s="18" t="s">
        <v>514</v>
      </c>
      <c r="C547" s="58" t="str">
        <f>VLOOKUP(Table4[[#This Row],[iso_code]],iso_code!B:C,2,FALSE)</f>
        <v>MAR</v>
      </c>
      <c r="D547" s="18" t="str">
        <f>VLOOKUP(Table4[[#This Row],[iso_code]],iso_code!G:H,2,FALSE)</f>
        <v>Morocco</v>
      </c>
    </row>
    <row r="548" spans="1:4">
      <c r="A548" s="18">
        <v>35</v>
      </c>
      <c r="B548" s="18" t="s">
        <v>801</v>
      </c>
      <c r="C548" s="58" t="str">
        <f>VLOOKUP(Table4[[#This Row],[iso_code]],iso_code!B:C,2,FALSE)</f>
        <v>DZA</v>
      </c>
      <c r="D548" s="18" t="str">
        <f>VLOOKUP(Table4[[#This Row],[iso_code]],iso_code!G:H,2,FALSE)</f>
        <v>Algeria</v>
      </c>
    </row>
    <row r="549" spans="1:4">
      <c r="A549" s="18">
        <v>35</v>
      </c>
      <c r="B549" s="18" t="s">
        <v>953</v>
      </c>
      <c r="C549" s="58" t="str">
        <f>VLOOKUP(Table4[[#This Row],[iso_code]],iso_code!B:C,2,FALSE)</f>
        <v>TUN</v>
      </c>
      <c r="D549" s="18" t="str">
        <f>VLOOKUP(Table4[[#This Row],[iso_code]],iso_code!G:H,2,FALSE)</f>
        <v>Tunisia</v>
      </c>
    </row>
    <row r="550" spans="1:4">
      <c r="A550" s="18">
        <v>36</v>
      </c>
      <c r="B550" s="54" t="s">
        <v>2240</v>
      </c>
      <c r="C550" s="58" t="str">
        <f>VLOOKUP(Table4[[#This Row],[iso_code]],iso_code!B:C,2,FALSE)</f>
        <v>MLI</v>
      </c>
      <c r="D550" s="18" t="str">
        <f>VLOOKUP(Table4[[#This Row],[iso_code]],iso_code!G:H,2,FALSE)</f>
        <v>Mali</v>
      </c>
    </row>
    <row r="551" spans="1:4">
      <c r="A551" s="18">
        <v>37</v>
      </c>
      <c r="B551" s="54" t="s">
        <v>971</v>
      </c>
      <c r="C551" s="58" t="str">
        <f>VLOOKUP(Table4[[#This Row],[iso_code]],iso_code!B:C,2,FALSE)</f>
        <v>MUS</v>
      </c>
      <c r="D551" s="18" t="str">
        <f>VLOOKUP(Table4[[#This Row],[iso_code]],iso_code!G:H,2,FALSE)</f>
        <v>Mauritius</v>
      </c>
    </row>
    <row r="552" spans="1:4">
      <c r="A552" s="18">
        <v>38</v>
      </c>
      <c r="B552" s="54" t="s">
        <v>514</v>
      </c>
      <c r="C552" s="58" t="str">
        <f>VLOOKUP(Table4[[#This Row],[iso_code]],iso_code!B:C,2,FALSE)</f>
        <v>MAR</v>
      </c>
      <c r="D552" s="18" t="str">
        <f>VLOOKUP(Table4[[#This Row],[iso_code]],iso_code!G:H,2,FALSE)</f>
        <v>Morocco</v>
      </c>
    </row>
    <row r="553" spans="1:4">
      <c r="A553" s="18">
        <v>39</v>
      </c>
      <c r="B553" s="54" t="s">
        <v>514</v>
      </c>
      <c r="C553" s="58" t="str">
        <f>VLOOKUP(Table4[[#This Row],[iso_code]],iso_code!B:C,2,FALSE)</f>
        <v>MAR</v>
      </c>
      <c r="D553" s="18" t="str">
        <f>VLOOKUP(Table4[[#This Row],[iso_code]],iso_code!G:H,2,FALSE)</f>
        <v>Morocco</v>
      </c>
    </row>
    <row r="554" spans="1:4">
      <c r="A554" s="18">
        <v>40</v>
      </c>
      <c r="B554" s="54" t="s">
        <v>1456</v>
      </c>
      <c r="C554" s="58" t="str">
        <f>VLOOKUP(Table4[[#This Row],[iso_code]],iso_code!B:C,2,FALSE)</f>
        <v>MOZ</v>
      </c>
      <c r="D554" s="18" t="str">
        <f>VLOOKUP(Table4[[#This Row],[iso_code]],iso_code!G:H,2,FALSE)</f>
        <v>Mozambique</v>
      </c>
    </row>
    <row r="555" spans="1:4">
      <c r="A555" s="18">
        <v>41</v>
      </c>
      <c r="B555" s="54" t="s">
        <v>1233</v>
      </c>
      <c r="C555" s="58" t="str">
        <f>VLOOKUP(Table4[[#This Row],[iso_code]],iso_code!B:C,2,FALSE)</f>
        <v>NGA</v>
      </c>
      <c r="D555" s="18" t="str">
        <f>VLOOKUP(Table4[[#This Row],[iso_code]],iso_code!G:H,2,FALSE)</f>
        <v>Nigeria</v>
      </c>
    </row>
    <row r="556" spans="1:4">
      <c r="A556" s="18">
        <v>42</v>
      </c>
      <c r="B556" s="54" t="s">
        <v>1233</v>
      </c>
      <c r="C556" s="58" t="str">
        <f>VLOOKUP(Table4[[#This Row],[iso_code]],iso_code!B:C,2,FALSE)</f>
        <v>NGA</v>
      </c>
      <c r="D556" s="18" t="str">
        <f>VLOOKUP(Table4[[#This Row],[iso_code]],iso_code!G:H,2,FALSE)</f>
        <v>Nigeria</v>
      </c>
    </row>
    <row r="557" spans="1:4">
      <c r="A557" s="18">
        <v>43</v>
      </c>
      <c r="B557" s="54" t="s">
        <v>1233</v>
      </c>
      <c r="C557" s="58" t="str">
        <f>VLOOKUP(Table4[[#This Row],[iso_code]],iso_code!B:C,2,FALSE)</f>
        <v>NGA</v>
      </c>
      <c r="D557" s="18" t="str">
        <f>VLOOKUP(Table4[[#This Row],[iso_code]],iso_code!G:H,2,FALSE)</f>
        <v>Nigeria</v>
      </c>
    </row>
    <row r="558" spans="1:4">
      <c r="A558" s="18">
        <v>44</v>
      </c>
      <c r="B558" s="54" t="s">
        <v>1233</v>
      </c>
      <c r="C558" s="58" t="str">
        <f>VLOOKUP(Table4[[#This Row],[iso_code]],iso_code!B:C,2,FALSE)</f>
        <v>NGA</v>
      </c>
      <c r="D558" s="18" t="str">
        <f>VLOOKUP(Table4[[#This Row],[iso_code]],iso_code!G:H,2,FALSE)</f>
        <v>Nigeria</v>
      </c>
    </row>
    <row r="559" spans="1:4">
      <c r="A559" s="18">
        <v>45</v>
      </c>
      <c r="B559" s="54" t="s">
        <v>1233</v>
      </c>
      <c r="C559" s="58" t="str">
        <f>VLOOKUP(Table4[[#This Row],[iso_code]],iso_code!B:C,2,FALSE)</f>
        <v>NGA</v>
      </c>
      <c r="D559" s="18" t="str">
        <f>VLOOKUP(Table4[[#This Row],[iso_code]],iso_code!G:H,2,FALSE)</f>
        <v>Nigeria</v>
      </c>
    </row>
    <row r="560" spans="1:4">
      <c r="A560" s="18">
        <v>46</v>
      </c>
      <c r="B560" s="54" t="s">
        <v>1233</v>
      </c>
      <c r="C560" s="58" t="str">
        <f>VLOOKUP(Table4[[#This Row],[iso_code]],iso_code!B:C,2,FALSE)</f>
        <v>NGA</v>
      </c>
      <c r="D560" s="18" t="str">
        <f>VLOOKUP(Table4[[#This Row],[iso_code]],iso_code!G:H,2,FALSE)</f>
        <v>Nigeria</v>
      </c>
    </row>
    <row r="561" spans="1:4">
      <c r="A561" s="18">
        <v>47</v>
      </c>
      <c r="B561" s="54" t="s">
        <v>2241</v>
      </c>
      <c r="C561" s="58" t="str">
        <f>VLOOKUP(Table4[[#This Row],[iso_code]],iso_code!B:C,2,FALSE)</f>
        <v>RWA</v>
      </c>
      <c r="D561" s="18" t="str">
        <f>VLOOKUP(Table4[[#This Row],[iso_code]],iso_code!G:H,2,FALSE)</f>
        <v>Rwanda</v>
      </c>
    </row>
    <row r="562" spans="1:4">
      <c r="A562" s="18">
        <v>48</v>
      </c>
      <c r="B562" s="54" t="s">
        <v>613</v>
      </c>
      <c r="C562" s="58" t="str">
        <f>VLOOKUP(Table4[[#This Row],[iso_code]],iso_code!B:C,2,FALSE)</f>
        <v>ZAF</v>
      </c>
      <c r="D562" s="18" t="str">
        <f>VLOOKUP(Table4[[#This Row],[iso_code]],iso_code!G:H,2,FALSE)</f>
        <v>South Africa</v>
      </c>
    </row>
    <row r="563" spans="1:4">
      <c r="A563" s="18">
        <v>49</v>
      </c>
      <c r="B563" s="54" t="s">
        <v>613</v>
      </c>
      <c r="C563" s="58" t="str">
        <f>VLOOKUP(Table4[[#This Row],[iso_code]],iso_code!B:C,2,FALSE)</f>
        <v>ZAF</v>
      </c>
      <c r="D563" s="18" t="str">
        <f>VLOOKUP(Table4[[#This Row],[iso_code]],iso_code!G:H,2,FALSE)</f>
        <v>South Africa</v>
      </c>
    </row>
    <row r="564" spans="1:4">
      <c r="A564" s="18">
        <v>50</v>
      </c>
      <c r="B564" s="54" t="s">
        <v>613</v>
      </c>
      <c r="C564" s="58" t="str">
        <f>VLOOKUP(Table4[[#This Row],[iso_code]],iso_code!B:C,2,FALSE)</f>
        <v>ZAF</v>
      </c>
      <c r="D564" s="18" t="str">
        <f>VLOOKUP(Table4[[#This Row],[iso_code]],iso_code!G:H,2,FALSE)</f>
        <v>South Africa</v>
      </c>
    </row>
    <row r="565" spans="1:4">
      <c r="A565" s="18">
        <v>51</v>
      </c>
      <c r="B565" s="54" t="s">
        <v>2245</v>
      </c>
      <c r="C565" s="58" t="str">
        <f>VLOOKUP(Table4[[#This Row],[iso_code]],iso_code!B:C,2,FALSE)</f>
        <v>SSD</v>
      </c>
      <c r="D565" s="18" t="str">
        <f>VLOOKUP(Table4[[#This Row],[iso_code]],iso_code!G:H,2,FALSE)</f>
        <v>South Sudan</v>
      </c>
    </row>
    <row r="566" spans="1:4">
      <c r="A566" s="18">
        <v>52</v>
      </c>
      <c r="B566" s="18" t="s">
        <v>2222</v>
      </c>
      <c r="C566" s="58" t="str">
        <f>VLOOKUP(Table4[[#This Row],[iso_code]],iso_code!B:C,2,FALSE)</f>
        <v>AGO</v>
      </c>
      <c r="D566" s="18" t="str">
        <f>VLOOKUP(Table4[[#This Row],[iso_code]],iso_code!G:H,2,FALSE)</f>
        <v>Angola</v>
      </c>
    </row>
    <row r="567" spans="1:4">
      <c r="A567" s="18">
        <v>52</v>
      </c>
      <c r="B567" s="18" t="s">
        <v>2224</v>
      </c>
      <c r="C567" s="58" t="str">
        <f>VLOOKUP(Table4[[#This Row],[iso_code]],iso_code!B:C,2,FALSE)</f>
        <v>BFA</v>
      </c>
      <c r="D567" s="18" t="str">
        <f>VLOOKUP(Table4[[#This Row],[iso_code]],iso_code!G:H,2,FALSE)</f>
        <v>Burkina Faso</v>
      </c>
    </row>
    <row r="568" spans="1:4">
      <c r="A568" s="18">
        <v>52</v>
      </c>
      <c r="B568" s="18" t="s">
        <v>2225</v>
      </c>
      <c r="C568" s="58" t="str">
        <f>VLOOKUP(Table4[[#This Row],[iso_code]],iso_code!B:C,2,FALSE)</f>
        <v>BDI</v>
      </c>
      <c r="D568" s="18" t="str">
        <f>VLOOKUP(Table4[[#This Row],[iso_code]],iso_code!G:H,2,FALSE)</f>
        <v>Burundi</v>
      </c>
    </row>
    <row r="569" spans="1:4">
      <c r="A569" s="18">
        <v>52</v>
      </c>
      <c r="B569" s="18" t="s">
        <v>2223</v>
      </c>
      <c r="C569" s="58" t="str">
        <f>VLOOKUP(Table4[[#This Row],[iso_code]],iso_code!B:C,2,FALSE)</f>
        <v>BEN</v>
      </c>
      <c r="D569" s="18" t="str">
        <f>VLOOKUP(Table4[[#This Row],[iso_code]],iso_code!G:H,2,FALSE)</f>
        <v>Benin</v>
      </c>
    </row>
    <row r="570" spans="1:4">
      <c r="A570" s="18">
        <v>52</v>
      </c>
      <c r="B570" s="18" t="s">
        <v>1830</v>
      </c>
      <c r="C570" s="58" t="str">
        <f>VLOOKUP(Table4[[#This Row],[iso_code]],iso_code!B:C,2,FALSE)</f>
        <v>BWA</v>
      </c>
      <c r="D570" s="18" t="str">
        <f>VLOOKUP(Table4[[#This Row],[iso_code]],iso_code!G:H,2,FALSE)</f>
        <v>Botswana</v>
      </c>
    </row>
    <row r="571" spans="1:4">
      <c r="A571" s="18">
        <v>52</v>
      </c>
      <c r="B571" s="18" t="s">
        <v>2025</v>
      </c>
      <c r="C571" s="58" t="str">
        <f>VLOOKUP(Table4[[#This Row],[iso_code]],iso_code!B:C,2,FALSE)</f>
        <v>COD</v>
      </c>
      <c r="D571" s="18" t="str">
        <f>VLOOKUP(Table4[[#This Row],[iso_code]],iso_code!G:H,2,FALSE)</f>
        <v>Congo (the Democratic Republic of the)</v>
      </c>
    </row>
    <row r="572" spans="1:4">
      <c r="A572" s="18">
        <v>52</v>
      </c>
      <c r="B572" s="18" t="s">
        <v>1664</v>
      </c>
      <c r="C572" s="58" t="str">
        <f>VLOOKUP(Table4[[#This Row],[iso_code]],iso_code!B:C,2,FALSE)</f>
        <v>CAF</v>
      </c>
      <c r="D572" s="18" t="str">
        <f>VLOOKUP(Table4[[#This Row],[iso_code]],iso_code!G:H,2,FALSE)</f>
        <v>Central African Republic (the)</v>
      </c>
    </row>
    <row r="573" spans="1:4">
      <c r="A573" s="18">
        <v>52</v>
      </c>
      <c r="B573" s="18" t="s">
        <v>2228</v>
      </c>
      <c r="C573" s="58" t="str">
        <f>VLOOKUP(Table4[[#This Row],[iso_code]],iso_code!B:C,2,FALSE)</f>
        <v>COG</v>
      </c>
      <c r="D573" s="18" t="str">
        <f>VLOOKUP(Table4[[#This Row],[iso_code]],iso_code!G:H,2,FALSE)</f>
        <v>Congo (the)</v>
      </c>
    </row>
    <row r="574" spans="1:4">
      <c r="A574" s="18">
        <v>52</v>
      </c>
      <c r="B574" s="18" t="s">
        <v>2236</v>
      </c>
      <c r="C574" s="58" t="str">
        <f>VLOOKUP(Table4[[#This Row],[iso_code]],iso_code!B:C,2,FALSE)</f>
        <v>CIV</v>
      </c>
      <c r="D574" s="18" t="str">
        <f>VLOOKUP(Table4[[#This Row],[iso_code]],iso_code!G:H,2,FALSE)</f>
        <v>Côte d'Ivoire</v>
      </c>
    </row>
    <row r="575" spans="1:4">
      <c r="A575" s="18">
        <v>52</v>
      </c>
      <c r="B575" s="18" t="s">
        <v>286</v>
      </c>
      <c r="C575" s="58" t="str">
        <f>VLOOKUP(Table4[[#This Row],[iso_code]],iso_code!B:C,2,FALSE)</f>
        <v>CMR</v>
      </c>
      <c r="D575" s="18" t="str">
        <f>VLOOKUP(Table4[[#This Row],[iso_code]],iso_code!G:H,2,FALSE)</f>
        <v>Cameroon</v>
      </c>
    </row>
    <row r="576" spans="1:4">
      <c r="A576" s="18">
        <v>52</v>
      </c>
      <c r="B576" s="18" t="s">
        <v>2229</v>
      </c>
      <c r="C576" s="58" t="str">
        <f>VLOOKUP(Table4[[#This Row],[iso_code]],iso_code!B:C,2,FALSE)</f>
        <v>DJI</v>
      </c>
      <c r="D576" s="18" t="str">
        <f>VLOOKUP(Table4[[#This Row],[iso_code]],iso_code!G:H,2,FALSE)</f>
        <v>Djibouti</v>
      </c>
    </row>
    <row r="577" spans="1:4">
      <c r="A577" s="18">
        <v>52</v>
      </c>
      <c r="B577" s="18" t="s">
        <v>2231</v>
      </c>
      <c r="C577" s="58" t="str">
        <f>VLOOKUP(Table4[[#This Row],[iso_code]],iso_code!B:C,2,FALSE)</f>
        <v>ERI</v>
      </c>
      <c r="D577" s="18" t="str">
        <f>VLOOKUP(Table4[[#This Row],[iso_code]],iso_code!G:H,2,FALSE)</f>
        <v>Eritrea</v>
      </c>
    </row>
    <row r="578" spans="1:4">
      <c r="A578" s="18">
        <v>52</v>
      </c>
      <c r="B578" s="18" t="s">
        <v>195</v>
      </c>
      <c r="C578" s="58" t="str">
        <f>VLOOKUP(Table4[[#This Row],[iso_code]],iso_code!B:C,2,FALSE)</f>
        <v>ETH</v>
      </c>
      <c r="D578" s="18" t="str">
        <f>VLOOKUP(Table4[[#This Row],[iso_code]],iso_code!G:H,2,FALSE)</f>
        <v>Ethiopia</v>
      </c>
    </row>
    <row r="579" spans="1:4">
      <c r="A579" s="18">
        <v>52</v>
      </c>
      <c r="B579" s="18" t="s">
        <v>2232</v>
      </c>
      <c r="C579" s="58" t="str">
        <f>VLOOKUP(Table4[[#This Row],[iso_code]],iso_code!B:C,2,FALSE)</f>
        <v>GAB</v>
      </c>
      <c r="D579" s="18" t="str">
        <f>VLOOKUP(Table4[[#This Row],[iso_code]],iso_code!G:H,2,FALSE)</f>
        <v>Gabon</v>
      </c>
    </row>
    <row r="580" spans="1:4">
      <c r="A580" s="18">
        <v>52</v>
      </c>
      <c r="B580" s="18" t="s">
        <v>251</v>
      </c>
      <c r="C580" s="58" t="str">
        <f>VLOOKUP(Table4[[#This Row],[iso_code]],iso_code!B:C,2,FALSE)</f>
        <v>GHA</v>
      </c>
      <c r="D580" s="18" t="str">
        <f>VLOOKUP(Table4[[#This Row],[iso_code]],iso_code!G:H,2,FALSE)</f>
        <v>Ghana</v>
      </c>
    </row>
    <row r="581" spans="1:4">
      <c r="A581" s="18">
        <v>52</v>
      </c>
      <c r="B581" s="18" t="s">
        <v>2233</v>
      </c>
      <c r="C581" s="58" t="str">
        <f>VLOOKUP(Table4[[#This Row],[iso_code]],iso_code!B:C,2,FALSE)</f>
        <v>GMB</v>
      </c>
      <c r="D581" s="18" t="str">
        <f>VLOOKUP(Table4[[#This Row],[iso_code]],iso_code!G:H,2,FALSE)</f>
        <v>Gambia (the)</v>
      </c>
    </row>
    <row r="582" spans="1:4">
      <c r="A582" s="18">
        <v>52</v>
      </c>
      <c r="B582" s="18" t="s">
        <v>2234</v>
      </c>
      <c r="C582" s="58" t="str">
        <f>VLOOKUP(Table4[[#This Row],[iso_code]],iso_code!B:C,2,FALSE)</f>
        <v>GIN</v>
      </c>
      <c r="D582" s="18" t="str">
        <f>VLOOKUP(Table4[[#This Row],[iso_code]],iso_code!G:H,2,FALSE)</f>
        <v>Guinea</v>
      </c>
    </row>
    <row r="583" spans="1:4">
      <c r="A583" s="18">
        <v>52</v>
      </c>
      <c r="B583" s="18" t="s">
        <v>2230</v>
      </c>
      <c r="C583" s="58" t="str">
        <f>VLOOKUP(Table4[[#This Row],[iso_code]],iso_code!B:C,2,FALSE)</f>
        <v>GNQ</v>
      </c>
      <c r="D583" s="18" t="str">
        <f>VLOOKUP(Table4[[#This Row],[iso_code]],iso_code!G:H,2,FALSE)</f>
        <v>Equatorial Guinea</v>
      </c>
    </row>
    <row r="584" spans="1:4">
      <c r="A584" s="18">
        <v>52</v>
      </c>
      <c r="B584" s="18" t="s">
        <v>2235</v>
      </c>
      <c r="C584" s="58" t="str">
        <f>VLOOKUP(Table4[[#This Row],[iso_code]],iso_code!B:C,2,FALSE)</f>
        <v>GNB</v>
      </c>
      <c r="D584" s="18" t="str">
        <f>VLOOKUP(Table4[[#This Row],[iso_code]],iso_code!G:H,2,FALSE)</f>
        <v>Guinea-Bissau</v>
      </c>
    </row>
    <row r="585" spans="1:4">
      <c r="A585" s="18">
        <v>52</v>
      </c>
      <c r="B585" s="18" t="s">
        <v>429</v>
      </c>
      <c r="C585" s="58" t="str">
        <f>VLOOKUP(Table4[[#This Row],[iso_code]],iso_code!B:C,2,FALSE)</f>
        <v>KEN</v>
      </c>
      <c r="D585" s="18" t="str">
        <f>VLOOKUP(Table4[[#This Row],[iso_code]],iso_code!G:H,2,FALSE)</f>
        <v>Kenya</v>
      </c>
    </row>
    <row r="586" spans="1:4">
      <c r="A586" s="18">
        <v>52</v>
      </c>
      <c r="B586" s="18" t="s">
        <v>2238</v>
      </c>
      <c r="C586" s="58" t="str">
        <f>VLOOKUP(Table4[[#This Row],[iso_code]],iso_code!B:C,2,FALSE)</f>
        <v>LBR</v>
      </c>
      <c r="D586" s="18" t="str">
        <f>VLOOKUP(Table4[[#This Row],[iso_code]],iso_code!G:H,2,FALSE)</f>
        <v>Liberia</v>
      </c>
    </row>
    <row r="587" spans="1:4">
      <c r="A587" s="18">
        <v>52</v>
      </c>
      <c r="B587" s="18" t="s">
        <v>2237</v>
      </c>
      <c r="C587" s="58" t="str">
        <f>VLOOKUP(Table4[[#This Row],[iso_code]],iso_code!B:C,2,FALSE)</f>
        <v>LSO</v>
      </c>
      <c r="D587" s="18" t="str">
        <f>VLOOKUP(Table4[[#This Row],[iso_code]],iso_code!G:H,2,FALSE)</f>
        <v>Lesotho</v>
      </c>
    </row>
    <row r="588" spans="1:4">
      <c r="A588" s="18">
        <v>52</v>
      </c>
      <c r="B588" s="18" t="s">
        <v>2239</v>
      </c>
      <c r="C588" s="58" t="str">
        <f>VLOOKUP(Table4[[#This Row],[iso_code]],iso_code!B:C,2,FALSE)</f>
        <v>MDG</v>
      </c>
      <c r="D588" s="18" t="str">
        <f>VLOOKUP(Table4[[#This Row],[iso_code]],iso_code!G:H,2,FALSE)</f>
        <v>Madagascar</v>
      </c>
    </row>
    <row r="589" spans="1:4">
      <c r="A589" s="18">
        <v>52</v>
      </c>
      <c r="B589" s="18" t="s">
        <v>2240</v>
      </c>
      <c r="C589" s="58" t="str">
        <f>VLOOKUP(Table4[[#This Row],[iso_code]],iso_code!B:C,2,FALSE)</f>
        <v>MLI</v>
      </c>
      <c r="D589" s="18" t="str">
        <f>VLOOKUP(Table4[[#This Row],[iso_code]],iso_code!G:H,2,FALSE)</f>
        <v>Mali</v>
      </c>
    </row>
    <row r="590" spans="1:4">
      <c r="A590" s="18">
        <v>52</v>
      </c>
      <c r="B590" s="18" t="s">
        <v>2111</v>
      </c>
      <c r="C590" s="58" t="str">
        <f>VLOOKUP(Table4[[#This Row],[iso_code]],iso_code!B:C,2,FALSE)</f>
        <v>MRT</v>
      </c>
      <c r="D590" s="18" t="str">
        <f>VLOOKUP(Table4[[#This Row],[iso_code]],iso_code!G:H,2,FALSE)</f>
        <v>Mauritania</v>
      </c>
    </row>
    <row r="591" spans="1:4">
      <c r="A591" s="18">
        <v>52</v>
      </c>
      <c r="B591" s="18" t="s">
        <v>1165</v>
      </c>
      <c r="C591" s="58" t="str">
        <f>VLOOKUP(Table4[[#This Row],[iso_code]],iso_code!B:C,2,FALSE)</f>
        <v>MWI</v>
      </c>
      <c r="D591" s="18" t="str">
        <f>VLOOKUP(Table4[[#This Row],[iso_code]],iso_code!G:H,2,FALSE)</f>
        <v>Malawi</v>
      </c>
    </row>
    <row r="592" spans="1:4">
      <c r="A592" s="18">
        <v>52</v>
      </c>
      <c r="B592" s="18" t="s">
        <v>1456</v>
      </c>
      <c r="C592" s="58" t="str">
        <f>VLOOKUP(Table4[[#This Row],[iso_code]],iso_code!B:C,2,FALSE)</f>
        <v>MOZ</v>
      </c>
      <c r="D592" s="18" t="str">
        <f>VLOOKUP(Table4[[#This Row],[iso_code]],iso_code!G:H,2,FALSE)</f>
        <v>Mozambique</v>
      </c>
    </row>
    <row r="593" spans="1:4">
      <c r="A593" s="18">
        <v>52</v>
      </c>
      <c r="B593" s="18" t="s">
        <v>2071</v>
      </c>
      <c r="C593" s="58" t="str">
        <f>VLOOKUP(Table4[[#This Row],[iso_code]],iso_code!B:C,2,FALSE)</f>
        <v>NAM</v>
      </c>
      <c r="D593" s="18" t="str">
        <f>VLOOKUP(Table4[[#This Row],[iso_code]],iso_code!G:H,2,FALSE)</f>
        <v>Namibia</v>
      </c>
    </row>
    <row r="594" spans="1:4">
      <c r="A594" s="18">
        <v>52</v>
      </c>
      <c r="B594" s="18" t="s">
        <v>1006</v>
      </c>
      <c r="C594" s="58" t="str">
        <f>VLOOKUP(Table4[[#This Row],[iso_code]],iso_code!B:C,2,FALSE)</f>
        <v>NER</v>
      </c>
      <c r="D594" s="18" t="str">
        <f>VLOOKUP(Table4[[#This Row],[iso_code]],iso_code!G:H,2,FALSE)</f>
        <v>Niger (the)</v>
      </c>
    </row>
    <row r="595" spans="1:4">
      <c r="A595" s="18">
        <v>52</v>
      </c>
      <c r="B595" s="18" t="s">
        <v>1233</v>
      </c>
      <c r="C595" s="58" t="str">
        <f>VLOOKUP(Table4[[#This Row],[iso_code]],iso_code!B:C,2,FALSE)</f>
        <v>NGA</v>
      </c>
      <c r="D595" s="18" t="str">
        <f>VLOOKUP(Table4[[#This Row],[iso_code]],iso_code!G:H,2,FALSE)</f>
        <v>Nigeria</v>
      </c>
    </row>
    <row r="596" spans="1:4">
      <c r="A596" s="18">
        <v>52</v>
      </c>
      <c r="B596" s="18" t="s">
        <v>2241</v>
      </c>
      <c r="C596" s="58" t="str">
        <f>VLOOKUP(Table4[[#This Row],[iso_code]],iso_code!B:C,2,FALSE)</f>
        <v>RWA</v>
      </c>
      <c r="D596" s="18" t="str">
        <f>VLOOKUP(Table4[[#This Row],[iso_code]],iso_code!G:H,2,FALSE)</f>
        <v>Rwanda</v>
      </c>
    </row>
    <row r="597" spans="1:4">
      <c r="A597" s="18">
        <v>52</v>
      </c>
      <c r="B597" s="18" t="s">
        <v>2246</v>
      </c>
      <c r="C597" s="58" t="str">
        <f>VLOOKUP(Table4[[#This Row],[iso_code]],iso_code!B:C,2,FALSE)</f>
        <v>SDN</v>
      </c>
      <c r="D597" s="18" t="str">
        <f>VLOOKUP(Table4[[#This Row],[iso_code]],iso_code!G:H,2,FALSE)</f>
        <v>Sudan (the)</v>
      </c>
    </row>
    <row r="598" spans="1:4">
      <c r="A598" s="18">
        <v>52</v>
      </c>
      <c r="B598" s="18" t="s">
        <v>2095</v>
      </c>
      <c r="C598" s="58" t="str">
        <f>VLOOKUP(Table4[[#This Row],[iso_code]],iso_code!B:C,2,FALSE)</f>
        <v>SLE</v>
      </c>
      <c r="D598" s="18" t="str">
        <f>VLOOKUP(Table4[[#This Row],[iso_code]],iso_code!G:H,2,FALSE)</f>
        <v>Sierra Leone</v>
      </c>
    </row>
    <row r="599" spans="1:4">
      <c r="A599" s="18">
        <v>52</v>
      </c>
      <c r="B599" s="18" t="s">
        <v>1689</v>
      </c>
      <c r="C599" s="58" t="str">
        <f>VLOOKUP(Table4[[#This Row],[iso_code]],iso_code!B:C,2,FALSE)</f>
        <v>SEN</v>
      </c>
      <c r="D599" s="18" t="str">
        <f>VLOOKUP(Table4[[#This Row],[iso_code]],iso_code!G:H,2,FALSE)</f>
        <v>Senegal</v>
      </c>
    </row>
    <row r="600" spans="1:4">
      <c r="A600" s="18">
        <v>52</v>
      </c>
      <c r="B600" s="18" t="s">
        <v>2244</v>
      </c>
      <c r="C600" s="58" t="str">
        <f>VLOOKUP(Table4[[#This Row],[iso_code]],iso_code!B:C,2,FALSE)</f>
        <v>SOM</v>
      </c>
      <c r="D600" s="18" t="str">
        <f>VLOOKUP(Table4[[#This Row],[iso_code]],iso_code!G:H,2,FALSE)</f>
        <v>Somalia</v>
      </c>
    </row>
    <row r="601" spans="1:4">
      <c r="A601" s="18">
        <v>52</v>
      </c>
      <c r="B601" s="18" t="s">
        <v>2245</v>
      </c>
      <c r="C601" s="58" t="str">
        <f>VLOOKUP(Table4[[#This Row],[iso_code]],iso_code!B:C,2,FALSE)</f>
        <v>SSD</v>
      </c>
      <c r="D601" s="18" t="str">
        <f>VLOOKUP(Table4[[#This Row],[iso_code]],iso_code!G:H,2,FALSE)</f>
        <v>South Sudan</v>
      </c>
    </row>
    <row r="602" spans="1:4">
      <c r="A602" s="18">
        <v>52</v>
      </c>
      <c r="B602" s="18" t="s">
        <v>2247</v>
      </c>
      <c r="C602" s="58" t="str">
        <f>VLOOKUP(Table4[[#This Row],[iso_code]],iso_code!B:C,2,FALSE)</f>
        <v>SWZ</v>
      </c>
      <c r="D602" s="18" t="str">
        <f>VLOOKUP(Table4[[#This Row],[iso_code]],iso_code!G:H,2,FALSE)</f>
        <v>Eswatini</v>
      </c>
    </row>
    <row r="603" spans="1:4">
      <c r="A603" s="18">
        <v>52</v>
      </c>
      <c r="B603" s="18" t="s">
        <v>2226</v>
      </c>
      <c r="C603" s="58" t="str">
        <f>VLOOKUP(Table4[[#This Row],[iso_code]],iso_code!B:C,2,FALSE)</f>
        <v>TCD</v>
      </c>
      <c r="D603" s="18" t="str">
        <f>VLOOKUP(Table4[[#This Row],[iso_code]],iso_code!G:H,2,FALSE)</f>
        <v>Chad</v>
      </c>
    </row>
    <row r="604" spans="1:4">
      <c r="A604" s="18">
        <v>52</v>
      </c>
      <c r="B604" s="18" t="s">
        <v>2017</v>
      </c>
      <c r="C604" s="58" t="str">
        <f>VLOOKUP(Table4[[#This Row],[iso_code]],iso_code!B:C,2,FALSE)</f>
        <v>TGO</v>
      </c>
      <c r="D604" s="18" t="str">
        <f>VLOOKUP(Table4[[#This Row],[iso_code]],iso_code!G:H,2,FALSE)</f>
        <v>Togo</v>
      </c>
    </row>
    <row r="605" spans="1:4">
      <c r="A605" s="18">
        <v>52</v>
      </c>
      <c r="B605" s="18" t="s">
        <v>859</v>
      </c>
      <c r="C605" s="58" t="str">
        <f>VLOOKUP(Table4[[#This Row],[iso_code]],iso_code!B:C,2,FALSE)</f>
        <v>TZA</v>
      </c>
      <c r="D605" s="18" t="str">
        <f>VLOOKUP(Table4[[#This Row],[iso_code]],iso_code!G:H,2,FALSE)</f>
        <v>Tanzania, United Republic of</v>
      </c>
    </row>
    <row r="606" spans="1:4">
      <c r="A606" s="18">
        <v>52</v>
      </c>
      <c r="B606" s="18" t="s">
        <v>1468</v>
      </c>
      <c r="C606" s="58" t="str">
        <f>VLOOKUP(Table4[[#This Row],[iso_code]],iso_code!B:C,2,FALSE)</f>
        <v>UGA</v>
      </c>
      <c r="D606" s="18" t="str">
        <f>VLOOKUP(Table4[[#This Row],[iso_code]],iso_code!G:H,2,FALSE)</f>
        <v>Uganda</v>
      </c>
    </row>
    <row r="607" spans="1:4">
      <c r="A607" s="18">
        <v>52</v>
      </c>
      <c r="B607" s="18" t="s">
        <v>613</v>
      </c>
      <c r="C607" s="58" t="str">
        <f>VLOOKUP(Table4[[#This Row],[iso_code]],iso_code!B:C,2,FALSE)</f>
        <v>ZAF</v>
      </c>
      <c r="D607" s="18" t="str">
        <f>VLOOKUP(Table4[[#This Row],[iso_code]],iso_code!G:H,2,FALSE)</f>
        <v>South Africa</v>
      </c>
    </row>
    <row r="608" spans="1:4">
      <c r="A608" s="18">
        <v>52</v>
      </c>
      <c r="B608" s="18" t="s">
        <v>748</v>
      </c>
      <c r="C608" s="58" t="str">
        <f>VLOOKUP(Table4[[#This Row],[iso_code]],iso_code!B:C,2,FALSE)</f>
        <v>ZMB</v>
      </c>
      <c r="D608" s="18" t="str">
        <f>VLOOKUP(Table4[[#This Row],[iso_code]],iso_code!G:H,2,FALSE)</f>
        <v>Zambia</v>
      </c>
    </row>
    <row r="609" spans="1:4">
      <c r="A609" s="18">
        <v>52</v>
      </c>
      <c r="B609" s="18" t="s">
        <v>2248</v>
      </c>
      <c r="C609" s="58" t="str">
        <f>VLOOKUP(Table4[[#This Row],[iso_code]],iso_code!B:C,2,FALSE)</f>
        <v>ZWE</v>
      </c>
      <c r="D609" s="18" t="str">
        <f>VLOOKUP(Table4[[#This Row],[iso_code]],iso_code!G:H,2,FALSE)</f>
        <v>Zimbabwe</v>
      </c>
    </row>
    <row r="610" spans="1:4">
      <c r="A610" s="18">
        <v>53</v>
      </c>
      <c r="B610" s="18" t="s">
        <v>859</v>
      </c>
      <c r="C610" s="58" t="str">
        <f>VLOOKUP(Table4[[#This Row],[iso_code]],iso_code!B:C,2,FALSE)</f>
        <v>TZA</v>
      </c>
      <c r="D610" s="18" t="str">
        <f>VLOOKUP(Table4[[#This Row],[iso_code]],iso_code!G:H,2,FALSE)</f>
        <v>Tanzania, United Republic of</v>
      </c>
    </row>
    <row r="611" spans="1:4">
      <c r="A611" s="18">
        <v>54</v>
      </c>
      <c r="B611" s="18" t="s">
        <v>2017</v>
      </c>
      <c r="C611" s="58" t="str">
        <f>VLOOKUP(Table4[[#This Row],[iso_code]],iso_code!B:C,2,FALSE)</f>
        <v>TGO</v>
      </c>
      <c r="D611" s="18" t="str">
        <f>VLOOKUP(Table4[[#This Row],[iso_code]],iso_code!G:H,2,FALSE)</f>
        <v>Togo</v>
      </c>
    </row>
    <row r="612" spans="1:4">
      <c r="A612" s="18">
        <v>55</v>
      </c>
      <c r="B612" s="18" t="s">
        <v>953</v>
      </c>
      <c r="C612" s="58" t="str">
        <f>VLOOKUP(Table4[[#This Row],[iso_code]],iso_code!B:C,2,FALSE)</f>
        <v>TUN</v>
      </c>
      <c r="D612" s="18" t="str">
        <f>VLOOKUP(Table4[[#This Row],[iso_code]],iso_code!G:H,2,FALSE)</f>
        <v>Tunisia</v>
      </c>
    </row>
    <row r="613" spans="1:4">
      <c r="A613" s="18">
        <v>56</v>
      </c>
      <c r="B613" s="18" t="s">
        <v>953</v>
      </c>
      <c r="C613" s="58" t="str">
        <f>VLOOKUP(Table4[[#This Row],[iso_code]],iso_code!B:C,2,FALSE)</f>
        <v>TUN</v>
      </c>
      <c r="D613" s="18" t="str">
        <f>VLOOKUP(Table4[[#This Row],[iso_code]],iso_code!G:H,2,FALSE)</f>
        <v>Tunisia</v>
      </c>
    </row>
    <row r="614" spans="1:4">
      <c r="A614" s="18">
        <v>57</v>
      </c>
      <c r="B614" s="18" t="s">
        <v>953</v>
      </c>
      <c r="C614" s="58" t="str">
        <f>VLOOKUP(Table4[[#This Row],[iso_code]],iso_code!B:C,2,FALSE)</f>
        <v>TUN</v>
      </c>
      <c r="D614" s="18" t="str">
        <f>VLOOKUP(Table4[[#This Row],[iso_code]],iso_code!G:H,2,FALSE)</f>
        <v>Tunisia</v>
      </c>
    </row>
    <row r="615" spans="1:4" ht="16.25" customHeight="1">
      <c r="A615" s="18">
        <v>58</v>
      </c>
      <c r="B615" s="18" t="s">
        <v>2223</v>
      </c>
      <c r="C615" s="58" t="str">
        <f>VLOOKUP(Table4[[#This Row],[iso_code]],iso_code!B:C,2,FALSE)</f>
        <v>BEN</v>
      </c>
      <c r="D615" s="18" t="str">
        <f>VLOOKUP(Table4[[#This Row],[iso_code]],iso_code!G:H,2,FALSE)</f>
        <v>Benin</v>
      </c>
    </row>
    <row r="616" spans="1:4">
      <c r="A616" s="18">
        <v>58</v>
      </c>
      <c r="B616" s="18" t="s">
        <v>2224</v>
      </c>
      <c r="C616" s="58" t="str">
        <f>VLOOKUP(Table4[[#This Row],[iso_code]],iso_code!B:C,2,FALSE)</f>
        <v>BFA</v>
      </c>
      <c r="D616" s="18" t="str">
        <f>VLOOKUP(Table4[[#This Row],[iso_code]],iso_code!G:H,2,FALSE)</f>
        <v>Burkina Faso</v>
      </c>
    </row>
    <row r="617" spans="1:4">
      <c r="A617" s="18">
        <v>58</v>
      </c>
      <c r="B617" s="18" t="s">
        <v>2236</v>
      </c>
      <c r="C617" s="58" t="str">
        <f>VLOOKUP(Table4[[#This Row],[iso_code]],iso_code!B:C,2,FALSE)</f>
        <v>CIV</v>
      </c>
      <c r="D617" s="18" t="str">
        <f>VLOOKUP(Table4[[#This Row],[iso_code]],iso_code!G:H,2,FALSE)</f>
        <v>Côte d'Ivoire</v>
      </c>
    </row>
    <row r="618" spans="1:4">
      <c r="A618" s="18">
        <v>58</v>
      </c>
      <c r="B618" s="18" t="s">
        <v>2233</v>
      </c>
      <c r="C618" s="58" t="str">
        <f>VLOOKUP(Table4[[#This Row],[iso_code]],iso_code!B:C,2,FALSE)</f>
        <v>GMB</v>
      </c>
      <c r="D618" s="18" t="str">
        <f>VLOOKUP(Table4[[#This Row],[iso_code]],iso_code!G:H,2,FALSE)</f>
        <v>Gambia (the)</v>
      </c>
    </row>
    <row r="619" spans="1:4">
      <c r="A619" s="18">
        <v>58</v>
      </c>
      <c r="B619" s="18" t="s">
        <v>251</v>
      </c>
      <c r="C619" s="58" t="str">
        <f>VLOOKUP(Table4[[#This Row],[iso_code]],iso_code!B:C,2,FALSE)</f>
        <v>GHA</v>
      </c>
      <c r="D619" s="18" t="str">
        <f>VLOOKUP(Table4[[#This Row],[iso_code]],iso_code!G:H,2,FALSE)</f>
        <v>Ghana</v>
      </c>
    </row>
    <row r="620" spans="1:4">
      <c r="A620" s="18">
        <v>58</v>
      </c>
      <c r="B620" s="18" t="s">
        <v>2234</v>
      </c>
      <c r="C620" s="58" t="str">
        <f>VLOOKUP(Table4[[#This Row],[iso_code]],iso_code!B:C,2,FALSE)</f>
        <v>GIN</v>
      </c>
      <c r="D620" s="18" t="str">
        <f>VLOOKUP(Table4[[#This Row],[iso_code]],iso_code!G:H,2,FALSE)</f>
        <v>Guinea</v>
      </c>
    </row>
    <row r="621" spans="1:4">
      <c r="A621" s="18">
        <v>58</v>
      </c>
      <c r="B621" s="18" t="s">
        <v>2235</v>
      </c>
      <c r="C621" s="58" t="str">
        <f>VLOOKUP(Table4[[#This Row],[iso_code]],iso_code!B:C,2,FALSE)</f>
        <v>GNB</v>
      </c>
      <c r="D621" s="18" t="str">
        <f>VLOOKUP(Table4[[#This Row],[iso_code]],iso_code!G:H,2,FALSE)</f>
        <v>Guinea-Bissau</v>
      </c>
    </row>
    <row r="622" spans="1:4">
      <c r="A622" s="18">
        <v>58</v>
      </c>
      <c r="B622" s="18" t="s">
        <v>2238</v>
      </c>
      <c r="C622" s="58" t="str">
        <f>VLOOKUP(Table4[[#This Row],[iso_code]],iso_code!B:C,2,FALSE)</f>
        <v>LBR</v>
      </c>
      <c r="D622" s="18" t="str">
        <f>VLOOKUP(Table4[[#This Row],[iso_code]],iso_code!G:H,2,FALSE)</f>
        <v>Liberia</v>
      </c>
    </row>
    <row r="623" spans="1:4">
      <c r="A623" s="18">
        <v>58</v>
      </c>
      <c r="B623" s="18" t="s">
        <v>2240</v>
      </c>
      <c r="C623" s="58" t="str">
        <f>VLOOKUP(Table4[[#This Row],[iso_code]],iso_code!B:C,2,FALSE)</f>
        <v>MLI</v>
      </c>
      <c r="D623" s="18" t="str">
        <f>VLOOKUP(Table4[[#This Row],[iso_code]],iso_code!G:H,2,FALSE)</f>
        <v>Mali</v>
      </c>
    </row>
    <row r="624" spans="1:4">
      <c r="A624" s="18">
        <v>58</v>
      </c>
      <c r="B624" s="18" t="s">
        <v>1006</v>
      </c>
      <c r="C624" s="58" t="str">
        <f>VLOOKUP(Table4[[#This Row],[iso_code]],iso_code!B:C,2,FALSE)</f>
        <v>NER</v>
      </c>
      <c r="D624" s="18" t="str">
        <f>VLOOKUP(Table4[[#This Row],[iso_code]],iso_code!G:H,2,FALSE)</f>
        <v>Niger (the)</v>
      </c>
    </row>
    <row r="625" spans="1:4">
      <c r="A625" s="18">
        <v>58</v>
      </c>
      <c r="B625" s="18" t="s">
        <v>1233</v>
      </c>
      <c r="C625" s="58" t="str">
        <f>VLOOKUP(Table4[[#This Row],[iso_code]],iso_code!B:C,2,FALSE)</f>
        <v>NGA</v>
      </c>
      <c r="D625" s="18" t="str">
        <f>VLOOKUP(Table4[[#This Row],[iso_code]],iso_code!G:H,2,FALSE)</f>
        <v>Nigeria</v>
      </c>
    </row>
    <row r="626" spans="1:4">
      <c r="A626" s="18">
        <v>58</v>
      </c>
      <c r="B626" s="18" t="s">
        <v>1689</v>
      </c>
      <c r="C626" s="58" t="str">
        <f>VLOOKUP(Table4[[#This Row],[iso_code]],iso_code!B:C,2,FALSE)</f>
        <v>SEN</v>
      </c>
      <c r="D626" s="18" t="str">
        <f>VLOOKUP(Table4[[#This Row],[iso_code]],iso_code!G:H,2,FALSE)</f>
        <v>Senegal</v>
      </c>
    </row>
    <row r="627" spans="1:4">
      <c r="A627" s="18">
        <v>58</v>
      </c>
      <c r="B627" s="18" t="s">
        <v>2095</v>
      </c>
      <c r="C627" s="58" t="str">
        <f>VLOOKUP(Table4[[#This Row],[iso_code]],iso_code!B:C,2,FALSE)</f>
        <v>SLE</v>
      </c>
      <c r="D627" s="18" t="str">
        <f>VLOOKUP(Table4[[#This Row],[iso_code]],iso_code!G:H,2,FALSE)</f>
        <v>Sierra Leone</v>
      </c>
    </row>
    <row r="628" spans="1:4">
      <c r="A628" s="18">
        <v>58</v>
      </c>
      <c r="B628" s="18" t="s">
        <v>2017</v>
      </c>
      <c r="C628" s="58" t="str">
        <f>VLOOKUP(Table4[[#This Row],[iso_code]],iso_code!B:C,2,FALSE)</f>
        <v>TGO</v>
      </c>
      <c r="D628" s="18" t="str">
        <f>VLOOKUP(Table4[[#This Row],[iso_code]],iso_code!G:H,2,FALSE)</f>
        <v>Togo</v>
      </c>
    </row>
    <row r="629" spans="1:4">
      <c r="A629" s="18">
        <v>59</v>
      </c>
      <c r="B629" s="18" t="s">
        <v>2223</v>
      </c>
      <c r="C629" s="58" t="str">
        <f>VLOOKUP(Table4[[#This Row],[iso_code]],iso_code!B:C,2,FALSE)</f>
        <v>BEN</v>
      </c>
      <c r="D629" s="18" t="str">
        <f>VLOOKUP(Table4[[#This Row],[iso_code]],iso_code!G:H,2,FALSE)</f>
        <v>Benin</v>
      </c>
    </row>
    <row r="630" spans="1:4">
      <c r="A630" s="18">
        <v>59</v>
      </c>
      <c r="B630" s="18" t="s">
        <v>2224</v>
      </c>
      <c r="C630" s="58" t="str">
        <f>VLOOKUP(Table4[[#This Row],[iso_code]],iso_code!B:C,2,FALSE)</f>
        <v>BFA</v>
      </c>
      <c r="D630" s="18" t="str">
        <f>VLOOKUP(Table4[[#This Row],[iso_code]],iso_code!G:H,2,FALSE)</f>
        <v>Burkina Faso</v>
      </c>
    </row>
    <row r="631" spans="1:4">
      <c r="A631" s="18">
        <v>59</v>
      </c>
      <c r="B631" s="18" t="s">
        <v>2236</v>
      </c>
      <c r="C631" s="58" t="str">
        <f>VLOOKUP(Table4[[#This Row],[iso_code]],iso_code!B:C,2,FALSE)</f>
        <v>CIV</v>
      </c>
      <c r="D631" s="18" t="str">
        <f>VLOOKUP(Table4[[#This Row],[iso_code]],iso_code!G:H,2,FALSE)</f>
        <v>Côte d'Ivoire</v>
      </c>
    </row>
    <row r="632" spans="1:4">
      <c r="A632" s="18">
        <v>59</v>
      </c>
      <c r="B632" s="18" t="s">
        <v>2233</v>
      </c>
      <c r="C632" s="58" t="str">
        <f>VLOOKUP(Table4[[#This Row],[iso_code]],iso_code!B:C,2,FALSE)</f>
        <v>GMB</v>
      </c>
      <c r="D632" s="18" t="str">
        <f>VLOOKUP(Table4[[#This Row],[iso_code]],iso_code!G:H,2,FALSE)</f>
        <v>Gambia (the)</v>
      </c>
    </row>
    <row r="633" spans="1:4">
      <c r="A633" s="18">
        <v>59</v>
      </c>
      <c r="B633" s="18" t="s">
        <v>251</v>
      </c>
      <c r="C633" s="58" t="str">
        <f>VLOOKUP(Table4[[#This Row],[iso_code]],iso_code!B:C,2,FALSE)</f>
        <v>GHA</v>
      </c>
      <c r="D633" s="18" t="str">
        <f>VLOOKUP(Table4[[#This Row],[iso_code]],iso_code!G:H,2,FALSE)</f>
        <v>Ghana</v>
      </c>
    </row>
    <row r="634" spans="1:4">
      <c r="A634" s="18">
        <v>59</v>
      </c>
      <c r="B634" s="18" t="s">
        <v>2234</v>
      </c>
      <c r="C634" s="58" t="str">
        <f>VLOOKUP(Table4[[#This Row],[iso_code]],iso_code!B:C,2,FALSE)</f>
        <v>GIN</v>
      </c>
      <c r="D634" s="18" t="str">
        <f>VLOOKUP(Table4[[#This Row],[iso_code]],iso_code!G:H,2,FALSE)</f>
        <v>Guinea</v>
      </c>
    </row>
    <row r="635" spans="1:4">
      <c r="A635" s="18">
        <v>59</v>
      </c>
      <c r="B635" s="18" t="s">
        <v>2235</v>
      </c>
      <c r="C635" s="58" t="str">
        <f>VLOOKUP(Table4[[#This Row],[iso_code]],iso_code!B:C,2,FALSE)</f>
        <v>GNB</v>
      </c>
      <c r="D635" s="18" t="str">
        <f>VLOOKUP(Table4[[#This Row],[iso_code]],iso_code!G:H,2,FALSE)</f>
        <v>Guinea-Bissau</v>
      </c>
    </row>
    <row r="636" spans="1:4">
      <c r="A636" s="18">
        <v>59</v>
      </c>
      <c r="B636" s="18" t="s">
        <v>2238</v>
      </c>
      <c r="C636" s="58" t="str">
        <f>VLOOKUP(Table4[[#This Row],[iso_code]],iso_code!B:C,2,FALSE)</f>
        <v>LBR</v>
      </c>
      <c r="D636" s="18" t="str">
        <f>VLOOKUP(Table4[[#This Row],[iso_code]],iso_code!G:H,2,FALSE)</f>
        <v>Liberia</v>
      </c>
    </row>
    <row r="637" spans="1:4">
      <c r="A637" s="18">
        <v>59</v>
      </c>
      <c r="B637" s="18" t="s">
        <v>2240</v>
      </c>
      <c r="C637" s="58" t="str">
        <f>VLOOKUP(Table4[[#This Row],[iso_code]],iso_code!B:C,2,FALSE)</f>
        <v>MLI</v>
      </c>
      <c r="D637" s="18" t="str">
        <f>VLOOKUP(Table4[[#This Row],[iso_code]],iso_code!G:H,2,FALSE)</f>
        <v>Mali</v>
      </c>
    </row>
    <row r="638" spans="1:4">
      <c r="A638" s="18">
        <v>59</v>
      </c>
      <c r="B638" s="18" t="s">
        <v>1006</v>
      </c>
      <c r="C638" s="58" t="str">
        <f>VLOOKUP(Table4[[#This Row],[iso_code]],iso_code!B:C,2,FALSE)</f>
        <v>NER</v>
      </c>
      <c r="D638" s="18" t="str">
        <f>VLOOKUP(Table4[[#This Row],[iso_code]],iso_code!G:H,2,FALSE)</f>
        <v>Niger (the)</v>
      </c>
    </row>
    <row r="639" spans="1:4">
      <c r="A639" s="18">
        <v>59</v>
      </c>
      <c r="B639" s="18" t="s">
        <v>1233</v>
      </c>
      <c r="C639" s="58" t="str">
        <f>VLOOKUP(Table4[[#This Row],[iso_code]],iso_code!B:C,2,FALSE)</f>
        <v>NGA</v>
      </c>
      <c r="D639" s="18" t="str">
        <f>VLOOKUP(Table4[[#This Row],[iso_code]],iso_code!G:H,2,FALSE)</f>
        <v>Nigeria</v>
      </c>
    </row>
    <row r="640" spans="1:4">
      <c r="A640" s="18">
        <v>59</v>
      </c>
      <c r="B640" s="18" t="s">
        <v>1689</v>
      </c>
      <c r="C640" s="58" t="str">
        <f>VLOOKUP(Table4[[#This Row],[iso_code]],iso_code!B:C,2,FALSE)</f>
        <v>SEN</v>
      </c>
      <c r="D640" s="18" t="str">
        <f>VLOOKUP(Table4[[#This Row],[iso_code]],iso_code!G:H,2,FALSE)</f>
        <v>Senegal</v>
      </c>
    </row>
    <row r="641" spans="1:4">
      <c r="A641" s="18">
        <v>59</v>
      </c>
      <c r="B641" s="18" t="s">
        <v>2095</v>
      </c>
      <c r="C641" s="58" t="str">
        <f>VLOOKUP(Table4[[#This Row],[iso_code]],iso_code!B:C,2,FALSE)</f>
        <v>SLE</v>
      </c>
      <c r="D641" s="18" t="str">
        <f>VLOOKUP(Table4[[#This Row],[iso_code]],iso_code!G:H,2,FALSE)</f>
        <v>Sierra Leone</v>
      </c>
    </row>
    <row r="642" spans="1:4">
      <c r="A642" s="18">
        <v>59</v>
      </c>
      <c r="B642" s="18" t="s">
        <v>2017</v>
      </c>
      <c r="C642" s="58" t="str">
        <f>VLOOKUP(Table4[[#This Row],[iso_code]],iso_code!B:C,2,FALSE)</f>
        <v>TGO</v>
      </c>
      <c r="D642" s="18" t="str">
        <f>VLOOKUP(Table4[[#This Row],[iso_code]],iso_code!G:H,2,FALSE)</f>
        <v>Togo</v>
      </c>
    </row>
    <row r="643" spans="1:4">
      <c r="A643" s="18">
        <v>60</v>
      </c>
      <c r="B643" s="18" t="s">
        <v>748</v>
      </c>
      <c r="C643" s="58" t="str">
        <f>VLOOKUP(Table4[[#This Row],[iso_code]],iso_code!B:C,2,FALSE)</f>
        <v>ZMB</v>
      </c>
      <c r="D643" s="18" t="str">
        <f>VLOOKUP(Table4[[#This Row],[iso_code]],iso_code!G:H,2,FALSE)</f>
        <v>Zambia</v>
      </c>
    </row>
    <row r="644" spans="1:4">
      <c r="A644" s="18">
        <v>61</v>
      </c>
      <c r="B644" s="18" t="s">
        <v>748</v>
      </c>
      <c r="C644" s="58" t="str">
        <f>VLOOKUP(Table4[[#This Row],[iso_code]],iso_code!B:C,2,FALSE)</f>
        <v>ZMB</v>
      </c>
      <c r="D644" s="18" t="str">
        <f>VLOOKUP(Table4[[#This Row],[iso_code]],iso_code!G:H,2,FALSE)</f>
        <v>Zambia</v>
      </c>
    </row>
    <row r="645" spans="1:4">
      <c r="A645" s="18">
        <v>62</v>
      </c>
      <c r="B645" s="18" t="s">
        <v>514</v>
      </c>
      <c r="C645" s="58" t="str">
        <f>VLOOKUP(Table4[[#This Row],[iso_code]],iso_code!B:C,2,FALSE)</f>
        <v>MAR</v>
      </c>
      <c r="D645" s="18" t="str">
        <f>VLOOKUP(Table4[[#This Row],[iso_code]],iso_code!G:H,2,FALSE)</f>
        <v>Morocco</v>
      </c>
    </row>
    <row r="646" spans="1:4">
      <c r="A646" s="18">
        <v>63</v>
      </c>
      <c r="B646" s="18" t="s">
        <v>2095</v>
      </c>
      <c r="C646" s="58" t="str">
        <f>VLOOKUP(Table4[[#This Row],[iso_code]],iso_code!B:C,2,FALSE)</f>
        <v>SLE</v>
      </c>
      <c r="D646" s="18" t="str">
        <f>VLOOKUP(Table4[[#This Row],[iso_code]],iso_code!G:H,2,FALSE)</f>
        <v>Sierra Leone</v>
      </c>
    </row>
    <row r="647" spans="1:4">
      <c r="A647" s="18">
        <v>64</v>
      </c>
      <c r="B647" s="18" t="s">
        <v>1468</v>
      </c>
      <c r="C647" s="58" t="str">
        <f>VLOOKUP(Table4[[#This Row],[iso_code]],iso_code!B:C,2,FALSE)</f>
        <v>UGA</v>
      </c>
      <c r="D647" s="18" t="str">
        <f>VLOOKUP(Table4[[#This Row],[iso_code]],iso_code!G:H,2,FALSE)</f>
        <v>Uganda</v>
      </c>
    </row>
    <row r="648" spans="1:4">
      <c r="A648" s="18">
        <v>65</v>
      </c>
      <c r="B648" s="18" t="s">
        <v>2222</v>
      </c>
      <c r="C648" s="58" t="str">
        <f>VLOOKUP(Table4[[#This Row],[iso_code]],iso_code!B:C,2,FALSE)</f>
        <v>AGO</v>
      </c>
      <c r="D648" s="18" t="str">
        <f>VLOOKUP(Table4[[#This Row],[iso_code]],iso_code!G:H,2,FALSE)</f>
        <v>Angola</v>
      </c>
    </row>
    <row r="649" spans="1:4">
      <c r="A649" s="18">
        <v>65</v>
      </c>
      <c r="B649" s="18" t="s">
        <v>1830</v>
      </c>
      <c r="C649" s="58" t="str">
        <f>VLOOKUP(Table4[[#This Row],[iso_code]],iso_code!B:C,2,FALSE)</f>
        <v>BWA</v>
      </c>
      <c r="D649" s="18" t="str">
        <f>VLOOKUP(Table4[[#This Row],[iso_code]],iso_code!G:H,2,FALSE)</f>
        <v>Botswana</v>
      </c>
    </row>
    <row r="650" spans="1:4">
      <c r="A650" s="18">
        <v>65</v>
      </c>
      <c r="B650" s="18" t="s">
        <v>2237</v>
      </c>
      <c r="C650" s="58" t="str">
        <f>VLOOKUP(Table4[[#This Row],[iso_code]],iso_code!B:C,2,FALSE)</f>
        <v>LSO</v>
      </c>
      <c r="D650" s="18" t="str">
        <f>VLOOKUP(Table4[[#This Row],[iso_code]],iso_code!G:H,2,FALSE)</f>
        <v>Lesotho</v>
      </c>
    </row>
    <row r="651" spans="1:4">
      <c r="A651" s="18">
        <v>65</v>
      </c>
      <c r="B651" s="18" t="s">
        <v>1456</v>
      </c>
      <c r="C651" s="58" t="str">
        <f>VLOOKUP(Table4[[#This Row],[iso_code]],iso_code!B:C,2,FALSE)</f>
        <v>MOZ</v>
      </c>
      <c r="D651" s="18" t="str">
        <f>VLOOKUP(Table4[[#This Row],[iso_code]],iso_code!G:H,2,FALSE)</f>
        <v>Mozambique</v>
      </c>
    </row>
    <row r="652" spans="1:4">
      <c r="A652" s="18">
        <v>65</v>
      </c>
      <c r="B652" s="18" t="s">
        <v>2071</v>
      </c>
      <c r="C652" s="58" t="str">
        <f>VLOOKUP(Table4[[#This Row],[iso_code]],iso_code!B:C,2,FALSE)</f>
        <v>NAM</v>
      </c>
      <c r="D652" s="18" t="str">
        <f>VLOOKUP(Table4[[#This Row],[iso_code]],iso_code!G:H,2,FALSE)</f>
        <v>Namibia</v>
      </c>
    </row>
    <row r="653" spans="1:4">
      <c r="A653" s="18">
        <v>65</v>
      </c>
      <c r="B653" s="18" t="s">
        <v>613</v>
      </c>
      <c r="C653" s="58" t="str">
        <f>VLOOKUP(Table4[[#This Row],[iso_code]],iso_code!B:C,2,FALSE)</f>
        <v>ZAF</v>
      </c>
      <c r="D653" s="18" t="str">
        <f>VLOOKUP(Table4[[#This Row],[iso_code]],iso_code!G:H,2,FALSE)</f>
        <v>South Africa</v>
      </c>
    </row>
    <row r="654" spans="1:4">
      <c r="A654" s="18">
        <v>65</v>
      </c>
      <c r="B654" s="18" t="s">
        <v>748</v>
      </c>
      <c r="C654" s="58" t="str">
        <f>VLOOKUP(Table4[[#This Row],[iso_code]],iso_code!B:C,2,FALSE)</f>
        <v>ZMB</v>
      </c>
      <c r="D654" s="18" t="str">
        <f>VLOOKUP(Table4[[#This Row],[iso_code]],iso_code!G:H,2,FALSE)</f>
        <v>Zambia</v>
      </c>
    </row>
    <row r="655" spans="1:4">
      <c r="A655" s="18">
        <v>65</v>
      </c>
      <c r="B655" s="18" t="s">
        <v>2248</v>
      </c>
      <c r="C655" s="58" t="str">
        <f>VLOOKUP(Table4[[#This Row],[iso_code]],iso_code!B:C,2,FALSE)</f>
        <v>ZWE</v>
      </c>
      <c r="D655" s="18" t="str">
        <f>VLOOKUP(Table4[[#This Row],[iso_code]],iso_code!G:H,2,FALSE)</f>
        <v>Zimbabwe</v>
      </c>
    </row>
    <row r="656" spans="1:4">
      <c r="A656" s="18">
        <v>66</v>
      </c>
      <c r="B656" s="18" t="s">
        <v>613</v>
      </c>
      <c r="C656" s="58" t="str">
        <f>VLOOKUP(Table4[[#This Row],[iso_code]],iso_code!B:C,2,FALSE)</f>
        <v>ZAF</v>
      </c>
      <c r="D656" s="18" t="str">
        <f>VLOOKUP(Table4[[#This Row],[iso_code]],iso_code!G:H,2,FALSE)</f>
        <v>South Africa</v>
      </c>
    </row>
    <row r="657" spans="1:4">
      <c r="A657" s="18">
        <v>67</v>
      </c>
      <c r="B657" s="54" t="s">
        <v>801</v>
      </c>
      <c r="C657" s="58" t="str">
        <f>VLOOKUP(Table4[[#This Row],[iso_code]],iso_code!B:C,2,FALSE)</f>
        <v>DZA</v>
      </c>
      <c r="D657" s="18" t="str">
        <f>VLOOKUP(Table4[[#This Row],[iso_code]],iso_code!G:H,2,FALSE)</f>
        <v>Algeria</v>
      </c>
    </row>
    <row r="658" spans="1:4">
      <c r="A658" s="18">
        <v>68</v>
      </c>
      <c r="B658" s="54" t="s">
        <v>251</v>
      </c>
      <c r="C658" s="58" t="str">
        <f>VLOOKUP(Table4[[#This Row],[iso_code]],iso_code!B:C,2,FALSE)</f>
        <v>GHA</v>
      </c>
      <c r="D658" s="18" t="str">
        <f>VLOOKUP(Table4[[#This Row],[iso_code]],iso_code!G:H,2,FALSE)</f>
        <v>Ghana</v>
      </c>
    </row>
    <row r="659" spans="1:4">
      <c r="A659" s="18">
        <v>69</v>
      </c>
      <c r="B659" s="54" t="s">
        <v>429</v>
      </c>
      <c r="C659" s="58" t="str">
        <f>VLOOKUP(Table4[[#This Row],[iso_code]],iso_code!B:C,2,FALSE)</f>
        <v>KEN</v>
      </c>
      <c r="D659" s="18" t="str">
        <f>VLOOKUP(Table4[[#This Row],[iso_code]],iso_code!G:H,2,FALSE)</f>
        <v>Kenya</v>
      </c>
    </row>
    <row r="660" spans="1:4">
      <c r="A660" s="18">
        <v>70</v>
      </c>
      <c r="B660" s="54" t="s">
        <v>801</v>
      </c>
      <c r="C660" s="58" t="str">
        <f>VLOOKUP(Table4[[#This Row],[iso_code]],iso_code!B:C,2,FALSE)</f>
        <v>DZA</v>
      </c>
      <c r="D660" s="18" t="str">
        <f>VLOOKUP(Table4[[#This Row],[iso_code]],iso_code!G:H,2,FALSE)</f>
        <v>Algeria</v>
      </c>
    </row>
    <row r="661" spans="1:4">
      <c r="A661" s="18">
        <v>71</v>
      </c>
      <c r="B661" s="54" t="s">
        <v>1233</v>
      </c>
      <c r="C661" s="58" t="str">
        <f>VLOOKUP(Table4[[#This Row],[iso_code]],iso_code!B:C,2,FALSE)</f>
        <v>NGA</v>
      </c>
      <c r="D661" s="18" t="str">
        <f>VLOOKUP(Table4[[#This Row],[iso_code]],iso_code!G:H,2,FALSE)</f>
        <v>Nigeria</v>
      </c>
    </row>
    <row r="662" spans="1:4">
      <c r="A662" s="18">
        <v>72</v>
      </c>
      <c r="B662" s="54" t="s">
        <v>195</v>
      </c>
      <c r="C662" s="58" t="str">
        <f>VLOOKUP(Table4[[#This Row],[iso_code]],iso_code!B:C,2,FALSE)</f>
        <v>ETH</v>
      </c>
      <c r="D662" s="18" t="str">
        <f>VLOOKUP(Table4[[#This Row],[iso_code]],iso_code!G:H,2,FALSE)</f>
        <v>Ethiopia</v>
      </c>
    </row>
    <row r="663" spans="1:4">
      <c r="A663" s="18">
        <v>73</v>
      </c>
      <c r="B663" s="54" t="s">
        <v>429</v>
      </c>
      <c r="C663" s="58" t="str">
        <f>VLOOKUP(Table4[[#This Row],[iso_code]],iso_code!B:C,2,FALSE)</f>
        <v>KEN</v>
      </c>
      <c r="D663" s="18" t="str">
        <f>VLOOKUP(Table4[[#This Row],[iso_code]],iso_code!G:H,2,FALSE)</f>
        <v>Kenya</v>
      </c>
    </row>
    <row r="664" spans="1:4">
      <c r="A664" s="18">
        <v>74</v>
      </c>
      <c r="B664" s="54" t="s">
        <v>859</v>
      </c>
      <c r="C664" s="58" t="str">
        <f>VLOOKUP(Table4[[#This Row],[iso_code]],iso_code!B:C,2,FALSE)</f>
        <v>TZA</v>
      </c>
      <c r="D664" s="18" t="str">
        <f>VLOOKUP(Table4[[#This Row],[iso_code]],iso_code!G:H,2,FALSE)</f>
        <v>Tanzania, United Republic of</v>
      </c>
    </row>
    <row r="665" spans="1:4">
      <c r="A665" s="18">
        <v>75</v>
      </c>
      <c r="B665" s="54" t="s">
        <v>1468</v>
      </c>
      <c r="C665" s="58" t="str">
        <f>VLOOKUP(Table4[[#This Row],[iso_code]],iso_code!B:C,2,FALSE)</f>
        <v>UGA</v>
      </c>
      <c r="D665" s="18" t="str">
        <f>VLOOKUP(Table4[[#This Row],[iso_code]],iso_code!G:H,2,FALSE)</f>
        <v>Uganda</v>
      </c>
    </row>
    <row r="666" spans="1:4">
      <c r="A666" s="18">
        <v>76</v>
      </c>
      <c r="B666" s="54" t="s">
        <v>2241</v>
      </c>
      <c r="C666" s="58" t="str">
        <f>VLOOKUP(Table4[[#This Row],[iso_code]],iso_code!B:C,2,FALSE)</f>
        <v>RWA</v>
      </c>
      <c r="D666" s="18" t="str">
        <f>VLOOKUP(Table4[[#This Row],[iso_code]],iso_code!G:H,2,FALSE)</f>
        <v>Rwanda</v>
      </c>
    </row>
    <row r="667" spans="1:4">
      <c r="A667" s="18">
        <v>77</v>
      </c>
      <c r="B667" s="54" t="s">
        <v>613</v>
      </c>
      <c r="C667" s="58" t="str">
        <f>VLOOKUP(Table4[[#This Row],[iso_code]],iso_code!B:C,2,FALSE)</f>
        <v>ZAF</v>
      </c>
      <c r="D667" s="18" t="str">
        <f>VLOOKUP(Table4[[#This Row],[iso_code]],iso_code!G:H,2,FALSE)</f>
        <v>South Africa</v>
      </c>
    </row>
    <row r="668" spans="1:4">
      <c r="A668" s="18">
        <v>78</v>
      </c>
      <c r="B668" s="54" t="s">
        <v>514</v>
      </c>
      <c r="C668" s="58" t="str">
        <f>VLOOKUP(Table4[[#This Row],[iso_code]],iso_code!B:C,2,FALSE)</f>
        <v>MAR</v>
      </c>
      <c r="D668" s="18" t="str">
        <f>VLOOKUP(Table4[[#This Row],[iso_code]],iso_code!G:H,2,FALSE)</f>
        <v>Morocco</v>
      </c>
    </row>
    <row r="669" spans="1:4">
      <c r="A669" s="18">
        <v>79</v>
      </c>
      <c r="B669" s="54" t="s">
        <v>851</v>
      </c>
      <c r="C669" s="58" t="str">
        <f>VLOOKUP(Table4[[#This Row],[iso_code]],iso_code!B:C,2,FALSE)</f>
        <v>EGY</v>
      </c>
      <c r="D669" s="18" t="str">
        <f>VLOOKUP(Table4[[#This Row],[iso_code]],iso_code!G:H,2,FALSE)</f>
        <v>Egypt</v>
      </c>
    </row>
    <row r="670" spans="1:4">
      <c r="A670" s="18">
        <v>80</v>
      </c>
      <c r="B670" s="54" t="s">
        <v>514</v>
      </c>
      <c r="C670" s="58" t="str">
        <f>VLOOKUP(Table4[[#This Row],[iso_code]],iso_code!B:C,2,FALSE)</f>
        <v>MAR</v>
      </c>
      <c r="D670" s="18" t="str">
        <f>VLOOKUP(Table4[[#This Row],[iso_code]],iso_code!G:H,2,FALSE)</f>
        <v>Morocco</v>
      </c>
    </row>
    <row r="671" spans="1:4">
      <c r="A671" s="18">
        <v>81</v>
      </c>
      <c r="B671" s="54" t="s">
        <v>195</v>
      </c>
      <c r="C671" s="58" t="str">
        <f>VLOOKUP(Table4[[#This Row],[iso_code]],iso_code!B:C,2,FALSE)</f>
        <v>ETH</v>
      </c>
      <c r="D671" s="18" t="str">
        <f>VLOOKUP(Table4[[#This Row],[iso_code]],iso_code!G:H,2,FALSE)</f>
        <v>Ethiopia</v>
      </c>
    </row>
    <row r="672" spans="1:4">
      <c r="A672" s="18">
        <v>82</v>
      </c>
      <c r="B672" s="54" t="s">
        <v>801</v>
      </c>
      <c r="C672" s="58" t="str">
        <f>VLOOKUP(Table4[[#This Row],[iso_code]],iso_code!B:C,2,FALSE)</f>
        <v>DZA</v>
      </c>
      <c r="D672" s="18" t="str">
        <f>VLOOKUP(Table4[[#This Row],[iso_code]],iso_code!G:H,2,FALSE)</f>
        <v>Algeria</v>
      </c>
    </row>
    <row r="673" spans="1:4">
      <c r="A673" s="18">
        <v>83</v>
      </c>
      <c r="B673" s="54" t="s">
        <v>971</v>
      </c>
      <c r="C673" s="58" t="str">
        <f>VLOOKUP(Table4[[#This Row],[iso_code]],iso_code!B:C,2,FALSE)</f>
        <v>MUS</v>
      </c>
      <c r="D673" s="18" t="str">
        <f>VLOOKUP(Table4[[#This Row],[iso_code]],iso_code!G:H,2,FALSE)</f>
        <v>Mauritius</v>
      </c>
    </row>
    <row r="674" spans="1:4">
      <c r="A674" s="18">
        <v>84</v>
      </c>
      <c r="B674" s="54" t="s">
        <v>514</v>
      </c>
      <c r="C674" s="58" t="str">
        <f>VLOOKUP(Table4[[#This Row],[iso_code]],iso_code!B:C,2,FALSE)</f>
        <v>MAR</v>
      </c>
      <c r="D674" s="18" t="str">
        <f>VLOOKUP(Table4[[#This Row],[iso_code]],iso_code!G:H,2,FALSE)</f>
        <v>Morocco</v>
      </c>
    </row>
    <row r="675" spans="1:4">
      <c r="A675" s="18">
        <v>85</v>
      </c>
      <c r="B675" s="54" t="s">
        <v>1233</v>
      </c>
      <c r="C675" s="58" t="str">
        <f>VLOOKUP(Table4[[#This Row],[iso_code]],iso_code!B:C,2,FALSE)</f>
        <v>NGA</v>
      </c>
      <c r="D675" s="18" t="str">
        <f>VLOOKUP(Table4[[#This Row],[iso_code]],iso_code!G:H,2,FALSE)</f>
        <v>Nigeria</v>
      </c>
    </row>
    <row r="676" spans="1:4">
      <c r="A676" s="18">
        <v>86</v>
      </c>
      <c r="B676" s="54" t="s">
        <v>953</v>
      </c>
      <c r="C676" s="58" t="str">
        <f>VLOOKUP(Table4[[#This Row],[iso_code]],iso_code!B:C,2,FALSE)</f>
        <v>TUN</v>
      </c>
      <c r="D676" s="18" t="str">
        <f>VLOOKUP(Table4[[#This Row],[iso_code]],iso_code!G:H,2,FALSE)</f>
        <v>Tunisia</v>
      </c>
    </row>
    <row r="677" spans="1:4">
      <c r="A677" s="18">
        <v>87</v>
      </c>
      <c r="B677" s="54" t="s">
        <v>2248</v>
      </c>
      <c r="C677" s="58" t="str">
        <f>VLOOKUP(Table4[[#This Row],[iso_code]],iso_code!B:C,2,FALSE)</f>
        <v>ZWE</v>
      </c>
      <c r="D677" s="18" t="str">
        <f>VLOOKUP(Table4[[#This Row],[iso_code]],iso_code!G:H,2,FALSE)</f>
        <v>Zimbabwe</v>
      </c>
    </row>
    <row r="678" spans="1:4">
      <c r="A678" s="18">
        <v>88</v>
      </c>
      <c r="B678" s="54" t="s">
        <v>971</v>
      </c>
      <c r="C678" s="58" t="str">
        <f>VLOOKUP(Table4[[#This Row],[iso_code]],iso_code!B:C,2,FALSE)</f>
        <v>MUS</v>
      </c>
      <c r="D678" s="18" t="str">
        <f>VLOOKUP(Table4[[#This Row],[iso_code]],iso_code!G:H,2,FALSE)</f>
        <v>Mauritius</v>
      </c>
    </row>
    <row r="679" spans="1:4">
      <c r="A679" s="18">
        <v>89</v>
      </c>
      <c r="B679" s="54" t="s">
        <v>1233</v>
      </c>
      <c r="C679" s="58" t="str">
        <f>VLOOKUP(Table4[[#This Row],[iso_code]],iso_code!B:C,2,FALSE)</f>
        <v>NGA</v>
      </c>
      <c r="D679" s="18" t="str">
        <f>VLOOKUP(Table4[[#This Row],[iso_code]],iso_code!G:H,2,FALSE)</f>
        <v>Nigeria</v>
      </c>
    </row>
    <row r="680" spans="1:4">
      <c r="A680" s="18">
        <v>90</v>
      </c>
      <c r="B680" s="54" t="s">
        <v>2239</v>
      </c>
      <c r="C680" s="58" t="str">
        <f>VLOOKUP(Table4[[#This Row],[iso_code]],iso_code!B:C,2,FALSE)</f>
        <v>MDG</v>
      </c>
      <c r="D680" s="18" t="str">
        <f>VLOOKUP(Table4[[#This Row],[iso_code]],iso_code!G:H,2,FALSE)</f>
        <v>Madagascar</v>
      </c>
    </row>
    <row r="681" spans="1:4">
      <c r="A681" s="18">
        <v>91</v>
      </c>
      <c r="B681" s="54" t="s">
        <v>1233</v>
      </c>
      <c r="C681" s="58" t="str">
        <f>VLOOKUP(Table4[[#This Row],[iso_code]],iso_code!B:C,2,FALSE)</f>
        <v>NGA</v>
      </c>
      <c r="D681" s="18" t="str">
        <f>VLOOKUP(Table4[[#This Row],[iso_code]],iso_code!G:H,2,FALSE)</f>
        <v>Nigeria</v>
      </c>
    </row>
    <row r="682" spans="1:4">
      <c r="A682" s="18">
        <v>92</v>
      </c>
      <c r="B682" s="54" t="s">
        <v>1006</v>
      </c>
      <c r="C682" s="58" t="str">
        <f>VLOOKUP(Table4[[#This Row],[iso_code]],iso_code!B:C,2,FALSE)</f>
        <v>NER</v>
      </c>
      <c r="D682" s="18" t="str">
        <f>VLOOKUP(Table4[[#This Row],[iso_code]],iso_code!G:H,2,FALSE)</f>
        <v>Niger (the)</v>
      </c>
    </row>
    <row r="683" spans="1:4">
      <c r="A683" s="18">
        <v>93</v>
      </c>
      <c r="B683" s="54" t="s">
        <v>801</v>
      </c>
      <c r="C683" s="58" t="str">
        <f>VLOOKUP(Table4[[#This Row],[iso_code]],iso_code!B:C,2,FALSE)</f>
        <v>DZA</v>
      </c>
      <c r="D683" s="18" t="str">
        <f>VLOOKUP(Table4[[#This Row],[iso_code]],iso_code!G:H,2,FALSE)</f>
        <v>Algeria</v>
      </c>
    </row>
    <row r="684" spans="1:4">
      <c r="A684" s="18">
        <v>94</v>
      </c>
      <c r="B684" s="54" t="s">
        <v>1233</v>
      </c>
      <c r="C684" s="58" t="str">
        <f>VLOOKUP(Table4[[#This Row],[iso_code]],iso_code!B:C,2,FALSE)</f>
        <v>NGA</v>
      </c>
      <c r="D684" s="18" t="str">
        <f>VLOOKUP(Table4[[#This Row],[iso_code]],iso_code!G:H,2,FALSE)</f>
        <v>Nigeria</v>
      </c>
    </row>
    <row r="685" spans="1:4">
      <c r="A685" s="18">
        <v>95</v>
      </c>
      <c r="B685" s="54" t="s">
        <v>514</v>
      </c>
      <c r="C685" s="58" t="str">
        <f>VLOOKUP(Table4[[#This Row],[iso_code]],iso_code!B:C,2,FALSE)</f>
        <v>MAR</v>
      </c>
      <c r="D685" s="18" t="str">
        <f>VLOOKUP(Table4[[#This Row],[iso_code]],iso_code!G:H,2,FALSE)</f>
        <v>Morocco</v>
      </c>
    </row>
    <row r="686" spans="1:4">
      <c r="A686" s="18">
        <v>96</v>
      </c>
      <c r="B686" s="54" t="s">
        <v>801</v>
      </c>
      <c r="C686" s="58" t="str">
        <f>VLOOKUP(Table4[[#This Row],[iso_code]],iso_code!B:C,2,FALSE)</f>
        <v>DZA</v>
      </c>
      <c r="D686" s="18" t="str">
        <f>VLOOKUP(Table4[[#This Row],[iso_code]],iso_code!G:H,2,FALSE)</f>
        <v>Algeria</v>
      </c>
    </row>
    <row r="687" spans="1:4">
      <c r="A687" s="18">
        <v>97</v>
      </c>
      <c r="B687" s="54" t="s">
        <v>195</v>
      </c>
      <c r="C687" s="58" t="str">
        <f>VLOOKUP(Table4[[#This Row],[iso_code]],iso_code!B:C,2,FALSE)</f>
        <v>ETH</v>
      </c>
      <c r="D687" s="18" t="str">
        <f>VLOOKUP(Table4[[#This Row],[iso_code]],iso_code!G:H,2,FALSE)</f>
        <v>Ethiopia</v>
      </c>
    </row>
    <row r="688" spans="1:4">
      <c r="A688" s="18">
        <v>98</v>
      </c>
      <c r="B688" s="54" t="s">
        <v>851</v>
      </c>
      <c r="C688" s="58" t="str">
        <f>VLOOKUP(Table4[[#This Row],[iso_code]],iso_code!B:C,2,FALSE)</f>
        <v>EGY</v>
      </c>
      <c r="D688" s="18" t="str">
        <f>VLOOKUP(Table4[[#This Row],[iso_code]],iso_code!G:H,2,FALSE)</f>
        <v>Egypt</v>
      </c>
    </row>
    <row r="689" spans="1:4">
      <c r="A689" s="18">
        <v>99</v>
      </c>
      <c r="B689" s="54" t="s">
        <v>2246</v>
      </c>
      <c r="C689" s="58" t="str">
        <f>VLOOKUP(Table4[[#This Row],[iso_code]],iso_code!B:C,2,FALSE)</f>
        <v>SDN</v>
      </c>
      <c r="D689" s="18" t="str">
        <f>VLOOKUP(Table4[[#This Row],[iso_code]],iso_code!G:H,2,FALSE)</f>
        <v>Sudan (the)</v>
      </c>
    </row>
    <row r="690" spans="1:4">
      <c r="A690" s="18">
        <v>100</v>
      </c>
      <c r="B690" s="54" t="s">
        <v>2025</v>
      </c>
      <c r="C690" s="58" t="str">
        <f>VLOOKUP(Table4[[#This Row],[iso_code]],iso_code!B:C,2,FALSE)</f>
        <v>COD</v>
      </c>
      <c r="D690" s="18" t="str">
        <f>VLOOKUP(Table4[[#This Row],[iso_code]],iso_code!G:H,2,FALSE)</f>
        <v>Congo (the Democratic Republic of the)</v>
      </c>
    </row>
    <row r="691" spans="1:4">
      <c r="A691" s="18">
        <v>101</v>
      </c>
      <c r="B691" s="54" t="s">
        <v>1468</v>
      </c>
      <c r="C691" s="58" t="str">
        <f>VLOOKUP(Table4[[#This Row],[iso_code]],iso_code!B:C,2,FALSE)</f>
        <v>UGA</v>
      </c>
      <c r="D691" s="18" t="str">
        <f>VLOOKUP(Table4[[#This Row],[iso_code]],iso_code!G:H,2,FALSE)</f>
        <v>Uganda</v>
      </c>
    </row>
    <row r="692" spans="1:4">
      <c r="A692" s="18">
        <v>102</v>
      </c>
      <c r="B692" s="54" t="s">
        <v>286</v>
      </c>
      <c r="C692" s="58" t="str">
        <f>VLOOKUP(Table4[[#This Row],[iso_code]],iso_code!B:C,2,FALSE)</f>
        <v>CMR</v>
      </c>
      <c r="D692" s="18" t="str">
        <f>VLOOKUP(Table4[[#This Row],[iso_code]],iso_code!G:H,2,FALSE)</f>
        <v>Cameroon</v>
      </c>
    </row>
    <row r="693" spans="1:4">
      <c r="A693" s="18">
        <v>103</v>
      </c>
      <c r="B693" s="54" t="s">
        <v>2025</v>
      </c>
      <c r="C693" s="58" t="str">
        <f>VLOOKUP(Table4[[#This Row],[iso_code]],iso_code!B:C,2,FALSE)</f>
        <v>COD</v>
      </c>
      <c r="D693" s="18" t="str">
        <f>VLOOKUP(Table4[[#This Row],[iso_code]],iso_code!G:H,2,FALSE)</f>
        <v>Congo (the Democratic Republic of the)</v>
      </c>
    </row>
    <row r="694" spans="1:4">
      <c r="A694" s="18">
        <v>104</v>
      </c>
      <c r="B694" s="54" t="s">
        <v>953</v>
      </c>
      <c r="C694" s="58" t="str">
        <f>VLOOKUP(Table4[[#This Row],[iso_code]],iso_code!B:C,2,FALSE)</f>
        <v>TUN</v>
      </c>
      <c r="D694" s="18" t="str">
        <f>VLOOKUP(Table4[[#This Row],[iso_code]],iso_code!G:H,2,FALSE)</f>
        <v>Tunisia</v>
      </c>
    </row>
    <row r="695" spans="1:4">
      <c r="A695" s="18">
        <v>105</v>
      </c>
      <c r="B695" s="54" t="s">
        <v>2246</v>
      </c>
      <c r="C695" s="58" t="str">
        <f>VLOOKUP(Table4[[#This Row],[iso_code]],iso_code!B:C,2,FALSE)</f>
        <v>SDN</v>
      </c>
      <c r="D695" s="18" t="str">
        <f>VLOOKUP(Table4[[#This Row],[iso_code]],iso_code!G:H,2,FALSE)</f>
        <v>Sudan (the)</v>
      </c>
    </row>
    <row r="696" spans="1:4">
      <c r="A696" s="18">
        <v>106</v>
      </c>
      <c r="B696" s="54" t="s">
        <v>801</v>
      </c>
      <c r="C696" s="58" t="str">
        <f>VLOOKUP(Table4[[#This Row],[iso_code]],iso_code!B:C,2,FALSE)</f>
        <v>DZA</v>
      </c>
      <c r="D696" s="18" t="str">
        <f>VLOOKUP(Table4[[#This Row],[iso_code]],iso_code!G:H,2,FALSE)</f>
        <v>Algeria</v>
      </c>
    </row>
    <row r="697" spans="1:4">
      <c r="A697" s="18">
        <v>107</v>
      </c>
      <c r="B697" s="54" t="s">
        <v>613</v>
      </c>
      <c r="C697" s="58" t="str">
        <f>VLOOKUP(Table4[[#This Row],[iso_code]],iso_code!B:C,2,FALSE)</f>
        <v>ZAF</v>
      </c>
      <c r="D697" s="18" t="str">
        <f>VLOOKUP(Table4[[#This Row],[iso_code]],iso_code!G:H,2,FALSE)</f>
        <v>South Africa</v>
      </c>
    </row>
    <row r="698" spans="1:4">
      <c r="A698" s="18">
        <v>108</v>
      </c>
      <c r="B698" s="54" t="s">
        <v>613</v>
      </c>
      <c r="C698" s="58" t="str">
        <f>VLOOKUP(Table4[[#This Row],[iso_code]],iso_code!B:C,2,FALSE)</f>
        <v>ZAF</v>
      </c>
      <c r="D698" s="18" t="str">
        <f>VLOOKUP(Table4[[#This Row],[iso_code]],iso_code!G:H,2,FALSE)</f>
        <v>South Africa</v>
      </c>
    </row>
    <row r="699" spans="1:4">
      <c r="A699" s="18">
        <v>109</v>
      </c>
      <c r="B699" s="54" t="s">
        <v>251</v>
      </c>
      <c r="C699" s="58" t="str">
        <f>VLOOKUP(Table4[[#This Row],[iso_code]],iso_code!B:C,2,FALSE)</f>
        <v>GHA</v>
      </c>
      <c r="D699" s="18" t="str">
        <f>VLOOKUP(Table4[[#This Row],[iso_code]],iso_code!G:H,2,FALSE)</f>
        <v>Ghana</v>
      </c>
    </row>
    <row r="700" spans="1:4">
      <c r="A700" s="18">
        <v>110</v>
      </c>
      <c r="B700" s="54" t="s">
        <v>195</v>
      </c>
      <c r="C700" s="58" t="str">
        <f>VLOOKUP(Table4[[#This Row],[iso_code]],iso_code!B:C,2,FALSE)</f>
        <v>ETH</v>
      </c>
      <c r="D700" s="18" t="str">
        <f>VLOOKUP(Table4[[#This Row],[iso_code]],iso_code!G:H,2,FALSE)</f>
        <v>Ethiopia</v>
      </c>
    </row>
    <row r="701" spans="1:4">
      <c r="A701" s="18">
        <v>111</v>
      </c>
      <c r="B701" s="54" t="s">
        <v>1233</v>
      </c>
      <c r="C701" s="58" t="str">
        <f>VLOOKUP(Table4[[#This Row],[iso_code]],iso_code!B:C,2,FALSE)</f>
        <v>NGA</v>
      </c>
      <c r="D701" s="18" t="str">
        <f>VLOOKUP(Table4[[#This Row],[iso_code]],iso_code!G:H,2,FALSE)</f>
        <v>Nigeria</v>
      </c>
    </row>
    <row r="702" spans="1:4">
      <c r="A702" s="18">
        <v>112</v>
      </c>
      <c r="B702" s="54" t="s">
        <v>1165</v>
      </c>
      <c r="C702" s="58" t="str">
        <f>VLOOKUP(Table4[[#This Row],[iso_code]],iso_code!B:C,2,FALSE)</f>
        <v>MWI</v>
      </c>
      <c r="D702" s="18" t="str">
        <f>VLOOKUP(Table4[[#This Row],[iso_code]],iso_code!G:H,2,FALSE)</f>
        <v>Malawi</v>
      </c>
    </row>
    <row r="703" spans="1:4">
      <c r="A703" s="18">
        <v>113</v>
      </c>
      <c r="B703" s="54" t="s">
        <v>514</v>
      </c>
      <c r="C703" s="58" t="str">
        <f>VLOOKUP(Table4[[#This Row],[iso_code]],iso_code!B:C,2,FALSE)</f>
        <v>MAR</v>
      </c>
      <c r="D703" s="18" t="str">
        <f>VLOOKUP(Table4[[#This Row],[iso_code]],iso_code!G:H,2,FALSE)</f>
        <v>Morocco</v>
      </c>
    </row>
    <row r="704" spans="1:4">
      <c r="A704" s="18">
        <v>114</v>
      </c>
      <c r="B704" s="54" t="s">
        <v>2244</v>
      </c>
      <c r="C704" s="58" t="str">
        <f>VLOOKUP(Table4[[#This Row],[iso_code]],iso_code!B:C,2,FALSE)</f>
        <v>SOM</v>
      </c>
      <c r="D704" s="18" t="str">
        <f>VLOOKUP(Table4[[#This Row],[iso_code]],iso_code!G:H,2,FALSE)</f>
        <v>Somalia</v>
      </c>
    </row>
    <row r="705" spans="1:4">
      <c r="A705" s="18">
        <v>115</v>
      </c>
      <c r="B705" s="54" t="s">
        <v>286</v>
      </c>
      <c r="C705" s="58" t="str">
        <f>VLOOKUP(Table4[[#This Row],[iso_code]],iso_code!B:C,2,FALSE)</f>
        <v>CMR</v>
      </c>
      <c r="D705" s="18" t="str">
        <f>VLOOKUP(Table4[[#This Row],[iso_code]],iso_code!G:H,2,FALSE)</f>
        <v>Cameroon</v>
      </c>
    </row>
    <row r="706" spans="1:4">
      <c r="A706" s="18">
        <v>116</v>
      </c>
      <c r="B706" s="54" t="s">
        <v>195</v>
      </c>
      <c r="C706" s="58" t="str">
        <f>VLOOKUP(Table4[[#This Row],[iso_code]],iso_code!B:C,2,FALSE)</f>
        <v>ETH</v>
      </c>
      <c r="D706" s="18" t="str">
        <f>VLOOKUP(Table4[[#This Row],[iso_code]],iso_code!G:H,2,FALSE)</f>
        <v>Ethiopia</v>
      </c>
    </row>
    <row r="707" spans="1:4">
      <c r="A707" s="18">
        <v>117</v>
      </c>
      <c r="B707" s="54" t="s">
        <v>195</v>
      </c>
      <c r="C707" s="58" t="str">
        <f>VLOOKUP(Table4[[#This Row],[iso_code]],iso_code!B:C,2,FALSE)</f>
        <v>ETH</v>
      </c>
      <c r="D707" s="18" t="str">
        <f>VLOOKUP(Table4[[#This Row],[iso_code]],iso_code!G:H,2,FALSE)</f>
        <v>Ethiopia</v>
      </c>
    </row>
    <row r="708" spans="1:4">
      <c r="A708" s="18">
        <v>118</v>
      </c>
      <c r="B708" s="54" t="s">
        <v>859</v>
      </c>
      <c r="C708" s="58" t="str">
        <f>VLOOKUP(Table4[[#This Row],[iso_code]],iso_code!B:C,2,FALSE)</f>
        <v>TZA</v>
      </c>
      <c r="D708" s="18" t="str">
        <f>VLOOKUP(Table4[[#This Row],[iso_code]],iso_code!G:H,2,FALSE)</f>
        <v>Tanzania, United Republic of</v>
      </c>
    </row>
    <row r="709" spans="1:4">
      <c r="A709" s="18">
        <v>119</v>
      </c>
      <c r="B709" s="54" t="s">
        <v>1233</v>
      </c>
      <c r="C709" s="58" t="str">
        <f>VLOOKUP(Table4[[#This Row],[iso_code]],iso_code!B:C,2,FALSE)</f>
        <v>NGA</v>
      </c>
      <c r="D709" s="18" t="str">
        <f>VLOOKUP(Table4[[#This Row],[iso_code]],iso_code!G:H,2,FALSE)</f>
        <v>Nigeria</v>
      </c>
    </row>
    <row r="710" spans="1:4">
      <c r="A710" s="18">
        <v>120</v>
      </c>
      <c r="B710" s="54" t="s">
        <v>1233</v>
      </c>
      <c r="C710" s="58" t="str">
        <f>VLOOKUP(Table4[[#This Row],[iso_code]],iso_code!B:C,2,FALSE)</f>
        <v>NGA</v>
      </c>
      <c r="D710" s="18" t="str">
        <f>VLOOKUP(Table4[[#This Row],[iso_code]],iso_code!G:H,2,FALSE)</f>
        <v>Nigeria</v>
      </c>
    </row>
    <row r="711" spans="1:4">
      <c r="A711" s="18">
        <v>121</v>
      </c>
      <c r="B711" s="54" t="s">
        <v>801</v>
      </c>
      <c r="C711" s="58" t="str">
        <f>VLOOKUP(Table4[[#This Row],[iso_code]],iso_code!B:C,2,FALSE)</f>
        <v>DZA</v>
      </c>
      <c r="D711" s="18" t="str">
        <f>VLOOKUP(Table4[[#This Row],[iso_code]],iso_code!G:H,2,FALSE)</f>
        <v>Algeria</v>
      </c>
    </row>
    <row r="712" spans="1:4">
      <c r="A712" s="18">
        <v>122</v>
      </c>
      <c r="B712" s="54" t="s">
        <v>195</v>
      </c>
      <c r="C712" s="58" t="str">
        <f>VLOOKUP(Table4[[#This Row],[iso_code]],iso_code!B:C,2,FALSE)</f>
        <v>ETH</v>
      </c>
      <c r="D712" s="18" t="str">
        <f>VLOOKUP(Table4[[#This Row],[iso_code]],iso_code!G:H,2,FALSE)</f>
        <v>Ethiopia</v>
      </c>
    </row>
    <row r="713" spans="1:4">
      <c r="A713" s="18">
        <v>123</v>
      </c>
      <c r="B713" s="54" t="s">
        <v>1233</v>
      </c>
      <c r="C713" s="58" t="str">
        <f>VLOOKUP(Table4[[#This Row],[iso_code]],iso_code!B:C,2,FALSE)</f>
        <v>NGA</v>
      </c>
      <c r="D713" s="18" t="str">
        <f>VLOOKUP(Table4[[#This Row],[iso_code]],iso_code!G:H,2,FALSE)</f>
        <v>Nigeria</v>
      </c>
    </row>
    <row r="714" spans="1:4">
      <c r="A714" s="18">
        <v>124</v>
      </c>
      <c r="B714" s="54" t="s">
        <v>514</v>
      </c>
      <c r="C714" s="58" t="str">
        <f>VLOOKUP(Table4[[#This Row],[iso_code]],iso_code!B:C,2,FALSE)</f>
        <v>MAR</v>
      </c>
      <c r="D714" s="18" t="str">
        <f>VLOOKUP(Table4[[#This Row],[iso_code]],iso_code!G:H,2,FALSE)</f>
        <v>Morocco</v>
      </c>
    </row>
    <row r="715" spans="1:4">
      <c r="A715" s="18">
        <v>125</v>
      </c>
      <c r="B715" s="54" t="s">
        <v>953</v>
      </c>
      <c r="C715" s="58" t="str">
        <f>VLOOKUP(Table4[[#This Row],[iso_code]],iso_code!B:C,2,FALSE)</f>
        <v>TUN</v>
      </c>
      <c r="D715" s="18" t="str">
        <f>VLOOKUP(Table4[[#This Row],[iso_code]],iso_code!G:H,2,FALSE)</f>
        <v>Tunisia</v>
      </c>
    </row>
    <row r="716" spans="1:4">
      <c r="A716" s="18">
        <v>126</v>
      </c>
      <c r="B716" s="54" t="s">
        <v>429</v>
      </c>
      <c r="C716" s="58" t="str">
        <f>VLOOKUP(Table4[[#This Row],[iso_code]],iso_code!B:C,2,FALSE)</f>
        <v>KEN</v>
      </c>
      <c r="D716" s="18" t="str">
        <f>VLOOKUP(Table4[[#This Row],[iso_code]],iso_code!G:H,2,FALSE)</f>
        <v>Kenya</v>
      </c>
    </row>
    <row r="717" spans="1:4">
      <c r="A717" s="18">
        <v>127</v>
      </c>
      <c r="B717" s="54" t="s">
        <v>429</v>
      </c>
      <c r="C717" s="58" t="str">
        <f>VLOOKUP(Table4[[#This Row],[iso_code]],iso_code!B:C,2,FALSE)</f>
        <v>KEN</v>
      </c>
      <c r="D717" s="18" t="str">
        <f>VLOOKUP(Table4[[#This Row],[iso_code]],iso_code!G:H,2,FALSE)</f>
        <v>Kenya</v>
      </c>
    </row>
    <row r="718" spans="1:4">
      <c r="A718" s="18">
        <v>128</v>
      </c>
      <c r="B718" s="54" t="s">
        <v>1233</v>
      </c>
      <c r="C718" s="58" t="str">
        <f>VLOOKUP(Table4[[#This Row],[iso_code]],iso_code!B:C,2,FALSE)</f>
        <v>NGA</v>
      </c>
      <c r="D718" s="18" t="str">
        <f>VLOOKUP(Table4[[#This Row],[iso_code]],iso_code!G:H,2,FALSE)</f>
        <v>Nigeria</v>
      </c>
    </row>
    <row r="719" spans="1:4">
      <c r="A719" s="18">
        <v>129</v>
      </c>
      <c r="B719" s="54" t="s">
        <v>1233</v>
      </c>
      <c r="C719" s="58" t="str">
        <f>VLOOKUP(Table4[[#This Row],[iso_code]],iso_code!B:C,2,FALSE)</f>
        <v>NGA</v>
      </c>
      <c r="D719" s="18" t="str">
        <f>VLOOKUP(Table4[[#This Row],[iso_code]],iso_code!G:H,2,FALSE)</f>
        <v>Nigeria</v>
      </c>
    </row>
    <row r="720" spans="1:4">
      <c r="A720" s="18">
        <v>130</v>
      </c>
      <c r="B720" s="54" t="s">
        <v>613</v>
      </c>
      <c r="C720" s="58" t="str">
        <f>VLOOKUP(Table4[[#This Row],[iso_code]],iso_code!B:C,2,FALSE)</f>
        <v>ZAF</v>
      </c>
      <c r="D720" s="18" t="str">
        <f>VLOOKUP(Table4[[#This Row],[iso_code]],iso_code!G:H,2,FALSE)</f>
        <v>South Africa</v>
      </c>
    </row>
    <row r="721" spans="1:4">
      <c r="A721" s="18">
        <v>131</v>
      </c>
      <c r="B721" s="54" t="s">
        <v>514</v>
      </c>
      <c r="C721" s="58" t="str">
        <f>VLOOKUP(Table4[[#This Row],[iso_code]],iso_code!B:C,2,FALSE)</f>
        <v>MAR</v>
      </c>
      <c r="D721" s="18" t="str">
        <f>VLOOKUP(Table4[[#This Row],[iso_code]],iso_code!G:H,2,FALSE)</f>
        <v>Morocco</v>
      </c>
    </row>
    <row r="722" spans="1:4">
      <c r="A722" s="18">
        <v>132</v>
      </c>
      <c r="B722" s="54" t="s">
        <v>2222</v>
      </c>
      <c r="C722" s="58" t="str">
        <f>VLOOKUP(Table4[[#This Row],[iso_code]],iso_code!B:C,2,FALSE)</f>
        <v>AGO</v>
      </c>
      <c r="D722" s="18" t="str">
        <f>VLOOKUP(Table4[[#This Row],[iso_code]],iso_code!G:H,2,FALSE)</f>
        <v>Angola</v>
      </c>
    </row>
    <row r="723" spans="1:4">
      <c r="A723" s="18">
        <v>133</v>
      </c>
      <c r="B723" s="54" t="s">
        <v>251</v>
      </c>
      <c r="C723" s="58" t="str">
        <f>VLOOKUP(Table4[[#This Row],[iso_code]],iso_code!B:C,2,FALSE)</f>
        <v>GHA</v>
      </c>
      <c r="D723" s="18" t="str">
        <f>VLOOKUP(Table4[[#This Row],[iso_code]],iso_code!G:H,2,FALSE)</f>
        <v>Ghana</v>
      </c>
    </row>
    <row r="724" spans="1:4">
      <c r="A724" s="18">
        <v>134</v>
      </c>
      <c r="B724" s="54" t="s">
        <v>1165</v>
      </c>
      <c r="C724" s="58" t="str">
        <f>VLOOKUP(Table4[[#This Row],[iso_code]],iso_code!B:C,2,FALSE)</f>
        <v>MWI</v>
      </c>
      <c r="D724" s="18" t="str">
        <f>VLOOKUP(Table4[[#This Row],[iso_code]],iso_code!G:H,2,FALSE)</f>
        <v>Malawi</v>
      </c>
    </row>
    <row r="725" spans="1:4">
      <c r="A725" s="18">
        <v>135</v>
      </c>
      <c r="B725" s="54" t="s">
        <v>429</v>
      </c>
      <c r="C725" s="58" t="str">
        <f>VLOOKUP(Table4[[#This Row],[iso_code]],iso_code!B:C,2,FALSE)</f>
        <v>KEN</v>
      </c>
      <c r="D725" s="18" t="str">
        <f>VLOOKUP(Table4[[#This Row],[iso_code]],iso_code!G:H,2,FALSE)</f>
        <v>Kenya</v>
      </c>
    </row>
    <row r="726" spans="1:4">
      <c r="A726" s="18">
        <v>136</v>
      </c>
      <c r="B726" s="54" t="s">
        <v>1456</v>
      </c>
      <c r="C726" s="58" t="str">
        <f>VLOOKUP(Table4[[#This Row],[iso_code]],iso_code!B:C,2,FALSE)</f>
        <v>MOZ</v>
      </c>
      <c r="D726" s="18" t="str">
        <f>VLOOKUP(Table4[[#This Row],[iso_code]],iso_code!G:H,2,FALSE)</f>
        <v>Mozambique</v>
      </c>
    </row>
    <row r="727" spans="1:4">
      <c r="A727" s="18">
        <v>137</v>
      </c>
      <c r="B727" s="54" t="s">
        <v>851</v>
      </c>
      <c r="C727" s="58" t="str">
        <f>VLOOKUP(Table4[[#This Row],[iso_code]],iso_code!B:C,2,FALSE)</f>
        <v>EGY</v>
      </c>
      <c r="D727" s="18" t="str">
        <f>VLOOKUP(Table4[[#This Row],[iso_code]],iso_code!G:H,2,FALSE)</f>
        <v>Egypt</v>
      </c>
    </row>
    <row r="728" spans="1:4">
      <c r="A728" s="18">
        <v>138</v>
      </c>
      <c r="B728" s="54" t="s">
        <v>2095</v>
      </c>
      <c r="C728" s="58" t="str">
        <f>VLOOKUP(Table4[[#This Row],[iso_code]],iso_code!B:C,2,FALSE)</f>
        <v>SLE</v>
      </c>
      <c r="D728" s="18" t="str">
        <f>VLOOKUP(Table4[[#This Row],[iso_code]],iso_code!G:H,2,FALSE)</f>
        <v>Sierra Leone</v>
      </c>
    </row>
    <row r="729" spans="1:4">
      <c r="A729" s="18">
        <v>139</v>
      </c>
      <c r="B729" s="54" t="s">
        <v>514</v>
      </c>
      <c r="C729" s="58" t="str">
        <f>VLOOKUP(Table4[[#This Row],[iso_code]],iso_code!B:C,2,FALSE)</f>
        <v>MAR</v>
      </c>
      <c r="D729" s="18" t="str">
        <f>VLOOKUP(Table4[[#This Row],[iso_code]],iso_code!G:H,2,FALSE)</f>
        <v>Morocco</v>
      </c>
    </row>
    <row r="730" spans="1:4">
      <c r="A730" s="18">
        <v>139</v>
      </c>
      <c r="B730" s="54" t="s">
        <v>953</v>
      </c>
      <c r="C730" s="58" t="str">
        <f>VLOOKUP(Table4[[#This Row],[iso_code]],iso_code!B:C,2,FALSE)</f>
        <v>TUN</v>
      </c>
      <c r="D730" s="18" t="str">
        <f>VLOOKUP(Table4[[#This Row],[iso_code]],iso_code!G:H,2,FALSE)</f>
        <v>Tunisia</v>
      </c>
    </row>
    <row r="731" spans="1:4">
      <c r="A731" s="18">
        <v>139</v>
      </c>
      <c r="B731" s="54" t="s">
        <v>801</v>
      </c>
      <c r="C731" s="58" t="str">
        <f>VLOOKUP(Table4[[#This Row],[iso_code]],iso_code!B:C,2,FALSE)</f>
        <v>DZA</v>
      </c>
      <c r="D731" s="18" t="str">
        <f>VLOOKUP(Table4[[#This Row],[iso_code]],iso_code!G:H,2,FALSE)</f>
        <v>Algeria</v>
      </c>
    </row>
    <row r="732" spans="1:4">
      <c r="A732" s="18">
        <v>140</v>
      </c>
      <c r="B732" s="54" t="s">
        <v>251</v>
      </c>
      <c r="C732" s="58" t="str">
        <f>VLOOKUP(Table4[[#This Row],[iso_code]],iso_code!B:C,2,FALSE)</f>
        <v>GHA</v>
      </c>
      <c r="D732" s="18" t="str">
        <f>VLOOKUP(Table4[[#This Row],[iso_code]],iso_code!G:H,2,FALSE)</f>
        <v>Ghana</v>
      </c>
    </row>
    <row r="733" spans="1:4">
      <c r="A733" s="18">
        <v>141</v>
      </c>
      <c r="B733" s="54" t="s">
        <v>2225</v>
      </c>
      <c r="C733" s="58" t="str">
        <f>VLOOKUP(Table4[[#This Row],[iso_code]],iso_code!B:C,2,FALSE)</f>
        <v>BDI</v>
      </c>
      <c r="D733" s="18" t="str">
        <f>VLOOKUP(Table4[[#This Row],[iso_code]],iso_code!G:H,2,FALSE)</f>
        <v>Burundi</v>
      </c>
    </row>
    <row r="734" spans="1:4">
      <c r="A734" s="18">
        <v>142</v>
      </c>
      <c r="B734" s="54" t="s">
        <v>195</v>
      </c>
      <c r="C734" s="58" t="str">
        <f>VLOOKUP(Table4[[#This Row],[iso_code]],iso_code!B:C,2,FALSE)</f>
        <v>ETH</v>
      </c>
      <c r="D734" s="18" t="str">
        <f>VLOOKUP(Table4[[#This Row],[iso_code]],iso_code!G:H,2,FALSE)</f>
        <v>Ethiopia</v>
      </c>
    </row>
    <row r="735" spans="1:4">
      <c r="A735" s="18">
        <v>143</v>
      </c>
      <c r="B735" s="54" t="s">
        <v>429</v>
      </c>
      <c r="C735" s="58" t="str">
        <f>VLOOKUP(Table4[[#This Row],[iso_code]],iso_code!B:C,2,FALSE)</f>
        <v>KEN</v>
      </c>
      <c r="D735" s="18" t="str">
        <f>VLOOKUP(Table4[[#This Row],[iso_code]],iso_code!G:H,2,FALSE)</f>
        <v>Kenya</v>
      </c>
    </row>
    <row r="736" spans="1:4">
      <c r="A736" s="18">
        <v>144</v>
      </c>
      <c r="B736" s="54" t="s">
        <v>613</v>
      </c>
      <c r="C736" s="58" t="str">
        <f>VLOOKUP(Table4[[#This Row],[iso_code]],iso_code!B:C,2,FALSE)</f>
        <v>ZAF</v>
      </c>
      <c r="D736" s="18" t="str">
        <f>VLOOKUP(Table4[[#This Row],[iso_code]],iso_code!G:H,2,FALSE)</f>
        <v>South Africa</v>
      </c>
    </row>
    <row r="737" spans="1:4">
      <c r="A737" s="18">
        <v>145</v>
      </c>
      <c r="B737" s="54" t="s">
        <v>613</v>
      </c>
      <c r="C737" s="58" t="str">
        <f>VLOOKUP(Table4[[#This Row],[iso_code]],iso_code!B:C,2,FALSE)</f>
        <v>ZAF</v>
      </c>
      <c r="D737" s="18" t="str">
        <f>VLOOKUP(Table4[[#This Row],[iso_code]],iso_code!G:H,2,FALSE)</f>
        <v>South Africa</v>
      </c>
    </row>
    <row r="738" spans="1:4">
      <c r="A738" s="18">
        <v>146</v>
      </c>
      <c r="B738" s="54" t="s">
        <v>429</v>
      </c>
      <c r="C738" s="58" t="str">
        <f>VLOOKUP(Table4[[#This Row],[iso_code]],iso_code!B:C,2,FALSE)</f>
        <v>KEN</v>
      </c>
      <c r="D738" s="18" t="str">
        <f>VLOOKUP(Table4[[#This Row],[iso_code]],iso_code!G:H,2,FALSE)</f>
        <v>Kenya</v>
      </c>
    </row>
    <row r="739" spans="1:4">
      <c r="A739" s="18">
        <v>147</v>
      </c>
      <c r="B739" s="54" t="s">
        <v>1456</v>
      </c>
      <c r="C739" s="58" t="str">
        <f>VLOOKUP(Table4[[#This Row],[iso_code]],iso_code!B:C,2,FALSE)</f>
        <v>MOZ</v>
      </c>
      <c r="D739" s="18" t="str">
        <f>VLOOKUP(Table4[[#This Row],[iso_code]],iso_code!G:H,2,FALSE)</f>
        <v>Mozambique</v>
      </c>
    </row>
    <row r="740" spans="1:4">
      <c r="A740" s="18">
        <v>148</v>
      </c>
      <c r="B740" s="54" t="s">
        <v>1468</v>
      </c>
      <c r="C740" s="58" t="str">
        <f>VLOOKUP(Table4[[#This Row],[iso_code]],iso_code!B:C,2,FALSE)</f>
        <v>UGA</v>
      </c>
      <c r="D740" s="18" t="str">
        <f>VLOOKUP(Table4[[#This Row],[iso_code]],iso_code!G:H,2,FALSE)</f>
        <v>Uganda</v>
      </c>
    </row>
    <row r="741" spans="1:4">
      <c r="A741" s="18">
        <v>149</v>
      </c>
      <c r="B741" s="54" t="s">
        <v>195</v>
      </c>
      <c r="C741" s="58" t="str">
        <f>VLOOKUP(Table4[[#This Row],[iso_code]],iso_code!B:C,2,FALSE)</f>
        <v>ETH</v>
      </c>
      <c r="D741" s="18" t="str">
        <f>VLOOKUP(Table4[[#This Row],[iso_code]],iso_code!G:H,2,FALSE)</f>
        <v>Ethiopia</v>
      </c>
    </row>
    <row r="742" spans="1:4">
      <c r="A742" s="18">
        <v>150</v>
      </c>
      <c r="B742" s="54" t="s">
        <v>1233</v>
      </c>
      <c r="C742" s="58" t="str">
        <f>VLOOKUP(Table4[[#This Row],[iso_code]],iso_code!B:C,2,FALSE)</f>
        <v>NGA</v>
      </c>
      <c r="D742" s="18" t="str">
        <f>VLOOKUP(Table4[[#This Row],[iso_code]],iso_code!G:H,2,FALSE)</f>
        <v>Nigeria</v>
      </c>
    </row>
    <row r="743" spans="1:4">
      <c r="A743" s="18">
        <v>151</v>
      </c>
      <c r="B743" s="54" t="s">
        <v>1233</v>
      </c>
      <c r="C743" s="58" t="str">
        <f>VLOOKUP(Table4[[#This Row],[iso_code]],iso_code!B:C,2,FALSE)</f>
        <v>NGA</v>
      </c>
      <c r="D743" s="18" t="str">
        <f>VLOOKUP(Table4[[#This Row],[iso_code]],iso_code!G:H,2,FALSE)</f>
        <v>Nigeria</v>
      </c>
    </row>
    <row r="744" spans="1:4">
      <c r="A744" s="18">
        <v>152</v>
      </c>
      <c r="B744" s="54" t="s">
        <v>429</v>
      </c>
      <c r="C744" s="58" t="str">
        <f>VLOOKUP(Table4[[#This Row],[iso_code]],iso_code!B:C,2,FALSE)</f>
        <v>KEN</v>
      </c>
      <c r="D744" s="18" t="str">
        <f>VLOOKUP(Table4[[#This Row],[iso_code]],iso_code!G:H,2,FALSE)</f>
        <v>Kenya</v>
      </c>
    </row>
    <row r="745" spans="1:4">
      <c r="A745" s="18">
        <v>153</v>
      </c>
      <c r="B745" s="54" t="s">
        <v>613</v>
      </c>
      <c r="C745" s="58" t="str">
        <f>VLOOKUP(Table4[[#This Row],[iso_code]],iso_code!B:C,2,FALSE)</f>
        <v>ZAF</v>
      </c>
      <c r="D745" s="18" t="str">
        <f>VLOOKUP(Table4[[#This Row],[iso_code]],iso_code!G:H,2,FALSE)</f>
        <v>South Africa</v>
      </c>
    </row>
    <row r="746" spans="1:4">
      <c r="A746" s="18">
        <v>154</v>
      </c>
      <c r="B746" s="54" t="s">
        <v>286</v>
      </c>
      <c r="C746" s="58" t="str">
        <f>VLOOKUP(Table4[[#This Row],[iso_code]],iso_code!B:C,2,FALSE)</f>
        <v>CMR</v>
      </c>
      <c r="D746" s="18" t="str">
        <f>VLOOKUP(Table4[[#This Row],[iso_code]],iso_code!G:H,2,FALSE)</f>
        <v>Cameroon</v>
      </c>
    </row>
    <row r="747" spans="1:4">
      <c r="A747" s="18">
        <v>155</v>
      </c>
      <c r="B747" s="54" t="s">
        <v>195</v>
      </c>
      <c r="C747" s="58" t="str">
        <f>VLOOKUP(Table4[[#This Row],[iso_code]],iso_code!B:C,2,FALSE)</f>
        <v>ETH</v>
      </c>
      <c r="D747" s="18" t="str">
        <f>VLOOKUP(Table4[[#This Row],[iso_code]],iso_code!G:H,2,FALSE)</f>
        <v>Ethiopia</v>
      </c>
    </row>
    <row r="748" spans="1:4">
      <c r="A748" s="18">
        <v>156</v>
      </c>
      <c r="B748" s="54" t="s">
        <v>1233</v>
      </c>
      <c r="C748" s="58" t="str">
        <f>VLOOKUP(Table4[[#This Row],[iso_code]],iso_code!B:C,2,FALSE)</f>
        <v>NGA</v>
      </c>
      <c r="D748" s="18" t="str">
        <f>VLOOKUP(Table4[[#This Row],[iso_code]],iso_code!G:H,2,FALSE)</f>
        <v>Nigeria</v>
      </c>
    </row>
    <row r="749" spans="1:4">
      <c r="A749" s="18">
        <v>157</v>
      </c>
      <c r="B749" s="54" t="s">
        <v>286</v>
      </c>
      <c r="C749" s="58" t="str">
        <f>VLOOKUP(Table4[[#This Row],[iso_code]],iso_code!B:C,2,FALSE)</f>
        <v>CMR</v>
      </c>
      <c r="D749" s="18" t="str">
        <f>VLOOKUP(Table4[[#This Row],[iso_code]],iso_code!G:H,2,FALSE)</f>
        <v>Cameroon</v>
      </c>
    </row>
    <row r="750" spans="1:4">
      <c r="A750" s="18">
        <v>158</v>
      </c>
      <c r="B750" s="54" t="s">
        <v>851</v>
      </c>
      <c r="C750" s="58" t="str">
        <f>VLOOKUP(Table4[[#This Row],[iso_code]],iso_code!B:C,2,FALSE)</f>
        <v>EGY</v>
      </c>
      <c r="D750" s="18" t="str">
        <f>VLOOKUP(Table4[[#This Row],[iso_code]],iso_code!G:H,2,FALSE)</f>
        <v>Egypt</v>
      </c>
    </row>
    <row r="751" spans="1:4">
      <c r="A751" s="18">
        <v>159</v>
      </c>
      <c r="B751" s="54" t="s">
        <v>1468</v>
      </c>
      <c r="C751" s="58" t="str">
        <f>VLOOKUP(Table4[[#This Row],[iso_code]],iso_code!B:C,2,FALSE)</f>
        <v>UGA</v>
      </c>
      <c r="D751" s="18" t="str">
        <f>VLOOKUP(Table4[[#This Row],[iso_code]],iso_code!G:H,2,FALSE)</f>
        <v>Uganda</v>
      </c>
    </row>
    <row r="752" spans="1:4">
      <c r="A752" s="18">
        <v>160</v>
      </c>
      <c r="B752" s="54" t="s">
        <v>195</v>
      </c>
      <c r="C752" s="58" t="str">
        <f>VLOOKUP(Table4[[#This Row],[iso_code]],iso_code!B:C,2,FALSE)</f>
        <v>ETH</v>
      </c>
      <c r="D752" s="18" t="str">
        <f>VLOOKUP(Table4[[#This Row],[iso_code]],iso_code!G:H,2,FALSE)</f>
        <v>Ethiopia</v>
      </c>
    </row>
    <row r="753" spans="1:4">
      <c r="A753" s="18">
        <v>161</v>
      </c>
      <c r="B753" s="54" t="s">
        <v>1006</v>
      </c>
      <c r="C753" s="58" t="str">
        <f>VLOOKUP(Table4[[#This Row],[iso_code]],iso_code!B:C,2,FALSE)</f>
        <v>NER</v>
      </c>
      <c r="D753" s="18" t="str">
        <f>VLOOKUP(Table4[[#This Row],[iso_code]],iso_code!G:H,2,FALSE)</f>
        <v>Niger (the)</v>
      </c>
    </row>
    <row r="754" spans="1:4">
      <c r="A754" s="18">
        <v>162</v>
      </c>
      <c r="B754" s="54" t="s">
        <v>429</v>
      </c>
      <c r="C754" s="58" t="str">
        <f>VLOOKUP(Table4[[#This Row],[iso_code]],iso_code!B:C,2,FALSE)</f>
        <v>KEN</v>
      </c>
      <c r="D754" s="18" t="str">
        <f>VLOOKUP(Table4[[#This Row],[iso_code]],iso_code!G:H,2,FALSE)</f>
        <v>Kenya</v>
      </c>
    </row>
    <row r="755" spans="1:4">
      <c r="A755" s="18">
        <v>163</v>
      </c>
      <c r="B755" s="54" t="s">
        <v>429</v>
      </c>
      <c r="C755" s="58" t="str">
        <f>VLOOKUP(Table4[[#This Row],[iso_code]],iso_code!B:C,2,FALSE)</f>
        <v>KEN</v>
      </c>
      <c r="D755" s="18" t="str">
        <f>VLOOKUP(Table4[[#This Row],[iso_code]],iso_code!G:H,2,FALSE)</f>
        <v>Kenya</v>
      </c>
    </row>
    <row r="756" spans="1:4">
      <c r="A756" s="18">
        <v>164</v>
      </c>
      <c r="B756" s="54" t="s">
        <v>1233</v>
      </c>
      <c r="C756" s="58" t="str">
        <f>VLOOKUP(Table4[[#This Row],[iso_code]],iso_code!B:C,2,FALSE)</f>
        <v>NGA</v>
      </c>
      <c r="D756" s="18" t="str">
        <f>VLOOKUP(Table4[[#This Row],[iso_code]],iso_code!G:H,2,FALSE)</f>
        <v>Nigeria</v>
      </c>
    </row>
    <row r="757" spans="1:4">
      <c r="A757" s="18">
        <v>165</v>
      </c>
      <c r="B757" s="54" t="s">
        <v>1006</v>
      </c>
      <c r="C757" s="58" t="str">
        <f>VLOOKUP(Table4[[#This Row],[iso_code]],iso_code!B:C,2,FALSE)</f>
        <v>NER</v>
      </c>
      <c r="D757" s="18" t="str">
        <f>VLOOKUP(Table4[[#This Row],[iso_code]],iso_code!G:H,2,FALSE)</f>
        <v>Niger (the)</v>
      </c>
    </row>
    <row r="758" spans="1:4">
      <c r="A758" s="18">
        <v>166</v>
      </c>
      <c r="B758" s="54" t="s">
        <v>251</v>
      </c>
      <c r="C758" s="58" t="str">
        <f>VLOOKUP(Table4[[#This Row],[iso_code]],iso_code!B:C,2,FALSE)</f>
        <v>GHA</v>
      </c>
      <c r="D758" s="18" t="str">
        <f>VLOOKUP(Table4[[#This Row],[iso_code]],iso_code!G:H,2,FALSE)</f>
        <v>Ghana</v>
      </c>
    </row>
    <row r="759" spans="1:4">
      <c r="A759" s="18">
        <v>167</v>
      </c>
      <c r="B759" s="54" t="s">
        <v>1631</v>
      </c>
      <c r="C759" s="58" t="str">
        <f>VLOOKUP(Table4[[#This Row],[iso_code]],iso_code!B:C,2,FALSE)</f>
        <v>CPV</v>
      </c>
      <c r="D759" s="18" t="str">
        <f>VLOOKUP(Table4[[#This Row],[iso_code]],iso_code!G:H,2,FALSE)</f>
        <v>Cabo Verde</v>
      </c>
    </row>
    <row r="760" spans="1:4">
      <c r="A760" s="18">
        <v>168</v>
      </c>
      <c r="B760" s="54" t="s">
        <v>613</v>
      </c>
      <c r="C760" s="58" t="str">
        <f>VLOOKUP(Table4[[#This Row],[iso_code]],iso_code!B:C,2,FALSE)</f>
        <v>ZAF</v>
      </c>
      <c r="D760" s="18" t="str">
        <f>VLOOKUP(Table4[[#This Row],[iso_code]],iso_code!G:H,2,FALSE)</f>
        <v>South Africa</v>
      </c>
    </row>
    <row r="761" spans="1:4">
      <c r="A761" s="18">
        <v>169</v>
      </c>
      <c r="B761" s="54" t="s">
        <v>1233</v>
      </c>
      <c r="C761" s="58" t="str">
        <f>VLOOKUP(Table4[[#This Row],[iso_code]],iso_code!B:C,2,FALSE)</f>
        <v>NGA</v>
      </c>
      <c r="D761" s="18" t="str">
        <f>VLOOKUP(Table4[[#This Row],[iso_code]],iso_code!G:H,2,FALSE)</f>
        <v>Nigeria</v>
      </c>
    </row>
    <row r="762" spans="1:4">
      <c r="A762" s="18">
        <v>170</v>
      </c>
      <c r="B762" s="54" t="s">
        <v>1233</v>
      </c>
      <c r="C762" s="58" t="str">
        <f>VLOOKUP(Table4[[#This Row],[iso_code]],iso_code!B:C,2,FALSE)</f>
        <v>NGA</v>
      </c>
      <c r="D762" s="18" t="str">
        <f>VLOOKUP(Table4[[#This Row],[iso_code]],iso_code!G:H,2,FALSE)</f>
        <v>Nigeria</v>
      </c>
    </row>
    <row r="763" spans="1:4">
      <c r="A763" s="18">
        <v>171</v>
      </c>
      <c r="B763" s="54" t="s">
        <v>1664</v>
      </c>
      <c r="C763" s="58" t="str">
        <f>VLOOKUP(Table4[[#This Row],[iso_code]],iso_code!B:C,2,FALSE)</f>
        <v>CAF</v>
      </c>
      <c r="D763" s="18" t="str">
        <f>VLOOKUP(Table4[[#This Row],[iso_code]],iso_code!G:H,2,FALSE)</f>
        <v>Central African Republic (the)</v>
      </c>
    </row>
    <row r="764" spans="1:4">
      <c r="A764" s="18">
        <v>172</v>
      </c>
      <c r="B764" s="54" t="s">
        <v>1233</v>
      </c>
      <c r="C764" s="58" t="str">
        <f>VLOOKUP(Table4[[#This Row],[iso_code]],iso_code!B:C,2,FALSE)</f>
        <v>NGA</v>
      </c>
      <c r="D764" s="18" t="str">
        <f>VLOOKUP(Table4[[#This Row],[iso_code]],iso_code!G:H,2,FALSE)</f>
        <v>Nigeria</v>
      </c>
    </row>
    <row r="765" spans="1:4">
      <c r="A765" s="18">
        <v>173</v>
      </c>
      <c r="B765" s="54" t="s">
        <v>1233</v>
      </c>
      <c r="C765" s="58" t="str">
        <f>VLOOKUP(Table4[[#This Row],[iso_code]],iso_code!B:C,2,FALSE)</f>
        <v>NGA</v>
      </c>
      <c r="D765" s="18" t="str">
        <f>VLOOKUP(Table4[[#This Row],[iso_code]],iso_code!G:H,2,FALSE)</f>
        <v>Nigeria</v>
      </c>
    </row>
    <row r="766" spans="1:4">
      <c r="A766" s="18">
        <v>174</v>
      </c>
      <c r="B766" s="54" t="s">
        <v>1689</v>
      </c>
      <c r="C766" s="58" t="str">
        <f>VLOOKUP(Table4[[#This Row],[iso_code]],iso_code!B:C,2,FALSE)</f>
        <v>SEN</v>
      </c>
      <c r="D766" s="18" t="str">
        <f>VLOOKUP(Table4[[#This Row],[iso_code]],iso_code!G:H,2,FALSE)</f>
        <v>Senegal</v>
      </c>
    </row>
    <row r="767" spans="1:4">
      <c r="A767" s="18">
        <v>175</v>
      </c>
      <c r="B767" s="54" t="s">
        <v>851</v>
      </c>
      <c r="C767" s="58" t="str">
        <f>VLOOKUP(Table4[[#This Row],[iso_code]],iso_code!B:C,2,FALSE)</f>
        <v>EGY</v>
      </c>
      <c r="D767" s="18" t="str">
        <f>VLOOKUP(Table4[[#This Row],[iso_code]],iso_code!G:H,2,FALSE)</f>
        <v>Egypt</v>
      </c>
    </row>
    <row r="768" spans="1:4">
      <c r="A768" s="18">
        <v>176</v>
      </c>
      <c r="B768" s="54" t="s">
        <v>613</v>
      </c>
      <c r="C768" s="58" t="str">
        <f>VLOOKUP(Table4[[#This Row],[iso_code]],iso_code!B:C,2,FALSE)</f>
        <v>ZAF</v>
      </c>
      <c r="D768" s="18" t="str">
        <f>VLOOKUP(Table4[[#This Row],[iso_code]],iso_code!G:H,2,FALSE)</f>
        <v>South Africa</v>
      </c>
    </row>
    <row r="769" spans="1:4">
      <c r="A769" s="18">
        <v>177</v>
      </c>
      <c r="B769" s="54" t="s">
        <v>1233</v>
      </c>
      <c r="C769" s="58" t="str">
        <f>VLOOKUP(Table4[[#This Row],[iso_code]],iso_code!B:C,2,FALSE)</f>
        <v>NGA</v>
      </c>
      <c r="D769" s="18" t="str">
        <f>VLOOKUP(Table4[[#This Row],[iso_code]],iso_code!G:H,2,FALSE)</f>
        <v>Nigeria</v>
      </c>
    </row>
    <row r="770" spans="1:4">
      <c r="A770" s="18">
        <v>178</v>
      </c>
      <c r="B770" s="54" t="s">
        <v>514</v>
      </c>
      <c r="C770" s="58" t="str">
        <f>VLOOKUP(Table4[[#This Row],[iso_code]],iso_code!B:C,2,FALSE)</f>
        <v>MAR</v>
      </c>
      <c r="D770" s="18" t="str">
        <f>VLOOKUP(Table4[[#This Row],[iso_code]],iso_code!G:H,2,FALSE)</f>
        <v>Morocco</v>
      </c>
    </row>
    <row r="771" spans="1:4">
      <c r="A771" s="18">
        <v>179</v>
      </c>
      <c r="B771" s="54" t="s">
        <v>251</v>
      </c>
      <c r="C771" s="58" t="str">
        <f>VLOOKUP(Table4[[#This Row],[iso_code]],iso_code!B:C,2,FALSE)</f>
        <v>GHA</v>
      </c>
      <c r="D771" s="18" t="str">
        <f>VLOOKUP(Table4[[#This Row],[iso_code]],iso_code!G:H,2,FALSE)</f>
        <v>Ghana</v>
      </c>
    </row>
    <row r="772" spans="1:4">
      <c r="A772" s="18">
        <v>180</v>
      </c>
      <c r="B772" s="54" t="s">
        <v>613</v>
      </c>
      <c r="C772" s="58" t="str">
        <f>VLOOKUP(Table4[[#This Row],[iso_code]],iso_code!B:C,2,FALSE)</f>
        <v>ZAF</v>
      </c>
      <c r="D772" s="18" t="str">
        <f>VLOOKUP(Table4[[#This Row],[iso_code]],iso_code!G:H,2,FALSE)</f>
        <v>South Africa</v>
      </c>
    </row>
    <row r="773" spans="1:4">
      <c r="A773" s="18">
        <v>181</v>
      </c>
      <c r="B773" s="54" t="s">
        <v>1233</v>
      </c>
      <c r="C773" s="58" t="str">
        <f>VLOOKUP(Table4[[#This Row],[iso_code]],iso_code!B:C,2,FALSE)</f>
        <v>NGA</v>
      </c>
      <c r="D773" s="18" t="str">
        <f>VLOOKUP(Table4[[#This Row],[iso_code]],iso_code!G:H,2,FALSE)</f>
        <v>Nigeria</v>
      </c>
    </row>
    <row r="774" spans="1:4">
      <c r="A774" s="18">
        <v>182</v>
      </c>
      <c r="B774" s="54" t="s">
        <v>2222</v>
      </c>
      <c r="C774" s="58" t="str">
        <f>VLOOKUP(Table4[[#This Row],[iso_code]],iso_code!B:C,2,FALSE)</f>
        <v>AGO</v>
      </c>
      <c r="D774" s="18" t="str">
        <f>VLOOKUP(Table4[[#This Row],[iso_code]],iso_code!G:H,2,FALSE)</f>
        <v>Angola</v>
      </c>
    </row>
    <row r="775" spans="1:4">
      <c r="A775" s="18">
        <v>182</v>
      </c>
      <c r="B775" s="54" t="s">
        <v>2224</v>
      </c>
      <c r="C775" s="58" t="str">
        <f>VLOOKUP(Table4[[#This Row],[iso_code]],iso_code!B:C,2,FALSE)</f>
        <v>BFA</v>
      </c>
      <c r="D775" s="18" t="str">
        <f>VLOOKUP(Table4[[#This Row],[iso_code]],iso_code!G:H,2,FALSE)</f>
        <v>Burkina Faso</v>
      </c>
    </row>
    <row r="776" spans="1:4">
      <c r="A776" s="18">
        <v>182</v>
      </c>
      <c r="B776" s="54" t="s">
        <v>2225</v>
      </c>
      <c r="C776" s="58" t="str">
        <f>VLOOKUP(Table4[[#This Row],[iso_code]],iso_code!B:C,2,FALSE)</f>
        <v>BDI</v>
      </c>
      <c r="D776" s="18" t="str">
        <f>VLOOKUP(Table4[[#This Row],[iso_code]],iso_code!G:H,2,FALSE)</f>
        <v>Burundi</v>
      </c>
    </row>
    <row r="777" spans="1:4">
      <c r="A777" s="18">
        <v>182</v>
      </c>
      <c r="B777" s="54" t="s">
        <v>2223</v>
      </c>
      <c r="C777" s="58" t="str">
        <f>VLOOKUP(Table4[[#This Row],[iso_code]],iso_code!B:C,2,FALSE)</f>
        <v>BEN</v>
      </c>
      <c r="D777" s="18" t="str">
        <f>VLOOKUP(Table4[[#This Row],[iso_code]],iso_code!G:H,2,FALSE)</f>
        <v>Benin</v>
      </c>
    </row>
    <row r="778" spans="1:4">
      <c r="A778" s="18">
        <v>182</v>
      </c>
      <c r="B778" s="54" t="s">
        <v>1830</v>
      </c>
      <c r="C778" s="58" t="str">
        <f>VLOOKUP(Table4[[#This Row],[iso_code]],iso_code!B:C,2,FALSE)</f>
        <v>BWA</v>
      </c>
      <c r="D778" s="18" t="str">
        <f>VLOOKUP(Table4[[#This Row],[iso_code]],iso_code!G:H,2,FALSE)</f>
        <v>Botswana</v>
      </c>
    </row>
    <row r="779" spans="1:4">
      <c r="A779" s="18">
        <v>182</v>
      </c>
      <c r="B779" s="54" t="s">
        <v>2025</v>
      </c>
      <c r="C779" s="58" t="str">
        <f>VLOOKUP(Table4[[#This Row],[iso_code]],iso_code!B:C,2,FALSE)</f>
        <v>COD</v>
      </c>
      <c r="D779" s="18" t="str">
        <f>VLOOKUP(Table4[[#This Row],[iso_code]],iso_code!G:H,2,FALSE)</f>
        <v>Congo (the Democratic Republic of the)</v>
      </c>
    </row>
    <row r="780" spans="1:4">
      <c r="A780" s="18">
        <v>182</v>
      </c>
      <c r="B780" s="54" t="s">
        <v>1664</v>
      </c>
      <c r="C780" s="58" t="str">
        <f>VLOOKUP(Table4[[#This Row],[iso_code]],iso_code!B:C,2,FALSE)</f>
        <v>CAF</v>
      </c>
      <c r="D780" s="18" t="str">
        <f>VLOOKUP(Table4[[#This Row],[iso_code]],iso_code!G:H,2,FALSE)</f>
        <v>Central African Republic (the)</v>
      </c>
    </row>
    <row r="781" spans="1:4">
      <c r="A781" s="18">
        <v>182</v>
      </c>
      <c r="B781" s="54" t="s">
        <v>2228</v>
      </c>
      <c r="C781" s="58" t="str">
        <f>VLOOKUP(Table4[[#This Row],[iso_code]],iso_code!B:C,2,FALSE)</f>
        <v>COG</v>
      </c>
      <c r="D781" s="18" t="str">
        <f>VLOOKUP(Table4[[#This Row],[iso_code]],iso_code!G:H,2,FALSE)</f>
        <v>Congo (the)</v>
      </c>
    </row>
    <row r="782" spans="1:4">
      <c r="A782" s="18">
        <v>182</v>
      </c>
      <c r="B782" s="54" t="s">
        <v>2236</v>
      </c>
      <c r="C782" s="58" t="str">
        <f>VLOOKUP(Table4[[#This Row],[iso_code]],iso_code!B:C,2,FALSE)</f>
        <v>CIV</v>
      </c>
      <c r="D782" s="18" t="str">
        <f>VLOOKUP(Table4[[#This Row],[iso_code]],iso_code!G:H,2,FALSE)</f>
        <v>Côte d'Ivoire</v>
      </c>
    </row>
    <row r="783" spans="1:4">
      <c r="A783" s="18">
        <v>182</v>
      </c>
      <c r="B783" s="54" t="s">
        <v>286</v>
      </c>
      <c r="C783" s="58" t="str">
        <f>VLOOKUP(Table4[[#This Row],[iso_code]],iso_code!B:C,2,FALSE)</f>
        <v>CMR</v>
      </c>
      <c r="D783" s="18" t="str">
        <f>VLOOKUP(Table4[[#This Row],[iso_code]],iso_code!G:H,2,FALSE)</f>
        <v>Cameroon</v>
      </c>
    </row>
    <row r="784" spans="1:4">
      <c r="A784" s="18">
        <v>182</v>
      </c>
      <c r="B784" s="54" t="s">
        <v>1631</v>
      </c>
      <c r="C784" s="58" t="str">
        <f>VLOOKUP(Table4[[#This Row],[iso_code]],iso_code!B:C,2,FALSE)</f>
        <v>CPV</v>
      </c>
      <c r="D784" s="18" t="str">
        <f>VLOOKUP(Table4[[#This Row],[iso_code]],iso_code!G:H,2,FALSE)</f>
        <v>Cabo Verde</v>
      </c>
    </row>
    <row r="785" spans="1:4">
      <c r="A785" s="18">
        <v>182</v>
      </c>
      <c r="B785" s="54" t="s">
        <v>2229</v>
      </c>
      <c r="C785" s="58" t="str">
        <f>VLOOKUP(Table4[[#This Row],[iso_code]],iso_code!B:C,2,FALSE)</f>
        <v>DJI</v>
      </c>
      <c r="D785" s="18" t="str">
        <f>VLOOKUP(Table4[[#This Row],[iso_code]],iso_code!G:H,2,FALSE)</f>
        <v>Djibouti</v>
      </c>
    </row>
    <row r="786" spans="1:4">
      <c r="A786" s="18">
        <v>182</v>
      </c>
      <c r="B786" s="54" t="s">
        <v>801</v>
      </c>
      <c r="C786" s="58" t="str">
        <f>VLOOKUP(Table4[[#This Row],[iso_code]],iso_code!B:C,2,FALSE)</f>
        <v>DZA</v>
      </c>
      <c r="D786" s="18" t="str">
        <f>VLOOKUP(Table4[[#This Row],[iso_code]],iso_code!G:H,2,FALSE)</f>
        <v>Algeria</v>
      </c>
    </row>
    <row r="787" spans="1:4">
      <c r="A787" s="18">
        <v>182</v>
      </c>
      <c r="B787" s="54" t="s">
        <v>851</v>
      </c>
      <c r="C787" s="58" t="str">
        <f>VLOOKUP(Table4[[#This Row],[iso_code]],iso_code!B:C,2,FALSE)</f>
        <v>EGY</v>
      </c>
      <c r="D787" s="18" t="str">
        <f>VLOOKUP(Table4[[#This Row],[iso_code]],iso_code!G:H,2,FALSE)</f>
        <v>Egypt</v>
      </c>
    </row>
    <row r="788" spans="1:4">
      <c r="A788" s="18">
        <v>182</v>
      </c>
      <c r="B788" s="54" t="s">
        <v>2231</v>
      </c>
      <c r="C788" s="58" t="str">
        <f>VLOOKUP(Table4[[#This Row],[iso_code]],iso_code!B:C,2,FALSE)</f>
        <v>ERI</v>
      </c>
      <c r="D788" s="18" t="str">
        <f>VLOOKUP(Table4[[#This Row],[iso_code]],iso_code!G:H,2,FALSE)</f>
        <v>Eritrea</v>
      </c>
    </row>
    <row r="789" spans="1:4">
      <c r="A789" s="18">
        <v>182</v>
      </c>
      <c r="B789" s="54" t="s">
        <v>195</v>
      </c>
      <c r="C789" s="58" t="str">
        <f>VLOOKUP(Table4[[#This Row],[iso_code]],iso_code!B:C,2,FALSE)</f>
        <v>ETH</v>
      </c>
      <c r="D789" s="18" t="str">
        <f>VLOOKUP(Table4[[#This Row],[iso_code]],iso_code!G:H,2,FALSE)</f>
        <v>Ethiopia</v>
      </c>
    </row>
    <row r="790" spans="1:4">
      <c r="A790" s="18">
        <v>182</v>
      </c>
      <c r="B790" s="54" t="s">
        <v>2232</v>
      </c>
      <c r="C790" s="58" t="str">
        <f>VLOOKUP(Table4[[#This Row],[iso_code]],iso_code!B:C,2,FALSE)</f>
        <v>GAB</v>
      </c>
      <c r="D790" s="18" t="str">
        <f>VLOOKUP(Table4[[#This Row],[iso_code]],iso_code!G:H,2,FALSE)</f>
        <v>Gabon</v>
      </c>
    </row>
    <row r="791" spans="1:4">
      <c r="A791" s="18">
        <v>182</v>
      </c>
      <c r="B791" s="54" t="s">
        <v>251</v>
      </c>
      <c r="C791" s="58" t="str">
        <f>VLOOKUP(Table4[[#This Row],[iso_code]],iso_code!B:C,2,FALSE)</f>
        <v>GHA</v>
      </c>
      <c r="D791" s="18" t="str">
        <f>VLOOKUP(Table4[[#This Row],[iso_code]],iso_code!G:H,2,FALSE)</f>
        <v>Ghana</v>
      </c>
    </row>
    <row r="792" spans="1:4">
      <c r="A792" s="18">
        <v>182</v>
      </c>
      <c r="B792" s="54" t="s">
        <v>2233</v>
      </c>
      <c r="C792" s="58" t="str">
        <f>VLOOKUP(Table4[[#This Row],[iso_code]],iso_code!B:C,2,FALSE)</f>
        <v>GMB</v>
      </c>
      <c r="D792" s="18" t="str">
        <f>VLOOKUP(Table4[[#This Row],[iso_code]],iso_code!G:H,2,FALSE)</f>
        <v>Gambia (the)</v>
      </c>
    </row>
    <row r="793" spans="1:4">
      <c r="A793" s="18">
        <v>182</v>
      </c>
      <c r="B793" s="54" t="s">
        <v>2234</v>
      </c>
      <c r="C793" s="58" t="str">
        <f>VLOOKUP(Table4[[#This Row],[iso_code]],iso_code!B:C,2,FALSE)</f>
        <v>GIN</v>
      </c>
      <c r="D793" s="18" t="str">
        <f>VLOOKUP(Table4[[#This Row],[iso_code]],iso_code!G:H,2,FALSE)</f>
        <v>Guinea</v>
      </c>
    </row>
    <row r="794" spans="1:4">
      <c r="A794" s="18">
        <v>182</v>
      </c>
      <c r="B794" s="54" t="s">
        <v>2230</v>
      </c>
      <c r="C794" s="58" t="str">
        <f>VLOOKUP(Table4[[#This Row],[iso_code]],iso_code!B:C,2,FALSE)</f>
        <v>GNQ</v>
      </c>
      <c r="D794" s="18" t="str">
        <f>VLOOKUP(Table4[[#This Row],[iso_code]],iso_code!G:H,2,FALSE)</f>
        <v>Equatorial Guinea</v>
      </c>
    </row>
    <row r="795" spans="1:4">
      <c r="A795" s="18">
        <v>182</v>
      </c>
      <c r="B795" s="54" t="s">
        <v>2235</v>
      </c>
      <c r="C795" s="58" t="str">
        <f>VLOOKUP(Table4[[#This Row],[iso_code]],iso_code!B:C,2,FALSE)</f>
        <v>GNB</v>
      </c>
      <c r="D795" s="18" t="str">
        <f>VLOOKUP(Table4[[#This Row],[iso_code]],iso_code!G:H,2,FALSE)</f>
        <v>Guinea-Bissau</v>
      </c>
    </row>
    <row r="796" spans="1:4">
      <c r="A796" s="18">
        <v>182</v>
      </c>
      <c r="B796" s="54" t="s">
        <v>429</v>
      </c>
      <c r="C796" s="58" t="str">
        <f>VLOOKUP(Table4[[#This Row],[iso_code]],iso_code!B:C,2,FALSE)</f>
        <v>KEN</v>
      </c>
      <c r="D796" s="18" t="str">
        <f>VLOOKUP(Table4[[#This Row],[iso_code]],iso_code!G:H,2,FALSE)</f>
        <v>Kenya</v>
      </c>
    </row>
    <row r="797" spans="1:4">
      <c r="A797" s="18">
        <v>182</v>
      </c>
      <c r="B797" s="54" t="s">
        <v>2227</v>
      </c>
      <c r="C797" s="58" t="str">
        <f>VLOOKUP(Table4[[#This Row],[iso_code]],iso_code!B:C,2,FALSE)</f>
        <v>COM</v>
      </c>
      <c r="D797" s="18" t="str">
        <f>VLOOKUP(Table4[[#This Row],[iso_code]],iso_code!G:H,2,FALSE)</f>
        <v>Comoros (the)</v>
      </c>
    </row>
    <row r="798" spans="1:4">
      <c r="A798" s="18">
        <v>182</v>
      </c>
      <c r="B798" s="54" t="s">
        <v>2238</v>
      </c>
      <c r="C798" s="58" t="str">
        <f>VLOOKUP(Table4[[#This Row],[iso_code]],iso_code!B:C,2,FALSE)</f>
        <v>LBR</v>
      </c>
      <c r="D798" s="18" t="str">
        <f>VLOOKUP(Table4[[#This Row],[iso_code]],iso_code!G:H,2,FALSE)</f>
        <v>Liberia</v>
      </c>
    </row>
    <row r="799" spans="1:4">
      <c r="A799" s="18">
        <v>182</v>
      </c>
      <c r="B799" s="54" t="s">
        <v>2237</v>
      </c>
      <c r="C799" s="58" t="str">
        <f>VLOOKUP(Table4[[#This Row],[iso_code]],iso_code!B:C,2,FALSE)</f>
        <v>LSO</v>
      </c>
      <c r="D799" s="18" t="str">
        <f>VLOOKUP(Table4[[#This Row],[iso_code]],iso_code!G:H,2,FALSE)</f>
        <v>Lesotho</v>
      </c>
    </row>
    <row r="800" spans="1:4">
      <c r="A800" s="18">
        <v>182</v>
      </c>
      <c r="B800" s="54" t="s">
        <v>1993</v>
      </c>
      <c r="C800" s="58" t="str">
        <f>VLOOKUP(Table4[[#This Row],[iso_code]],iso_code!B:C,2,FALSE)</f>
        <v>LBY</v>
      </c>
      <c r="D800" s="18" t="str">
        <f>VLOOKUP(Table4[[#This Row],[iso_code]],iso_code!G:H,2,FALSE)</f>
        <v>Libya</v>
      </c>
    </row>
    <row r="801" spans="1:4">
      <c r="A801" s="18">
        <v>182</v>
      </c>
      <c r="B801" s="54" t="s">
        <v>514</v>
      </c>
      <c r="C801" s="58" t="str">
        <f>VLOOKUP(Table4[[#This Row],[iso_code]],iso_code!B:C,2,FALSE)</f>
        <v>MAR</v>
      </c>
      <c r="D801" s="18" t="str">
        <f>VLOOKUP(Table4[[#This Row],[iso_code]],iso_code!G:H,2,FALSE)</f>
        <v>Morocco</v>
      </c>
    </row>
    <row r="802" spans="1:4">
      <c r="A802" s="18">
        <v>182</v>
      </c>
      <c r="B802" s="54" t="s">
        <v>2239</v>
      </c>
      <c r="C802" s="58" t="str">
        <f>VLOOKUP(Table4[[#This Row],[iso_code]],iso_code!B:C,2,FALSE)</f>
        <v>MDG</v>
      </c>
      <c r="D802" s="18" t="str">
        <f>VLOOKUP(Table4[[#This Row],[iso_code]],iso_code!G:H,2,FALSE)</f>
        <v>Madagascar</v>
      </c>
    </row>
    <row r="803" spans="1:4">
      <c r="A803" s="18">
        <v>182</v>
      </c>
      <c r="B803" s="54" t="s">
        <v>2240</v>
      </c>
      <c r="C803" s="58" t="str">
        <f>VLOOKUP(Table4[[#This Row],[iso_code]],iso_code!B:C,2,FALSE)</f>
        <v>MLI</v>
      </c>
      <c r="D803" s="18" t="str">
        <f>VLOOKUP(Table4[[#This Row],[iso_code]],iso_code!G:H,2,FALSE)</f>
        <v>Mali</v>
      </c>
    </row>
    <row r="804" spans="1:4">
      <c r="A804" s="18">
        <v>182</v>
      </c>
      <c r="B804" s="54" t="s">
        <v>2111</v>
      </c>
      <c r="C804" s="58" t="str">
        <f>VLOOKUP(Table4[[#This Row],[iso_code]],iso_code!B:C,2,FALSE)</f>
        <v>MRT</v>
      </c>
      <c r="D804" s="18" t="str">
        <f>VLOOKUP(Table4[[#This Row],[iso_code]],iso_code!G:H,2,FALSE)</f>
        <v>Mauritania</v>
      </c>
    </row>
    <row r="805" spans="1:4">
      <c r="A805" s="18">
        <v>182</v>
      </c>
      <c r="B805" s="54" t="s">
        <v>971</v>
      </c>
      <c r="C805" s="58" t="str">
        <f>VLOOKUP(Table4[[#This Row],[iso_code]],iso_code!B:C,2,FALSE)</f>
        <v>MUS</v>
      </c>
      <c r="D805" s="18" t="str">
        <f>VLOOKUP(Table4[[#This Row],[iso_code]],iso_code!G:H,2,FALSE)</f>
        <v>Mauritius</v>
      </c>
    </row>
    <row r="806" spans="1:4">
      <c r="A806" s="18">
        <v>182</v>
      </c>
      <c r="B806" s="54" t="s">
        <v>1165</v>
      </c>
      <c r="C806" s="58" t="str">
        <f>VLOOKUP(Table4[[#This Row],[iso_code]],iso_code!B:C,2,FALSE)</f>
        <v>MWI</v>
      </c>
      <c r="D806" s="18" t="str">
        <f>VLOOKUP(Table4[[#This Row],[iso_code]],iso_code!G:H,2,FALSE)</f>
        <v>Malawi</v>
      </c>
    </row>
    <row r="807" spans="1:4">
      <c r="A807" s="18">
        <v>182</v>
      </c>
      <c r="B807" s="54" t="s">
        <v>1456</v>
      </c>
      <c r="C807" s="58" t="str">
        <f>VLOOKUP(Table4[[#This Row],[iso_code]],iso_code!B:C,2,FALSE)</f>
        <v>MOZ</v>
      </c>
      <c r="D807" s="18" t="str">
        <f>VLOOKUP(Table4[[#This Row],[iso_code]],iso_code!G:H,2,FALSE)</f>
        <v>Mozambique</v>
      </c>
    </row>
    <row r="808" spans="1:4">
      <c r="A808" s="18">
        <v>182</v>
      </c>
      <c r="B808" s="54" t="s">
        <v>2071</v>
      </c>
      <c r="C808" s="58" t="str">
        <f>VLOOKUP(Table4[[#This Row],[iso_code]],iso_code!B:C,2,FALSE)</f>
        <v>NAM</v>
      </c>
      <c r="D808" s="18" t="str">
        <f>VLOOKUP(Table4[[#This Row],[iso_code]],iso_code!G:H,2,FALSE)</f>
        <v>Namibia</v>
      </c>
    </row>
    <row r="809" spans="1:4">
      <c r="A809" s="18">
        <v>182</v>
      </c>
      <c r="B809" s="54" t="s">
        <v>1006</v>
      </c>
      <c r="C809" s="58" t="str">
        <f>VLOOKUP(Table4[[#This Row],[iso_code]],iso_code!B:C,2,FALSE)</f>
        <v>NER</v>
      </c>
      <c r="D809" s="18" t="str">
        <f>VLOOKUP(Table4[[#This Row],[iso_code]],iso_code!G:H,2,FALSE)</f>
        <v>Niger (the)</v>
      </c>
    </row>
    <row r="810" spans="1:4">
      <c r="A810" s="18">
        <v>182</v>
      </c>
      <c r="B810" s="54" t="s">
        <v>1233</v>
      </c>
      <c r="C810" s="58" t="str">
        <f>VLOOKUP(Table4[[#This Row],[iso_code]],iso_code!B:C,2,FALSE)</f>
        <v>NGA</v>
      </c>
      <c r="D810" s="18" t="str">
        <f>VLOOKUP(Table4[[#This Row],[iso_code]],iso_code!G:H,2,FALSE)</f>
        <v>Nigeria</v>
      </c>
    </row>
    <row r="811" spans="1:4">
      <c r="A811" s="18">
        <v>182</v>
      </c>
      <c r="B811" s="54" t="s">
        <v>2241</v>
      </c>
      <c r="C811" s="58" t="str">
        <f>VLOOKUP(Table4[[#This Row],[iso_code]],iso_code!B:C,2,FALSE)</f>
        <v>RWA</v>
      </c>
      <c r="D811" s="18" t="str">
        <f>VLOOKUP(Table4[[#This Row],[iso_code]],iso_code!G:H,2,FALSE)</f>
        <v>Rwanda</v>
      </c>
    </row>
    <row r="812" spans="1:4">
      <c r="A812" s="18">
        <v>182</v>
      </c>
      <c r="B812" s="54" t="s">
        <v>2243</v>
      </c>
      <c r="C812" s="58" t="str">
        <f>VLOOKUP(Table4[[#This Row],[iso_code]],iso_code!B:C,2,FALSE)</f>
        <v>SYC</v>
      </c>
      <c r="D812" s="18" t="str">
        <f>VLOOKUP(Table4[[#This Row],[iso_code]],iso_code!G:H,2,FALSE)</f>
        <v>Seychelles</v>
      </c>
    </row>
    <row r="813" spans="1:4">
      <c r="A813" s="18">
        <v>182</v>
      </c>
      <c r="B813" s="54" t="s">
        <v>2246</v>
      </c>
      <c r="C813" s="58" t="str">
        <f>VLOOKUP(Table4[[#This Row],[iso_code]],iso_code!B:C,2,FALSE)</f>
        <v>SDN</v>
      </c>
      <c r="D813" s="18" t="str">
        <f>VLOOKUP(Table4[[#This Row],[iso_code]],iso_code!G:H,2,FALSE)</f>
        <v>Sudan (the)</v>
      </c>
    </row>
    <row r="814" spans="1:4">
      <c r="A814" s="18">
        <v>182</v>
      </c>
      <c r="B814" s="54" t="s">
        <v>2095</v>
      </c>
      <c r="C814" s="58" t="str">
        <f>VLOOKUP(Table4[[#This Row],[iso_code]],iso_code!B:C,2,FALSE)</f>
        <v>SLE</v>
      </c>
      <c r="D814" s="18" t="str">
        <f>VLOOKUP(Table4[[#This Row],[iso_code]],iso_code!G:H,2,FALSE)</f>
        <v>Sierra Leone</v>
      </c>
    </row>
    <row r="815" spans="1:4">
      <c r="A815" s="18">
        <v>182</v>
      </c>
      <c r="B815" s="54" t="s">
        <v>1689</v>
      </c>
      <c r="C815" s="58" t="str">
        <f>VLOOKUP(Table4[[#This Row],[iso_code]],iso_code!B:C,2,FALSE)</f>
        <v>SEN</v>
      </c>
      <c r="D815" s="18" t="str">
        <f>VLOOKUP(Table4[[#This Row],[iso_code]],iso_code!G:H,2,FALSE)</f>
        <v>Senegal</v>
      </c>
    </row>
    <row r="816" spans="1:4">
      <c r="A816" s="18">
        <v>182</v>
      </c>
      <c r="B816" s="54" t="s">
        <v>2244</v>
      </c>
      <c r="C816" s="58" t="str">
        <f>VLOOKUP(Table4[[#This Row],[iso_code]],iso_code!B:C,2,FALSE)</f>
        <v>SOM</v>
      </c>
      <c r="D816" s="18" t="str">
        <f>VLOOKUP(Table4[[#This Row],[iso_code]],iso_code!G:H,2,FALSE)</f>
        <v>Somalia</v>
      </c>
    </row>
    <row r="817" spans="1:4">
      <c r="A817" s="18">
        <v>182</v>
      </c>
      <c r="B817" s="54" t="s">
        <v>2245</v>
      </c>
      <c r="C817" s="58" t="str">
        <f>VLOOKUP(Table4[[#This Row],[iso_code]],iso_code!B:C,2,FALSE)</f>
        <v>SSD</v>
      </c>
      <c r="D817" s="18" t="str">
        <f>VLOOKUP(Table4[[#This Row],[iso_code]],iso_code!G:H,2,FALSE)</f>
        <v>South Sudan</v>
      </c>
    </row>
    <row r="818" spans="1:4">
      <c r="A818" s="18">
        <v>182</v>
      </c>
      <c r="B818" s="54" t="s">
        <v>2242</v>
      </c>
      <c r="C818" s="58" t="str">
        <f>VLOOKUP(Table4[[#This Row],[iso_code]],iso_code!B:C,2,FALSE)</f>
        <v>STP</v>
      </c>
      <c r="D818" s="18" t="str">
        <f>VLOOKUP(Table4[[#This Row],[iso_code]],iso_code!G:H,2,FALSE)</f>
        <v>Sao Tome and Principe</v>
      </c>
    </row>
    <row r="819" spans="1:4">
      <c r="A819" s="18">
        <v>182</v>
      </c>
      <c r="B819" s="54" t="s">
        <v>2247</v>
      </c>
      <c r="C819" s="58" t="str">
        <f>VLOOKUP(Table4[[#This Row],[iso_code]],iso_code!B:C,2,FALSE)</f>
        <v>SWZ</v>
      </c>
      <c r="D819" s="18" t="str">
        <f>VLOOKUP(Table4[[#This Row],[iso_code]],iso_code!G:H,2,FALSE)</f>
        <v>Eswatini</v>
      </c>
    </row>
    <row r="820" spans="1:4">
      <c r="A820" s="18">
        <v>182</v>
      </c>
      <c r="B820" s="54" t="s">
        <v>2226</v>
      </c>
      <c r="C820" s="58" t="str">
        <f>VLOOKUP(Table4[[#This Row],[iso_code]],iso_code!B:C,2,FALSE)</f>
        <v>TCD</v>
      </c>
      <c r="D820" s="18" t="str">
        <f>VLOOKUP(Table4[[#This Row],[iso_code]],iso_code!G:H,2,FALSE)</f>
        <v>Chad</v>
      </c>
    </row>
    <row r="821" spans="1:4">
      <c r="A821" s="18">
        <v>182</v>
      </c>
      <c r="B821" s="54" t="s">
        <v>2017</v>
      </c>
      <c r="C821" s="58" t="str">
        <f>VLOOKUP(Table4[[#This Row],[iso_code]],iso_code!B:C,2,FALSE)</f>
        <v>TGO</v>
      </c>
      <c r="D821" s="18" t="str">
        <f>VLOOKUP(Table4[[#This Row],[iso_code]],iso_code!G:H,2,FALSE)</f>
        <v>Togo</v>
      </c>
    </row>
    <row r="822" spans="1:4">
      <c r="A822" s="18">
        <v>182</v>
      </c>
      <c r="B822" s="54" t="s">
        <v>953</v>
      </c>
      <c r="C822" s="58" t="str">
        <f>VLOOKUP(Table4[[#This Row],[iso_code]],iso_code!B:C,2,FALSE)</f>
        <v>TUN</v>
      </c>
      <c r="D822" s="18" t="str">
        <f>VLOOKUP(Table4[[#This Row],[iso_code]],iso_code!G:H,2,FALSE)</f>
        <v>Tunisia</v>
      </c>
    </row>
    <row r="823" spans="1:4">
      <c r="A823" s="18">
        <v>182</v>
      </c>
      <c r="B823" s="54" t="s">
        <v>859</v>
      </c>
      <c r="C823" s="58" t="str">
        <f>VLOOKUP(Table4[[#This Row],[iso_code]],iso_code!B:C,2,FALSE)</f>
        <v>TZA</v>
      </c>
      <c r="D823" s="18" t="str">
        <f>VLOOKUP(Table4[[#This Row],[iso_code]],iso_code!G:H,2,FALSE)</f>
        <v>Tanzania, United Republic of</v>
      </c>
    </row>
    <row r="824" spans="1:4">
      <c r="A824" s="18">
        <v>182</v>
      </c>
      <c r="B824" s="54" t="s">
        <v>1468</v>
      </c>
      <c r="C824" s="58" t="str">
        <f>VLOOKUP(Table4[[#This Row],[iso_code]],iso_code!B:C,2,FALSE)</f>
        <v>UGA</v>
      </c>
      <c r="D824" s="18" t="str">
        <f>VLOOKUP(Table4[[#This Row],[iso_code]],iso_code!G:H,2,FALSE)</f>
        <v>Uganda</v>
      </c>
    </row>
    <row r="825" spans="1:4">
      <c r="A825" s="18">
        <v>182</v>
      </c>
      <c r="B825" s="54" t="s">
        <v>613</v>
      </c>
      <c r="C825" s="58" t="str">
        <f>VLOOKUP(Table4[[#This Row],[iso_code]],iso_code!B:C,2,FALSE)</f>
        <v>ZAF</v>
      </c>
      <c r="D825" s="18" t="str">
        <f>VLOOKUP(Table4[[#This Row],[iso_code]],iso_code!G:H,2,FALSE)</f>
        <v>South Africa</v>
      </c>
    </row>
    <row r="826" spans="1:4">
      <c r="A826" s="18">
        <v>182</v>
      </c>
      <c r="B826" s="54" t="s">
        <v>748</v>
      </c>
      <c r="C826" s="58" t="str">
        <f>VLOOKUP(Table4[[#This Row],[iso_code]],iso_code!B:C,2,FALSE)</f>
        <v>ZMB</v>
      </c>
      <c r="D826" s="18" t="str">
        <f>VLOOKUP(Table4[[#This Row],[iso_code]],iso_code!G:H,2,FALSE)</f>
        <v>Zambia</v>
      </c>
    </row>
    <row r="827" spans="1:4">
      <c r="A827" s="18">
        <v>182</v>
      </c>
      <c r="B827" s="54" t="s">
        <v>2248</v>
      </c>
      <c r="C827" s="58" t="str">
        <f>VLOOKUP(Table4[[#This Row],[iso_code]],iso_code!B:C,2,FALSE)</f>
        <v>ZWE</v>
      </c>
      <c r="D827" s="18" t="str">
        <f>VLOOKUP(Table4[[#This Row],[iso_code]],iso_code!G:H,2,FALSE)</f>
        <v>Zimbabwe</v>
      </c>
    </row>
    <row r="828" spans="1:4">
      <c r="A828" s="18">
        <v>183</v>
      </c>
      <c r="B828" s="54" t="s">
        <v>851</v>
      </c>
      <c r="C828" s="58" t="str">
        <f>VLOOKUP(Table4[[#This Row],[iso_code]],iso_code!B:C,2,FALSE)</f>
        <v>EGY</v>
      </c>
      <c r="D828" s="18" t="str">
        <f>VLOOKUP(Table4[[#This Row],[iso_code]],iso_code!G:H,2,FALSE)</f>
        <v>Egypt</v>
      </c>
    </row>
    <row r="829" spans="1:4">
      <c r="A829" s="18">
        <v>184</v>
      </c>
      <c r="B829" s="54" t="s">
        <v>851</v>
      </c>
      <c r="C829" s="58" t="str">
        <f>VLOOKUP(Table4[[#This Row],[iso_code]],iso_code!B:C,2,FALSE)</f>
        <v>EGY</v>
      </c>
      <c r="D829" s="18" t="str">
        <f>VLOOKUP(Table4[[#This Row],[iso_code]],iso_code!G:H,2,FALSE)</f>
        <v>Egypt</v>
      </c>
    </row>
    <row r="830" spans="1:4">
      <c r="A830" s="18">
        <v>185</v>
      </c>
      <c r="B830" s="54" t="s">
        <v>613</v>
      </c>
      <c r="C830" s="58" t="str">
        <f>VLOOKUP(Table4[[#This Row],[iso_code]],iso_code!B:C,2,FALSE)</f>
        <v>ZAF</v>
      </c>
      <c r="D830" s="18" t="str">
        <f>VLOOKUP(Table4[[#This Row],[iso_code]],iso_code!G:H,2,FALSE)</f>
        <v>South Africa</v>
      </c>
    </row>
    <row r="831" spans="1:4">
      <c r="A831" s="18">
        <v>186</v>
      </c>
      <c r="B831" s="54" t="s">
        <v>859</v>
      </c>
      <c r="C831" s="58" t="str">
        <f>VLOOKUP(Table4[[#This Row],[iso_code]],iso_code!B:C,2,FALSE)</f>
        <v>TZA</v>
      </c>
      <c r="D831" s="18" t="str">
        <f>VLOOKUP(Table4[[#This Row],[iso_code]],iso_code!G:H,2,FALSE)</f>
        <v>Tanzania, United Republic of</v>
      </c>
    </row>
    <row r="832" spans="1:4">
      <c r="A832" s="18">
        <v>187</v>
      </c>
      <c r="B832" s="54" t="s">
        <v>286</v>
      </c>
      <c r="C832" s="58" t="str">
        <f>VLOOKUP(Table4[[#This Row],[iso_code]],iso_code!B:C,2,FALSE)</f>
        <v>CMR</v>
      </c>
      <c r="D832" s="18" t="str">
        <f>VLOOKUP(Table4[[#This Row],[iso_code]],iso_code!G:H,2,FALSE)</f>
        <v>Cameroon</v>
      </c>
    </row>
    <row r="833" spans="1:4">
      <c r="A833" s="18">
        <v>188</v>
      </c>
      <c r="B833" s="54" t="s">
        <v>286</v>
      </c>
      <c r="C833" s="58" t="str">
        <f>VLOOKUP(Table4[[#This Row],[iso_code]],iso_code!B:C,2,FALSE)</f>
        <v>CMR</v>
      </c>
      <c r="D833" s="18" t="str">
        <f>VLOOKUP(Table4[[#This Row],[iso_code]],iso_code!G:H,2,FALSE)</f>
        <v>Cameroon</v>
      </c>
    </row>
    <row r="834" spans="1:4">
      <c r="A834" s="18">
        <v>189</v>
      </c>
      <c r="B834" s="54" t="s">
        <v>1830</v>
      </c>
      <c r="C834" s="58" t="str">
        <f>VLOOKUP(Table4[[#This Row],[iso_code]],iso_code!B:C,2,FALSE)</f>
        <v>BWA</v>
      </c>
      <c r="D834" s="18" t="str">
        <f>VLOOKUP(Table4[[#This Row],[iso_code]],iso_code!G:H,2,FALSE)</f>
        <v>Botswana</v>
      </c>
    </row>
    <row r="835" spans="1:4">
      <c r="A835" s="18">
        <v>190</v>
      </c>
      <c r="B835" s="54" t="s">
        <v>1233</v>
      </c>
      <c r="C835" s="58" t="str">
        <f>VLOOKUP(Table4[[#This Row],[iso_code]],iso_code!B:C,2,FALSE)</f>
        <v>NGA</v>
      </c>
      <c r="D835" s="18" t="str">
        <f>VLOOKUP(Table4[[#This Row],[iso_code]],iso_code!G:H,2,FALSE)</f>
        <v>Nigeria</v>
      </c>
    </row>
    <row r="836" spans="1:4">
      <c r="A836" s="18">
        <v>191</v>
      </c>
      <c r="B836" s="54" t="s">
        <v>514</v>
      </c>
      <c r="C836" s="58" t="str">
        <f>VLOOKUP(Table4[[#This Row],[iso_code]],iso_code!B:C,2,FALSE)</f>
        <v>MAR</v>
      </c>
      <c r="D836" s="18" t="str">
        <f>VLOOKUP(Table4[[#This Row],[iso_code]],iso_code!G:H,2,FALSE)</f>
        <v>Morocco</v>
      </c>
    </row>
    <row r="837" spans="1:4">
      <c r="A837" s="18">
        <v>192</v>
      </c>
      <c r="B837" s="54" t="s">
        <v>801</v>
      </c>
      <c r="C837" s="58" t="str">
        <f>VLOOKUP(Table4[[#This Row],[iso_code]],iso_code!B:C,2,FALSE)</f>
        <v>DZA</v>
      </c>
      <c r="D837" s="18" t="str">
        <f>VLOOKUP(Table4[[#This Row],[iso_code]],iso_code!G:H,2,FALSE)</f>
        <v>Algeria</v>
      </c>
    </row>
    <row r="838" spans="1:4">
      <c r="A838" s="18">
        <v>193</v>
      </c>
      <c r="B838" s="54" t="s">
        <v>851</v>
      </c>
      <c r="C838" s="58" t="str">
        <f>VLOOKUP(Table4[[#This Row],[iso_code]],iso_code!B:C,2,FALSE)</f>
        <v>EGY</v>
      </c>
      <c r="D838" s="18" t="str">
        <f>VLOOKUP(Table4[[#This Row],[iso_code]],iso_code!G:H,2,FALSE)</f>
        <v>Egypt</v>
      </c>
    </row>
    <row r="839" spans="1:4">
      <c r="A839" s="18">
        <v>194</v>
      </c>
      <c r="B839" s="54" t="s">
        <v>1830</v>
      </c>
      <c r="C839" s="58" t="str">
        <f>VLOOKUP(Table4[[#This Row],[iso_code]],iso_code!B:C,2,FALSE)</f>
        <v>BWA</v>
      </c>
      <c r="D839" s="18" t="str">
        <f>VLOOKUP(Table4[[#This Row],[iso_code]],iso_code!G:H,2,FALSE)</f>
        <v>Botswana</v>
      </c>
    </row>
    <row r="840" spans="1:4">
      <c r="A840" s="18">
        <v>194</v>
      </c>
      <c r="B840" s="54" t="s">
        <v>1456</v>
      </c>
      <c r="C840" s="58" t="str">
        <f>VLOOKUP(Table4[[#This Row],[iso_code]],iso_code!B:C,2,FALSE)</f>
        <v>MOZ</v>
      </c>
      <c r="D840" s="18" t="str">
        <f>VLOOKUP(Table4[[#This Row],[iso_code]],iso_code!G:H,2,FALSE)</f>
        <v>Mozambique</v>
      </c>
    </row>
    <row r="841" spans="1:4">
      <c r="A841" s="18">
        <v>194</v>
      </c>
      <c r="B841" s="54" t="s">
        <v>2071</v>
      </c>
      <c r="C841" s="58" t="str">
        <f>VLOOKUP(Table4[[#This Row],[iso_code]],iso_code!B:C,2,FALSE)</f>
        <v>NAM</v>
      </c>
      <c r="D841" s="18" t="str">
        <f>VLOOKUP(Table4[[#This Row],[iso_code]],iso_code!G:H,2,FALSE)</f>
        <v>Namibia</v>
      </c>
    </row>
    <row r="842" spans="1:4">
      <c r="A842" s="18">
        <v>194</v>
      </c>
      <c r="B842" s="54" t="s">
        <v>613</v>
      </c>
      <c r="C842" s="58" t="str">
        <f>VLOOKUP(Table4[[#This Row],[iso_code]],iso_code!B:C,2,FALSE)</f>
        <v>ZAF</v>
      </c>
      <c r="D842" s="18" t="str">
        <f>VLOOKUP(Table4[[#This Row],[iso_code]],iso_code!G:H,2,FALSE)</f>
        <v>South Africa</v>
      </c>
    </row>
    <row r="843" spans="1:4">
      <c r="A843" s="18">
        <v>194</v>
      </c>
      <c r="B843" s="54" t="s">
        <v>748</v>
      </c>
      <c r="C843" s="58" t="str">
        <f>VLOOKUP(Table4[[#This Row],[iso_code]],iso_code!B:C,2,FALSE)</f>
        <v>ZMB</v>
      </c>
      <c r="D843" s="18" t="str">
        <f>VLOOKUP(Table4[[#This Row],[iso_code]],iso_code!G:H,2,FALSE)</f>
        <v>Zambia</v>
      </c>
    </row>
    <row r="844" spans="1:4">
      <c r="A844" s="18">
        <v>194</v>
      </c>
      <c r="B844" s="54" t="s">
        <v>2248</v>
      </c>
      <c r="C844" s="58" t="str">
        <f>VLOOKUP(Table4[[#This Row],[iso_code]],iso_code!B:C,2,FALSE)</f>
        <v>ZWE</v>
      </c>
      <c r="D844" s="18" t="str">
        <f>VLOOKUP(Table4[[#This Row],[iso_code]],iso_code!G:H,2,FALSE)</f>
        <v>Zimbabwe</v>
      </c>
    </row>
    <row r="845" spans="1:4">
      <c r="A845" s="18">
        <v>195</v>
      </c>
      <c r="B845" s="54" t="s">
        <v>801</v>
      </c>
      <c r="C845" s="58" t="str">
        <f>VLOOKUP(Table4[[#This Row],[iso_code]],iso_code!B:C,2,FALSE)</f>
        <v>DZA</v>
      </c>
      <c r="D845" s="18" t="str">
        <f>VLOOKUP(Table4[[#This Row],[iso_code]],iso_code!G:H,2,FALSE)</f>
        <v>Algeria</v>
      </c>
    </row>
    <row r="846" spans="1:4">
      <c r="A846" s="18">
        <v>196</v>
      </c>
      <c r="B846" s="54" t="s">
        <v>195</v>
      </c>
      <c r="C846" s="58" t="str">
        <f>VLOOKUP(Table4[[#This Row],[iso_code]],iso_code!B:C,2,FALSE)</f>
        <v>ETH</v>
      </c>
      <c r="D846" s="18" t="str">
        <f>VLOOKUP(Table4[[#This Row],[iso_code]],iso_code!G:H,2,FALSE)</f>
        <v>Ethiopia</v>
      </c>
    </row>
    <row r="847" spans="1:4">
      <c r="A847" s="18">
        <v>197</v>
      </c>
      <c r="B847" s="54" t="s">
        <v>195</v>
      </c>
      <c r="C847" s="58" t="str">
        <f>VLOOKUP(Table4[[#This Row],[iso_code]],iso_code!B:C,2,FALSE)</f>
        <v>ETH</v>
      </c>
      <c r="D847" s="18" t="str">
        <f>VLOOKUP(Table4[[#This Row],[iso_code]],iso_code!G:H,2,FALSE)</f>
        <v>Ethiopia</v>
      </c>
    </row>
    <row r="848" spans="1:4">
      <c r="A848" s="18">
        <v>198</v>
      </c>
      <c r="B848" s="54" t="s">
        <v>1233</v>
      </c>
      <c r="C848" s="58" t="str">
        <f>VLOOKUP(Table4[[#This Row],[iso_code]],iso_code!B:C,2,FALSE)</f>
        <v>NGA</v>
      </c>
      <c r="D848" s="18" t="str">
        <f>VLOOKUP(Table4[[#This Row],[iso_code]],iso_code!G:H,2,FALSE)</f>
        <v>Nigeria</v>
      </c>
    </row>
    <row r="849" spans="1:4">
      <c r="A849" s="18">
        <v>199</v>
      </c>
      <c r="B849" s="54" t="s">
        <v>251</v>
      </c>
      <c r="C849" s="58" t="str">
        <f>VLOOKUP(Table4[[#This Row],[iso_code]],iso_code!B:C,2,FALSE)</f>
        <v>GHA</v>
      </c>
      <c r="D849" s="18" t="str">
        <f>VLOOKUP(Table4[[#This Row],[iso_code]],iso_code!G:H,2,FALSE)</f>
        <v>Ghana</v>
      </c>
    </row>
    <row r="850" spans="1:4">
      <c r="A850" s="18">
        <v>200</v>
      </c>
      <c r="B850" s="54" t="s">
        <v>1233</v>
      </c>
      <c r="C850" s="58" t="str">
        <f>VLOOKUP(Table4[[#This Row],[iso_code]],iso_code!B:C,2,FALSE)</f>
        <v>NGA</v>
      </c>
      <c r="D850" s="18" t="str">
        <f>VLOOKUP(Table4[[#This Row],[iso_code]],iso_code!G:H,2,FALSE)</f>
        <v>Nigeria</v>
      </c>
    </row>
    <row r="851" spans="1:4">
      <c r="A851" s="18">
        <v>201</v>
      </c>
      <c r="B851" s="54" t="s">
        <v>613</v>
      </c>
      <c r="C851" s="58" t="str">
        <f>VLOOKUP(Table4[[#This Row],[iso_code]],iso_code!B:C,2,FALSE)</f>
        <v>ZAF</v>
      </c>
      <c r="D851" s="18" t="str">
        <f>VLOOKUP(Table4[[#This Row],[iso_code]],iso_code!G:H,2,FALSE)</f>
        <v>South Africa</v>
      </c>
    </row>
    <row r="852" spans="1:4">
      <c r="A852" s="18">
        <v>202</v>
      </c>
      <c r="B852" s="54" t="s">
        <v>851</v>
      </c>
      <c r="C852" s="58" t="str">
        <f>VLOOKUP(Table4[[#This Row],[iso_code]],iso_code!B:C,2,FALSE)</f>
        <v>EGY</v>
      </c>
      <c r="D852" s="18" t="str">
        <f>VLOOKUP(Table4[[#This Row],[iso_code]],iso_code!G:H,2,FALSE)</f>
        <v>Egypt</v>
      </c>
    </row>
    <row r="853" spans="1:4">
      <c r="A853" s="18">
        <v>203</v>
      </c>
      <c r="B853" s="54" t="s">
        <v>851</v>
      </c>
      <c r="C853" s="58" t="str">
        <f>VLOOKUP(Table4[[#This Row],[iso_code]],iso_code!B:C,2,FALSE)</f>
        <v>EGY</v>
      </c>
      <c r="D853" s="18" t="str">
        <f>VLOOKUP(Table4[[#This Row],[iso_code]],iso_code!G:H,2,FALSE)</f>
        <v>Egypt</v>
      </c>
    </row>
    <row r="854" spans="1:4">
      <c r="A854" s="18">
        <v>204</v>
      </c>
      <c r="B854" s="54" t="s">
        <v>286</v>
      </c>
      <c r="C854" s="58" t="str">
        <f>VLOOKUP(Table4[[#This Row],[iso_code]],iso_code!B:C,2,FALSE)</f>
        <v>CMR</v>
      </c>
      <c r="D854" s="18" t="str">
        <f>VLOOKUP(Table4[[#This Row],[iso_code]],iso_code!G:H,2,FALSE)</f>
        <v>Cameroon</v>
      </c>
    </row>
    <row r="855" spans="1:4">
      <c r="A855" s="18">
        <v>205</v>
      </c>
      <c r="B855" s="54" t="s">
        <v>195</v>
      </c>
      <c r="C855" s="58" t="str">
        <f>VLOOKUP(Table4[[#This Row],[iso_code]],iso_code!B:C,2,FALSE)</f>
        <v>ETH</v>
      </c>
      <c r="D855" s="18" t="str">
        <f>VLOOKUP(Table4[[#This Row],[iso_code]],iso_code!G:H,2,FALSE)</f>
        <v>Ethiopia</v>
      </c>
    </row>
    <row r="856" spans="1:4">
      <c r="A856" s="18">
        <v>206</v>
      </c>
      <c r="B856" s="54" t="s">
        <v>1233</v>
      </c>
      <c r="C856" s="58" t="str">
        <f>VLOOKUP(Table4[[#This Row],[iso_code]],iso_code!B:C,2,FALSE)</f>
        <v>NGA</v>
      </c>
      <c r="D856" s="18" t="str">
        <f>VLOOKUP(Table4[[#This Row],[iso_code]],iso_code!G:H,2,FALSE)</f>
        <v>Nigeria</v>
      </c>
    </row>
    <row r="857" spans="1:4">
      <c r="A857" s="18">
        <v>206</v>
      </c>
      <c r="B857" s="54" t="s">
        <v>613</v>
      </c>
      <c r="C857" s="58" t="str">
        <f>VLOOKUP(Table4[[#This Row],[iso_code]],iso_code!B:C,2,FALSE)</f>
        <v>ZAF</v>
      </c>
      <c r="D857" s="18" t="str">
        <f>VLOOKUP(Table4[[#This Row],[iso_code]],iso_code!G:H,2,FALSE)</f>
        <v>South Africa</v>
      </c>
    </row>
    <row r="858" spans="1:4">
      <c r="A858" s="18">
        <v>207</v>
      </c>
      <c r="B858" s="54" t="s">
        <v>286</v>
      </c>
      <c r="C858" s="58" t="str">
        <f>VLOOKUP(Table4[[#This Row],[iso_code]],iso_code!B:C,2,FALSE)</f>
        <v>CMR</v>
      </c>
      <c r="D858" s="18" t="str">
        <f>VLOOKUP(Table4[[#This Row],[iso_code]],iso_code!G:H,2,FALSE)</f>
        <v>Cameroon</v>
      </c>
    </row>
    <row r="859" spans="1:4">
      <c r="A859" s="18">
        <v>208</v>
      </c>
      <c r="B859" s="54" t="s">
        <v>1993</v>
      </c>
      <c r="C859" s="58" t="str">
        <f>VLOOKUP(Table4[[#This Row],[iso_code]],iso_code!B:C,2,FALSE)</f>
        <v>LBY</v>
      </c>
      <c r="D859" s="18" t="str">
        <f>VLOOKUP(Table4[[#This Row],[iso_code]],iso_code!G:H,2,FALSE)</f>
        <v>Libya</v>
      </c>
    </row>
    <row r="860" spans="1:4">
      <c r="A860" s="18">
        <v>209</v>
      </c>
      <c r="B860" s="54" t="s">
        <v>286</v>
      </c>
      <c r="C860" s="58" t="str">
        <f>VLOOKUP(Table4[[#This Row],[iso_code]],iso_code!B:C,2,FALSE)</f>
        <v>CMR</v>
      </c>
      <c r="D860" s="18" t="str">
        <f>VLOOKUP(Table4[[#This Row],[iso_code]],iso_code!G:H,2,FALSE)</f>
        <v>Cameroon</v>
      </c>
    </row>
    <row r="861" spans="1:4">
      <c r="A861" s="18">
        <v>210</v>
      </c>
      <c r="B861" s="54" t="s">
        <v>851</v>
      </c>
      <c r="C861" s="58" t="str">
        <f>VLOOKUP(Table4[[#This Row],[iso_code]],iso_code!B:C,2,FALSE)</f>
        <v>EGY</v>
      </c>
      <c r="D861" s="18" t="str">
        <f>VLOOKUP(Table4[[#This Row],[iso_code]],iso_code!G:H,2,FALSE)</f>
        <v>Egypt</v>
      </c>
    </row>
    <row r="862" spans="1:4">
      <c r="A862" s="18">
        <v>211</v>
      </c>
      <c r="B862" s="54" t="s">
        <v>2017</v>
      </c>
      <c r="C862" s="58" t="str">
        <f>VLOOKUP(Table4[[#This Row],[iso_code]],iso_code!B:C,2,FALSE)</f>
        <v>TGO</v>
      </c>
      <c r="D862" s="18" t="str">
        <f>VLOOKUP(Table4[[#This Row],[iso_code]],iso_code!G:H,2,FALSE)</f>
        <v>Togo</v>
      </c>
    </row>
    <row r="863" spans="1:4">
      <c r="A863" s="18">
        <v>212</v>
      </c>
      <c r="B863" s="54" t="s">
        <v>2025</v>
      </c>
      <c r="C863" s="58" t="str">
        <f>VLOOKUP(Table4[[#This Row],[iso_code]],iso_code!B:C,2,FALSE)</f>
        <v>COD</v>
      </c>
      <c r="D863" s="18" t="str">
        <f>VLOOKUP(Table4[[#This Row],[iso_code]],iso_code!G:H,2,FALSE)</f>
        <v>Congo (the Democratic Republic of the)</v>
      </c>
    </row>
    <row r="864" spans="1:4">
      <c r="A864" s="18">
        <v>213</v>
      </c>
      <c r="B864" s="54" t="s">
        <v>195</v>
      </c>
      <c r="C864" s="58" t="str">
        <f>VLOOKUP(Table4[[#This Row],[iso_code]],iso_code!B:C,2,FALSE)</f>
        <v>ETH</v>
      </c>
      <c r="D864" s="18" t="str">
        <f>VLOOKUP(Table4[[#This Row],[iso_code]],iso_code!G:H,2,FALSE)</f>
        <v>Ethiopia</v>
      </c>
    </row>
    <row r="865" spans="1:4">
      <c r="A865" s="18">
        <v>214</v>
      </c>
      <c r="B865" s="54" t="s">
        <v>613</v>
      </c>
      <c r="C865" s="58" t="str">
        <f>VLOOKUP(Table4[[#This Row],[iso_code]],iso_code!B:C,2,FALSE)</f>
        <v>ZAF</v>
      </c>
      <c r="D865" s="18" t="str">
        <f>VLOOKUP(Table4[[#This Row],[iso_code]],iso_code!G:H,2,FALSE)</f>
        <v>South Africa</v>
      </c>
    </row>
    <row r="866" spans="1:4">
      <c r="A866" s="18">
        <v>215</v>
      </c>
      <c r="B866" s="54" t="s">
        <v>851</v>
      </c>
      <c r="C866" s="58" t="str">
        <f>VLOOKUP(Table4[[#This Row],[iso_code]],iso_code!B:C,2,FALSE)</f>
        <v>EGY</v>
      </c>
      <c r="D866" s="18" t="str">
        <f>VLOOKUP(Table4[[#This Row],[iso_code]],iso_code!G:H,2,FALSE)</f>
        <v>Egypt</v>
      </c>
    </row>
    <row r="867" spans="1:4">
      <c r="A867" s="18">
        <v>216</v>
      </c>
      <c r="B867" s="54" t="s">
        <v>1468</v>
      </c>
      <c r="C867" s="58" t="str">
        <f>VLOOKUP(Table4[[#This Row],[iso_code]],iso_code!B:C,2,FALSE)</f>
        <v>UGA</v>
      </c>
      <c r="D867" s="18" t="str">
        <f>VLOOKUP(Table4[[#This Row],[iso_code]],iso_code!G:H,2,FALSE)</f>
        <v>Uganda</v>
      </c>
    </row>
    <row r="868" spans="1:4">
      <c r="A868" s="18">
        <v>217</v>
      </c>
      <c r="B868" s="54" t="s">
        <v>748</v>
      </c>
      <c r="C868" s="58" t="str">
        <f>VLOOKUP(Table4[[#This Row],[iso_code]],iso_code!B:C,2,FALSE)</f>
        <v>ZMB</v>
      </c>
      <c r="D868" s="18" t="str">
        <f>VLOOKUP(Table4[[#This Row],[iso_code]],iso_code!G:H,2,FALSE)</f>
        <v>Zambia</v>
      </c>
    </row>
    <row r="869" spans="1:4">
      <c r="A869" s="18">
        <v>218</v>
      </c>
      <c r="B869" s="54" t="s">
        <v>429</v>
      </c>
      <c r="C869" s="58" t="str">
        <f>VLOOKUP(Table4[[#This Row],[iso_code]],iso_code!B:C,2,FALSE)</f>
        <v>KEN</v>
      </c>
      <c r="D869" s="18" t="str">
        <f>VLOOKUP(Table4[[#This Row],[iso_code]],iso_code!G:H,2,FALSE)</f>
        <v>Kenya</v>
      </c>
    </row>
    <row r="870" spans="1:4">
      <c r="A870" s="18">
        <v>218</v>
      </c>
      <c r="B870" s="54" t="s">
        <v>1468</v>
      </c>
      <c r="C870" s="58" t="str">
        <f>VLOOKUP(Table4[[#This Row],[iso_code]],iso_code!B:C,2,FALSE)</f>
        <v>UGA</v>
      </c>
      <c r="D870" s="18" t="str">
        <f>VLOOKUP(Table4[[#This Row],[iso_code]],iso_code!G:H,2,FALSE)</f>
        <v>Uganda</v>
      </c>
    </row>
    <row r="871" spans="1:4">
      <c r="A871" s="18">
        <v>218</v>
      </c>
      <c r="B871" s="54" t="s">
        <v>859</v>
      </c>
      <c r="C871" s="58" t="str">
        <f>VLOOKUP(Table4[[#This Row],[iso_code]],iso_code!B:C,2,FALSE)</f>
        <v>TZA</v>
      </c>
      <c r="D871" s="18" t="str">
        <f>VLOOKUP(Table4[[#This Row],[iso_code]],iso_code!G:H,2,FALSE)</f>
        <v>Tanzania, United Republic of</v>
      </c>
    </row>
    <row r="872" spans="1:4">
      <c r="A872" s="18">
        <v>218</v>
      </c>
      <c r="B872" s="54" t="s">
        <v>195</v>
      </c>
      <c r="C872" s="58" t="str">
        <f>VLOOKUP(Table4[[#This Row],[iso_code]],iso_code!B:C,2,FALSE)</f>
        <v>ETH</v>
      </c>
      <c r="D872" s="18" t="str">
        <f>VLOOKUP(Table4[[#This Row],[iso_code]],iso_code!G:H,2,FALSE)</f>
        <v>Ethiopia</v>
      </c>
    </row>
    <row r="873" spans="1:4">
      <c r="A873" s="18">
        <v>218</v>
      </c>
      <c r="B873" s="54" t="s">
        <v>2241</v>
      </c>
      <c r="C873" s="58" t="str">
        <f>VLOOKUP(Table4[[#This Row],[iso_code]],iso_code!B:C,2,FALSE)</f>
        <v>RWA</v>
      </c>
      <c r="D873" s="18" t="str">
        <f>VLOOKUP(Table4[[#This Row],[iso_code]],iso_code!G:H,2,FALSE)</f>
        <v>Rwanda</v>
      </c>
    </row>
    <row r="874" spans="1:4">
      <c r="A874" s="18">
        <v>219</v>
      </c>
      <c r="B874" s="54" t="s">
        <v>613</v>
      </c>
      <c r="C874" s="58" t="str">
        <f>VLOOKUP(Table4[[#This Row],[iso_code]],iso_code!B:C,2,FALSE)</f>
        <v>ZAF</v>
      </c>
      <c r="D874" s="18" t="str">
        <f>VLOOKUP(Table4[[#This Row],[iso_code]],iso_code!G:H,2,FALSE)</f>
        <v>South Africa</v>
      </c>
    </row>
    <row r="875" spans="1:4">
      <c r="A875" s="18">
        <v>220</v>
      </c>
      <c r="B875" s="54" t="s">
        <v>2095</v>
      </c>
      <c r="C875" s="58" t="str">
        <f>VLOOKUP(Table4[[#This Row],[iso_code]],iso_code!B:C,2,FALSE)</f>
        <v>SLE</v>
      </c>
      <c r="D875" s="18" t="str">
        <f>VLOOKUP(Table4[[#This Row],[iso_code]],iso_code!G:H,2,FALSE)</f>
        <v>Sierra Leone</v>
      </c>
    </row>
    <row r="876" spans="1:4">
      <c r="A876" s="18">
        <v>221</v>
      </c>
      <c r="B876" s="54" t="s">
        <v>859</v>
      </c>
      <c r="C876" s="58" t="str">
        <f>VLOOKUP(Table4[[#This Row],[iso_code]],iso_code!B:C,2,FALSE)</f>
        <v>TZA</v>
      </c>
      <c r="D876" s="18" t="str">
        <f>VLOOKUP(Table4[[#This Row],[iso_code]],iso_code!G:H,2,FALSE)</f>
        <v>Tanzania, United Republic of</v>
      </c>
    </row>
    <row r="877" spans="1:4">
      <c r="A877" s="18">
        <v>222</v>
      </c>
      <c r="B877" s="54" t="s">
        <v>2111</v>
      </c>
      <c r="C877" s="58" t="str">
        <f>VLOOKUP(Table4[[#This Row],[iso_code]],iso_code!B:C,2,FALSE)</f>
        <v>MRT</v>
      </c>
      <c r="D877" s="18" t="str">
        <f>VLOOKUP(Table4[[#This Row],[iso_code]],iso_code!G:H,2,FALSE)</f>
        <v>Mauritania</v>
      </c>
    </row>
    <row r="878" spans="1:4">
      <c r="A878" s="18">
        <v>223</v>
      </c>
      <c r="B878" s="54" t="s">
        <v>851</v>
      </c>
      <c r="C878" s="58" t="str">
        <f>VLOOKUP(Table4[[#This Row],[iso_code]],iso_code!B:C,2,FALSE)</f>
        <v>EGY</v>
      </c>
      <c r="D878" s="18" t="str">
        <f>VLOOKUP(Table4[[#This Row],[iso_code]],iso_code!G:H,2,FALSE)</f>
        <v>Egypt</v>
      </c>
    </row>
    <row r="879" spans="1:4">
      <c r="A879" s="18">
        <v>224</v>
      </c>
      <c r="B879" s="54" t="s">
        <v>1456</v>
      </c>
      <c r="C879" s="58" t="str">
        <f>VLOOKUP(Table4[[#This Row],[iso_code]],iso_code!B:C,2,FALSE)</f>
        <v>MOZ</v>
      </c>
      <c r="D879" s="18" t="str">
        <f>VLOOKUP(Table4[[#This Row],[iso_code]],iso_code!G:H,2,FALSE)</f>
        <v>Mozambique</v>
      </c>
    </row>
    <row r="880" spans="1:4">
      <c r="A880" s="18">
        <v>225</v>
      </c>
      <c r="B880" s="54" t="s">
        <v>429</v>
      </c>
      <c r="C880" s="58" t="str">
        <f>VLOOKUP(Table4[[#This Row],[iso_code]],iso_code!B:C,2,FALSE)</f>
        <v>KEN</v>
      </c>
      <c r="D880" s="18" t="str">
        <f>VLOOKUP(Table4[[#This Row],[iso_code]],iso_code!G:H,2,FALSE)</f>
        <v>Kenya</v>
      </c>
    </row>
    <row r="881" spans="1:4">
      <c r="A881" s="18">
        <v>226</v>
      </c>
      <c r="B881" s="54" t="s">
        <v>251</v>
      </c>
      <c r="C881" s="58" t="str">
        <f>VLOOKUP(Table4[[#This Row],[iso_code]],iso_code!B:C,2,FALSE)</f>
        <v>GHA</v>
      </c>
      <c r="D881" s="18" t="str">
        <f>VLOOKUP(Table4[[#This Row],[iso_code]],iso_code!G:H,2,FALSE)</f>
        <v>Ghana</v>
      </c>
    </row>
    <row r="882" spans="1:4">
      <c r="A882" s="18">
        <v>227</v>
      </c>
      <c r="B882" s="54" t="s">
        <v>286</v>
      </c>
      <c r="C882" s="58" t="str">
        <f>VLOOKUP(Table4[[#This Row],[iso_code]],iso_code!B:C,2,FALSE)</f>
        <v>CMR</v>
      </c>
      <c r="D882" s="18" t="str">
        <f>VLOOKUP(Table4[[#This Row],[iso_code]],iso_code!G:H,2,FALSE)</f>
        <v>Cameroon</v>
      </c>
    </row>
    <row r="883" spans="1:4">
      <c r="A883" s="18">
        <v>227</v>
      </c>
      <c r="B883" s="54" t="s">
        <v>2226</v>
      </c>
      <c r="C883" s="58" t="str">
        <f>VLOOKUP(Table4[[#This Row],[iso_code]],iso_code!B:C,2,FALSE)</f>
        <v>TCD</v>
      </c>
      <c r="D883" s="18" t="str">
        <f>VLOOKUP(Table4[[#This Row],[iso_code]],iso_code!G:H,2,FALSE)</f>
        <v>Chad</v>
      </c>
    </row>
    <row r="884" spans="1:4">
      <c r="A884" s="18">
        <v>227</v>
      </c>
      <c r="B884" s="54" t="s">
        <v>2230</v>
      </c>
      <c r="C884" s="58" t="str">
        <f>VLOOKUP(Table4[[#This Row],[iso_code]],iso_code!B:C,2,FALSE)</f>
        <v>GNQ</v>
      </c>
      <c r="D884" s="18" t="str">
        <f>VLOOKUP(Table4[[#This Row],[iso_code]],iso_code!G:H,2,FALSE)</f>
        <v>Equatorial Guinea</v>
      </c>
    </row>
    <row r="885" spans="1:4">
      <c r="A885" s="18">
        <v>227</v>
      </c>
      <c r="B885" s="54" t="s">
        <v>2232</v>
      </c>
      <c r="C885" s="58" t="str">
        <f>VLOOKUP(Table4[[#This Row],[iso_code]],iso_code!B:C,2,FALSE)</f>
        <v>GAB</v>
      </c>
      <c r="D885" s="18" t="str">
        <f>VLOOKUP(Table4[[#This Row],[iso_code]],iso_code!G:H,2,FALSE)</f>
        <v>Gabon</v>
      </c>
    </row>
    <row r="886" spans="1:4">
      <c r="A886" s="18">
        <v>227</v>
      </c>
      <c r="B886" s="54" t="s">
        <v>2228</v>
      </c>
      <c r="C886" s="58" t="str">
        <f>VLOOKUP(Table4[[#This Row],[iso_code]],iso_code!B:C,2,FALSE)</f>
        <v>COG</v>
      </c>
      <c r="D886" s="18" t="str">
        <f>VLOOKUP(Table4[[#This Row],[iso_code]],iso_code!G:H,2,FALSE)</f>
        <v>Congo (the)</v>
      </c>
    </row>
    <row r="887" spans="1:4">
      <c r="A887" s="18">
        <v>227</v>
      </c>
      <c r="B887" s="54" t="s">
        <v>1664</v>
      </c>
      <c r="C887" s="58" t="str">
        <f>VLOOKUP(Table4[[#This Row],[iso_code]],iso_code!B:C,2,FALSE)</f>
        <v>CAF</v>
      </c>
      <c r="D887" s="18" t="str">
        <f>VLOOKUP(Table4[[#This Row],[iso_code]],iso_code!G:H,2,FALSE)</f>
        <v>Central African Republic (the)</v>
      </c>
    </row>
    <row r="888" spans="1:4">
      <c r="A888" s="18">
        <v>228</v>
      </c>
      <c r="B888" s="54" t="s">
        <v>2222</v>
      </c>
      <c r="C888" s="58" t="str">
        <f>VLOOKUP(Table4[[#This Row],[iso_code]],iso_code!B:C,2,FALSE)</f>
        <v>AGO</v>
      </c>
      <c r="D888" s="18" t="str">
        <f>VLOOKUP(Table4[[#This Row],[iso_code]],iso_code!G:H,2,FALSE)</f>
        <v>Angola</v>
      </c>
    </row>
    <row r="889" spans="1:4">
      <c r="A889" s="18">
        <v>228</v>
      </c>
      <c r="B889" s="54" t="s">
        <v>1830</v>
      </c>
      <c r="C889" s="58" t="str">
        <f>VLOOKUP(Table4[[#This Row],[iso_code]],iso_code!B:C,2,FALSE)</f>
        <v>BWA</v>
      </c>
      <c r="D889" s="18" t="str">
        <f>VLOOKUP(Table4[[#This Row],[iso_code]],iso_code!G:H,2,FALSE)</f>
        <v>Botswana</v>
      </c>
    </row>
    <row r="890" spans="1:4">
      <c r="A890" s="18">
        <v>228</v>
      </c>
      <c r="B890" s="54" t="s">
        <v>1456</v>
      </c>
      <c r="C890" s="58" t="str">
        <f>VLOOKUP(Table4[[#This Row],[iso_code]],iso_code!B:C,2,FALSE)</f>
        <v>MOZ</v>
      </c>
      <c r="D890" s="18" t="str">
        <f>VLOOKUP(Table4[[#This Row],[iso_code]],iso_code!G:H,2,FALSE)</f>
        <v>Mozambique</v>
      </c>
    </row>
    <row r="891" spans="1:4">
      <c r="A891" s="18">
        <v>228</v>
      </c>
      <c r="B891" s="54" t="s">
        <v>613</v>
      </c>
      <c r="C891" s="58" t="str">
        <f>VLOOKUP(Table4[[#This Row],[iso_code]],iso_code!B:C,2,FALSE)</f>
        <v>ZAF</v>
      </c>
      <c r="D891" s="18" t="str">
        <f>VLOOKUP(Table4[[#This Row],[iso_code]],iso_code!G:H,2,FALSE)</f>
        <v>South Africa</v>
      </c>
    </row>
    <row r="892" spans="1:4">
      <c r="A892" s="18">
        <v>228</v>
      </c>
      <c r="B892" s="54" t="s">
        <v>859</v>
      </c>
      <c r="C892" s="58" t="str">
        <f>VLOOKUP(Table4[[#This Row],[iso_code]],iso_code!B:C,2,FALSE)</f>
        <v>TZA</v>
      </c>
      <c r="D892" s="18" t="str">
        <f>VLOOKUP(Table4[[#This Row],[iso_code]],iso_code!G:H,2,FALSE)</f>
        <v>Tanzania, United Republic of</v>
      </c>
    </row>
    <row r="893" spans="1:4">
      <c r="A893" s="18">
        <v>228</v>
      </c>
      <c r="B893" s="54" t="s">
        <v>748</v>
      </c>
      <c r="C893" s="58" t="str">
        <f>VLOOKUP(Table4[[#This Row],[iso_code]],iso_code!B:C,2,FALSE)</f>
        <v>ZMB</v>
      </c>
      <c r="D893" s="18" t="str">
        <f>VLOOKUP(Table4[[#This Row],[iso_code]],iso_code!G:H,2,FALSE)</f>
        <v>Zambia</v>
      </c>
    </row>
    <row r="894" spans="1:4">
      <c r="A894" s="18">
        <v>228</v>
      </c>
      <c r="B894" s="54" t="s">
        <v>2248</v>
      </c>
      <c r="C894" s="58" t="str">
        <f>VLOOKUP(Table4[[#This Row],[iso_code]],iso_code!B:C,2,FALSE)</f>
        <v>ZWE</v>
      </c>
      <c r="D894" s="18" t="str">
        <f>VLOOKUP(Table4[[#This Row],[iso_code]],iso_code!G:H,2,FALSE)</f>
        <v>Zimbabwe</v>
      </c>
    </row>
    <row r="895" spans="1:4">
      <c r="A895" s="18">
        <v>229</v>
      </c>
      <c r="B895" s="54" t="s">
        <v>251</v>
      </c>
      <c r="C895" s="58" t="str">
        <f>VLOOKUP(Table4[[#This Row],[iso_code]],iso_code!B:C,2,FALSE)</f>
        <v>GHA</v>
      </c>
      <c r="D895" s="18" t="str">
        <f>VLOOKUP(Table4[[#This Row],[iso_code]],iso_code!G:H,2,FALSE)</f>
        <v>Ghana</v>
      </c>
    </row>
    <row r="896" spans="1:4">
      <c r="A896" s="18">
        <v>230</v>
      </c>
      <c r="B896" s="54" t="s">
        <v>1233</v>
      </c>
      <c r="C896" s="58" t="str">
        <f>VLOOKUP(Table4[[#This Row],[iso_code]],iso_code!B:C,2,FALSE)</f>
        <v>NGA</v>
      </c>
      <c r="D896" s="18" t="str">
        <f>VLOOKUP(Table4[[#This Row],[iso_code]],iso_code!G:H,2,FALSE)</f>
        <v>Nigeria</v>
      </c>
    </row>
    <row r="897" spans="1:4">
      <c r="A897" s="18">
        <v>231</v>
      </c>
      <c r="B897" s="54" t="s">
        <v>613</v>
      </c>
      <c r="C897" s="58" t="str">
        <f>VLOOKUP(Table4[[#This Row],[iso_code]],iso_code!B:C,2,FALSE)</f>
        <v>ZAF</v>
      </c>
      <c r="D897" s="18" t="str">
        <f>VLOOKUP(Table4[[#This Row],[iso_code]],iso_code!G:H,2,FALSE)</f>
        <v>South Africa</v>
      </c>
    </row>
    <row r="898" spans="1:4">
      <c r="A898" s="18">
        <v>232</v>
      </c>
      <c r="B898" s="54" t="s">
        <v>859</v>
      </c>
      <c r="C898" s="58" t="str">
        <f>VLOOKUP(Table4[[#This Row],[iso_code]],iso_code!B:C,2,FALSE)</f>
        <v>TZA</v>
      </c>
      <c r="D898" s="18" t="str">
        <f>VLOOKUP(Table4[[#This Row],[iso_code]],iso_code!G:H,2,FALSE)</f>
        <v>Tanzania, United Republic of</v>
      </c>
    </row>
    <row r="899" spans="1:4">
      <c r="A899" s="18">
        <v>233</v>
      </c>
      <c r="B899" s="54" t="s">
        <v>801</v>
      </c>
      <c r="C899" s="58" t="str">
        <f>VLOOKUP(Table4[[#This Row],[iso_code]],iso_code!B:C,2,FALSE)</f>
        <v>DZA</v>
      </c>
      <c r="D899" s="18" t="str">
        <f>VLOOKUP(Table4[[#This Row],[iso_code]],iso_code!G:H,2,FALSE)</f>
        <v>Algeria</v>
      </c>
    </row>
    <row r="900" spans="1:4">
      <c r="A900" s="18">
        <v>234</v>
      </c>
      <c r="B900" s="54" t="s">
        <v>195</v>
      </c>
      <c r="C900" s="58" t="str">
        <f>VLOOKUP(Table4[[#This Row],[iso_code]],iso_code!B:C,2,FALSE)</f>
        <v>ETH</v>
      </c>
      <c r="D900" s="18" t="str">
        <f>VLOOKUP(Table4[[#This Row],[iso_code]],iso_code!G:H,2,FALSE)</f>
        <v>Ethiopia</v>
      </c>
    </row>
    <row r="901" spans="1:4">
      <c r="A901" s="18">
        <v>234</v>
      </c>
      <c r="B901" s="54" t="s">
        <v>251</v>
      </c>
      <c r="C901" s="58" t="str">
        <f>VLOOKUP(Table4[[#This Row],[iso_code]],iso_code!B:C,2,FALSE)</f>
        <v>GHA</v>
      </c>
      <c r="D901" s="18" t="str">
        <f>VLOOKUP(Table4[[#This Row],[iso_code]],iso_code!G:H,2,FALSE)</f>
        <v>Ghana</v>
      </c>
    </row>
    <row r="902" spans="1:4">
      <c r="A902" s="18">
        <v>234</v>
      </c>
      <c r="B902" s="54" t="s">
        <v>429</v>
      </c>
      <c r="C902" s="58" t="str">
        <f>VLOOKUP(Table4[[#This Row],[iso_code]],iso_code!B:C,2,FALSE)</f>
        <v>KEN</v>
      </c>
      <c r="D902" s="18" t="str">
        <f>VLOOKUP(Table4[[#This Row],[iso_code]],iso_code!G:H,2,FALSE)</f>
        <v>Kenya</v>
      </c>
    </row>
    <row r="903" spans="1:4">
      <c r="A903" s="18">
        <v>234</v>
      </c>
      <c r="B903" s="54" t="s">
        <v>1456</v>
      </c>
      <c r="C903" s="58" t="str">
        <f>VLOOKUP(Table4[[#This Row],[iso_code]],iso_code!B:C,2,FALSE)</f>
        <v>MOZ</v>
      </c>
      <c r="D903" s="18" t="str">
        <f>VLOOKUP(Table4[[#This Row],[iso_code]],iso_code!G:H,2,FALSE)</f>
        <v>Mozambique</v>
      </c>
    </row>
    <row r="904" spans="1:4">
      <c r="A904" s="18">
        <v>234</v>
      </c>
      <c r="B904" s="54" t="s">
        <v>1233</v>
      </c>
      <c r="C904" s="58" t="str">
        <f>VLOOKUP(Table4[[#This Row],[iso_code]],iso_code!B:C,2,FALSE)</f>
        <v>NGA</v>
      </c>
      <c r="D904" s="18" t="str">
        <f>VLOOKUP(Table4[[#This Row],[iso_code]],iso_code!G:H,2,FALSE)</f>
        <v>Nigeria</v>
      </c>
    </row>
    <row r="905" spans="1:4">
      <c r="A905" s="18">
        <v>234</v>
      </c>
      <c r="B905" s="54" t="s">
        <v>2241</v>
      </c>
      <c r="C905" s="58" t="str">
        <f>VLOOKUP(Table4[[#This Row],[iso_code]],iso_code!B:C,2,FALSE)</f>
        <v>RWA</v>
      </c>
      <c r="D905" s="18" t="str">
        <f>VLOOKUP(Table4[[#This Row],[iso_code]],iso_code!G:H,2,FALSE)</f>
        <v>Rwanda</v>
      </c>
    </row>
    <row r="906" spans="1:4">
      <c r="A906" s="18">
        <v>234</v>
      </c>
      <c r="B906" s="54" t="s">
        <v>613</v>
      </c>
      <c r="C906" s="58" t="str">
        <f>VLOOKUP(Table4[[#This Row],[iso_code]],iso_code!B:C,2,FALSE)</f>
        <v>ZAF</v>
      </c>
      <c r="D906" s="18" t="str">
        <f>VLOOKUP(Table4[[#This Row],[iso_code]],iso_code!G:H,2,FALSE)</f>
        <v>South Africa</v>
      </c>
    </row>
    <row r="907" spans="1:4">
      <c r="A907" s="18">
        <v>234</v>
      </c>
      <c r="B907" s="54" t="s">
        <v>859</v>
      </c>
      <c r="C907" s="58" t="str">
        <f>VLOOKUP(Table4[[#This Row],[iso_code]],iso_code!B:C,2,FALSE)</f>
        <v>TZA</v>
      </c>
      <c r="D907" s="18" t="str">
        <f>VLOOKUP(Table4[[#This Row],[iso_code]],iso_code!G:H,2,FALSE)</f>
        <v>Tanzania, United Republic of</v>
      </c>
    </row>
    <row r="908" spans="1:4">
      <c r="A908" s="18">
        <v>234</v>
      </c>
      <c r="B908" s="54" t="s">
        <v>1468</v>
      </c>
      <c r="C908" s="58" t="str">
        <f>VLOOKUP(Table4[[#This Row],[iso_code]],iso_code!B:C,2,FALSE)</f>
        <v>UGA</v>
      </c>
      <c r="D908" s="18" t="str">
        <f>VLOOKUP(Table4[[#This Row],[iso_code]],iso_code!G:H,2,FALSE)</f>
        <v>Uganda</v>
      </c>
    </row>
    <row r="909" spans="1:4">
      <c r="A909" s="18">
        <v>234</v>
      </c>
      <c r="B909" s="54" t="s">
        <v>748</v>
      </c>
      <c r="C909" s="58" t="str">
        <f>VLOOKUP(Table4[[#This Row],[iso_code]],iso_code!B:C,2,FALSE)</f>
        <v>ZMB</v>
      </c>
      <c r="D909" s="18" t="str">
        <f>VLOOKUP(Table4[[#This Row],[iso_code]],iso_code!G:H,2,FALSE)</f>
        <v>Zambia</v>
      </c>
    </row>
    <row r="910" spans="1:4">
      <c r="A910" s="18">
        <v>235</v>
      </c>
      <c r="B910" s="54" t="s">
        <v>1233</v>
      </c>
      <c r="C910" s="58" t="str">
        <f>VLOOKUP(Table4[[#This Row],[iso_code]],iso_code!B:C,2,FALSE)</f>
        <v>NGA</v>
      </c>
      <c r="D910" s="18" t="str">
        <f>VLOOKUP(Table4[[#This Row],[iso_code]],iso_code!G:H,2,FALSE)</f>
        <v>Nigeria</v>
      </c>
    </row>
    <row r="911" spans="1:4">
      <c r="A911" s="18">
        <v>236</v>
      </c>
      <c r="B911" s="54" t="s">
        <v>2238</v>
      </c>
      <c r="C911" s="58" t="str">
        <f>VLOOKUP(Table4[[#This Row],[iso_code]],iso_code!B:C,2,FALSE)</f>
        <v>LBR</v>
      </c>
      <c r="D911" s="18" t="str">
        <f>VLOOKUP(Table4[[#This Row],[iso_code]],iso_code!G:H,2,FALSE)</f>
        <v>Liberia</v>
      </c>
    </row>
    <row r="912" spans="1:4">
      <c r="A912" s="18">
        <v>237</v>
      </c>
      <c r="B912" s="54" t="s">
        <v>1233</v>
      </c>
      <c r="C912" s="58" t="str">
        <f>VLOOKUP(Table4[[#This Row],[iso_code]],iso_code!B:C,2,FALSE)</f>
        <v>NGA</v>
      </c>
      <c r="D912" s="18" t="str">
        <f>VLOOKUP(Table4[[#This Row],[iso_code]],iso_code!G:H,2,FALSE)</f>
        <v>Nigeria</v>
      </c>
    </row>
    <row r="913" spans="1:4">
      <c r="A913" s="18">
        <v>238</v>
      </c>
      <c r="B913" s="54" t="s">
        <v>429</v>
      </c>
      <c r="C913" s="58" t="str">
        <f>VLOOKUP(Table4[[#This Row],[iso_code]],iso_code!B:C,2,FALSE)</f>
        <v>KEN</v>
      </c>
      <c r="D913" s="18" t="str">
        <f>VLOOKUP(Table4[[#This Row],[iso_code]],iso_code!G:H,2,FALSE)</f>
        <v>Kenya</v>
      </c>
    </row>
    <row r="914" spans="1:4">
      <c r="A914" s="18">
        <v>239</v>
      </c>
      <c r="B914" s="54" t="s">
        <v>851</v>
      </c>
      <c r="C914" s="58" t="str">
        <f>VLOOKUP(Table4[[#This Row],[iso_code]],iso_code!B:C,2,FALSE)</f>
        <v>EGY</v>
      </c>
      <c r="D914" s="18" t="str">
        <f>VLOOKUP(Table4[[#This Row],[iso_code]],iso_code!G:H,2,FALSE)</f>
        <v>Egypt</v>
      </c>
    </row>
    <row r="915" spans="1:4">
      <c r="A915" s="18">
        <v>240</v>
      </c>
      <c r="B915" s="54" t="s">
        <v>971</v>
      </c>
      <c r="C915" s="58" t="str">
        <f>VLOOKUP(Table4[[#This Row],[iso_code]],iso_code!B:C,2,FALSE)</f>
        <v>MUS</v>
      </c>
      <c r="D915" s="18" t="str">
        <f>VLOOKUP(Table4[[#This Row],[iso_code]],iso_code!G:H,2,FALSE)</f>
        <v>Mauritius</v>
      </c>
    </row>
    <row r="916" spans="1:4">
      <c r="A916" s="18">
        <v>241</v>
      </c>
      <c r="B916" s="54" t="s">
        <v>1689</v>
      </c>
      <c r="C916" s="58" t="str">
        <f>VLOOKUP(Table4[[#This Row],[iso_code]],iso_code!B:C,2,FALSE)</f>
        <v>SEN</v>
      </c>
      <c r="D916" s="18" t="str">
        <f>VLOOKUP(Table4[[#This Row],[iso_code]],iso_code!G:H,2,FALSE)</f>
        <v>Senegal</v>
      </c>
    </row>
    <row r="917" spans="1:4">
      <c r="A917" s="18">
        <v>242</v>
      </c>
      <c r="B917" s="54" t="s">
        <v>195</v>
      </c>
      <c r="C917" s="58" t="str">
        <f>VLOOKUP(Table4[[#This Row],[iso_code]],iso_code!B:C,2,FALSE)</f>
        <v>ETH</v>
      </c>
      <c r="D917" s="18" t="str">
        <f>VLOOKUP(Table4[[#This Row],[iso_code]],iso_code!G:H,2,FALSE)</f>
        <v>Ethiopia</v>
      </c>
    </row>
    <row r="918" spans="1:4">
      <c r="A918" s="18">
        <v>243</v>
      </c>
      <c r="B918" s="54" t="s">
        <v>1233</v>
      </c>
      <c r="C918" s="58" t="str">
        <f>VLOOKUP(Table4[[#This Row],[iso_code]],iso_code!B:C,2,FALSE)</f>
        <v>NGA</v>
      </c>
      <c r="D918" s="18" t="str">
        <f>VLOOKUP(Table4[[#This Row],[iso_code]],iso_code!G:H,2,FALSE)</f>
        <v>Nigeria</v>
      </c>
    </row>
    <row r="919" spans="1:4">
      <c r="A919" s="18">
        <v>244</v>
      </c>
      <c r="B919" s="54" t="s">
        <v>1233</v>
      </c>
      <c r="C919" s="58" t="str">
        <f>VLOOKUP(Table4[[#This Row],[iso_code]],iso_code!B:C,2,FALSE)</f>
        <v>NGA</v>
      </c>
      <c r="D919" s="18" t="str">
        <f>VLOOKUP(Table4[[#This Row],[iso_code]],iso_code!G:H,2,FALSE)</f>
        <v>Nigeria</v>
      </c>
    </row>
    <row r="920" spans="1:4">
      <c r="A920" s="18">
        <v>245</v>
      </c>
      <c r="B920" s="54" t="s">
        <v>1233</v>
      </c>
      <c r="C920" s="58" t="str">
        <f>VLOOKUP(Table4[[#This Row],[iso_code]],iso_code!B:C,2,FALSE)</f>
        <v>NGA</v>
      </c>
      <c r="D920" s="18" t="str">
        <f>VLOOKUP(Table4[[#This Row],[iso_code]],iso_code!G:H,2,FALSE)</f>
        <v>Nigeria</v>
      </c>
    </row>
    <row r="921" spans="1:4">
      <c r="A921" s="18">
        <v>246</v>
      </c>
      <c r="B921" s="54" t="s">
        <v>613</v>
      </c>
      <c r="C921" s="58" t="str">
        <f>VLOOKUP(Table4[[#This Row],[iso_code]],iso_code!B:C,2,FALSE)</f>
        <v>ZAF</v>
      </c>
      <c r="D921" s="18" t="str">
        <f>VLOOKUP(Table4[[#This Row],[iso_code]],iso_code!G:H,2,FALSE)</f>
        <v>South Africa</v>
      </c>
    </row>
    <row r="922" spans="1:4">
      <c r="A922" s="18">
        <v>247</v>
      </c>
      <c r="B922" s="54" t="s">
        <v>251</v>
      </c>
      <c r="C922" s="58" t="str">
        <f>VLOOKUP(Table4[[#This Row],[iso_code]],iso_code!B:C,2,FALSE)</f>
        <v>GHA</v>
      </c>
      <c r="D922" s="18" t="str">
        <f>VLOOKUP(Table4[[#This Row],[iso_code]],iso_code!G:H,2,FALSE)</f>
        <v>Ghana</v>
      </c>
    </row>
    <row r="923" spans="1:4">
      <c r="A923" s="18">
        <v>247</v>
      </c>
      <c r="B923" s="54" t="s">
        <v>286</v>
      </c>
      <c r="C923" s="58" t="str">
        <f>VLOOKUP(Table4[[#This Row],[iso_code]],iso_code!B:C,2,FALSE)</f>
        <v>CMR</v>
      </c>
      <c r="D923" s="18" t="str">
        <f>VLOOKUP(Table4[[#This Row],[iso_code]],iso_code!G:H,2,FALSE)</f>
        <v>Cameroon</v>
      </c>
    </row>
    <row r="924" spans="1:4">
      <c r="A924" s="18">
        <v>248</v>
      </c>
      <c r="B924" s="54" t="s">
        <v>1468</v>
      </c>
      <c r="C924" s="58" t="str">
        <f>VLOOKUP(Table4[[#This Row],[iso_code]],iso_code!B:C,2,FALSE)</f>
        <v>UGA</v>
      </c>
      <c r="D924" s="18" t="str">
        <f>VLOOKUP(Table4[[#This Row],[iso_code]],iso_code!G:H,2,FALSE)</f>
        <v>Uganda</v>
      </c>
    </row>
    <row r="925" spans="1:4">
      <c r="A925" s="18">
        <v>249</v>
      </c>
      <c r="B925" s="54" t="s">
        <v>514</v>
      </c>
      <c r="C925" s="58" t="str">
        <f>VLOOKUP(Table4[[#This Row],[iso_code]],iso_code!B:C,2,FALSE)</f>
        <v>MAR</v>
      </c>
      <c r="D925" s="18" t="str">
        <f>VLOOKUP(Table4[[#This Row],[iso_code]],iso_code!G:H,2,FALSE)</f>
        <v>Morocco</v>
      </c>
    </row>
    <row r="926" spans="1:4">
      <c r="A926" s="18">
        <v>250</v>
      </c>
      <c r="B926" s="54" t="s">
        <v>613</v>
      </c>
      <c r="C926" s="58" t="str">
        <f>VLOOKUP(Table4[[#This Row],[iso_code]],iso_code!B:C,2,FALSE)</f>
        <v>ZAF</v>
      </c>
      <c r="D926" s="18" t="str">
        <f>VLOOKUP(Table4[[#This Row],[iso_code]],iso_code!G:H,2,FALSE)</f>
        <v>South Africa</v>
      </c>
    </row>
    <row r="927" spans="1:4">
      <c r="A927" s="18">
        <v>251</v>
      </c>
      <c r="B927" s="54" t="s">
        <v>1233</v>
      </c>
      <c r="C927" s="58" t="str">
        <f>VLOOKUP(Table4[[#This Row],[iso_code]],iso_code!B:C,2,FALSE)</f>
        <v>NGA</v>
      </c>
      <c r="D927" s="18" t="str">
        <f>VLOOKUP(Table4[[#This Row],[iso_code]],iso_code!G:H,2,FALSE)</f>
        <v>Nigeria</v>
      </c>
    </row>
    <row r="928" spans="1:4">
      <c r="A928" s="18">
        <v>252</v>
      </c>
      <c r="B928" s="54" t="s">
        <v>514</v>
      </c>
      <c r="C928" s="58" t="str">
        <f>VLOOKUP(Table4[[#This Row],[iso_code]],iso_code!B:C,2,FALSE)</f>
        <v>MAR</v>
      </c>
      <c r="D928" s="18" t="str">
        <f>VLOOKUP(Table4[[#This Row],[iso_code]],iso_code!G:H,2,FALSE)</f>
        <v>Morocco</v>
      </c>
    </row>
    <row r="929" spans="1:4">
      <c r="A929" s="18">
        <v>253</v>
      </c>
      <c r="B929" s="54" t="s">
        <v>1233</v>
      </c>
      <c r="C929" s="58" t="str">
        <f>VLOOKUP(Table4[[#This Row],[iso_code]],iso_code!B:C,2,FALSE)</f>
        <v>NGA</v>
      </c>
      <c r="D929" s="18" t="str">
        <f>VLOOKUP(Table4[[#This Row],[iso_code]],iso_code!G:H,2,FALSE)</f>
        <v>Nigeria</v>
      </c>
    </row>
    <row r="930" spans="1:4">
      <c r="A930" s="18">
        <v>254</v>
      </c>
      <c r="B930" s="54" t="s">
        <v>851</v>
      </c>
      <c r="C930" s="58" t="str">
        <f>VLOOKUP(Table4[[#This Row],[iso_code]],iso_code!B:C,2,FALSE)</f>
        <v>EGY</v>
      </c>
      <c r="D930" s="18" t="str">
        <f>VLOOKUP(Table4[[#This Row],[iso_code]],iso_code!G:H,2,FALSE)</f>
        <v>Egypt</v>
      </c>
    </row>
    <row r="931" spans="1:4">
      <c r="A931" s="18">
        <v>255</v>
      </c>
      <c r="B931" s="54" t="s">
        <v>251</v>
      </c>
      <c r="C931" s="58" t="str">
        <f>VLOOKUP(Table4[[#This Row],[iso_code]],iso_code!B:C,2,FALSE)</f>
        <v>GHA</v>
      </c>
      <c r="D931" s="18" t="str">
        <f>VLOOKUP(Table4[[#This Row],[iso_code]],iso_code!G:H,2,FALSE)</f>
        <v>Ghana</v>
      </c>
    </row>
    <row r="932" spans="1:4">
      <c r="A932" s="18">
        <v>256</v>
      </c>
      <c r="B932" s="54" t="s">
        <v>1233</v>
      </c>
      <c r="C932" s="58" t="str">
        <f>VLOOKUP(Table4[[#This Row],[iso_code]],iso_code!B:C,2,FALSE)</f>
        <v>NGA</v>
      </c>
      <c r="D932" s="18" t="str">
        <f>VLOOKUP(Table4[[#This Row],[iso_code]],iso_code!G:H,2,FALSE)</f>
        <v>Nigeria</v>
      </c>
    </row>
    <row r="933" spans="1:4">
      <c r="A933" s="18">
        <v>257</v>
      </c>
      <c r="B933" s="54" t="s">
        <v>1233</v>
      </c>
      <c r="C933" s="58" t="str">
        <f>VLOOKUP(Table4[[#This Row],[iso_code]],iso_code!B:C,2,FALSE)</f>
        <v>NGA</v>
      </c>
      <c r="D933" s="18" t="str">
        <f>VLOOKUP(Table4[[#This Row],[iso_code]],iso_code!G:H,2,FALSE)</f>
        <v>Nigeria</v>
      </c>
    </row>
    <row r="934" spans="1:4">
      <c r="A934" s="18">
        <v>258</v>
      </c>
      <c r="B934" s="54" t="s">
        <v>2236</v>
      </c>
      <c r="C934" s="58" t="str">
        <f>VLOOKUP(Table4[[#This Row],[iso_code]],iso_code!B:C,2,FALSE)</f>
        <v>CIV</v>
      </c>
      <c r="D934" s="18" t="str">
        <f>VLOOKUP(Table4[[#This Row],[iso_code]],iso_code!G:H,2,FALSE)</f>
        <v>Côte d'Ivoire</v>
      </c>
    </row>
    <row r="935" spans="1:4">
      <c r="A935" s="18">
        <v>259</v>
      </c>
      <c r="B935" s="54" t="s">
        <v>2244</v>
      </c>
      <c r="C935" s="58" t="str">
        <f>VLOOKUP(Table4[[#This Row],[iso_code]],iso_code!B:C,2,FALSE)</f>
        <v>SOM</v>
      </c>
      <c r="D935" s="18" t="str">
        <f>VLOOKUP(Table4[[#This Row],[iso_code]],iso_code!G:H,2,FALSE)</f>
        <v>Somalia</v>
      </c>
    </row>
    <row r="936" spans="1:4">
      <c r="A936" s="18">
        <v>260</v>
      </c>
      <c r="B936" s="54" t="s">
        <v>2241</v>
      </c>
      <c r="C936" s="58" t="str">
        <f>VLOOKUP(Table4[[#This Row],[iso_code]],iso_code!B:C,2,FALSE)</f>
        <v>RWA</v>
      </c>
      <c r="D936" s="18" t="str">
        <f>VLOOKUP(Table4[[#This Row],[iso_code]],iso_code!G:H,2,FALSE)</f>
        <v>Rwanda</v>
      </c>
    </row>
    <row r="937" spans="1:4">
      <c r="A937" s="18">
        <v>261</v>
      </c>
      <c r="B937" s="54" t="s">
        <v>1165</v>
      </c>
      <c r="C937" s="58" t="str">
        <f>VLOOKUP(Table4[[#This Row],[iso_code]],iso_code!B:C,2,FALSE)</f>
        <v>MWI</v>
      </c>
      <c r="D937" s="18" t="str">
        <f>VLOOKUP(Table4[[#This Row],[iso_code]],iso_code!G:H,2,FALSE)</f>
        <v>Malawi</v>
      </c>
    </row>
    <row r="938" spans="1:4">
      <c r="A938" s="18">
        <v>262</v>
      </c>
      <c r="B938" s="54" t="s">
        <v>1233</v>
      </c>
      <c r="C938" s="58" t="str">
        <f>VLOOKUP(Table4[[#This Row],[iso_code]],iso_code!B:C,2,FALSE)</f>
        <v>NGA</v>
      </c>
      <c r="D938" s="18" t="str">
        <f>VLOOKUP(Table4[[#This Row],[iso_code]],iso_code!G:H,2,FALSE)</f>
        <v>Nigeria</v>
      </c>
    </row>
    <row r="939" spans="1:4">
      <c r="A939" s="18">
        <v>263</v>
      </c>
      <c r="B939" s="54" t="s">
        <v>851</v>
      </c>
      <c r="C939" s="58" t="str">
        <f>VLOOKUP(Table4[[#This Row],[iso_code]],iso_code!B:C,2,FALSE)</f>
        <v>EGY</v>
      </c>
      <c r="D939" s="18" t="str">
        <f>VLOOKUP(Table4[[#This Row],[iso_code]],iso_code!G:H,2,FALSE)</f>
        <v>Egypt</v>
      </c>
    </row>
    <row r="940" spans="1:4">
      <c r="A940" s="18">
        <v>264</v>
      </c>
      <c r="B940" s="54" t="s">
        <v>2222</v>
      </c>
      <c r="C940" s="58" t="str">
        <f>VLOOKUP(Table4[[#This Row],[iso_code]],iso_code!B:C,2,FALSE)</f>
        <v>AGO</v>
      </c>
      <c r="D940" s="18" t="str">
        <f>VLOOKUP(Table4[[#This Row],[iso_code]],iso_code!G:H,2,FALSE)</f>
        <v>Angola</v>
      </c>
    </row>
    <row r="941" spans="1:4">
      <c r="A941" s="18">
        <v>264</v>
      </c>
      <c r="B941" s="54" t="s">
        <v>2224</v>
      </c>
      <c r="C941" s="58" t="str">
        <f>VLOOKUP(Table4[[#This Row],[iso_code]],iso_code!B:C,2,FALSE)</f>
        <v>BFA</v>
      </c>
      <c r="D941" s="18" t="str">
        <f>VLOOKUP(Table4[[#This Row],[iso_code]],iso_code!G:H,2,FALSE)</f>
        <v>Burkina Faso</v>
      </c>
    </row>
    <row r="942" spans="1:4">
      <c r="A942" s="18">
        <v>264</v>
      </c>
      <c r="B942" s="54" t="s">
        <v>2225</v>
      </c>
      <c r="C942" s="58" t="str">
        <f>VLOOKUP(Table4[[#This Row],[iso_code]],iso_code!B:C,2,FALSE)</f>
        <v>BDI</v>
      </c>
      <c r="D942" s="18" t="str">
        <f>VLOOKUP(Table4[[#This Row],[iso_code]],iso_code!G:H,2,FALSE)</f>
        <v>Burundi</v>
      </c>
    </row>
    <row r="943" spans="1:4">
      <c r="A943" s="18">
        <v>264</v>
      </c>
      <c r="B943" s="54" t="s">
        <v>2223</v>
      </c>
      <c r="C943" s="58" t="str">
        <f>VLOOKUP(Table4[[#This Row],[iso_code]],iso_code!B:C,2,FALSE)</f>
        <v>BEN</v>
      </c>
      <c r="D943" s="18" t="str">
        <f>VLOOKUP(Table4[[#This Row],[iso_code]],iso_code!G:H,2,FALSE)</f>
        <v>Benin</v>
      </c>
    </row>
    <row r="944" spans="1:4">
      <c r="A944" s="18">
        <v>264</v>
      </c>
      <c r="B944" s="54" t="s">
        <v>1830</v>
      </c>
      <c r="C944" s="58" t="str">
        <f>VLOOKUP(Table4[[#This Row],[iso_code]],iso_code!B:C,2,FALSE)</f>
        <v>BWA</v>
      </c>
      <c r="D944" s="18" t="str">
        <f>VLOOKUP(Table4[[#This Row],[iso_code]],iso_code!G:H,2,FALSE)</f>
        <v>Botswana</v>
      </c>
    </row>
    <row r="945" spans="1:4">
      <c r="A945" s="18">
        <v>264</v>
      </c>
      <c r="B945" s="54" t="s">
        <v>2025</v>
      </c>
      <c r="C945" s="58" t="str">
        <f>VLOOKUP(Table4[[#This Row],[iso_code]],iso_code!B:C,2,FALSE)</f>
        <v>COD</v>
      </c>
      <c r="D945" s="18" t="str">
        <f>VLOOKUP(Table4[[#This Row],[iso_code]],iso_code!G:H,2,FALSE)</f>
        <v>Congo (the Democratic Republic of the)</v>
      </c>
    </row>
    <row r="946" spans="1:4">
      <c r="A946" s="18">
        <v>264</v>
      </c>
      <c r="B946" s="54" t="s">
        <v>1664</v>
      </c>
      <c r="C946" s="58" t="str">
        <f>VLOOKUP(Table4[[#This Row],[iso_code]],iso_code!B:C,2,FALSE)</f>
        <v>CAF</v>
      </c>
      <c r="D946" s="18" t="str">
        <f>VLOOKUP(Table4[[#This Row],[iso_code]],iso_code!G:H,2,FALSE)</f>
        <v>Central African Republic (the)</v>
      </c>
    </row>
    <row r="947" spans="1:4">
      <c r="A947" s="18">
        <v>264</v>
      </c>
      <c r="B947" s="54" t="s">
        <v>2228</v>
      </c>
      <c r="C947" s="58" t="str">
        <f>VLOOKUP(Table4[[#This Row],[iso_code]],iso_code!B:C,2,FALSE)</f>
        <v>COG</v>
      </c>
      <c r="D947" s="18" t="str">
        <f>VLOOKUP(Table4[[#This Row],[iso_code]],iso_code!G:H,2,FALSE)</f>
        <v>Congo (the)</v>
      </c>
    </row>
    <row r="948" spans="1:4">
      <c r="A948" s="18">
        <v>264</v>
      </c>
      <c r="B948" s="54" t="s">
        <v>2236</v>
      </c>
      <c r="C948" s="58" t="str">
        <f>VLOOKUP(Table4[[#This Row],[iso_code]],iso_code!B:C,2,FALSE)</f>
        <v>CIV</v>
      </c>
      <c r="D948" s="18" t="str">
        <f>VLOOKUP(Table4[[#This Row],[iso_code]],iso_code!G:H,2,FALSE)</f>
        <v>Côte d'Ivoire</v>
      </c>
    </row>
    <row r="949" spans="1:4">
      <c r="A949" s="18">
        <v>264</v>
      </c>
      <c r="B949" s="54" t="s">
        <v>286</v>
      </c>
      <c r="C949" s="58" t="str">
        <f>VLOOKUP(Table4[[#This Row],[iso_code]],iso_code!B:C,2,FALSE)</f>
        <v>CMR</v>
      </c>
      <c r="D949" s="18" t="str">
        <f>VLOOKUP(Table4[[#This Row],[iso_code]],iso_code!G:H,2,FALSE)</f>
        <v>Cameroon</v>
      </c>
    </row>
    <row r="950" spans="1:4">
      <c r="A950" s="18">
        <v>264</v>
      </c>
      <c r="B950" s="54" t="s">
        <v>1631</v>
      </c>
      <c r="C950" s="58" t="str">
        <f>VLOOKUP(Table4[[#This Row],[iso_code]],iso_code!B:C,2,FALSE)</f>
        <v>CPV</v>
      </c>
      <c r="D950" s="18" t="str">
        <f>VLOOKUP(Table4[[#This Row],[iso_code]],iso_code!G:H,2,FALSE)</f>
        <v>Cabo Verde</v>
      </c>
    </row>
    <row r="951" spans="1:4">
      <c r="A951" s="18">
        <v>264</v>
      </c>
      <c r="B951" s="54" t="s">
        <v>2229</v>
      </c>
      <c r="C951" s="58" t="str">
        <f>VLOOKUP(Table4[[#This Row],[iso_code]],iso_code!B:C,2,FALSE)</f>
        <v>DJI</v>
      </c>
      <c r="D951" s="18" t="str">
        <f>VLOOKUP(Table4[[#This Row],[iso_code]],iso_code!G:H,2,FALSE)</f>
        <v>Djibouti</v>
      </c>
    </row>
    <row r="952" spans="1:4">
      <c r="A952" s="18">
        <v>264</v>
      </c>
      <c r="B952" s="54" t="s">
        <v>801</v>
      </c>
      <c r="C952" s="58" t="str">
        <f>VLOOKUP(Table4[[#This Row],[iso_code]],iso_code!B:C,2,FALSE)</f>
        <v>DZA</v>
      </c>
      <c r="D952" s="18" t="str">
        <f>VLOOKUP(Table4[[#This Row],[iso_code]],iso_code!G:H,2,FALSE)</f>
        <v>Algeria</v>
      </c>
    </row>
    <row r="953" spans="1:4">
      <c r="A953" s="18">
        <v>264</v>
      </c>
      <c r="B953" s="54" t="s">
        <v>851</v>
      </c>
      <c r="C953" s="58" t="str">
        <f>VLOOKUP(Table4[[#This Row],[iso_code]],iso_code!B:C,2,FALSE)</f>
        <v>EGY</v>
      </c>
      <c r="D953" s="18" t="str">
        <f>VLOOKUP(Table4[[#This Row],[iso_code]],iso_code!G:H,2,FALSE)</f>
        <v>Egypt</v>
      </c>
    </row>
    <row r="954" spans="1:4">
      <c r="A954" s="18">
        <v>264</v>
      </c>
      <c r="B954" s="54" t="s">
        <v>2231</v>
      </c>
      <c r="C954" s="58" t="str">
        <f>VLOOKUP(Table4[[#This Row],[iso_code]],iso_code!B:C,2,FALSE)</f>
        <v>ERI</v>
      </c>
      <c r="D954" s="18" t="str">
        <f>VLOOKUP(Table4[[#This Row],[iso_code]],iso_code!G:H,2,FALSE)</f>
        <v>Eritrea</v>
      </c>
    </row>
    <row r="955" spans="1:4">
      <c r="A955" s="18">
        <v>264</v>
      </c>
      <c r="B955" s="54" t="s">
        <v>195</v>
      </c>
      <c r="C955" s="58" t="str">
        <f>VLOOKUP(Table4[[#This Row],[iso_code]],iso_code!B:C,2,FALSE)</f>
        <v>ETH</v>
      </c>
      <c r="D955" s="18" t="str">
        <f>VLOOKUP(Table4[[#This Row],[iso_code]],iso_code!G:H,2,FALSE)</f>
        <v>Ethiopia</v>
      </c>
    </row>
    <row r="956" spans="1:4">
      <c r="A956" s="18">
        <v>264</v>
      </c>
      <c r="B956" s="54" t="s">
        <v>2232</v>
      </c>
      <c r="C956" s="58" t="str">
        <f>VLOOKUP(Table4[[#This Row],[iso_code]],iso_code!B:C,2,FALSE)</f>
        <v>GAB</v>
      </c>
      <c r="D956" s="18" t="str">
        <f>VLOOKUP(Table4[[#This Row],[iso_code]],iso_code!G:H,2,FALSE)</f>
        <v>Gabon</v>
      </c>
    </row>
    <row r="957" spans="1:4">
      <c r="A957" s="18">
        <v>264</v>
      </c>
      <c r="B957" s="54" t="s">
        <v>251</v>
      </c>
      <c r="C957" s="58" t="str">
        <f>VLOOKUP(Table4[[#This Row],[iso_code]],iso_code!B:C,2,FALSE)</f>
        <v>GHA</v>
      </c>
      <c r="D957" s="18" t="str">
        <f>VLOOKUP(Table4[[#This Row],[iso_code]],iso_code!G:H,2,FALSE)</f>
        <v>Ghana</v>
      </c>
    </row>
    <row r="958" spans="1:4">
      <c r="A958" s="18">
        <v>264</v>
      </c>
      <c r="B958" s="54" t="s">
        <v>2233</v>
      </c>
      <c r="C958" s="58" t="str">
        <f>VLOOKUP(Table4[[#This Row],[iso_code]],iso_code!B:C,2,FALSE)</f>
        <v>GMB</v>
      </c>
      <c r="D958" s="18" t="str">
        <f>VLOOKUP(Table4[[#This Row],[iso_code]],iso_code!G:H,2,FALSE)</f>
        <v>Gambia (the)</v>
      </c>
    </row>
    <row r="959" spans="1:4">
      <c r="A959" s="18">
        <v>264</v>
      </c>
      <c r="B959" s="54" t="s">
        <v>2234</v>
      </c>
      <c r="C959" s="58" t="str">
        <f>VLOOKUP(Table4[[#This Row],[iso_code]],iso_code!B:C,2,FALSE)</f>
        <v>GIN</v>
      </c>
      <c r="D959" s="18" t="str">
        <f>VLOOKUP(Table4[[#This Row],[iso_code]],iso_code!G:H,2,FALSE)</f>
        <v>Guinea</v>
      </c>
    </row>
    <row r="960" spans="1:4">
      <c r="A960" s="18">
        <v>264</v>
      </c>
      <c r="B960" s="54" t="s">
        <v>2230</v>
      </c>
      <c r="C960" s="58" t="str">
        <f>VLOOKUP(Table4[[#This Row],[iso_code]],iso_code!B:C,2,FALSE)</f>
        <v>GNQ</v>
      </c>
      <c r="D960" s="18" t="str">
        <f>VLOOKUP(Table4[[#This Row],[iso_code]],iso_code!G:H,2,FALSE)</f>
        <v>Equatorial Guinea</v>
      </c>
    </row>
    <row r="961" spans="1:4">
      <c r="A961" s="18">
        <v>264</v>
      </c>
      <c r="B961" s="54" t="s">
        <v>2235</v>
      </c>
      <c r="C961" s="58" t="str">
        <f>VLOOKUP(Table4[[#This Row],[iso_code]],iso_code!B:C,2,FALSE)</f>
        <v>GNB</v>
      </c>
      <c r="D961" s="18" t="str">
        <f>VLOOKUP(Table4[[#This Row],[iso_code]],iso_code!G:H,2,FALSE)</f>
        <v>Guinea-Bissau</v>
      </c>
    </row>
    <row r="962" spans="1:4">
      <c r="A962" s="18">
        <v>264</v>
      </c>
      <c r="B962" s="54" t="s">
        <v>429</v>
      </c>
      <c r="C962" s="58" t="str">
        <f>VLOOKUP(Table4[[#This Row],[iso_code]],iso_code!B:C,2,FALSE)</f>
        <v>KEN</v>
      </c>
      <c r="D962" s="18" t="str">
        <f>VLOOKUP(Table4[[#This Row],[iso_code]],iso_code!G:H,2,FALSE)</f>
        <v>Kenya</v>
      </c>
    </row>
    <row r="963" spans="1:4">
      <c r="A963" s="18">
        <v>264</v>
      </c>
      <c r="B963" s="54" t="s">
        <v>2227</v>
      </c>
      <c r="C963" s="58" t="str">
        <f>VLOOKUP(Table4[[#This Row],[iso_code]],iso_code!B:C,2,FALSE)</f>
        <v>COM</v>
      </c>
      <c r="D963" s="18" t="str">
        <f>VLOOKUP(Table4[[#This Row],[iso_code]],iso_code!G:H,2,FALSE)</f>
        <v>Comoros (the)</v>
      </c>
    </row>
    <row r="964" spans="1:4">
      <c r="A964" s="18">
        <v>264</v>
      </c>
      <c r="B964" s="54" t="s">
        <v>2238</v>
      </c>
      <c r="C964" s="58" t="str">
        <f>VLOOKUP(Table4[[#This Row],[iso_code]],iso_code!B:C,2,FALSE)</f>
        <v>LBR</v>
      </c>
      <c r="D964" s="18" t="str">
        <f>VLOOKUP(Table4[[#This Row],[iso_code]],iso_code!G:H,2,FALSE)</f>
        <v>Liberia</v>
      </c>
    </row>
    <row r="965" spans="1:4">
      <c r="A965" s="18">
        <v>264</v>
      </c>
      <c r="B965" s="54" t="s">
        <v>2237</v>
      </c>
      <c r="C965" s="58" t="str">
        <f>VLOOKUP(Table4[[#This Row],[iso_code]],iso_code!B:C,2,FALSE)</f>
        <v>LSO</v>
      </c>
      <c r="D965" s="18" t="str">
        <f>VLOOKUP(Table4[[#This Row],[iso_code]],iso_code!G:H,2,FALSE)</f>
        <v>Lesotho</v>
      </c>
    </row>
    <row r="966" spans="1:4">
      <c r="A966" s="18">
        <v>264</v>
      </c>
      <c r="B966" s="54" t="s">
        <v>1993</v>
      </c>
      <c r="C966" s="58" t="str">
        <f>VLOOKUP(Table4[[#This Row],[iso_code]],iso_code!B:C,2,FALSE)</f>
        <v>LBY</v>
      </c>
      <c r="D966" s="18" t="str">
        <f>VLOOKUP(Table4[[#This Row],[iso_code]],iso_code!G:H,2,FALSE)</f>
        <v>Libya</v>
      </c>
    </row>
    <row r="967" spans="1:4">
      <c r="A967" s="18">
        <v>264</v>
      </c>
      <c r="B967" s="54" t="s">
        <v>514</v>
      </c>
      <c r="C967" s="58" t="str">
        <f>VLOOKUP(Table4[[#This Row],[iso_code]],iso_code!B:C,2,FALSE)</f>
        <v>MAR</v>
      </c>
      <c r="D967" s="18" t="str">
        <f>VLOOKUP(Table4[[#This Row],[iso_code]],iso_code!G:H,2,FALSE)</f>
        <v>Morocco</v>
      </c>
    </row>
    <row r="968" spans="1:4">
      <c r="A968" s="18">
        <v>264</v>
      </c>
      <c r="B968" s="54" t="s">
        <v>2239</v>
      </c>
      <c r="C968" s="58" t="str">
        <f>VLOOKUP(Table4[[#This Row],[iso_code]],iso_code!B:C,2,FALSE)</f>
        <v>MDG</v>
      </c>
      <c r="D968" s="18" t="str">
        <f>VLOOKUP(Table4[[#This Row],[iso_code]],iso_code!G:H,2,FALSE)</f>
        <v>Madagascar</v>
      </c>
    </row>
    <row r="969" spans="1:4">
      <c r="A969" s="18">
        <v>264</v>
      </c>
      <c r="B969" s="54" t="s">
        <v>2240</v>
      </c>
      <c r="C969" s="58" t="str">
        <f>VLOOKUP(Table4[[#This Row],[iso_code]],iso_code!B:C,2,FALSE)</f>
        <v>MLI</v>
      </c>
      <c r="D969" s="18" t="str">
        <f>VLOOKUP(Table4[[#This Row],[iso_code]],iso_code!G:H,2,FALSE)</f>
        <v>Mali</v>
      </c>
    </row>
    <row r="970" spans="1:4">
      <c r="A970" s="18">
        <v>264</v>
      </c>
      <c r="B970" s="54" t="s">
        <v>2111</v>
      </c>
      <c r="C970" s="58" t="str">
        <f>VLOOKUP(Table4[[#This Row],[iso_code]],iso_code!B:C,2,FALSE)</f>
        <v>MRT</v>
      </c>
      <c r="D970" s="18" t="str">
        <f>VLOOKUP(Table4[[#This Row],[iso_code]],iso_code!G:H,2,FALSE)</f>
        <v>Mauritania</v>
      </c>
    </row>
    <row r="971" spans="1:4">
      <c r="A971" s="18">
        <v>264</v>
      </c>
      <c r="B971" s="54" t="s">
        <v>971</v>
      </c>
      <c r="C971" s="58" t="str">
        <f>VLOOKUP(Table4[[#This Row],[iso_code]],iso_code!B:C,2,FALSE)</f>
        <v>MUS</v>
      </c>
      <c r="D971" s="18" t="str">
        <f>VLOOKUP(Table4[[#This Row],[iso_code]],iso_code!G:H,2,FALSE)</f>
        <v>Mauritius</v>
      </c>
    </row>
    <row r="972" spans="1:4">
      <c r="A972" s="18">
        <v>264</v>
      </c>
      <c r="B972" s="54" t="s">
        <v>1165</v>
      </c>
      <c r="C972" s="58" t="str">
        <f>VLOOKUP(Table4[[#This Row],[iso_code]],iso_code!B:C,2,FALSE)</f>
        <v>MWI</v>
      </c>
      <c r="D972" s="18" t="str">
        <f>VLOOKUP(Table4[[#This Row],[iso_code]],iso_code!G:H,2,FALSE)</f>
        <v>Malawi</v>
      </c>
    </row>
    <row r="973" spans="1:4">
      <c r="A973" s="18">
        <v>264</v>
      </c>
      <c r="B973" s="54" t="s">
        <v>1456</v>
      </c>
      <c r="C973" s="58" t="str">
        <f>VLOOKUP(Table4[[#This Row],[iso_code]],iso_code!B:C,2,FALSE)</f>
        <v>MOZ</v>
      </c>
      <c r="D973" s="18" t="str">
        <f>VLOOKUP(Table4[[#This Row],[iso_code]],iso_code!G:H,2,FALSE)</f>
        <v>Mozambique</v>
      </c>
    </row>
    <row r="974" spans="1:4">
      <c r="A974" s="18">
        <v>264</v>
      </c>
      <c r="B974" s="54" t="s">
        <v>2071</v>
      </c>
      <c r="C974" s="58" t="str">
        <f>VLOOKUP(Table4[[#This Row],[iso_code]],iso_code!B:C,2,FALSE)</f>
        <v>NAM</v>
      </c>
      <c r="D974" s="18" t="str">
        <f>VLOOKUP(Table4[[#This Row],[iso_code]],iso_code!G:H,2,FALSE)</f>
        <v>Namibia</v>
      </c>
    </row>
    <row r="975" spans="1:4">
      <c r="A975" s="18">
        <v>264</v>
      </c>
      <c r="B975" s="54" t="s">
        <v>1006</v>
      </c>
      <c r="C975" s="58" t="str">
        <f>VLOOKUP(Table4[[#This Row],[iso_code]],iso_code!B:C,2,FALSE)</f>
        <v>NER</v>
      </c>
      <c r="D975" s="18" t="str">
        <f>VLOOKUP(Table4[[#This Row],[iso_code]],iso_code!G:H,2,FALSE)</f>
        <v>Niger (the)</v>
      </c>
    </row>
    <row r="976" spans="1:4">
      <c r="A976" s="18">
        <v>264</v>
      </c>
      <c r="B976" s="54" t="s">
        <v>1233</v>
      </c>
      <c r="C976" s="58" t="str">
        <f>VLOOKUP(Table4[[#This Row],[iso_code]],iso_code!B:C,2,FALSE)</f>
        <v>NGA</v>
      </c>
      <c r="D976" s="18" t="str">
        <f>VLOOKUP(Table4[[#This Row],[iso_code]],iso_code!G:H,2,FALSE)</f>
        <v>Nigeria</v>
      </c>
    </row>
    <row r="977" spans="1:4">
      <c r="A977" s="18">
        <v>264</v>
      </c>
      <c r="B977" s="54" t="s">
        <v>2241</v>
      </c>
      <c r="C977" s="58" t="str">
        <f>VLOOKUP(Table4[[#This Row],[iso_code]],iso_code!B:C,2,FALSE)</f>
        <v>RWA</v>
      </c>
      <c r="D977" s="18" t="str">
        <f>VLOOKUP(Table4[[#This Row],[iso_code]],iso_code!G:H,2,FALSE)</f>
        <v>Rwanda</v>
      </c>
    </row>
    <row r="978" spans="1:4">
      <c r="A978" s="18">
        <v>264</v>
      </c>
      <c r="B978" s="54" t="s">
        <v>2243</v>
      </c>
      <c r="C978" s="58" t="str">
        <f>VLOOKUP(Table4[[#This Row],[iso_code]],iso_code!B:C,2,FALSE)</f>
        <v>SYC</v>
      </c>
      <c r="D978" s="18" t="str">
        <f>VLOOKUP(Table4[[#This Row],[iso_code]],iso_code!G:H,2,FALSE)</f>
        <v>Seychelles</v>
      </c>
    </row>
    <row r="979" spans="1:4">
      <c r="A979" s="18">
        <v>264</v>
      </c>
      <c r="B979" s="54" t="s">
        <v>2246</v>
      </c>
      <c r="C979" s="58" t="str">
        <f>VLOOKUP(Table4[[#This Row],[iso_code]],iso_code!B:C,2,FALSE)</f>
        <v>SDN</v>
      </c>
      <c r="D979" s="18" t="str">
        <f>VLOOKUP(Table4[[#This Row],[iso_code]],iso_code!G:H,2,FALSE)</f>
        <v>Sudan (the)</v>
      </c>
    </row>
    <row r="980" spans="1:4">
      <c r="A980" s="18">
        <v>264</v>
      </c>
      <c r="B980" s="54" t="s">
        <v>2095</v>
      </c>
      <c r="C980" s="58" t="str">
        <f>VLOOKUP(Table4[[#This Row],[iso_code]],iso_code!B:C,2,FALSE)</f>
        <v>SLE</v>
      </c>
      <c r="D980" s="18" t="str">
        <f>VLOOKUP(Table4[[#This Row],[iso_code]],iso_code!G:H,2,FALSE)</f>
        <v>Sierra Leone</v>
      </c>
    </row>
    <row r="981" spans="1:4">
      <c r="A981" s="18">
        <v>264</v>
      </c>
      <c r="B981" s="54" t="s">
        <v>1689</v>
      </c>
      <c r="C981" s="58" t="str">
        <f>VLOOKUP(Table4[[#This Row],[iso_code]],iso_code!B:C,2,FALSE)</f>
        <v>SEN</v>
      </c>
      <c r="D981" s="18" t="str">
        <f>VLOOKUP(Table4[[#This Row],[iso_code]],iso_code!G:H,2,FALSE)</f>
        <v>Senegal</v>
      </c>
    </row>
    <row r="982" spans="1:4">
      <c r="A982" s="18">
        <v>264</v>
      </c>
      <c r="B982" s="54" t="s">
        <v>2244</v>
      </c>
      <c r="C982" s="58" t="str">
        <f>VLOOKUP(Table4[[#This Row],[iso_code]],iso_code!B:C,2,FALSE)</f>
        <v>SOM</v>
      </c>
      <c r="D982" s="18" t="str">
        <f>VLOOKUP(Table4[[#This Row],[iso_code]],iso_code!G:H,2,FALSE)</f>
        <v>Somalia</v>
      </c>
    </row>
    <row r="983" spans="1:4">
      <c r="A983" s="18">
        <v>264</v>
      </c>
      <c r="B983" s="54" t="s">
        <v>2245</v>
      </c>
      <c r="C983" s="58" t="str">
        <f>VLOOKUP(Table4[[#This Row],[iso_code]],iso_code!B:C,2,FALSE)</f>
        <v>SSD</v>
      </c>
      <c r="D983" s="18" t="str">
        <f>VLOOKUP(Table4[[#This Row],[iso_code]],iso_code!G:H,2,FALSE)</f>
        <v>South Sudan</v>
      </c>
    </row>
    <row r="984" spans="1:4">
      <c r="A984" s="18">
        <v>264</v>
      </c>
      <c r="B984" s="54" t="s">
        <v>2242</v>
      </c>
      <c r="C984" s="58" t="str">
        <f>VLOOKUP(Table4[[#This Row],[iso_code]],iso_code!B:C,2,FALSE)</f>
        <v>STP</v>
      </c>
      <c r="D984" s="18" t="str">
        <f>VLOOKUP(Table4[[#This Row],[iso_code]],iso_code!G:H,2,FALSE)</f>
        <v>Sao Tome and Principe</v>
      </c>
    </row>
    <row r="985" spans="1:4">
      <c r="A985" s="18">
        <v>264</v>
      </c>
      <c r="B985" s="54" t="s">
        <v>2247</v>
      </c>
      <c r="C985" s="58" t="str">
        <f>VLOOKUP(Table4[[#This Row],[iso_code]],iso_code!B:C,2,FALSE)</f>
        <v>SWZ</v>
      </c>
      <c r="D985" s="18" t="str">
        <f>VLOOKUP(Table4[[#This Row],[iso_code]],iso_code!G:H,2,FALSE)</f>
        <v>Eswatini</v>
      </c>
    </row>
    <row r="986" spans="1:4">
      <c r="A986" s="18">
        <v>264</v>
      </c>
      <c r="B986" s="54" t="s">
        <v>2226</v>
      </c>
      <c r="C986" s="58" t="str">
        <f>VLOOKUP(Table4[[#This Row],[iso_code]],iso_code!B:C,2,FALSE)</f>
        <v>TCD</v>
      </c>
      <c r="D986" s="18" t="str">
        <f>VLOOKUP(Table4[[#This Row],[iso_code]],iso_code!G:H,2,FALSE)</f>
        <v>Chad</v>
      </c>
    </row>
    <row r="987" spans="1:4">
      <c r="A987" s="18">
        <v>264</v>
      </c>
      <c r="B987" s="54" t="s">
        <v>2017</v>
      </c>
      <c r="C987" s="58" t="str">
        <f>VLOOKUP(Table4[[#This Row],[iso_code]],iso_code!B:C,2,FALSE)</f>
        <v>TGO</v>
      </c>
      <c r="D987" s="18" t="str">
        <f>VLOOKUP(Table4[[#This Row],[iso_code]],iso_code!G:H,2,FALSE)</f>
        <v>Togo</v>
      </c>
    </row>
    <row r="988" spans="1:4">
      <c r="A988" s="18">
        <v>264</v>
      </c>
      <c r="B988" s="54" t="s">
        <v>953</v>
      </c>
      <c r="C988" s="58" t="str">
        <f>VLOOKUP(Table4[[#This Row],[iso_code]],iso_code!B:C,2,FALSE)</f>
        <v>TUN</v>
      </c>
      <c r="D988" s="18" t="str">
        <f>VLOOKUP(Table4[[#This Row],[iso_code]],iso_code!G:H,2,FALSE)</f>
        <v>Tunisia</v>
      </c>
    </row>
    <row r="989" spans="1:4">
      <c r="A989" s="18">
        <v>264</v>
      </c>
      <c r="B989" s="54" t="s">
        <v>859</v>
      </c>
      <c r="C989" s="58" t="str">
        <f>VLOOKUP(Table4[[#This Row],[iso_code]],iso_code!B:C,2,FALSE)</f>
        <v>TZA</v>
      </c>
      <c r="D989" s="18" t="str">
        <f>VLOOKUP(Table4[[#This Row],[iso_code]],iso_code!G:H,2,FALSE)</f>
        <v>Tanzania, United Republic of</v>
      </c>
    </row>
    <row r="990" spans="1:4">
      <c r="A990" s="18">
        <v>264</v>
      </c>
      <c r="B990" s="54" t="s">
        <v>1468</v>
      </c>
      <c r="C990" s="58" t="str">
        <f>VLOOKUP(Table4[[#This Row],[iso_code]],iso_code!B:C,2,FALSE)</f>
        <v>UGA</v>
      </c>
      <c r="D990" s="18" t="str">
        <f>VLOOKUP(Table4[[#This Row],[iso_code]],iso_code!G:H,2,FALSE)</f>
        <v>Uganda</v>
      </c>
    </row>
    <row r="991" spans="1:4">
      <c r="A991" s="18">
        <v>264</v>
      </c>
      <c r="B991" s="54" t="s">
        <v>613</v>
      </c>
      <c r="C991" s="58" t="str">
        <f>VLOOKUP(Table4[[#This Row],[iso_code]],iso_code!B:C,2,FALSE)</f>
        <v>ZAF</v>
      </c>
      <c r="D991" s="18" t="str">
        <f>VLOOKUP(Table4[[#This Row],[iso_code]],iso_code!G:H,2,FALSE)</f>
        <v>South Africa</v>
      </c>
    </row>
    <row r="992" spans="1:4">
      <c r="A992" s="18">
        <v>264</v>
      </c>
      <c r="B992" s="54" t="s">
        <v>748</v>
      </c>
      <c r="C992" s="58" t="str">
        <f>VLOOKUP(Table4[[#This Row],[iso_code]],iso_code!B:C,2,FALSE)</f>
        <v>ZMB</v>
      </c>
      <c r="D992" s="18" t="str">
        <f>VLOOKUP(Table4[[#This Row],[iso_code]],iso_code!G:H,2,FALSE)</f>
        <v>Zambia</v>
      </c>
    </row>
    <row r="993" spans="1:4">
      <c r="A993" s="18">
        <v>264</v>
      </c>
      <c r="B993" s="54" t="s">
        <v>2248</v>
      </c>
      <c r="C993" s="58" t="str">
        <f>VLOOKUP(Table4[[#This Row],[iso_code]],iso_code!B:C,2,FALSE)</f>
        <v>ZWE</v>
      </c>
      <c r="D993" s="18" t="str">
        <f>VLOOKUP(Table4[[#This Row],[iso_code]],iso_code!G:H,2,FALSE)</f>
        <v>Zimbabwe</v>
      </c>
    </row>
    <row r="994" spans="1:4">
      <c r="A994" s="18">
        <v>265</v>
      </c>
      <c r="B994" s="54" t="s">
        <v>1830</v>
      </c>
      <c r="C994" s="58" t="str">
        <f>VLOOKUP(Table4[[#This Row],[iso_code]],iso_code!B:C,2,FALSE)</f>
        <v>BWA</v>
      </c>
      <c r="D994" s="18" t="str">
        <f>VLOOKUP(Table4[[#This Row],[iso_code]],iso_code!G:H,2,FALSE)</f>
        <v>Botswana</v>
      </c>
    </row>
    <row r="995" spans="1:4">
      <c r="A995" s="18">
        <v>266</v>
      </c>
      <c r="B995" s="54" t="s">
        <v>1233</v>
      </c>
      <c r="C995" s="58" t="str">
        <f>VLOOKUP(Table4[[#This Row],[iso_code]],iso_code!B:C,2,FALSE)</f>
        <v>NGA</v>
      </c>
      <c r="D995" s="18" t="str">
        <f>VLOOKUP(Table4[[#This Row],[iso_code]],iso_code!G:H,2,FALSE)</f>
        <v>Nigeria</v>
      </c>
    </row>
    <row r="996" spans="1:4">
      <c r="A996" s="18">
        <v>267</v>
      </c>
      <c r="B996" s="54" t="s">
        <v>251</v>
      </c>
      <c r="C996" s="58" t="str">
        <f>VLOOKUP(Table4[[#This Row],[iso_code]],iso_code!B:C,2,FALSE)</f>
        <v>GHA</v>
      </c>
      <c r="D996" s="18" t="str">
        <f>VLOOKUP(Table4[[#This Row],[iso_code]],iso_code!G:H,2,FALSE)</f>
        <v>Ghana</v>
      </c>
    </row>
    <row r="997" spans="1:4">
      <c r="A997" s="18">
        <v>268</v>
      </c>
      <c r="B997" s="54" t="s">
        <v>429</v>
      </c>
      <c r="C997" s="58" t="str">
        <f>VLOOKUP(Table4[[#This Row],[iso_code]],iso_code!B:C,2,FALSE)</f>
        <v>KEN</v>
      </c>
      <c r="D997" s="18" t="str">
        <f>VLOOKUP(Table4[[#This Row],[iso_code]],iso_code!G:H,2,FALSE)</f>
        <v>Kenya</v>
      </c>
    </row>
    <row r="998" spans="1:4">
      <c r="A998" s="18">
        <v>269</v>
      </c>
      <c r="B998" s="54" t="s">
        <v>195</v>
      </c>
      <c r="C998" s="58" t="str">
        <f>VLOOKUP(Table4[[#This Row],[iso_code]],iso_code!B:C,2,FALSE)</f>
        <v>ETH</v>
      </c>
      <c r="D998" s="18" t="str">
        <f>VLOOKUP(Table4[[#This Row],[iso_code]],iso_code!G:H,2,FALSE)</f>
        <v>Ethiopia</v>
      </c>
    </row>
    <row r="999" spans="1:4">
      <c r="A999" s="18">
        <v>270</v>
      </c>
      <c r="B999" s="54" t="s">
        <v>2226</v>
      </c>
      <c r="C999" s="58" t="str">
        <f>VLOOKUP(Table4[[#This Row],[iso_code]],iso_code!B:C,2,FALSE)</f>
        <v>TCD</v>
      </c>
      <c r="D999" s="18" t="str">
        <f>VLOOKUP(Table4[[#This Row],[iso_code]],iso_code!G:H,2,FALSE)</f>
        <v>Chad</v>
      </c>
    </row>
    <row r="1000" spans="1:4">
      <c r="A1000" s="18">
        <v>271</v>
      </c>
      <c r="B1000" s="54" t="s">
        <v>195</v>
      </c>
      <c r="C1000" s="58" t="str">
        <f>VLOOKUP(Table4[[#This Row],[iso_code]],iso_code!B:C,2,FALSE)</f>
        <v>ETH</v>
      </c>
      <c r="D1000" s="18" t="str">
        <f>VLOOKUP(Table4[[#This Row],[iso_code]],iso_code!G:H,2,FALSE)</f>
        <v>Ethiopia</v>
      </c>
    </row>
    <row r="1001" spans="1:4">
      <c r="A1001" s="18">
        <v>272</v>
      </c>
      <c r="B1001" s="54" t="s">
        <v>1233</v>
      </c>
      <c r="C1001" s="58" t="str">
        <f>VLOOKUP(Table4[[#This Row],[iso_code]],iso_code!B:C,2,FALSE)</f>
        <v>NGA</v>
      </c>
      <c r="D1001" s="18" t="str">
        <f>VLOOKUP(Table4[[#This Row],[iso_code]],iso_code!G:H,2,FALSE)</f>
        <v>Nigeria</v>
      </c>
    </row>
    <row r="1002" spans="1:4">
      <c r="A1002" s="18">
        <v>273</v>
      </c>
      <c r="B1002" s="54" t="s">
        <v>1233</v>
      </c>
      <c r="C1002" s="58" t="str">
        <f>VLOOKUP(Table4[[#This Row],[iso_code]],iso_code!B:C,2,FALSE)</f>
        <v>NGA</v>
      </c>
      <c r="D1002" s="18" t="str">
        <f>VLOOKUP(Table4[[#This Row],[iso_code]],iso_code!G:H,2,FALSE)</f>
        <v>Nigeria</v>
      </c>
    </row>
    <row r="1003" spans="1:4">
      <c r="A1003" s="18">
        <v>274</v>
      </c>
      <c r="B1003" s="54" t="s">
        <v>2071</v>
      </c>
      <c r="C1003" s="58" t="str">
        <f>VLOOKUP(Table4[[#This Row],[iso_code]],iso_code!B:C,2,FALSE)</f>
        <v>NAM</v>
      </c>
      <c r="D1003" s="18" t="str">
        <f>VLOOKUP(Table4[[#This Row],[iso_code]],iso_code!G:H,2,FALSE)</f>
        <v>Namibia</v>
      </c>
    </row>
    <row r="1004" spans="1:4">
      <c r="A1004" s="18">
        <v>275</v>
      </c>
      <c r="B1004" s="54" t="s">
        <v>2241</v>
      </c>
      <c r="C1004" s="58" t="str">
        <f>VLOOKUP(Table4[[#This Row],[iso_code]],iso_code!B:C,2,FALSE)</f>
        <v>RWA</v>
      </c>
      <c r="D1004" s="18" t="str">
        <f>VLOOKUP(Table4[[#This Row],[iso_code]],iso_code!G:H,2,FALSE)</f>
        <v>Rwanda</v>
      </c>
    </row>
    <row r="1005" spans="1:4">
      <c r="A1005" s="18">
        <v>276</v>
      </c>
      <c r="B1005" s="54" t="s">
        <v>514</v>
      </c>
      <c r="C1005" s="58" t="str">
        <f>VLOOKUP(Table4[[#This Row],[iso_code]],iso_code!B:C,2,FALSE)</f>
        <v>MAR</v>
      </c>
      <c r="D1005" s="18" t="str">
        <f>VLOOKUP(Table4[[#This Row],[iso_code]],iso_code!G:H,2,FALSE)</f>
        <v>Morocco</v>
      </c>
    </row>
    <row r="1006" spans="1:4">
      <c r="A1006" s="18">
        <v>277</v>
      </c>
      <c r="B1006" s="54" t="s">
        <v>1233</v>
      </c>
      <c r="C1006" s="58" t="str">
        <f>VLOOKUP(Table4[[#This Row],[iso_code]],iso_code!B:C,2,FALSE)</f>
        <v>NGA</v>
      </c>
      <c r="D1006" s="18" t="str">
        <f>VLOOKUP(Table4[[#This Row],[iso_code]],iso_code!G:H,2,FALSE)</f>
        <v>Nigeria</v>
      </c>
    </row>
    <row r="1007" spans="1:4">
      <c r="A1007" s="18">
        <v>278</v>
      </c>
      <c r="B1007" s="54" t="s">
        <v>801</v>
      </c>
      <c r="C1007" s="58" t="str">
        <f>VLOOKUP(Table4[[#This Row],[iso_code]],iso_code!B:C,2,FALSE)</f>
        <v>DZA</v>
      </c>
      <c r="D1007" s="18" t="str">
        <f>VLOOKUP(Table4[[#This Row],[iso_code]],iso_code!G:H,2,FALSE)</f>
        <v>Algeria</v>
      </c>
    </row>
    <row r="1008" spans="1:4">
      <c r="A1008" s="18">
        <v>278</v>
      </c>
      <c r="B1008" s="54" t="s">
        <v>2222</v>
      </c>
      <c r="C1008" s="58" t="str">
        <f>VLOOKUP(Table4[[#This Row],[iso_code]],iso_code!B:C,2,FALSE)</f>
        <v>AGO</v>
      </c>
      <c r="D1008" s="18" t="str">
        <f>VLOOKUP(Table4[[#This Row],[iso_code]],iso_code!G:H,2,FALSE)</f>
        <v>Angola</v>
      </c>
    </row>
    <row r="1009" spans="1:4">
      <c r="A1009" s="18">
        <v>278</v>
      </c>
      <c r="B1009" s="54" t="s">
        <v>2223</v>
      </c>
      <c r="C1009" s="58" t="str">
        <f>VLOOKUP(Table4[[#This Row],[iso_code]],iso_code!B:C,2,FALSE)</f>
        <v>BEN</v>
      </c>
      <c r="D1009" s="18" t="str">
        <f>VLOOKUP(Table4[[#This Row],[iso_code]],iso_code!G:H,2,FALSE)</f>
        <v>Benin</v>
      </c>
    </row>
    <row r="1010" spans="1:4">
      <c r="A1010" s="18">
        <v>278</v>
      </c>
      <c r="B1010" s="54" t="s">
        <v>1830</v>
      </c>
      <c r="C1010" s="58" t="str">
        <f>VLOOKUP(Table4[[#This Row],[iso_code]],iso_code!B:C,2,FALSE)</f>
        <v>BWA</v>
      </c>
      <c r="D1010" s="18" t="str">
        <f>VLOOKUP(Table4[[#This Row],[iso_code]],iso_code!G:H,2,FALSE)</f>
        <v>Botswana</v>
      </c>
    </row>
    <row r="1011" spans="1:4">
      <c r="A1011" s="18">
        <v>278</v>
      </c>
      <c r="B1011" s="54" t="s">
        <v>2224</v>
      </c>
      <c r="C1011" s="58" t="str">
        <f>VLOOKUP(Table4[[#This Row],[iso_code]],iso_code!B:C,2,FALSE)</f>
        <v>BFA</v>
      </c>
      <c r="D1011" s="18" t="str">
        <f>VLOOKUP(Table4[[#This Row],[iso_code]],iso_code!G:H,2,FALSE)</f>
        <v>Burkina Faso</v>
      </c>
    </row>
    <row r="1012" spans="1:4">
      <c r="A1012" s="18">
        <v>278</v>
      </c>
      <c r="B1012" s="54" t="s">
        <v>2225</v>
      </c>
      <c r="C1012" s="58" t="str">
        <f>VLOOKUP(Table4[[#This Row],[iso_code]],iso_code!B:C,2,FALSE)</f>
        <v>BDI</v>
      </c>
      <c r="D1012" s="18" t="str">
        <f>VLOOKUP(Table4[[#This Row],[iso_code]],iso_code!G:H,2,FALSE)</f>
        <v>Burundi</v>
      </c>
    </row>
    <row r="1013" spans="1:4">
      <c r="A1013" s="18">
        <v>278</v>
      </c>
      <c r="B1013" s="54" t="s">
        <v>286</v>
      </c>
      <c r="C1013" s="58" t="str">
        <f>VLOOKUP(Table4[[#This Row],[iso_code]],iso_code!B:C,2,FALSE)</f>
        <v>CMR</v>
      </c>
      <c r="D1013" s="18" t="str">
        <f>VLOOKUP(Table4[[#This Row],[iso_code]],iso_code!G:H,2,FALSE)</f>
        <v>Cameroon</v>
      </c>
    </row>
    <row r="1014" spans="1:4">
      <c r="A1014" s="18">
        <v>278</v>
      </c>
      <c r="B1014" s="54" t="s">
        <v>1664</v>
      </c>
      <c r="C1014" s="58" t="str">
        <f>VLOOKUP(Table4[[#This Row],[iso_code]],iso_code!B:C,2,FALSE)</f>
        <v>CAF</v>
      </c>
      <c r="D1014" s="18" t="str">
        <f>VLOOKUP(Table4[[#This Row],[iso_code]],iso_code!G:H,2,FALSE)</f>
        <v>Central African Republic (the)</v>
      </c>
    </row>
    <row r="1015" spans="1:4">
      <c r="A1015" s="18">
        <v>278</v>
      </c>
      <c r="B1015" s="54" t="s">
        <v>2226</v>
      </c>
      <c r="C1015" s="58" t="str">
        <f>VLOOKUP(Table4[[#This Row],[iso_code]],iso_code!B:C,2,FALSE)</f>
        <v>TCD</v>
      </c>
      <c r="D1015" s="18" t="str">
        <f>VLOOKUP(Table4[[#This Row],[iso_code]],iso_code!G:H,2,FALSE)</f>
        <v>Chad</v>
      </c>
    </row>
    <row r="1016" spans="1:4">
      <c r="A1016" s="18">
        <v>278</v>
      </c>
      <c r="B1016" s="54" t="s">
        <v>2025</v>
      </c>
      <c r="C1016" s="58" t="str">
        <f>VLOOKUP(Table4[[#This Row],[iso_code]],iso_code!B:C,2,FALSE)</f>
        <v>COD</v>
      </c>
      <c r="D1016" s="18" t="str">
        <f>VLOOKUP(Table4[[#This Row],[iso_code]],iso_code!G:H,2,FALSE)</f>
        <v>Congo (the Democratic Republic of the)</v>
      </c>
    </row>
    <row r="1017" spans="1:4">
      <c r="A1017" s="18">
        <v>278</v>
      </c>
      <c r="B1017" s="54" t="s">
        <v>2229</v>
      </c>
      <c r="C1017" s="58" t="str">
        <f>VLOOKUP(Table4[[#This Row],[iso_code]],iso_code!B:C,2,FALSE)</f>
        <v>DJI</v>
      </c>
      <c r="D1017" s="18" t="str">
        <f>VLOOKUP(Table4[[#This Row],[iso_code]],iso_code!G:H,2,FALSE)</f>
        <v>Djibouti</v>
      </c>
    </row>
    <row r="1018" spans="1:4">
      <c r="A1018" s="18">
        <v>278</v>
      </c>
      <c r="B1018" s="54" t="s">
        <v>851</v>
      </c>
      <c r="C1018" s="58" t="str">
        <f>VLOOKUP(Table4[[#This Row],[iso_code]],iso_code!B:C,2,FALSE)</f>
        <v>EGY</v>
      </c>
      <c r="D1018" s="18" t="str">
        <f>VLOOKUP(Table4[[#This Row],[iso_code]],iso_code!G:H,2,FALSE)</f>
        <v>Egypt</v>
      </c>
    </row>
    <row r="1019" spans="1:4">
      <c r="A1019" s="18">
        <v>278</v>
      </c>
      <c r="B1019" s="54" t="s">
        <v>2230</v>
      </c>
      <c r="C1019" s="58" t="str">
        <f>VLOOKUP(Table4[[#This Row],[iso_code]],iso_code!B:C,2,FALSE)</f>
        <v>GNQ</v>
      </c>
      <c r="D1019" s="18" t="str">
        <f>VLOOKUP(Table4[[#This Row],[iso_code]],iso_code!G:H,2,FALSE)</f>
        <v>Equatorial Guinea</v>
      </c>
    </row>
    <row r="1020" spans="1:4">
      <c r="A1020" s="18">
        <v>278</v>
      </c>
      <c r="B1020" s="54" t="s">
        <v>2231</v>
      </c>
      <c r="C1020" s="58" t="str">
        <f>VLOOKUP(Table4[[#This Row],[iso_code]],iso_code!B:C,2,FALSE)</f>
        <v>ERI</v>
      </c>
      <c r="D1020" s="18" t="str">
        <f>VLOOKUP(Table4[[#This Row],[iso_code]],iso_code!G:H,2,FALSE)</f>
        <v>Eritrea</v>
      </c>
    </row>
    <row r="1021" spans="1:4">
      <c r="A1021" s="18">
        <v>278</v>
      </c>
      <c r="B1021" s="54" t="s">
        <v>195</v>
      </c>
      <c r="C1021" s="58" t="str">
        <f>VLOOKUP(Table4[[#This Row],[iso_code]],iso_code!B:C,2,FALSE)</f>
        <v>ETH</v>
      </c>
      <c r="D1021" s="18" t="str">
        <f>VLOOKUP(Table4[[#This Row],[iso_code]],iso_code!G:H,2,FALSE)</f>
        <v>Ethiopia</v>
      </c>
    </row>
    <row r="1022" spans="1:4">
      <c r="A1022" s="18">
        <v>278</v>
      </c>
      <c r="B1022" s="54" t="s">
        <v>2232</v>
      </c>
      <c r="C1022" s="58" t="str">
        <f>VLOOKUP(Table4[[#This Row],[iso_code]],iso_code!B:C,2,FALSE)</f>
        <v>GAB</v>
      </c>
      <c r="D1022" s="18" t="str">
        <f>VLOOKUP(Table4[[#This Row],[iso_code]],iso_code!G:H,2,FALSE)</f>
        <v>Gabon</v>
      </c>
    </row>
    <row r="1023" spans="1:4">
      <c r="A1023" s="18">
        <v>278</v>
      </c>
      <c r="B1023" s="54" t="s">
        <v>2233</v>
      </c>
      <c r="C1023" s="58" t="str">
        <f>VLOOKUP(Table4[[#This Row],[iso_code]],iso_code!B:C,2,FALSE)</f>
        <v>GMB</v>
      </c>
      <c r="D1023" s="18" t="str">
        <f>VLOOKUP(Table4[[#This Row],[iso_code]],iso_code!G:H,2,FALSE)</f>
        <v>Gambia (the)</v>
      </c>
    </row>
    <row r="1024" spans="1:4">
      <c r="A1024" s="18">
        <v>278</v>
      </c>
      <c r="B1024" s="54" t="s">
        <v>251</v>
      </c>
      <c r="C1024" s="58" t="str">
        <f>VLOOKUP(Table4[[#This Row],[iso_code]],iso_code!B:C,2,FALSE)</f>
        <v>GHA</v>
      </c>
      <c r="D1024" s="18" t="str">
        <f>VLOOKUP(Table4[[#This Row],[iso_code]],iso_code!G:H,2,FALSE)</f>
        <v>Ghana</v>
      </c>
    </row>
    <row r="1025" spans="1:4">
      <c r="A1025" s="18">
        <v>278</v>
      </c>
      <c r="B1025" s="54" t="s">
        <v>2234</v>
      </c>
      <c r="C1025" s="58" t="str">
        <f>VLOOKUP(Table4[[#This Row],[iso_code]],iso_code!B:C,2,FALSE)</f>
        <v>GIN</v>
      </c>
      <c r="D1025" s="18" t="str">
        <f>VLOOKUP(Table4[[#This Row],[iso_code]],iso_code!G:H,2,FALSE)</f>
        <v>Guinea</v>
      </c>
    </row>
    <row r="1026" spans="1:4">
      <c r="A1026" s="18">
        <v>278</v>
      </c>
      <c r="B1026" s="54" t="s">
        <v>2235</v>
      </c>
      <c r="C1026" s="58" t="str">
        <f>VLOOKUP(Table4[[#This Row],[iso_code]],iso_code!B:C,2,FALSE)</f>
        <v>GNB</v>
      </c>
      <c r="D1026" s="18" t="str">
        <f>VLOOKUP(Table4[[#This Row],[iso_code]],iso_code!G:H,2,FALSE)</f>
        <v>Guinea-Bissau</v>
      </c>
    </row>
    <row r="1027" spans="1:4">
      <c r="A1027" s="18">
        <v>278</v>
      </c>
      <c r="B1027" s="54" t="s">
        <v>2236</v>
      </c>
      <c r="C1027" s="58" t="str">
        <f>VLOOKUP(Table4[[#This Row],[iso_code]],iso_code!B:C,2,FALSE)</f>
        <v>CIV</v>
      </c>
      <c r="D1027" s="18" t="str">
        <f>VLOOKUP(Table4[[#This Row],[iso_code]],iso_code!G:H,2,FALSE)</f>
        <v>Côte d'Ivoire</v>
      </c>
    </row>
    <row r="1028" spans="1:4">
      <c r="A1028" s="18">
        <v>278</v>
      </c>
      <c r="B1028" s="54" t="s">
        <v>429</v>
      </c>
      <c r="C1028" s="58" t="str">
        <f>VLOOKUP(Table4[[#This Row],[iso_code]],iso_code!B:C,2,FALSE)</f>
        <v>KEN</v>
      </c>
      <c r="D1028" s="18" t="str">
        <f>VLOOKUP(Table4[[#This Row],[iso_code]],iso_code!G:H,2,FALSE)</f>
        <v>Kenya</v>
      </c>
    </row>
    <row r="1029" spans="1:4">
      <c r="A1029" s="18">
        <v>278</v>
      </c>
      <c r="B1029" s="54" t="s">
        <v>2237</v>
      </c>
      <c r="C1029" s="58" t="str">
        <f>VLOOKUP(Table4[[#This Row],[iso_code]],iso_code!B:C,2,FALSE)</f>
        <v>LSO</v>
      </c>
      <c r="D1029" s="18" t="str">
        <f>VLOOKUP(Table4[[#This Row],[iso_code]],iso_code!G:H,2,FALSE)</f>
        <v>Lesotho</v>
      </c>
    </row>
    <row r="1030" spans="1:4">
      <c r="A1030" s="18">
        <v>278</v>
      </c>
      <c r="B1030" s="54" t="s">
        <v>2238</v>
      </c>
      <c r="C1030" s="58" t="str">
        <f>VLOOKUP(Table4[[#This Row],[iso_code]],iso_code!B:C,2,FALSE)</f>
        <v>LBR</v>
      </c>
      <c r="D1030" s="18" t="str">
        <f>VLOOKUP(Table4[[#This Row],[iso_code]],iso_code!G:H,2,FALSE)</f>
        <v>Liberia</v>
      </c>
    </row>
    <row r="1031" spans="1:4">
      <c r="A1031" s="18">
        <v>278</v>
      </c>
      <c r="B1031" s="54" t="s">
        <v>1993</v>
      </c>
      <c r="C1031" s="58" t="str">
        <f>VLOOKUP(Table4[[#This Row],[iso_code]],iso_code!B:C,2,FALSE)</f>
        <v>LBY</v>
      </c>
      <c r="D1031" s="18" t="str">
        <f>VLOOKUP(Table4[[#This Row],[iso_code]],iso_code!G:H,2,FALSE)</f>
        <v>Libya</v>
      </c>
    </row>
    <row r="1032" spans="1:4">
      <c r="A1032" s="18">
        <v>278</v>
      </c>
      <c r="B1032" s="54" t="s">
        <v>2239</v>
      </c>
      <c r="C1032" s="58" t="str">
        <f>VLOOKUP(Table4[[#This Row],[iso_code]],iso_code!B:C,2,FALSE)</f>
        <v>MDG</v>
      </c>
      <c r="D1032" s="18" t="str">
        <f>VLOOKUP(Table4[[#This Row],[iso_code]],iso_code!G:H,2,FALSE)</f>
        <v>Madagascar</v>
      </c>
    </row>
    <row r="1033" spans="1:4">
      <c r="A1033" s="18">
        <v>278</v>
      </c>
      <c r="B1033" s="54" t="s">
        <v>1165</v>
      </c>
      <c r="C1033" s="58" t="str">
        <f>VLOOKUP(Table4[[#This Row],[iso_code]],iso_code!B:C,2,FALSE)</f>
        <v>MWI</v>
      </c>
      <c r="D1033" s="18" t="str">
        <f>VLOOKUP(Table4[[#This Row],[iso_code]],iso_code!G:H,2,FALSE)</f>
        <v>Malawi</v>
      </c>
    </row>
    <row r="1034" spans="1:4">
      <c r="A1034" s="18">
        <v>278</v>
      </c>
      <c r="B1034" s="54" t="s">
        <v>2240</v>
      </c>
      <c r="C1034" s="58" t="str">
        <f>VLOOKUP(Table4[[#This Row],[iso_code]],iso_code!B:C,2,FALSE)</f>
        <v>MLI</v>
      </c>
      <c r="D1034" s="18" t="str">
        <f>VLOOKUP(Table4[[#This Row],[iso_code]],iso_code!G:H,2,FALSE)</f>
        <v>Mali</v>
      </c>
    </row>
    <row r="1035" spans="1:4">
      <c r="A1035" s="18">
        <v>278</v>
      </c>
      <c r="B1035" s="54" t="s">
        <v>2111</v>
      </c>
      <c r="C1035" s="58" t="str">
        <f>VLOOKUP(Table4[[#This Row],[iso_code]],iso_code!B:C,2,FALSE)</f>
        <v>MRT</v>
      </c>
      <c r="D1035" s="18" t="str">
        <f>VLOOKUP(Table4[[#This Row],[iso_code]],iso_code!G:H,2,FALSE)</f>
        <v>Mauritania</v>
      </c>
    </row>
    <row r="1036" spans="1:4">
      <c r="A1036" s="18">
        <v>278</v>
      </c>
      <c r="B1036" s="54" t="s">
        <v>514</v>
      </c>
      <c r="C1036" s="58" t="str">
        <f>VLOOKUP(Table4[[#This Row],[iso_code]],iso_code!B:C,2,FALSE)</f>
        <v>MAR</v>
      </c>
      <c r="D1036" s="18" t="str">
        <f>VLOOKUP(Table4[[#This Row],[iso_code]],iso_code!G:H,2,FALSE)</f>
        <v>Morocco</v>
      </c>
    </row>
    <row r="1037" spans="1:4">
      <c r="A1037" s="18">
        <v>278</v>
      </c>
      <c r="B1037" s="54" t="s">
        <v>1456</v>
      </c>
      <c r="C1037" s="58" t="str">
        <f>VLOOKUP(Table4[[#This Row],[iso_code]],iso_code!B:C,2,FALSE)</f>
        <v>MOZ</v>
      </c>
      <c r="D1037" s="18" t="str">
        <f>VLOOKUP(Table4[[#This Row],[iso_code]],iso_code!G:H,2,FALSE)</f>
        <v>Mozambique</v>
      </c>
    </row>
    <row r="1038" spans="1:4">
      <c r="A1038" s="18">
        <v>278</v>
      </c>
      <c r="B1038" s="54" t="s">
        <v>2071</v>
      </c>
      <c r="C1038" s="58" t="str">
        <f>VLOOKUP(Table4[[#This Row],[iso_code]],iso_code!B:C,2,FALSE)</f>
        <v>NAM</v>
      </c>
      <c r="D1038" s="18" t="str">
        <f>VLOOKUP(Table4[[#This Row],[iso_code]],iso_code!G:H,2,FALSE)</f>
        <v>Namibia</v>
      </c>
    </row>
    <row r="1039" spans="1:4">
      <c r="A1039" s="18">
        <v>278</v>
      </c>
      <c r="B1039" s="54" t="s">
        <v>1006</v>
      </c>
      <c r="C1039" s="58" t="str">
        <f>VLOOKUP(Table4[[#This Row],[iso_code]],iso_code!B:C,2,FALSE)</f>
        <v>NER</v>
      </c>
      <c r="D1039" s="18" t="str">
        <f>VLOOKUP(Table4[[#This Row],[iso_code]],iso_code!G:H,2,FALSE)</f>
        <v>Niger (the)</v>
      </c>
    </row>
    <row r="1040" spans="1:4">
      <c r="A1040" s="18">
        <v>278</v>
      </c>
      <c r="B1040" s="54" t="s">
        <v>1233</v>
      </c>
      <c r="C1040" s="58" t="str">
        <f>VLOOKUP(Table4[[#This Row],[iso_code]],iso_code!B:C,2,FALSE)</f>
        <v>NGA</v>
      </c>
      <c r="D1040" s="18" t="str">
        <f>VLOOKUP(Table4[[#This Row],[iso_code]],iso_code!G:H,2,FALSE)</f>
        <v>Nigeria</v>
      </c>
    </row>
    <row r="1041" spans="1:4">
      <c r="A1041" s="18">
        <v>278</v>
      </c>
      <c r="B1041" s="54" t="s">
        <v>2228</v>
      </c>
      <c r="C1041" s="58" t="str">
        <f>VLOOKUP(Table4[[#This Row],[iso_code]],iso_code!B:C,2,FALSE)</f>
        <v>COG</v>
      </c>
      <c r="D1041" s="18" t="str">
        <f>VLOOKUP(Table4[[#This Row],[iso_code]],iso_code!G:H,2,FALSE)</f>
        <v>Congo (the)</v>
      </c>
    </row>
    <row r="1042" spans="1:4">
      <c r="A1042" s="18">
        <v>278</v>
      </c>
      <c r="B1042" s="54" t="s">
        <v>2241</v>
      </c>
      <c r="C1042" s="58" t="str">
        <f>VLOOKUP(Table4[[#This Row],[iso_code]],iso_code!B:C,2,FALSE)</f>
        <v>RWA</v>
      </c>
      <c r="D1042" s="18" t="str">
        <f>VLOOKUP(Table4[[#This Row],[iso_code]],iso_code!G:H,2,FALSE)</f>
        <v>Rwanda</v>
      </c>
    </row>
    <row r="1043" spans="1:4">
      <c r="A1043" s="18">
        <v>278</v>
      </c>
      <c r="B1043" s="54" t="s">
        <v>1689</v>
      </c>
      <c r="C1043" s="58" t="str">
        <f>VLOOKUP(Table4[[#This Row],[iso_code]],iso_code!B:C,2,FALSE)</f>
        <v>SEN</v>
      </c>
      <c r="D1043" s="18" t="str">
        <f>VLOOKUP(Table4[[#This Row],[iso_code]],iso_code!G:H,2,FALSE)</f>
        <v>Senegal</v>
      </c>
    </row>
    <row r="1044" spans="1:4">
      <c r="A1044" s="18">
        <v>278</v>
      </c>
      <c r="B1044" s="54" t="s">
        <v>2095</v>
      </c>
      <c r="C1044" s="58" t="str">
        <f>VLOOKUP(Table4[[#This Row],[iso_code]],iso_code!B:C,2,FALSE)</f>
        <v>SLE</v>
      </c>
      <c r="D1044" s="18" t="str">
        <f>VLOOKUP(Table4[[#This Row],[iso_code]],iso_code!G:H,2,FALSE)</f>
        <v>Sierra Leone</v>
      </c>
    </row>
    <row r="1045" spans="1:4">
      <c r="A1045" s="18">
        <v>278</v>
      </c>
      <c r="B1045" s="54" t="s">
        <v>2244</v>
      </c>
      <c r="C1045" s="58" t="str">
        <f>VLOOKUP(Table4[[#This Row],[iso_code]],iso_code!B:C,2,FALSE)</f>
        <v>SOM</v>
      </c>
      <c r="D1045" s="18" t="str">
        <f>VLOOKUP(Table4[[#This Row],[iso_code]],iso_code!G:H,2,FALSE)</f>
        <v>Somalia</v>
      </c>
    </row>
    <row r="1046" spans="1:4">
      <c r="A1046" s="18">
        <v>278</v>
      </c>
      <c r="B1046" s="54" t="s">
        <v>613</v>
      </c>
      <c r="C1046" s="58" t="str">
        <f>VLOOKUP(Table4[[#This Row],[iso_code]],iso_code!B:C,2,FALSE)</f>
        <v>ZAF</v>
      </c>
      <c r="D1046" s="18" t="str">
        <f>VLOOKUP(Table4[[#This Row],[iso_code]],iso_code!G:H,2,FALSE)</f>
        <v>South Africa</v>
      </c>
    </row>
    <row r="1047" spans="1:4">
      <c r="A1047" s="18">
        <v>278</v>
      </c>
      <c r="B1047" s="54" t="s">
        <v>2246</v>
      </c>
      <c r="C1047" s="58" t="str">
        <f>VLOOKUP(Table4[[#This Row],[iso_code]],iso_code!B:C,2,FALSE)</f>
        <v>SDN</v>
      </c>
      <c r="D1047" s="18" t="str">
        <f>VLOOKUP(Table4[[#This Row],[iso_code]],iso_code!G:H,2,FALSE)</f>
        <v>Sudan (the)</v>
      </c>
    </row>
    <row r="1048" spans="1:4">
      <c r="A1048" s="18">
        <v>278</v>
      </c>
      <c r="B1048" s="54" t="s">
        <v>2247</v>
      </c>
      <c r="C1048" s="58" t="str">
        <f>VLOOKUP(Table4[[#This Row],[iso_code]],iso_code!B:C,2,FALSE)</f>
        <v>SWZ</v>
      </c>
      <c r="D1048" s="18" t="str">
        <f>VLOOKUP(Table4[[#This Row],[iso_code]],iso_code!G:H,2,FALSE)</f>
        <v>Eswatini</v>
      </c>
    </row>
    <row r="1049" spans="1:4">
      <c r="A1049" s="18">
        <v>278</v>
      </c>
      <c r="B1049" s="54" t="s">
        <v>2017</v>
      </c>
      <c r="C1049" s="58" t="str">
        <f>VLOOKUP(Table4[[#This Row],[iso_code]],iso_code!B:C,2,FALSE)</f>
        <v>TGO</v>
      </c>
      <c r="D1049" s="18" t="str">
        <f>VLOOKUP(Table4[[#This Row],[iso_code]],iso_code!G:H,2,FALSE)</f>
        <v>Togo</v>
      </c>
    </row>
    <row r="1050" spans="1:4">
      <c r="A1050" s="18">
        <v>278</v>
      </c>
      <c r="B1050" s="54" t="s">
        <v>953</v>
      </c>
      <c r="C1050" s="58" t="str">
        <f>VLOOKUP(Table4[[#This Row],[iso_code]],iso_code!B:C,2,FALSE)</f>
        <v>TUN</v>
      </c>
      <c r="D1050" s="18" t="str">
        <f>VLOOKUP(Table4[[#This Row],[iso_code]],iso_code!G:H,2,FALSE)</f>
        <v>Tunisia</v>
      </c>
    </row>
    <row r="1051" spans="1:4">
      <c r="A1051" s="18">
        <v>278</v>
      </c>
      <c r="B1051" s="54" t="s">
        <v>1468</v>
      </c>
      <c r="C1051" s="58" t="str">
        <f>VLOOKUP(Table4[[#This Row],[iso_code]],iso_code!B:C,2,FALSE)</f>
        <v>UGA</v>
      </c>
      <c r="D1051" s="18" t="str">
        <f>VLOOKUP(Table4[[#This Row],[iso_code]],iso_code!G:H,2,FALSE)</f>
        <v>Uganda</v>
      </c>
    </row>
    <row r="1052" spans="1:4">
      <c r="A1052" s="18">
        <v>278</v>
      </c>
      <c r="B1052" s="54" t="s">
        <v>859</v>
      </c>
      <c r="C1052" s="58" t="str">
        <f>VLOOKUP(Table4[[#This Row],[iso_code]],iso_code!B:C,2,FALSE)</f>
        <v>TZA</v>
      </c>
      <c r="D1052" s="18" t="str">
        <f>VLOOKUP(Table4[[#This Row],[iso_code]],iso_code!G:H,2,FALSE)</f>
        <v>Tanzania, United Republic of</v>
      </c>
    </row>
    <row r="1053" spans="1:4">
      <c r="A1053" s="18">
        <v>278</v>
      </c>
      <c r="B1053" s="54" t="s">
        <v>748</v>
      </c>
      <c r="C1053" s="58" t="str">
        <f>VLOOKUP(Table4[[#This Row],[iso_code]],iso_code!B:C,2,FALSE)</f>
        <v>ZMB</v>
      </c>
      <c r="D1053" s="18" t="str">
        <f>VLOOKUP(Table4[[#This Row],[iso_code]],iso_code!G:H,2,FALSE)</f>
        <v>Zambia</v>
      </c>
    </row>
    <row r="1054" spans="1:4">
      <c r="A1054" s="18">
        <v>278</v>
      </c>
      <c r="B1054" s="54" t="s">
        <v>2248</v>
      </c>
      <c r="C1054" s="58" t="str">
        <f>VLOOKUP(Table4[[#This Row],[iso_code]],iso_code!B:C,2,FALSE)</f>
        <v>ZWE</v>
      </c>
      <c r="D1054" s="18" t="str">
        <f>VLOOKUP(Table4[[#This Row],[iso_code]],iso_code!G:H,2,FALSE)</f>
        <v>Zimbabwe</v>
      </c>
    </row>
    <row r="1055" spans="1:4">
      <c r="A1055" s="18">
        <v>279</v>
      </c>
      <c r="B1055" s="54" t="s">
        <v>195</v>
      </c>
      <c r="C1055" s="58" t="str">
        <f>VLOOKUP(Table4[[#This Row],[iso_code]],iso_code!B:C,2,FALSE)</f>
        <v>ETH</v>
      </c>
      <c r="D1055" s="18" t="str">
        <f>VLOOKUP(Table4[[#This Row],[iso_code]],iso_code!G:H,2,FALSE)</f>
        <v>Ethiopia</v>
      </c>
    </row>
    <row r="1056" spans="1:4">
      <c r="A1056" s="18">
        <v>280</v>
      </c>
      <c r="B1056" s="54" t="s">
        <v>2246</v>
      </c>
      <c r="C1056" s="58" t="str">
        <f>VLOOKUP(Table4[[#This Row],[iso_code]],iso_code!B:C,2,FALSE)</f>
        <v>SDN</v>
      </c>
      <c r="D1056" s="18" t="str">
        <f>VLOOKUP(Table4[[#This Row],[iso_code]],iso_code!G:H,2,FALSE)</f>
        <v>Sudan (the)</v>
      </c>
    </row>
    <row r="1057" spans="1:4">
      <c r="A1057" s="18">
        <v>281</v>
      </c>
      <c r="B1057" s="54" t="s">
        <v>1233</v>
      </c>
      <c r="C1057" s="58" t="str">
        <f>VLOOKUP(Table4[[#This Row],[iso_code]],iso_code!B:C,2,FALSE)</f>
        <v>NGA</v>
      </c>
      <c r="D1057" s="18" t="str">
        <f>VLOOKUP(Table4[[#This Row],[iso_code]],iso_code!G:H,2,FALSE)</f>
        <v>Nigeria</v>
      </c>
    </row>
    <row r="1058" spans="1:4">
      <c r="A1058" s="18">
        <v>282</v>
      </c>
      <c r="B1058" s="54" t="s">
        <v>851</v>
      </c>
      <c r="C1058" s="58" t="str">
        <f>VLOOKUP(Table4[[#This Row],[iso_code]],iso_code!B:C,2,FALSE)</f>
        <v>EGY</v>
      </c>
      <c r="D1058" s="18" t="str">
        <f>VLOOKUP(Table4[[#This Row],[iso_code]],iso_code!G:H,2,FALSE)</f>
        <v>Egypt</v>
      </c>
    </row>
    <row r="1059" spans="1:4">
      <c r="A1059" s="18">
        <v>283</v>
      </c>
      <c r="B1059" s="54" t="s">
        <v>429</v>
      </c>
      <c r="C1059" s="58" t="str">
        <f>VLOOKUP(Table4[[#This Row],[iso_code]],iso_code!B:C,2,FALSE)</f>
        <v>KEN</v>
      </c>
      <c r="D1059" s="18" t="str">
        <f>VLOOKUP(Table4[[#This Row],[iso_code]],iso_code!G:H,2,FALSE)</f>
        <v>Kenya</v>
      </c>
    </row>
    <row r="1060" spans="1:4">
      <c r="A1060" s="18">
        <v>284</v>
      </c>
      <c r="B1060" s="54" t="s">
        <v>1993</v>
      </c>
      <c r="C1060" s="58" t="str">
        <f>VLOOKUP(Table4[[#This Row],[iso_code]],iso_code!B:C,2,FALSE)</f>
        <v>LBY</v>
      </c>
      <c r="D1060" s="18" t="str">
        <f>VLOOKUP(Table4[[#This Row],[iso_code]],iso_code!G:H,2,FALSE)</f>
        <v>Libya</v>
      </c>
    </row>
    <row r="1061" spans="1:4">
      <c r="A1061" s="18">
        <v>285</v>
      </c>
      <c r="B1061" s="54" t="s">
        <v>1993</v>
      </c>
      <c r="C1061" s="58" t="str">
        <f>VLOOKUP(Table4[[#This Row],[iso_code]],iso_code!B:C,2,FALSE)</f>
        <v>LBY</v>
      </c>
      <c r="D1061" s="18" t="str">
        <f>VLOOKUP(Table4[[#This Row],[iso_code]],iso_code!G:H,2,FALSE)</f>
        <v>Libya</v>
      </c>
    </row>
    <row r="1062" spans="1:4">
      <c r="A1062" s="18">
        <v>286</v>
      </c>
      <c r="B1062" s="54" t="s">
        <v>1233</v>
      </c>
      <c r="C1062" s="58" t="str">
        <f>VLOOKUP(Table4[[#This Row],[iso_code]],iso_code!B:C,2,FALSE)</f>
        <v>NGA</v>
      </c>
      <c r="D1062" s="18" t="str">
        <f>VLOOKUP(Table4[[#This Row],[iso_code]],iso_code!G:H,2,FALSE)</f>
        <v>Nigeria</v>
      </c>
    </row>
    <row r="1063" spans="1:4">
      <c r="A1063" s="18">
        <v>287</v>
      </c>
      <c r="B1063" s="54" t="s">
        <v>801</v>
      </c>
      <c r="C1063" s="58" t="str">
        <f>VLOOKUP(Table4[[#This Row],[iso_code]],iso_code!B:C,2,FALSE)</f>
        <v>DZA</v>
      </c>
      <c r="D1063" s="18" t="str">
        <f>VLOOKUP(Table4[[#This Row],[iso_code]],iso_code!G:H,2,FALSE)</f>
        <v>Algeria</v>
      </c>
    </row>
    <row r="1064" spans="1:4">
      <c r="A1064" s="18">
        <v>288</v>
      </c>
      <c r="B1064" s="54" t="s">
        <v>1233</v>
      </c>
      <c r="C1064" s="58" t="str">
        <f>VLOOKUP(Table4[[#This Row],[iso_code]],iso_code!B:C,2,FALSE)</f>
        <v>NGA</v>
      </c>
      <c r="D1064" s="18" t="str">
        <f>VLOOKUP(Table4[[#This Row],[iso_code]],iso_code!G:H,2,FALSE)</f>
        <v>Nigeria</v>
      </c>
    </row>
    <row r="1065" spans="1:4">
      <c r="A1065" s="18">
        <v>289</v>
      </c>
      <c r="B1065" s="54" t="s">
        <v>613</v>
      </c>
      <c r="C1065" s="58" t="str">
        <f>VLOOKUP(Table4[[#This Row],[iso_code]],iso_code!B:C,2,FALSE)</f>
        <v>ZAF</v>
      </c>
      <c r="D1065" s="18" t="str">
        <f>VLOOKUP(Table4[[#This Row],[iso_code]],iso_code!G:H,2,FALSE)</f>
        <v>South Africa</v>
      </c>
    </row>
    <row r="1066" spans="1:4">
      <c r="A1066" s="18">
        <v>290</v>
      </c>
      <c r="B1066" s="54" t="s">
        <v>251</v>
      </c>
      <c r="C1066" s="58" t="str">
        <f>VLOOKUP(Table4[[#This Row],[iso_code]],iso_code!B:C,2,FALSE)</f>
        <v>GHA</v>
      </c>
      <c r="D1066" s="18" t="str">
        <f>VLOOKUP(Table4[[#This Row],[iso_code]],iso_code!G:H,2,FALSE)</f>
        <v>Ghana</v>
      </c>
    </row>
    <row r="1067" spans="1:4">
      <c r="A1067" s="18">
        <v>290</v>
      </c>
      <c r="B1067" s="54" t="s">
        <v>2224</v>
      </c>
      <c r="C1067" s="58" t="str">
        <f>VLOOKUP(Table4[[#This Row],[iso_code]],iso_code!B:C,2,FALSE)</f>
        <v>BFA</v>
      </c>
      <c r="D1067" s="18" t="str">
        <f>VLOOKUP(Table4[[#This Row],[iso_code]],iso_code!G:H,2,FALSE)</f>
        <v>Burkina Faso</v>
      </c>
    </row>
    <row r="1068" spans="1:4">
      <c r="A1068" s="18">
        <v>291</v>
      </c>
      <c r="B1068" s="54" t="s">
        <v>195</v>
      </c>
      <c r="C1068" s="58" t="str">
        <f>VLOOKUP(Table4[[#This Row],[iso_code]],iso_code!B:C,2,FALSE)</f>
        <v>ETH</v>
      </c>
      <c r="D1068" s="18" t="str">
        <f>VLOOKUP(Table4[[#This Row],[iso_code]],iso_code!G:H,2,FALSE)</f>
        <v>Ethiopia</v>
      </c>
    </row>
    <row r="1069" spans="1:4">
      <c r="A1069" s="18">
        <v>292</v>
      </c>
      <c r="B1069" s="54" t="s">
        <v>195</v>
      </c>
      <c r="C1069" s="58" t="str">
        <f>VLOOKUP(Table4[[#This Row],[iso_code]],iso_code!B:C,2,FALSE)</f>
        <v>ETH</v>
      </c>
      <c r="D1069" s="18" t="str">
        <f>VLOOKUP(Table4[[#This Row],[iso_code]],iso_code!G:H,2,FALSE)</f>
        <v>Ethiopia</v>
      </c>
    </row>
    <row r="1070" spans="1:4">
      <c r="A1070" s="18">
        <v>293</v>
      </c>
      <c r="B1070" s="54" t="s">
        <v>2248</v>
      </c>
      <c r="C1070" s="58" t="str">
        <f>VLOOKUP(Table4[[#This Row],[iso_code]],iso_code!B:C,2,FALSE)</f>
        <v>ZWE</v>
      </c>
      <c r="D1070" s="18" t="str">
        <f>VLOOKUP(Table4[[#This Row],[iso_code]],iso_code!G:H,2,FALSE)</f>
        <v>Zimbabwe</v>
      </c>
    </row>
    <row r="1071" spans="1:4">
      <c r="A1071" s="18">
        <v>294</v>
      </c>
      <c r="B1071" s="54" t="s">
        <v>748</v>
      </c>
      <c r="C1071" s="58" t="str">
        <f>VLOOKUP(Table4[[#This Row],[iso_code]],iso_code!B:C,2,FALSE)</f>
        <v>ZMB</v>
      </c>
      <c r="D1071" s="18" t="str">
        <f>VLOOKUP(Table4[[#This Row],[iso_code]],iso_code!G:H,2,FALSE)</f>
        <v>Zambia</v>
      </c>
    </row>
    <row r="1072" spans="1:4">
      <c r="A1072" s="18">
        <v>295</v>
      </c>
      <c r="B1072" s="54" t="s">
        <v>851</v>
      </c>
      <c r="C1072" s="58" t="str">
        <f>VLOOKUP(Table4[[#This Row],[iso_code]],iso_code!B:C,2,FALSE)</f>
        <v>EGY</v>
      </c>
      <c r="D1072" s="18" t="str">
        <f>VLOOKUP(Table4[[#This Row],[iso_code]],iso_code!G:H,2,FALSE)</f>
        <v>Egypt</v>
      </c>
    </row>
    <row r="1073" spans="1:4">
      <c r="A1073" s="18">
        <v>296</v>
      </c>
      <c r="B1073" s="54" t="s">
        <v>2225</v>
      </c>
      <c r="C1073" s="58" t="str">
        <f>VLOOKUP(Table4[[#This Row],[iso_code]],iso_code!B:C,2,FALSE)</f>
        <v>BDI</v>
      </c>
      <c r="D1073" s="18" t="str">
        <f>VLOOKUP(Table4[[#This Row],[iso_code]],iso_code!G:H,2,FALSE)</f>
        <v>Burundi</v>
      </c>
    </row>
    <row r="1074" spans="1:4">
      <c r="A1074" s="18">
        <v>297</v>
      </c>
      <c r="B1074" s="54" t="s">
        <v>1233</v>
      </c>
      <c r="C1074" s="58" t="str">
        <f>VLOOKUP(Table4[[#This Row],[iso_code]],iso_code!B:C,2,FALSE)</f>
        <v>NGA</v>
      </c>
      <c r="D1074" s="18" t="str">
        <f>VLOOKUP(Table4[[#This Row],[iso_code]],iso_code!G:H,2,FALSE)</f>
        <v>Nigeria</v>
      </c>
    </row>
    <row r="1075" spans="1:4">
      <c r="A1075" s="18">
        <v>298</v>
      </c>
      <c r="B1075" s="54" t="s">
        <v>1165</v>
      </c>
      <c r="C1075" s="58" t="str">
        <f>VLOOKUP(Table4[[#This Row],[iso_code]],iso_code!B:C,2,FALSE)</f>
        <v>MWI</v>
      </c>
      <c r="D1075" s="18" t="str">
        <f>VLOOKUP(Table4[[#This Row],[iso_code]],iso_code!G:H,2,FALSE)</f>
        <v>Malawi</v>
      </c>
    </row>
    <row r="1076" spans="1:4">
      <c r="A1076" s="18">
        <v>299</v>
      </c>
      <c r="B1076" s="54" t="s">
        <v>195</v>
      </c>
      <c r="C1076" s="58" t="str">
        <f>VLOOKUP(Table4[[#This Row],[iso_code]],iso_code!B:C,2,FALSE)</f>
        <v>ETH</v>
      </c>
      <c r="D1076" s="18" t="str">
        <f>VLOOKUP(Table4[[#This Row],[iso_code]],iso_code!G:H,2,FALSE)</f>
        <v>Ethiopia</v>
      </c>
    </row>
    <row r="1077" spans="1:4">
      <c r="A1077" s="18">
        <v>300</v>
      </c>
      <c r="B1077" s="54" t="s">
        <v>851</v>
      </c>
      <c r="C1077" s="58" t="str">
        <f>VLOOKUP(Table4[[#This Row],[iso_code]],iso_code!B:C,2,FALSE)</f>
        <v>EGY</v>
      </c>
      <c r="D1077" s="18" t="str">
        <f>VLOOKUP(Table4[[#This Row],[iso_code]],iso_code!G:H,2,FALSE)</f>
        <v>Egypt</v>
      </c>
    </row>
    <row r="1078" spans="1:4">
      <c r="A1078" s="18">
        <v>301</v>
      </c>
      <c r="B1078" s="54" t="s">
        <v>1233</v>
      </c>
      <c r="C1078" s="58" t="str">
        <f>VLOOKUP(Table4[[#This Row],[iso_code]],iso_code!B:C,2,FALSE)</f>
        <v>NGA</v>
      </c>
      <c r="D1078" s="18" t="str">
        <f>VLOOKUP(Table4[[#This Row],[iso_code]],iso_code!G:H,2,FALSE)</f>
        <v>Nigeria</v>
      </c>
    </row>
    <row r="1079" spans="1:4">
      <c r="A1079" s="18">
        <v>302</v>
      </c>
      <c r="B1079" s="54" t="s">
        <v>2226</v>
      </c>
      <c r="C1079" s="58" t="str">
        <f>VLOOKUP(Table4[[#This Row],[iso_code]],iso_code!B:C,2,FALSE)</f>
        <v>TCD</v>
      </c>
      <c r="D1079" s="18" t="str">
        <f>VLOOKUP(Table4[[#This Row],[iso_code]],iso_code!G:H,2,FALSE)</f>
        <v>Chad</v>
      </c>
    </row>
    <row r="1080" spans="1:4">
      <c r="A1080" s="18">
        <v>302</v>
      </c>
      <c r="B1080" s="54" t="s">
        <v>2246</v>
      </c>
      <c r="C1080" s="58" t="str">
        <f>VLOOKUP(Table4[[#This Row],[iso_code]],iso_code!B:C,2,FALSE)</f>
        <v>SDN</v>
      </c>
      <c r="D1080" s="18" t="str">
        <f>VLOOKUP(Table4[[#This Row],[iso_code]],iso_code!G:H,2,FALSE)</f>
        <v>Sudan (the)</v>
      </c>
    </row>
    <row r="1081" spans="1:4">
      <c r="A1081" s="18">
        <v>303</v>
      </c>
      <c r="B1081" s="54" t="s">
        <v>514</v>
      </c>
      <c r="C1081" s="58" t="str">
        <f>VLOOKUP(Table4[[#This Row],[iso_code]],iso_code!B:C,2,FALSE)</f>
        <v>MAR</v>
      </c>
      <c r="D1081" s="18" t="str">
        <f>VLOOKUP(Table4[[#This Row],[iso_code]],iso_code!G:H,2,FALSE)</f>
        <v>Morocco</v>
      </c>
    </row>
    <row r="1082" spans="1:4">
      <c r="A1082" s="18">
        <v>304</v>
      </c>
      <c r="B1082" s="54" t="s">
        <v>1233</v>
      </c>
      <c r="C1082" s="58" t="str">
        <f>VLOOKUP(Table4[[#This Row],[iso_code]],iso_code!B:C,2,FALSE)</f>
        <v>NGA</v>
      </c>
      <c r="D1082" s="18" t="str">
        <f>VLOOKUP(Table4[[#This Row],[iso_code]],iso_code!G:H,2,FALSE)</f>
        <v>Nigeria</v>
      </c>
    </row>
    <row r="1083" spans="1:4">
      <c r="A1083" s="18">
        <v>305</v>
      </c>
      <c r="B1083" s="54" t="s">
        <v>286</v>
      </c>
      <c r="C1083" s="58" t="str">
        <f>VLOOKUP(Table4[[#This Row],[iso_code]],iso_code!B:C,2,FALSE)</f>
        <v>CMR</v>
      </c>
      <c r="D1083" s="18" t="str">
        <f>VLOOKUP(Table4[[#This Row],[iso_code]],iso_code!G:H,2,FALSE)</f>
        <v>Cameroon</v>
      </c>
    </row>
    <row r="1084" spans="1:4">
      <c r="A1084" s="18">
        <v>306</v>
      </c>
      <c r="B1084" s="54" t="s">
        <v>2241</v>
      </c>
      <c r="C1084" s="58" t="str">
        <f>VLOOKUP(Table4[[#This Row],[iso_code]],iso_code!B:C,2,FALSE)</f>
        <v>RWA</v>
      </c>
      <c r="D1084" s="18" t="str">
        <f>VLOOKUP(Table4[[#This Row],[iso_code]],iso_code!G:H,2,FALSE)</f>
        <v>Rwanda</v>
      </c>
    </row>
    <row r="1085" spans="1:4">
      <c r="A1085" s="18">
        <v>307</v>
      </c>
      <c r="B1085" s="54" t="s">
        <v>2239</v>
      </c>
      <c r="C1085" s="58" t="str">
        <f>VLOOKUP(Table4[[#This Row],[iso_code]],iso_code!B:C,2,FALSE)</f>
        <v>MDG</v>
      </c>
      <c r="D1085" s="18" t="str">
        <f>VLOOKUP(Table4[[#This Row],[iso_code]],iso_code!G:H,2,FALSE)</f>
        <v>Madagascar</v>
      </c>
    </row>
    <row r="1086" spans="1:4">
      <c r="A1086" s="18">
        <v>308</v>
      </c>
      <c r="B1086" s="54" t="s">
        <v>1233</v>
      </c>
      <c r="C1086" s="58" t="str">
        <f>VLOOKUP(Table4[[#This Row],[iso_code]],iso_code!B:C,2,FALSE)</f>
        <v>NGA</v>
      </c>
      <c r="D1086" s="18" t="str">
        <f>VLOOKUP(Table4[[#This Row],[iso_code]],iso_code!G:H,2,FALSE)</f>
        <v>Nigeria</v>
      </c>
    </row>
    <row r="1087" spans="1:4">
      <c r="A1087" s="18">
        <v>309</v>
      </c>
      <c r="B1087" s="54" t="s">
        <v>251</v>
      </c>
      <c r="C1087" s="58" t="str">
        <f>VLOOKUP(Table4[[#This Row],[iso_code]],iso_code!B:C,2,FALSE)</f>
        <v>GHA</v>
      </c>
      <c r="D1087" s="18" t="str">
        <f>VLOOKUP(Table4[[#This Row],[iso_code]],iso_code!G:H,2,FALSE)</f>
        <v>Ghana</v>
      </c>
    </row>
    <row r="1088" spans="1:4">
      <c r="A1088" s="18">
        <v>310</v>
      </c>
      <c r="B1088" s="54" t="s">
        <v>859</v>
      </c>
      <c r="C1088" s="58" t="str">
        <f>VLOOKUP(Table4[[#This Row],[iso_code]],iso_code!B:C,2,FALSE)</f>
        <v>TZA</v>
      </c>
      <c r="D1088" s="18" t="str">
        <f>VLOOKUP(Table4[[#This Row],[iso_code]],iso_code!G:H,2,FALSE)</f>
        <v>Tanzania, United Republic of</v>
      </c>
    </row>
    <row r="1089" spans="1:4">
      <c r="A1089" s="18">
        <v>311</v>
      </c>
      <c r="B1089" s="54" t="s">
        <v>195</v>
      </c>
      <c r="C1089" s="58" t="str">
        <f>VLOOKUP(Table4[[#This Row],[iso_code]],iso_code!B:C,2,FALSE)</f>
        <v>ETH</v>
      </c>
      <c r="D1089" s="18" t="str">
        <f>VLOOKUP(Table4[[#This Row],[iso_code]],iso_code!G:H,2,FALSE)</f>
        <v>Ethiopia</v>
      </c>
    </row>
    <row r="1090" spans="1:4">
      <c r="A1090" s="18">
        <v>312</v>
      </c>
      <c r="B1090" s="54" t="s">
        <v>195</v>
      </c>
      <c r="C1090" s="58" t="str">
        <f>VLOOKUP(Table4[[#This Row],[iso_code]],iso_code!B:C,2,FALSE)</f>
        <v>ETH</v>
      </c>
      <c r="D1090" s="18" t="str">
        <f>VLOOKUP(Table4[[#This Row],[iso_code]],iso_code!G:H,2,FALSE)</f>
        <v>Ethiopia</v>
      </c>
    </row>
    <row r="1091" spans="1:4">
      <c r="A1091" s="18">
        <v>313</v>
      </c>
      <c r="B1091" s="54" t="s">
        <v>2244</v>
      </c>
      <c r="C1091" s="58" t="str">
        <f>VLOOKUP(Table4[[#This Row],[iso_code]],iso_code!B:C,2,FALSE)</f>
        <v>SOM</v>
      </c>
      <c r="D1091" s="18" t="str">
        <f>VLOOKUP(Table4[[#This Row],[iso_code]],iso_code!G:H,2,FALSE)</f>
        <v>Somalia</v>
      </c>
    </row>
    <row r="1092" spans="1:4">
      <c r="A1092" s="18">
        <v>314</v>
      </c>
      <c r="B1092" s="54" t="s">
        <v>195</v>
      </c>
      <c r="C1092" s="58" t="str">
        <f>VLOOKUP(Table4[[#This Row],[iso_code]],iso_code!B:C,2,FALSE)</f>
        <v>ETH</v>
      </c>
      <c r="D1092" s="18" t="str">
        <f>VLOOKUP(Table4[[#This Row],[iso_code]],iso_code!G:H,2,FALSE)</f>
        <v>Ethiopia</v>
      </c>
    </row>
    <row r="1093" spans="1:4">
      <c r="A1093" s="18">
        <v>315</v>
      </c>
      <c r="B1093" s="54" t="s">
        <v>195</v>
      </c>
      <c r="C1093" s="58" t="str">
        <f>VLOOKUP(Table4[[#This Row],[iso_code]],iso_code!B:C,2,FALSE)</f>
        <v>ETH</v>
      </c>
      <c r="D1093" s="18" t="str">
        <f>VLOOKUP(Table4[[#This Row],[iso_code]],iso_code!G:H,2,FALSE)</f>
        <v>Ethiopia</v>
      </c>
    </row>
    <row r="1094" spans="1:4">
      <c r="A1094" s="18">
        <v>316</v>
      </c>
      <c r="B1094" s="54" t="s">
        <v>1233</v>
      </c>
      <c r="C1094" s="58" t="str">
        <f>VLOOKUP(Table4[[#This Row],[iso_code]],iso_code!B:C,2,FALSE)</f>
        <v>NGA</v>
      </c>
      <c r="D1094" s="18" t="str">
        <f>VLOOKUP(Table4[[#This Row],[iso_code]],iso_code!G:H,2,FALSE)</f>
        <v>Nigeria</v>
      </c>
    </row>
    <row r="1095" spans="1:4">
      <c r="A1095" s="18">
        <v>317</v>
      </c>
      <c r="B1095" s="54" t="s">
        <v>2233</v>
      </c>
      <c r="C1095" s="58" t="str">
        <f>VLOOKUP(Table4[[#This Row],[iso_code]],iso_code!B:C,2,FALSE)</f>
        <v>GMB</v>
      </c>
      <c r="D1095" s="18" t="str">
        <f>VLOOKUP(Table4[[#This Row],[iso_code]],iso_code!G:H,2,FALSE)</f>
        <v>Gambia (the)</v>
      </c>
    </row>
    <row r="1096" spans="1:4">
      <c r="A1096" s="18">
        <v>318</v>
      </c>
      <c r="B1096" s="54" t="s">
        <v>195</v>
      </c>
      <c r="C1096" s="58" t="str">
        <f>VLOOKUP(Table4[[#This Row],[iso_code]],iso_code!B:C,2,FALSE)</f>
        <v>ETH</v>
      </c>
      <c r="D1096" s="18" t="str">
        <f>VLOOKUP(Table4[[#This Row],[iso_code]],iso_code!G:H,2,FALSE)</f>
        <v>Ethiopia</v>
      </c>
    </row>
    <row r="1097" spans="1:4">
      <c r="A1097" s="18">
        <v>319</v>
      </c>
      <c r="B1097" s="54" t="s">
        <v>2227</v>
      </c>
      <c r="C1097" s="58" t="str">
        <f>VLOOKUP(Table4[[#This Row],[iso_code]],iso_code!B:C,2,FALSE)</f>
        <v>COM</v>
      </c>
      <c r="D1097" s="18" t="str">
        <f>VLOOKUP(Table4[[#This Row],[iso_code]],iso_code!G:H,2,FALSE)</f>
        <v>Comoros (the)</v>
      </c>
    </row>
    <row r="1098" spans="1:4">
      <c r="A1098" s="18">
        <v>320</v>
      </c>
      <c r="B1098" s="54" t="s">
        <v>251</v>
      </c>
      <c r="C1098" s="58" t="str">
        <f>VLOOKUP(Table4[[#This Row],[iso_code]],iso_code!B:C,2,FALSE)</f>
        <v>GHA</v>
      </c>
      <c r="D1098" s="18" t="str">
        <f>VLOOKUP(Table4[[#This Row],[iso_code]],iso_code!G:H,2,FALSE)</f>
        <v>Ghana</v>
      </c>
    </row>
    <row r="1099" spans="1:4">
      <c r="A1099" s="18">
        <v>321</v>
      </c>
      <c r="B1099" s="54" t="s">
        <v>851</v>
      </c>
      <c r="C1099" s="58" t="str">
        <f>VLOOKUP(Table4[[#This Row],[iso_code]],iso_code!B:C,2,FALSE)</f>
        <v>EGY</v>
      </c>
      <c r="D1099" s="18" t="str">
        <f>VLOOKUP(Table4[[#This Row],[iso_code]],iso_code!G:H,2,FALSE)</f>
        <v>Egypt</v>
      </c>
    </row>
    <row r="1100" spans="1:4">
      <c r="A1100" s="18">
        <v>322</v>
      </c>
      <c r="B1100" s="54" t="s">
        <v>429</v>
      </c>
      <c r="C1100" s="58" t="str">
        <f>VLOOKUP(Table4[[#This Row],[iso_code]],iso_code!B:C,2,FALSE)</f>
        <v>KEN</v>
      </c>
      <c r="D1100" s="18" t="str">
        <f>VLOOKUP(Table4[[#This Row],[iso_code]],iso_code!G:H,2,FALSE)</f>
        <v>Kenya</v>
      </c>
    </row>
    <row r="1101" spans="1:4">
      <c r="A1101" s="18">
        <v>323</v>
      </c>
      <c r="B1101" s="54" t="s">
        <v>1233</v>
      </c>
      <c r="C1101" s="58" t="str">
        <f>VLOOKUP(Table4[[#This Row],[iso_code]],iso_code!B:C,2,FALSE)</f>
        <v>NGA</v>
      </c>
      <c r="D1101" s="18" t="str">
        <f>VLOOKUP(Table4[[#This Row],[iso_code]],iso_code!G:H,2,FALSE)</f>
        <v>Nigeria</v>
      </c>
    </row>
    <row r="1102" spans="1:4">
      <c r="A1102" s="18">
        <v>324</v>
      </c>
      <c r="B1102" s="54" t="s">
        <v>2246</v>
      </c>
      <c r="C1102" s="58" t="str">
        <f>VLOOKUP(Table4[[#This Row],[iso_code]],iso_code!B:C,2,FALSE)</f>
        <v>SDN</v>
      </c>
      <c r="D1102" s="18" t="str">
        <f>VLOOKUP(Table4[[#This Row],[iso_code]],iso_code!G:H,2,FALSE)</f>
        <v>Sudan (the)</v>
      </c>
    </row>
    <row r="1103" spans="1:4">
      <c r="A1103" s="18">
        <v>325</v>
      </c>
      <c r="B1103" s="54" t="s">
        <v>1233</v>
      </c>
      <c r="C1103" s="58" t="str">
        <f>VLOOKUP(Table4[[#This Row],[iso_code]],iso_code!B:C,2,FALSE)</f>
        <v>NGA</v>
      </c>
      <c r="D1103" s="18" t="str">
        <f>VLOOKUP(Table4[[#This Row],[iso_code]],iso_code!G:H,2,FALSE)</f>
        <v>Nigeria</v>
      </c>
    </row>
    <row r="1104" spans="1:4">
      <c r="A1104" s="18">
        <v>326</v>
      </c>
      <c r="B1104" s="54" t="s">
        <v>1233</v>
      </c>
      <c r="C1104" s="58" t="str">
        <f>VLOOKUP(Table4[[#This Row],[iso_code]],iso_code!B:C,2,FALSE)</f>
        <v>NGA</v>
      </c>
      <c r="D1104" s="18" t="str">
        <f>VLOOKUP(Table4[[#This Row],[iso_code]],iso_code!G:H,2,FALSE)</f>
        <v>Nigeria</v>
      </c>
    </row>
    <row r="1105" spans="1:4">
      <c r="A1105" s="18">
        <v>327</v>
      </c>
      <c r="B1105" s="54" t="s">
        <v>1233</v>
      </c>
      <c r="C1105" s="58" t="str">
        <f>VLOOKUP(Table4[[#This Row],[iso_code]],iso_code!B:C,2,FALSE)</f>
        <v>NGA</v>
      </c>
      <c r="D1105" s="18" t="str">
        <f>VLOOKUP(Table4[[#This Row],[iso_code]],iso_code!G:H,2,FALSE)</f>
        <v>Nigeria</v>
      </c>
    </row>
    <row r="1106" spans="1:4">
      <c r="A1106" s="18">
        <v>328</v>
      </c>
      <c r="B1106" s="54" t="s">
        <v>1689</v>
      </c>
      <c r="C1106" s="58" t="str">
        <f>VLOOKUP(Table4[[#This Row],[iso_code]],iso_code!B:C,2,FALSE)</f>
        <v>SEN</v>
      </c>
      <c r="D1106" s="18" t="str">
        <f>VLOOKUP(Table4[[#This Row],[iso_code]],iso_code!G:H,2,FALSE)</f>
        <v>Senegal</v>
      </c>
    </row>
    <row r="1107" spans="1:4">
      <c r="A1107" s="18">
        <v>329</v>
      </c>
      <c r="B1107" s="54" t="s">
        <v>195</v>
      </c>
      <c r="C1107" s="58" t="str">
        <f>VLOOKUP(Table4[[#This Row],[iso_code]],iso_code!B:C,2,FALSE)</f>
        <v>ETH</v>
      </c>
      <c r="D1107" s="18" t="str">
        <f>VLOOKUP(Table4[[#This Row],[iso_code]],iso_code!G:H,2,FALSE)</f>
        <v>Ethiopia</v>
      </c>
    </row>
    <row r="1108" spans="1:4">
      <c r="A1108" s="18">
        <v>330</v>
      </c>
      <c r="B1108" s="54" t="s">
        <v>1233</v>
      </c>
      <c r="C1108" s="58" t="str">
        <f>VLOOKUP(Table4[[#This Row],[iso_code]],iso_code!B:C,2,FALSE)</f>
        <v>NGA</v>
      </c>
      <c r="D1108" s="18" t="str">
        <f>VLOOKUP(Table4[[#This Row],[iso_code]],iso_code!G:H,2,FALSE)</f>
        <v>Nigeria</v>
      </c>
    </row>
    <row r="1109" spans="1:4">
      <c r="A1109" s="18">
        <v>331</v>
      </c>
      <c r="B1109" s="54" t="s">
        <v>613</v>
      </c>
      <c r="C1109" s="58" t="str">
        <f>VLOOKUP(Table4[[#This Row],[iso_code]],iso_code!B:C,2,FALSE)</f>
        <v>ZAF</v>
      </c>
      <c r="D1109" s="18" t="str">
        <f>VLOOKUP(Table4[[#This Row],[iso_code]],iso_code!G:H,2,FALSE)</f>
        <v>South Africa</v>
      </c>
    </row>
    <row r="1110" spans="1:4">
      <c r="A1110" s="18">
        <v>332</v>
      </c>
      <c r="B1110" s="54" t="s">
        <v>613</v>
      </c>
      <c r="C1110" s="58" t="str">
        <f>VLOOKUP(Table4[[#This Row],[iso_code]],iso_code!B:C,2,FALSE)</f>
        <v>ZAF</v>
      </c>
      <c r="D1110" s="18" t="str">
        <f>VLOOKUP(Table4[[#This Row],[iso_code]],iso_code!G:H,2,FALSE)</f>
        <v>South Africa</v>
      </c>
    </row>
    <row r="1111" spans="1:4">
      <c r="A1111" s="18">
        <v>332</v>
      </c>
      <c r="B1111" s="54" t="s">
        <v>1830</v>
      </c>
      <c r="C1111" s="58" t="str">
        <f>VLOOKUP(Table4[[#This Row],[iso_code]],iso_code!B:C,2,FALSE)</f>
        <v>BWA</v>
      </c>
      <c r="D1111" s="18" t="str">
        <f>VLOOKUP(Table4[[#This Row],[iso_code]],iso_code!G:H,2,FALSE)</f>
        <v>Botswana</v>
      </c>
    </row>
    <row r="1112" spans="1:4">
      <c r="A1112" s="18">
        <v>333</v>
      </c>
      <c r="B1112" s="54" t="s">
        <v>286</v>
      </c>
      <c r="C1112" s="58" t="str">
        <f>VLOOKUP(Table4[[#This Row],[iso_code]],iso_code!B:C,2,FALSE)</f>
        <v>CMR</v>
      </c>
      <c r="D1112" s="18" t="str">
        <f>VLOOKUP(Table4[[#This Row],[iso_code]],iso_code!G:H,2,FALSE)</f>
        <v>Cameroon</v>
      </c>
    </row>
    <row r="1113" spans="1:4">
      <c r="A1113" s="18">
        <v>334</v>
      </c>
      <c r="B1113" s="54" t="s">
        <v>1233</v>
      </c>
      <c r="C1113" s="58" t="str">
        <f>VLOOKUP(Table4[[#This Row],[iso_code]],iso_code!B:C,2,FALSE)</f>
        <v>NGA</v>
      </c>
      <c r="D1113" s="18" t="str">
        <f>VLOOKUP(Table4[[#This Row],[iso_code]],iso_code!G:H,2,FALSE)</f>
        <v>Nigeria</v>
      </c>
    </row>
    <row r="1114" spans="1:4">
      <c r="A1114" s="18">
        <v>335</v>
      </c>
      <c r="B1114" s="54" t="s">
        <v>195</v>
      </c>
      <c r="C1114" s="58" t="str">
        <f>VLOOKUP(Table4[[#This Row],[iso_code]],iso_code!B:C,2,FALSE)</f>
        <v>ETH</v>
      </c>
      <c r="D1114" s="18" t="str">
        <f>VLOOKUP(Table4[[#This Row],[iso_code]],iso_code!G:H,2,FALSE)</f>
        <v>Ethiopia</v>
      </c>
    </row>
    <row r="1115" spans="1:4">
      <c r="A1115" s="18">
        <v>336</v>
      </c>
      <c r="B1115" s="54" t="s">
        <v>2241</v>
      </c>
      <c r="C1115" s="58" t="str">
        <f>VLOOKUP(Table4[[#This Row],[iso_code]],iso_code!B:C,2,FALSE)</f>
        <v>RWA</v>
      </c>
      <c r="D1115" s="18" t="str">
        <f>VLOOKUP(Table4[[#This Row],[iso_code]],iso_code!G:H,2,FALSE)</f>
        <v>Rwanda</v>
      </c>
    </row>
    <row r="1116" spans="1:4">
      <c r="A1116" s="18">
        <v>337</v>
      </c>
      <c r="B1116" s="54" t="s">
        <v>1233</v>
      </c>
      <c r="C1116" s="58" t="str">
        <f>VLOOKUP(Table4[[#This Row],[iso_code]],iso_code!B:C,2,FALSE)</f>
        <v>NGA</v>
      </c>
      <c r="D1116" s="18" t="str">
        <f>VLOOKUP(Table4[[#This Row],[iso_code]],iso_code!G:H,2,FALSE)</f>
        <v>Nigeria</v>
      </c>
    </row>
    <row r="1117" spans="1:4">
      <c r="A1117" s="18">
        <v>338</v>
      </c>
      <c r="B1117" s="54" t="s">
        <v>195</v>
      </c>
      <c r="C1117" s="58" t="str">
        <f>VLOOKUP(Table4[[#This Row],[iso_code]],iso_code!B:C,2,FALSE)</f>
        <v>ETH</v>
      </c>
      <c r="D1117" s="18" t="str">
        <f>VLOOKUP(Table4[[#This Row],[iso_code]],iso_code!G:H,2,FALSE)</f>
        <v>Ethiopia</v>
      </c>
    </row>
    <row r="1118" spans="1:4">
      <c r="A1118" s="18">
        <v>339</v>
      </c>
      <c r="B1118" s="54" t="s">
        <v>251</v>
      </c>
      <c r="C1118" s="58" t="str">
        <f>VLOOKUP(Table4[[#This Row],[iso_code]],iso_code!B:C,2,FALSE)</f>
        <v>GHA</v>
      </c>
      <c r="D1118" s="18" t="str">
        <f>VLOOKUP(Table4[[#This Row],[iso_code]],iso_code!G:H,2,FALSE)</f>
        <v>Ghana</v>
      </c>
    </row>
    <row r="1119" spans="1:4">
      <c r="A1119" s="18">
        <v>340</v>
      </c>
      <c r="B1119" s="54" t="s">
        <v>1233</v>
      </c>
      <c r="C1119" s="58" t="str">
        <f>VLOOKUP(Table4[[#This Row],[iso_code]],iso_code!B:C,2,FALSE)</f>
        <v>NGA</v>
      </c>
      <c r="D1119" s="18" t="str">
        <f>VLOOKUP(Table4[[#This Row],[iso_code]],iso_code!G:H,2,FALSE)</f>
        <v>Nigeria</v>
      </c>
    </row>
    <row r="1120" spans="1:4">
      <c r="A1120" s="18">
        <v>341</v>
      </c>
      <c r="B1120" s="54" t="s">
        <v>2241</v>
      </c>
      <c r="C1120" s="58" t="str">
        <f>VLOOKUP(Table4[[#This Row],[iso_code]],iso_code!B:C,2,FALSE)</f>
        <v>RWA</v>
      </c>
      <c r="D1120" s="18" t="str">
        <f>VLOOKUP(Table4[[#This Row],[iso_code]],iso_code!G:H,2,FALSE)</f>
        <v>Rwanda</v>
      </c>
    </row>
    <row r="1121" spans="1:4">
      <c r="A1121" s="18">
        <v>342</v>
      </c>
      <c r="B1121" s="54" t="s">
        <v>851</v>
      </c>
      <c r="C1121" s="58" t="str">
        <f>VLOOKUP(Table4[[#This Row],[iso_code]],iso_code!B:C,2,FALSE)</f>
        <v>EGY</v>
      </c>
      <c r="D1121" s="18" t="str">
        <f>VLOOKUP(Table4[[#This Row],[iso_code]],iso_code!G:H,2,FALSE)</f>
        <v>Egypt</v>
      </c>
    </row>
    <row r="1122" spans="1:4">
      <c r="A1122" s="18">
        <v>343</v>
      </c>
      <c r="B1122" s="54" t="s">
        <v>1993</v>
      </c>
      <c r="C1122" s="58" t="str">
        <f>VLOOKUP(Table4[[#This Row],[iso_code]],iso_code!B:C,2,FALSE)</f>
        <v>LBY</v>
      </c>
      <c r="D1122" s="18" t="str">
        <f>VLOOKUP(Table4[[#This Row],[iso_code]],iso_code!G:H,2,FALSE)</f>
        <v>Libya</v>
      </c>
    </row>
    <row r="1123" spans="1:4">
      <c r="A1123" s="18">
        <v>344</v>
      </c>
      <c r="B1123" s="54" t="s">
        <v>1233</v>
      </c>
      <c r="C1123" s="58" t="str">
        <f>VLOOKUP(Table4[[#This Row],[iso_code]],iso_code!B:C,2,FALSE)</f>
        <v>NGA</v>
      </c>
      <c r="D1123" s="18" t="str">
        <f>VLOOKUP(Table4[[#This Row],[iso_code]],iso_code!G:H,2,FALSE)</f>
        <v>Nigeria</v>
      </c>
    </row>
    <row r="1124" spans="1:4">
      <c r="A1124" s="18">
        <v>345</v>
      </c>
      <c r="B1124" s="54" t="s">
        <v>1233</v>
      </c>
      <c r="C1124" s="58" t="str">
        <f>VLOOKUP(Table4[[#This Row],[iso_code]],iso_code!B:C,2,FALSE)</f>
        <v>NGA</v>
      </c>
      <c r="D1124" s="18" t="str">
        <f>VLOOKUP(Table4[[#This Row],[iso_code]],iso_code!G:H,2,FALSE)</f>
        <v>Nigeria</v>
      </c>
    </row>
    <row r="1125" spans="1:4">
      <c r="A1125" s="18">
        <v>346</v>
      </c>
      <c r="B1125" s="54" t="s">
        <v>851</v>
      </c>
      <c r="C1125" s="58" t="str">
        <f>VLOOKUP(Table4[[#This Row],[iso_code]],iso_code!B:C,2,FALSE)</f>
        <v>EGY</v>
      </c>
      <c r="D1125" s="18" t="str">
        <f>VLOOKUP(Table4[[#This Row],[iso_code]],iso_code!G:H,2,FALSE)</f>
        <v>Egypt</v>
      </c>
    </row>
    <row r="1126" spans="1:4">
      <c r="A1126" s="18">
        <v>347</v>
      </c>
      <c r="B1126" s="54" t="s">
        <v>851</v>
      </c>
      <c r="C1126" s="58" t="str">
        <f>VLOOKUP(Table4[[#This Row],[iso_code]],iso_code!B:C,2,FALSE)</f>
        <v>EGY</v>
      </c>
      <c r="D1126" s="18" t="str">
        <f>VLOOKUP(Table4[[#This Row],[iso_code]],iso_code!G:H,2,FALSE)</f>
        <v>Egypt</v>
      </c>
    </row>
    <row r="1127" spans="1:4">
      <c r="A1127" s="18">
        <v>348</v>
      </c>
      <c r="B1127" s="54" t="s">
        <v>953</v>
      </c>
      <c r="C1127" s="58" t="str">
        <f>VLOOKUP(Table4[[#This Row],[iso_code]],iso_code!B:C,2,FALSE)</f>
        <v>TUN</v>
      </c>
      <c r="D1127" s="18" t="str">
        <f>VLOOKUP(Table4[[#This Row],[iso_code]],iso_code!G:H,2,FALSE)</f>
        <v>Tunisia</v>
      </c>
    </row>
    <row r="1128" spans="1:4">
      <c r="A1128" s="18">
        <v>349</v>
      </c>
      <c r="B1128" s="54" t="s">
        <v>1233</v>
      </c>
      <c r="C1128" s="58" t="str">
        <f>VLOOKUP(Table4[[#This Row],[iso_code]],iso_code!B:C,2,FALSE)</f>
        <v>NGA</v>
      </c>
      <c r="D1128" s="18" t="str">
        <f>VLOOKUP(Table4[[#This Row],[iso_code]],iso_code!G:H,2,FALSE)</f>
        <v>Nigeria</v>
      </c>
    </row>
    <row r="1129" spans="1:4">
      <c r="A1129" s="18">
        <v>350</v>
      </c>
      <c r="B1129" s="54" t="s">
        <v>851</v>
      </c>
      <c r="C1129" s="58" t="str">
        <f>VLOOKUP(Table4[[#This Row],[iso_code]],iso_code!B:C,2,FALSE)</f>
        <v>EGY</v>
      </c>
      <c r="D1129" s="18" t="str">
        <f>VLOOKUP(Table4[[#This Row],[iso_code]],iso_code!G:H,2,FALSE)</f>
        <v>Egypt</v>
      </c>
    </row>
    <row r="1130" spans="1:4">
      <c r="A1130" s="18">
        <v>351</v>
      </c>
      <c r="B1130" s="54" t="s">
        <v>1233</v>
      </c>
      <c r="C1130" s="58" t="str">
        <f>VLOOKUP(Table4[[#This Row],[iso_code]],iso_code!B:C,2,FALSE)</f>
        <v>NGA</v>
      </c>
      <c r="D1130" s="18" t="str">
        <f>VLOOKUP(Table4[[#This Row],[iso_code]],iso_code!G:H,2,FALSE)</f>
        <v>Nigeria</v>
      </c>
    </row>
    <row r="1131" spans="1:4">
      <c r="A1131" s="18">
        <v>352</v>
      </c>
      <c r="B1131" s="54" t="s">
        <v>1233</v>
      </c>
      <c r="C1131" s="58" t="str">
        <f>VLOOKUP(Table4[[#This Row],[iso_code]],iso_code!B:C,2,FALSE)</f>
        <v>NGA</v>
      </c>
      <c r="D1131" s="18" t="str">
        <f>VLOOKUP(Table4[[#This Row],[iso_code]],iso_code!G:H,2,FALSE)</f>
        <v>Nigeria</v>
      </c>
    </row>
    <row r="1132" spans="1:4">
      <c r="A1132" s="18">
        <v>353</v>
      </c>
      <c r="B1132" s="54" t="s">
        <v>1233</v>
      </c>
      <c r="C1132" s="58" t="str">
        <f>VLOOKUP(Table4[[#This Row],[iso_code]],iso_code!B:C,2,FALSE)</f>
        <v>NGA</v>
      </c>
      <c r="D1132" s="18" t="str">
        <f>VLOOKUP(Table4[[#This Row],[iso_code]],iso_code!G:H,2,FALSE)</f>
        <v>Nigeria</v>
      </c>
    </row>
    <row r="1133" spans="1:4">
      <c r="A1133" s="18">
        <v>354</v>
      </c>
      <c r="B1133" s="54" t="s">
        <v>2241</v>
      </c>
      <c r="C1133" s="58" t="str">
        <f>VLOOKUP(Table4[[#This Row],[iso_code]],iso_code!B:C,2,FALSE)</f>
        <v>RWA</v>
      </c>
      <c r="D1133" s="18" t="str">
        <f>VLOOKUP(Table4[[#This Row],[iso_code]],iso_code!G:H,2,FALSE)</f>
        <v>Rwanda</v>
      </c>
    </row>
    <row r="1134" spans="1:4">
      <c r="A1134" s="18">
        <v>355</v>
      </c>
      <c r="B1134" s="54" t="s">
        <v>2246</v>
      </c>
      <c r="C1134" s="58" t="str">
        <f>VLOOKUP(Table4[[#This Row],[iso_code]],iso_code!B:C,2,FALSE)</f>
        <v>SDN</v>
      </c>
      <c r="D1134" s="18" t="str">
        <f>VLOOKUP(Table4[[#This Row],[iso_code]],iso_code!G:H,2,FALSE)</f>
        <v>Sudan (the)</v>
      </c>
    </row>
    <row r="1135" spans="1:4">
      <c r="C1135" s="58" t="e">
        <f>VLOOKUP(Table4[[#This Row],[iso_code]],iso_code!B:C,2,FALSE)</f>
        <v>#N/A</v>
      </c>
      <c r="D1135" s="18" t="e">
        <f>VLOOKUP(Table4[[#This Row],[iso_code]],iso_code!G:H,2,FALSE)</f>
        <v>#N/A</v>
      </c>
    </row>
    <row r="1136" spans="1:4">
      <c r="C1136" s="58" t="e">
        <f>VLOOKUP(Table4[[#This Row],[iso_code]],iso_code!B:C,2,FALSE)</f>
        <v>#N/A</v>
      </c>
      <c r="D1136" s="18" t="e">
        <f>VLOOKUP(Table4[[#This Row],[iso_code]],iso_code!G:H,2,FALSE)</f>
        <v>#N/A</v>
      </c>
    </row>
    <row r="1137" spans="3:4">
      <c r="C1137" s="58" t="e">
        <f>VLOOKUP(Table4[[#This Row],[iso_code]],iso_code!B:C,2,FALSE)</f>
        <v>#N/A</v>
      </c>
      <c r="D1137" s="18" t="e">
        <f>VLOOKUP(Table4[[#This Row],[iso_code]],iso_code!G:H,2,FALSE)</f>
        <v>#N/A</v>
      </c>
    </row>
    <row r="1138" spans="3:4">
      <c r="C1138" s="58" t="e">
        <f>VLOOKUP(Table4[[#This Row],[iso_code]],iso_code!B:C,2,FALSE)</f>
        <v>#N/A</v>
      </c>
      <c r="D1138" s="18" t="e">
        <f>VLOOKUP(Table4[[#This Row],[iso_code]],iso_code!G:H,2,FALSE)</f>
        <v>#N/A</v>
      </c>
    </row>
    <row r="1139" spans="3:4">
      <c r="C1139" s="58" t="e">
        <f>VLOOKUP(Table4[[#This Row],[iso_code]],iso_code!B:C,2,FALSE)</f>
        <v>#N/A</v>
      </c>
      <c r="D1139" s="18" t="e">
        <f>VLOOKUP(Table4[[#This Row],[iso_code]],iso_code!G:H,2,FALSE)</f>
        <v>#N/A</v>
      </c>
    </row>
    <row r="1140" spans="3:4">
      <c r="C1140" s="58" t="e">
        <f>VLOOKUP(Table4[[#This Row],[iso_code]],iso_code!B:C,2,FALSE)</f>
        <v>#N/A</v>
      </c>
      <c r="D1140" s="18" t="e">
        <f>VLOOKUP(Table4[[#This Row],[iso_code]],iso_code!G:H,2,FALSE)</f>
        <v>#N/A</v>
      </c>
    </row>
    <row r="1141" spans="3:4">
      <c r="C1141" s="58" t="e">
        <f>VLOOKUP(Table4[[#This Row],[iso_code]],iso_code!B:C,2,FALSE)</f>
        <v>#N/A</v>
      </c>
      <c r="D1141" s="18" t="e">
        <f>VLOOKUP(Table4[[#This Row],[iso_code]],iso_code!G:H,2,FALSE)</f>
        <v>#N/A</v>
      </c>
    </row>
    <row r="1142" spans="3:4">
      <c r="C1142" s="58" t="e">
        <f>VLOOKUP(Table4[[#This Row],[iso_code]],iso_code!B:C,2,FALSE)</f>
        <v>#N/A</v>
      </c>
      <c r="D1142" s="18" t="e">
        <f>VLOOKUP(Table4[[#This Row],[iso_code]],iso_code!G:H,2,FALSE)</f>
        <v>#N/A</v>
      </c>
    </row>
    <row r="1143" spans="3:4">
      <c r="C1143" s="58" t="e">
        <f>VLOOKUP(Table4[[#This Row],[iso_code]],iso_code!B:C,2,FALSE)</f>
        <v>#N/A</v>
      </c>
      <c r="D1143" s="18" t="e">
        <f>VLOOKUP(Table4[[#This Row],[iso_code]],iso_code!G:H,2,FALSE)</f>
        <v>#N/A</v>
      </c>
    </row>
    <row r="1144" spans="3:4">
      <c r="C1144" s="58" t="e">
        <f>VLOOKUP(Table4[[#This Row],[iso_code]],iso_code!B:C,2,FALSE)</f>
        <v>#N/A</v>
      </c>
      <c r="D1144" s="18" t="e">
        <f>VLOOKUP(Table4[[#This Row],[iso_code]],iso_code!G:H,2,FALSE)</f>
        <v>#N/A</v>
      </c>
    </row>
    <row r="1145" spans="3:4">
      <c r="C1145" s="58" t="e">
        <f>VLOOKUP(Table4[[#This Row],[iso_code]],iso_code!B:C,2,FALSE)</f>
        <v>#N/A</v>
      </c>
      <c r="D1145" s="18" t="e">
        <f>VLOOKUP(Table4[[#This Row],[iso_code]],iso_code!G:H,2,FALSE)</f>
        <v>#N/A</v>
      </c>
    </row>
    <row r="1146" spans="3:4">
      <c r="C1146" s="58" t="e">
        <f>VLOOKUP(Table4[[#This Row],[iso_code]],iso_code!B:C,2,FALSE)</f>
        <v>#N/A</v>
      </c>
      <c r="D1146" s="18" t="e">
        <f>VLOOKUP(Table4[[#This Row],[iso_code]],iso_code!G:H,2,FALSE)</f>
        <v>#N/A</v>
      </c>
    </row>
    <row r="1147" spans="3:4">
      <c r="C1147" s="58" t="e">
        <f>VLOOKUP(Table4[[#This Row],[iso_code]],iso_code!B:C,2,FALSE)</f>
        <v>#N/A</v>
      </c>
      <c r="D1147" s="18" t="e">
        <f>VLOOKUP(Table4[[#This Row],[iso_code]],iso_code!G:H,2,FALSE)</f>
        <v>#N/A</v>
      </c>
    </row>
    <row r="1148" spans="3:4">
      <c r="C1148" s="58" t="e">
        <f>VLOOKUP(Table4[[#This Row],[iso_code]],iso_code!B:C,2,FALSE)</f>
        <v>#N/A</v>
      </c>
      <c r="D1148" s="18" t="e">
        <f>VLOOKUP(Table4[[#This Row],[iso_code]],iso_code!G:H,2,FALSE)</f>
        <v>#N/A</v>
      </c>
    </row>
    <row r="1149" spans="3:4">
      <c r="C1149" s="58" t="e">
        <f>VLOOKUP(Table4[[#This Row],[iso_code]],iso_code!B:C,2,FALSE)</f>
        <v>#N/A</v>
      </c>
      <c r="D1149" s="18" t="e">
        <f>VLOOKUP(Table4[[#This Row],[iso_code]],iso_code!G:H,2,FALSE)</f>
        <v>#N/A</v>
      </c>
    </row>
    <row r="1150" spans="3:4">
      <c r="C1150" s="58" t="e">
        <f>VLOOKUP(Table4[[#This Row],[iso_code]],iso_code!B:C,2,FALSE)</f>
        <v>#N/A</v>
      </c>
      <c r="D1150" s="18"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418"/>
  <sheetViews>
    <sheetView topLeftCell="A174" workbookViewId="0">
      <selection activeCell="J193" sqref="J193"/>
    </sheetView>
  </sheetViews>
  <sheetFormatPr baseColWidth="10" defaultColWidth="9" defaultRowHeight="15"/>
  <cols>
    <col min="1" max="1" width="10.83203125" bestFit="1" customWidth="1"/>
    <col min="2" max="2" width="13.33203125" customWidth="1"/>
  </cols>
  <sheetData>
    <row r="1" spans="1:2">
      <c r="A1" t="s">
        <v>0</v>
      </c>
      <c r="B1" t="s">
        <v>2249</v>
      </c>
    </row>
    <row r="2" spans="1:2">
      <c r="A2">
        <v>1</v>
      </c>
      <c r="B2" t="s">
        <v>244</v>
      </c>
    </row>
    <row r="3" spans="1:2">
      <c r="A3">
        <v>1</v>
      </c>
      <c r="B3" t="s">
        <v>316</v>
      </c>
    </row>
    <row r="4" spans="1:2">
      <c r="A4">
        <v>1</v>
      </c>
      <c r="B4" t="s">
        <v>267</v>
      </c>
    </row>
    <row r="5" spans="1:2">
      <c r="A5">
        <v>1</v>
      </c>
      <c r="B5" t="s">
        <v>280</v>
      </c>
    </row>
    <row r="6" spans="1:2">
      <c r="A6">
        <v>1</v>
      </c>
      <c r="B6" t="s">
        <v>219</v>
      </c>
    </row>
    <row r="7" spans="1:2">
      <c r="A7">
        <v>2</v>
      </c>
      <c r="B7" t="s">
        <v>244</v>
      </c>
    </row>
    <row r="8" spans="1:2">
      <c r="A8">
        <v>2</v>
      </c>
      <c r="B8" t="s">
        <v>316</v>
      </c>
    </row>
    <row r="9" spans="1:2">
      <c r="A9">
        <v>2</v>
      </c>
      <c r="B9" t="s">
        <v>267</v>
      </c>
    </row>
    <row r="10" spans="1:2">
      <c r="A10">
        <v>2</v>
      </c>
      <c r="B10" t="s">
        <v>280</v>
      </c>
    </row>
    <row r="11" spans="1:2">
      <c r="A11">
        <v>2</v>
      </c>
      <c r="B11" t="s">
        <v>219</v>
      </c>
    </row>
    <row r="12" spans="1:2">
      <c r="A12">
        <v>3</v>
      </c>
      <c r="B12" t="s">
        <v>244</v>
      </c>
    </row>
    <row r="13" spans="1:2">
      <c r="A13">
        <v>3</v>
      </c>
      <c r="B13" t="s">
        <v>316</v>
      </c>
    </row>
    <row r="14" spans="1:2">
      <c r="A14">
        <v>3</v>
      </c>
      <c r="B14" t="s">
        <v>267</v>
      </c>
    </row>
    <row r="15" spans="1:2">
      <c r="A15">
        <v>3</v>
      </c>
      <c r="B15" t="s">
        <v>280</v>
      </c>
    </row>
    <row r="16" spans="1:2">
      <c r="A16">
        <v>3</v>
      </c>
      <c r="B16" t="s">
        <v>219</v>
      </c>
    </row>
    <row r="17" spans="1:2">
      <c r="A17">
        <v>4</v>
      </c>
      <c r="B17" t="s">
        <v>244</v>
      </c>
    </row>
    <row r="18" spans="1:2">
      <c r="A18">
        <v>4</v>
      </c>
      <c r="B18" t="s">
        <v>316</v>
      </c>
    </row>
    <row r="19" spans="1:2">
      <c r="A19">
        <v>4</v>
      </c>
      <c r="B19" t="s">
        <v>267</v>
      </c>
    </row>
    <row r="20" spans="1:2">
      <c r="A20">
        <v>4</v>
      </c>
      <c r="B20" t="s">
        <v>280</v>
      </c>
    </row>
    <row r="21" spans="1:2">
      <c r="A21">
        <v>4</v>
      </c>
      <c r="B21" t="s">
        <v>219</v>
      </c>
    </row>
    <row r="22" spans="1:2">
      <c r="A22">
        <v>5</v>
      </c>
      <c r="B22" t="s">
        <v>244</v>
      </c>
    </row>
    <row r="23" spans="1:2">
      <c r="A23">
        <v>5</v>
      </c>
      <c r="B23" t="s">
        <v>316</v>
      </c>
    </row>
    <row r="24" spans="1:2">
      <c r="A24">
        <v>5</v>
      </c>
      <c r="B24" t="s">
        <v>267</v>
      </c>
    </row>
    <row r="25" spans="1:2">
      <c r="A25">
        <v>5</v>
      </c>
      <c r="B25" t="s">
        <v>280</v>
      </c>
    </row>
    <row r="26" spans="1:2">
      <c r="A26">
        <v>5</v>
      </c>
      <c r="B26" t="s">
        <v>219</v>
      </c>
    </row>
    <row r="27" spans="1:2">
      <c r="A27">
        <v>6</v>
      </c>
      <c r="B27" t="s">
        <v>244</v>
      </c>
    </row>
    <row r="28" spans="1:2">
      <c r="A28">
        <v>6</v>
      </c>
      <c r="B28" t="s">
        <v>316</v>
      </c>
    </row>
    <row r="29" spans="1:2">
      <c r="A29">
        <v>6</v>
      </c>
      <c r="B29" t="s">
        <v>267</v>
      </c>
    </row>
    <row r="30" spans="1:2">
      <c r="A30">
        <v>6</v>
      </c>
      <c r="B30" t="s">
        <v>280</v>
      </c>
    </row>
    <row r="31" spans="1:2">
      <c r="A31">
        <v>6</v>
      </c>
      <c r="B31" t="s">
        <v>219</v>
      </c>
    </row>
    <row r="32" spans="1:2">
      <c r="A32">
        <v>7</v>
      </c>
      <c r="B32" t="s">
        <v>244</v>
      </c>
    </row>
    <row r="33" spans="1:2">
      <c r="A33">
        <v>7</v>
      </c>
      <c r="B33" t="s">
        <v>316</v>
      </c>
    </row>
    <row r="34" spans="1:2">
      <c r="A34">
        <v>7</v>
      </c>
      <c r="B34" t="s">
        <v>267</v>
      </c>
    </row>
    <row r="35" spans="1:2">
      <c r="A35">
        <v>7</v>
      </c>
      <c r="B35" t="s">
        <v>280</v>
      </c>
    </row>
    <row r="36" spans="1:2">
      <c r="A36">
        <v>7</v>
      </c>
      <c r="B36" t="s">
        <v>219</v>
      </c>
    </row>
    <row r="37" spans="1:2">
      <c r="A37">
        <v>8</v>
      </c>
      <c r="B37" t="s">
        <v>244</v>
      </c>
    </row>
    <row r="38" spans="1:2">
      <c r="A38">
        <v>8</v>
      </c>
      <c r="B38" t="s">
        <v>316</v>
      </c>
    </row>
    <row r="39" spans="1:2">
      <c r="A39">
        <v>8</v>
      </c>
      <c r="B39" t="s">
        <v>267</v>
      </c>
    </row>
    <row r="40" spans="1:2">
      <c r="A40">
        <v>8</v>
      </c>
      <c r="B40" t="s">
        <v>280</v>
      </c>
    </row>
    <row r="41" spans="1:2">
      <c r="A41">
        <v>8</v>
      </c>
      <c r="B41" t="s">
        <v>219</v>
      </c>
    </row>
    <row r="42" spans="1:2">
      <c r="A42">
        <v>9</v>
      </c>
      <c r="B42" t="s">
        <v>316</v>
      </c>
    </row>
    <row r="43" spans="1:2">
      <c r="A43">
        <v>9</v>
      </c>
      <c r="B43" t="s">
        <v>267</v>
      </c>
    </row>
    <row r="44" spans="1:2">
      <c r="A44">
        <v>10</v>
      </c>
      <c r="B44" t="s">
        <v>244</v>
      </c>
    </row>
    <row r="45" spans="1:2">
      <c r="A45">
        <v>10</v>
      </c>
      <c r="B45" t="s">
        <v>316</v>
      </c>
    </row>
    <row r="46" spans="1:2">
      <c r="A46">
        <v>10</v>
      </c>
      <c r="B46" t="s">
        <v>267</v>
      </c>
    </row>
    <row r="47" spans="1:2">
      <c r="A47">
        <v>10</v>
      </c>
      <c r="B47" t="s">
        <v>280</v>
      </c>
    </row>
    <row r="48" spans="1:2">
      <c r="A48">
        <v>10</v>
      </c>
      <c r="B48" t="s">
        <v>219</v>
      </c>
    </row>
    <row r="49" spans="1:2">
      <c r="A49">
        <v>11</v>
      </c>
      <c r="B49" t="s">
        <v>244</v>
      </c>
    </row>
    <row r="50" spans="1:2">
      <c r="A50">
        <v>11</v>
      </c>
      <c r="B50" t="s">
        <v>316</v>
      </c>
    </row>
    <row r="51" spans="1:2">
      <c r="A51">
        <v>11</v>
      </c>
      <c r="B51" t="s">
        <v>267</v>
      </c>
    </row>
    <row r="52" spans="1:2">
      <c r="A52">
        <v>11</v>
      </c>
      <c r="B52" t="s">
        <v>280</v>
      </c>
    </row>
    <row r="53" spans="1:2">
      <c r="A53">
        <v>11</v>
      </c>
      <c r="B53" t="s">
        <v>219</v>
      </c>
    </row>
    <row r="54" spans="1:2">
      <c r="A54">
        <v>12</v>
      </c>
      <c r="B54" t="s">
        <v>219</v>
      </c>
    </row>
    <row r="55" spans="1:2">
      <c r="A55">
        <v>13</v>
      </c>
      <c r="B55" t="s">
        <v>219</v>
      </c>
    </row>
    <row r="56" spans="1:2">
      <c r="A56">
        <v>14</v>
      </c>
      <c r="B56" t="s">
        <v>244</v>
      </c>
    </row>
    <row r="57" spans="1:2">
      <c r="A57">
        <v>15</v>
      </c>
      <c r="B57" t="s">
        <v>244</v>
      </c>
    </row>
    <row r="58" spans="1:2">
      <c r="A58">
        <v>16</v>
      </c>
      <c r="B58" t="s">
        <v>267</v>
      </c>
    </row>
    <row r="59" spans="1:2">
      <c r="A59">
        <v>17</v>
      </c>
      <c r="B59" t="s">
        <v>280</v>
      </c>
    </row>
    <row r="60" spans="1:2">
      <c r="A60">
        <v>18</v>
      </c>
      <c r="B60" t="s">
        <v>280</v>
      </c>
    </row>
    <row r="61" spans="1:2">
      <c r="A61">
        <v>19</v>
      </c>
      <c r="B61" t="s">
        <v>244</v>
      </c>
    </row>
    <row r="62" spans="1:2">
      <c r="A62">
        <v>20</v>
      </c>
      <c r="B62" t="s">
        <v>316</v>
      </c>
    </row>
    <row r="63" spans="1:2">
      <c r="A63">
        <v>21</v>
      </c>
      <c r="B63" t="s">
        <v>316</v>
      </c>
    </row>
    <row r="64" spans="1:2">
      <c r="A64">
        <v>22</v>
      </c>
      <c r="B64" t="s">
        <v>316</v>
      </c>
    </row>
    <row r="65" spans="1:2">
      <c r="A65">
        <v>23</v>
      </c>
      <c r="B65" t="s">
        <v>316</v>
      </c>
    </row>
    <row r="66" spans="1:2">
      <c r="A66">
        <v>24</v>
      </c>
      <c r="B66" t="s">
        <v>316</v>
      </c>
    </row>
    <row r="67" spans="1:2">
      <c r="A67">
        <v>25</v>
      </c>
      <c r="B67" t="s">
        <v>244</v>
      </c>
    </row>
    <row r="68" spans="1:2">
      <c r="A68">
        <v>26</v>
      </c>
      <c r="B68" t="s">
        <v>244</v>
      </c>
    </row>
    <row r="69" spans="1:2">
      <c r="A69">
        <v>27</v>
      </c>
      <c r="B69" t="s">
        <v>244</v>
      </c>
    </row>
    <row r="70" spans="1:2">
      <c r="A70">
        <v>28</v>
      </c>
      <c r="B70" t="s">
        <v>244</v>
      </c>
    </row>
    <row r="71" spans="1:2">
      <c r="A71">
        <v>29</v>
      </c>
      <c r="B71" t="s">
        <v>316</v>
      </c>
    </row>
    <row r="72" spans="1:2">
      <c r="A72">
        <v>30</v>
      </c>
      <c r="B72" t="s">
        <v>316</v>
      </c>
    </row>
    <row r="73" spans="1:2">
      <c r="A73">
        <v>31</v>
      </c>
      <c r="B73" t="s">
        <v>316</v>
      </c>
    </row>
    <row r="74" spans="1:2">
      <c r="A74">
        <v>32</v>
      </c>
      <c r="B74" t="s">
        <v>316</v>
      </c>
    </row>
    <row r="75" spans="1:2">
      <c r="A75">
        <v>33</v>
      </c>
      <c r="B75" t="s">
        <v>316</v>
      </c>
    </row>
    <row r="76" spans="1:2">
      <c r="A76">
        <v>34</v>
      </c>
      <c r="B76" t="s">
        <v>316</v>
      </c>
    </row>
    <row r="77" spans="1:2">
      <c r="A77">
        <v>35</v>
      </c>
      <c r="B77" t="s">
        <v>219</v>
      </c>
    </row>
    <row r="78" spans="1:2">
      <c r="A78">
        <v>36</v>
      </c>
      <c r="B78" t="s">
        <v>244</v>
      </c>
    </row>
    <row r="79" spans="1:2">
      <c r="A79">
        <v>37</v>
      </c>
      <c r="B79" t="s">
        <v>316</v>
      </c>
    </row>
    <row r="80" spans="1:2">
      <c r="A80">
        <v>38</v>
      </c>
      <c r="B80" t="s">
        <v>219</v>
      </c>
    </row>
    <row r="81" spans="1:2">
      <c r="A81">
        <v>39</v>
      </c>
      <c r="B81" t="s">
        <v>219</v>
      </c>
    </row>
    <row r="82" spans="1:2">
      <c r="A82">
        <v>40</v>
      </c>
      <c r="B82" t="s">
        <v>267</v>
      </c>
    </row>
    <row r="83" spans="1:2">
      <c r="A83">
        <v>41</v>
      </c>
      <c r="B83" t="s">
        <v>244</v>
      </c>
    </row>
    <row r="84" spans="1:2">
      <c r="A84">
        <v>42</v>
      </c>
      <c r="B84" t="s">
        <v>244</v>
      </c>
    </row>
    <row r="85" spans="1:2">
      <c r="A85">
        <v>43</v>
      </c>
      <c r="B85" t="s">
        <v>244</v>
      </c>
    </row>
    <row r="86" spans="1:2">
      <c r="A86">
        <v>44</v>
      </c>
      <c r="B86" t="s">
        <v>244</v>
      </c>
    </row>
    <row r="87" spans="1:2">
      <c r="A87">
        <v>45</v>
      </c>
      <c r="B87" t="s">
        <v>244</v>
      </c>
    </row>
    <row r="88" spans="1:2">
      <c r="A88">
        <v>46</v>
      </c>
      <c r="B88" t="s">
        <v>244</v>
      </c>
    </row>
    <row r="89" spans="1:2">
      <c r="A89">
        <v>47</v>
      </c>
      <c r="B89" t="s">
        <v>316</v>
      </c>
    </row>
    <row r="90" spans="1:2">
      <c r="A90">
        <v>48</v>
      </c>
      <c r="B90" t="s">
        <v>267</v>
      </c>
    </row>
    <row r="91" spans="1:2">
      <c r="A91">
        <v>49</v>
      </c>
      <c r="B91" t="s">
        <v>267</v>
      </c>
    </row>
    <row r="92" spans="1:2">
      <c r="A92">
        <v>50</v>
      </c>
      <c r="B92" t="s">
        <v>267</v>
      </c>
    </row>
    <row r="93" spans="1:2">
      <c r="A93">
        <v>51</v>
      </c>
      <c r="B93" t="s">
        <v>316</v>
      </c>
    </row>
    <row r="94" spans="1:2">
      <c r="A94">
        <v>52</v>
      </c>
      <c r="B94" t="s">
        <v>244</v>
      </c>
    </row>
    <row r="95" spans="1:2">
      <c r="A95">
        <v>52</v>
      </c>
      <c r="B95" t="s">
        <v>316</v>
      </c>
    </row>
    <row r="96" spans="1:2">
      <c r="A96">
        <v>52</v>
      </c>
      <c r="B96" t="s">
        <v>267</v>
      </c>
    </row>
    <row r="97" spans="1:2">
      <c r="A97">
        <v>52</v>
      </c>
      <c r="B97" t="s">
        <v>280</v>
      </c>
    </row>
    <row r="98" spans="1:2">
      <c r="A98">
        <v>53</v>
      </c>
      <c r="B98" t="s">
        <v>316</v>
      </c>
    </row>
    <row r="99" spans="1:2">
      <c r="A99">
        <v>54</v>
      </c>
      <c r="B99" t="s">
        <v>244</v>
      </c>
    </row>
    <row r="100" spans="1:2">
      <c r="A100">
        <v>55</v>
      </c>
      <c r="B100" t="s">
        <v>219</v>
      </c>
    </row>
    <row r="101" spans="1:2">
      <c r="A101">
        <v>56</v>
      </c>
      <c r="B101" t="s">
        <v>219</v>
      </c>
    </row>
    <row r="102" spans="1:2">
      <c r="A102">
        <v>57</v>
      </c>
      <c r="B102" t="s">
        <v>219</v>
      </c>
    </row>
    <row r="103" spans="1:2">
      <c r="A103">
        <v>58</v>
      </c>
      <c r="B103" t="s">
        <v>244</v>
      </c>
    </row>
    <row r="104" spans="1:2">
      <c r="A104">
        <v>59</v>
      </c>
      <c r="B104" t="s">
        <v>244</v>
      </c>
    </row>
    <row r="105" spans="1:2">
      <c r="A105">
        <v>60</v>
      </c>
      <c r="B105" t="s">
        <v>267</v>
      </c>
    </row>
    <row r="106" spans="1:2">
      <c r="A106">
        <v>61</v>
      </c>
      <c r="B106" t="s">
        <v>267</v>
      </c>
    </row>
    <row r="107" spans="1:2">
      <c r="A107">
        <v>62</v>
      </c>
      <c r="B107" t="s">
        <v>219</v>
      </c>
    </row>
    <row r="108" spans="1:2">
      <c r="A108">
        <v>63</v>
      </c>
      <c r="B108" t="s">
        <v>244</v>
      </c>
    </row>
    <row r="109" spans="1:2">
      <c r="A109">
        <v>64</v>
      </c>
      <c r="B109" t="s">
        <v>316</v>
      </c>
    </row>
    <row r="110" spans="1:2">
      <c r="A110">
        <v>65</v>
      </c>
      <c r="B110" t="s">
        <v>267</v>
      </c>
    </row>
    <row r="111" spans="1:2">
      <c r="A111">
        <v>66</v>
      </c>
      <c r="B111" t="s">
        <v>267</v>
      </c>
    </row>
    <row r="112" spans="1:2">
      <c r="A112">
        <v>67</v>
      </c>
      <c r="B112" t="s">
        <v>219</v>
      </c>
    </row>
    <row r="113" spans="1:2">
      <c r="A113">
        <v>68</v>
      </c>
      <c r="B113" t="s">
        <v>244</v>
      </c>
    </row>
    <row r="114" spans="1:2">
      <c r="A114">
        <v>69</v>
      </c>
      <c r="B114" t="s">
        <v>316</v>
      </c>
    </row>
    <row r="115" spans="1:2">
      <c r="A115">
        <v>70</v>
      </c>
      <c r="B115" t="s">
        <v>219</v>
      </c>
    </row>
    <row r="116" spans="1:2">
      <c r="A116">
        <v>71</v>
      </c>
      <c r="B116" t="s">
        <v>244</v>
      </c>
    </row>
    <row r="117" spans="1:2">
      <c r="A117">
        <v>72</v>
      </c>
      <c r="B117" t="s">
        <v>316</v>
      </c>
    </row>
    <row r="118" spans="1:2">
      <c r="A118">
        <v>73</v>
      </c>
      <c r="B118" t="s">
        <v>316</v>
      </c>
    </row>
    <row r="119" spans="1:2">
      <c r="A119">
        <v>74</v>
      </c>
      <c r="B119" t="s">
        <v>316</v>
      </c>
    </row>
    <row r="120" spans="1:2">
      <c r="A120">
        <v>75</v>
      </c>
      <c r="B120" t="s">
        <v>316</v>
      </c>
    </row>
    <row r="121" spans="1:2">
      <c r="A121">
        <v>76</v>
      </c>
      <c r="B121" t="s">
        <v>316</v>
      </c>
    </row>
    <row r="122" spans="1:2">
      <c r="A122">
        <v>77</v>
      </c>
      <c r="B122" t="s">
        <v>267</v>
      </c>
    </row>
    <row r="123" spans="1:2">
      <c r="A123">
        <v>78</v>
      </c>
      <c r="B123" t="s">
        <v>219</v>
      </c>
    </row>
    <row r="124" spans="1:2">
      <c r="A124">
        <v>79</v>
      </c>
      <c r="B124" t="s">
        <v>316</v>
      </c>
    </row>
    <row r="125" spans="1:2">
      <c r="A125">
        <v>80</v>
      </c>
      <c r="B125" t="s">
        <v>219</v>
      </c>
    </row>
    <row r="126" spans="1:2">
      <c r="A126">
        <v>81</v>
      </c>
      <c r="B126" t="s">
        <v>316</v>
      </c>
    </row>
    <row r="127" spans="1:2">
      <c r="A127">
        <v>82</v>
      </c>
      <c r="B127" t="s">
        <v>219</v>
      </c>
    </row>
    <row r="128" spans="1:2">
      <c r="A128">
        <v>83</v>
      </c>
      <c r="B128" t="s">
        <v>316</v>
      </c>
    </row>
    <row r="129" spans="1:2">
      <c r="A129">
        <v>84</v>
      </c>
      <c r="B129" t="s">
        <v>219</v>
      </c>
    </row>
    <row r="130" spans="1:2">
      <c r="A130">
        <v>85</v>
      </c>
      <c r="B130" t="s">
        <v>244</v>
      </c>
    </row>
    <row r="131" spans="1:2">
      <c r="A131">
        <v>86</v>
      </c>
      <c r="B131" t="s">
        <v>219</v>
      </c>
    </row>
    <row r="132" spans="1:2">
      <c r="A132">
        <v>87</v>
      </c>
      <c r="B132" t="s">
        <v>267</v>
      </c>
    </row>
    <row r="133" spans="1:2">
      <c r="A133">
        <v>88</v>
      </c>
      <c r="B133" t="s">
        <v>316</v>
      </c>
    </row>
    <row r="134" spans="1:2">
      <c r="A134">
        <v>89</v>
      </c>
      <c r="B134" t="s">
        <v>244</v>
      </c>
    </row>
    <row r="135" spans="1:2">
      <c r="A135">
        <v>90</v>
      </c>
      <c r="B135" t="s">
        <v>316</v>
      </c>
    </row>
    <row r="136" spans="1:2">
      <c r="A136">
        <v>91</v>
      </c>
      <c r="B136" t="s">
        <v>244</v>
      </c>
    </row>
    <row r="137" spans="1:2">
      <c r="A137">
        <v>92</v>
      </c>
      <c r="B137" t="s">
        <v>244</v>
      </c>
    </row>
    <row r="138" spans="1:2">
      <c r="A138">
        <v>93</v>
      </c>
      <c r="B138" t="s">
        <v>219</v>
      </c>
    </row>
    <row r="139" spans="1:2">
      <c r="A139">
        <v>94</v>
      </c>
      <c r="B139" t="s">
        <v>244</v>
      </c>
    </row>
    <row r="140" spans="1:2">
      <c r="A140">
        <v>95</v>
      </c>
      <c r="B140" t="s">
        <v>219</v>
      </c>
    </row>
    <row r="141" spans="1:2">
      <c r="A141">
        <v>96</v>
      </c>
      <c r="B141" t="s">
        <v>219</v>
      </c>
    </row>
    <row r="142" spans="1:2">
      <c r="A142">
        <v>97</v>
      </c>
      <c r="B142" t="s">
        <v>316</v>
      </c>
    </row>
    <row r="143" spans="1:2">
      <c r="A143">
        <v>98</v>
      </c>
      <c r="B143" t="s">
        <v>316</v>
      </c>
    </row>
    <row r="144" spans="1:2">
      <c r="A144">
        <v>99</v>
      </c>
      <c r="B144" t="s">
        <v>316</v>
      </c>
    </row>
    <row r="145" spans="1:2">
      <c r="A145">
        <v>100</v>
      </c>
      <c r="B145" t="s">
        <v>267</v>
      </c>
    </row>
    <row r="146" spans="1:2">
      <c r="A146">
        <v>101</v>
      </c>
      <c r="B146" t="s">
        <v>316</v>
      </c>
    </row>
    <row r="147" spans="1:2">
      <c r="A147">
        <v>102</v>
      </c>
      <c r="B147" t="s">
        <v>280</v>
      </c>
    </row>
    <row r="148" spans="1:2">
      <c r="A148">
        <v>103</v>
      </c>
      <c r="B148" t="s">
        <v>267</v>
      </c>
    </row>
    <row r="149" spans="1:2">
      <c r="A149">
        <v>104</v>
      </c>
      <c r="B149" t="s">
        <v>219</v>
      </c>
    </row>
    <row r="150" spans="1:2">
      <c r="A150">
        <v>105</v>
      </c>
      <c r="B150" t="s">
        <v>316</v>
      </c>
    </row>
    <row r="151" spans="1:2">
      <c r="A151">
        <v>106</v>
      </c>
      <c r="B151" t="s">
        <v>219</v>
      </c>
    </row>
    <row r="152" spans="1:2">
      <c r="A152">
        <v>107</v>
      </c>
      <c r="B152" t="s">
        <v>267</v>
      </c>
    </row>
    <row r="153" spans="1:2">
      <c r="A153">
        <v>108</v>
      </c>
      <c r="B153" t="s">
        <v>267</v>
      </c>
    </row>
    <row r="154" spans="1:2">
      <c r="A154">
        <v>109</v>
      </c>
      <c r="B154" t="s">
        <v>244</v>
      </c>
    </row>
    <row r="155" spans="1:2">
      <c r="A155">
        <v>110</v>
      </c>
      <c r="B155" t="s">
        <v>316</v>
      </c>
    </row>
    <row r="156" spans="1:2">
      <c r="A156">
        <v>111</v>
      </c>
      <c r="B156" t="s">
        <v>244</v>
      </c>
    </row>
    <row r="157" spans="1:2">
      <c r="A157">
        <v>112</v>
      </c>
      <c r="B157" t="s">
        <v>267</v>
      </c>
    </row>
    <row r="158" spans="1:2">
      <c r="A158">
        <v>113</v>
      </c>
      <c r="B158" t="s">
        <v>219</v>
      </c>
    </row>
    <row r="159" spans="1:2">
      <c r="A159">
        <v>114</v>
      </c>
      <c r="B159" t="s">
        <v>316</v>
      </c>
    </row>
    <row r="160" spans="1:2">
      <c r="A160">
        <v>115</v>
      </c>
      <c r="B160" t="s">
        <v>280</v>
      </c>
    </row>
    <row r="161" spans="1:2">
      <c r="A161">
        <v>116</v>
      </c>
      <c r="B161" t="s">
        <v>316</v>
      </c>
    </row>
    <row r="162" spans="1:2">
      <c r="A162">
        <v>117</v>
      </c>
      <c r="B162" t="s">
        <v>316</v>
      </c>
    </row>
    <row r="163" spans="1:2">
      <c r="A163">
        <v>118</v>
      </c>
      <c r="B163" t="s">
        <v>316</v>
      </c>
    </row>
    <row r="164" spans="1:2">
      <c r="A164">
        <v>119</v>
      </c>
      <c r="B164" t="s">
        <v>244</v>
      </c>
    </row>
    <row r="165" spans="1:2">
      <c r="A165">
        <v>120</v>
      </c>
      <c r="B165" t="s">
        <v>244</v>
      </c>
    </row>
    <row r="166" spans="1:2">
      <c r="A166">
        <v>121</v>
      </c>
      <c r="B166" t="s">
        <v>219</v>
      </c>
    </row>
    <row r="167" spans="1:2">
      <c r="A167">
        <v>122</v>
      </c>
      <c r="B167" t="s">
        <v>316</v>
      </c>
    </row>
    <row r="168" spans="1:2">
      <c r="A168">
        <v>123</v>
      </c>
      <c r="B168" t="s">
        <v>244</v>
      </c>
    </row>
    <row r="169" spans="1:2">
      <c r="A169">
        <v>124</v>
      </c>
      <c r="B169" t="s">
        <v>219</v>
      </c>
    </row>
    <row r="170" spans="1:2">
      <c r="A170">
        <v>125</v>
      </c>
      <c r="B170" t="s">
        <v>219</v>
      </c>
    </row>
    <row r="171" spans="1:2">
      <c r="A171">
        <v>126</v>
      </c>
      <c r="B171" t="s">
        <v>316</v>
      </c>
    </row>
    <row r="172" spans="1:2">
      <c r="A172">
        <v>127</v>
      </c>
      <c r="B172" t="s">
        <v>316</v>
      </c>
    </row>
    <row r="173" spans="1:2">
      <c r="A173">
        <v>128</v>
      </c>
      <c r="B173" t="s">
        <v>244</v>
      </c>
    </row>
    <row r="174" spans="1:2">
      <c r="A174">
        <v>129</v>
      </c>
      <c r="B174" t="s">
        <v>244</v>
      </c>
    </row>
    <row r="175" spans="1:2">
      <c r="A175">
        <v>130</v>
      </c>
      <c r="B175" t="s">
        <v>267</v>
      </c>
    </row>
    <row r="176" spans="1:2">
      <c r="A176">
        <v>131</v>
      </c>
      <c r="B176" t="s">
        <v>219</v>
      </c>
    </row>
    <row r="177" spans="1:2">
      <c r="A177">
        <v>132</v>
      </c>
      <c r="B177" t="s">
        <v>267</v>
      </c>
    </row>
    <row r="178" spans="1:2">
      <c r="A178">
        <v>133</v>
      </c>
      <c r="B178" t="s">
        <v>244</v>
      </c>
    </row>
    <row r="179" spans="1:2">
      <c r="A179">
        <v>134</v>
      </c>
      <c r="B179" t="s">
        <v>267</v>
      </c>
    </row>
    <row r="180" spans="1:2">
      <c r="A180">
        <v>135</v>
      </c>
      <c r="B180" t="s">
        <v>316</v>
      </c>
    </row>
    <row r="181" spans="1:2">
      <c r="A181">
        <v>136</v>
      </c>
      <c r="B181" t="s">
        <v>267</v>
      </c>
    </row>
    <row r="182" spans="1:2">
      <c r="A182">
        <v>137</v>
      </c>
      <c r="B182" t="s">
        <v>316</v>
      </c>
    </row>
    <row r="183" spans="1:2">
      <c r="A183">
        <v>138</v>
      </c>
      <c r="B183" t="s">
        <v>244</v>
      </c>
    </row>
    <row r="184" spans="1:2">
      <c r="A184">
        <v>139</v>
      </c>
      <c r="B184" t="s">
        <v>219</v>
      </c>
    </row>
    <row r="185" spans="1:2">
      <c r="A185">
        <v>140</v>
      </c>
      <c r="B185" t="s">
        <v>244</v>
      </c>
    </row>
    <row r="186" spans="1:2">
      <c r="A186">
        <v>141</v>
      </c>
      <c r="B186" t="s">
        <v>316</v>
      </c>
    </row>
    <row r="187" spans="1:2">
      <c r="A187">
        <v>142</v>
      </c>
      <c r="B187" t="s">
        <v>316</v>
      </c>
    </row>
    <row r="188" spans="1:2">
      <c r="A188">
        <v>143</v>
      </c>
      <c r="B188" t="s">
        <v>316</v>
      </c>
    </row>
    <row r="189" spans="1:2">
      <c r="A189">
        <v>144</v>
      </c>
      <c r="B189" t="s">
        <v>267</v>
      </c>
    </row>
    <row r="190" spans="1:2">
      <c r="A190">
        <v>145</v>
      </c>
      <c r="B190" t="s">
        <v>267</v>
      </c>
    </row>
    <row r="191" spans="1:2">
      <c r="A191">
        <v>146</v>
      </c>
      <c r="B191" t="s">
        <v>316</v>
      </c>
    </row>
    <row r="192" spans="1:2">
      <c r="A192">
        <v>147</v>
      </c>
      <c r="B192" t="s">
        <v>267</v>
      </c>
    </row>
    <row r="193" spans="1:2">
      <c r="A193">
        <v>148</v>
      </c>
      <c r="B193" t="s">
        <v>316</v>
      </c>
    </row>
    <row r="194" spans="1:2">
      <c r="A194">
        <v>149</v>
      </c>
      <c r="B194" t="s">
        <v>316</v>
      </c>
    </row>
    <row r="195" spans="1:2">
      <c r="A195">
        <v>150</v>
      </c>
      <c r="B195" t="s">
        <v>244</v>
      </c>
    </row>
    <row r="196" spans="1:2">
      <c r="A196">
        <v>151</v>
      </c>
      <c r="B196" t="s">
        <v>244</v>
      </c>
    </row>
    <row r="197" spans="1:2">
      <c r="A197">
        <v>152</v>
      </c>
      <c r="B197" t="s">
        <v>316</v>
      </c>
    </row>
    <row r="198" spans="1:2">
      <c r="A198">
        <v>153</v>
      </c>
      <c r="B198" t="s">
        <v>267</v>
      </c>
    </row>
    <row r="199" spans="1:2">
      <c r="A199">
        <v>154</v>
      </c>
      <c r="B199" t="s">
        <v>280</v>
      </c>
    </row>
    <row r="200" spans="1:2">
      <c r="A200">
        <v>155</v>
      </c>
      <c r="B200" t="s">
        <v>316</v>
      </c>
    </row>
    <row r="201" spans="1:2">
      <c r="A201">
        <v>156</v>
      </c>
      <c r="B201" t="s">
        <v>244</v>
      </c>
    </row>
    <row r="202" spans="1:2">
      <c r="A202">
        <v>157</v>
      </c>
      <c r="B202" t="s">
        <v>280</v>
      </c>
    </row>
    <row r="203" spans="1:2">
      <c r="A203">
        <v>158</v>
      </c>
      <c r="B203" t="s">
        <v>316</v>
      </c>
    </row>
    <row r="204" spans="1:2">
      <c r="A204">
        <v>159</v>
      </c>
      <c r="B204" t="s">
        <v>316</v>
      </c>
    </row>
    <row r="205" spans="1:2">
      <c r="A205">
        <v>160</v>
      </c>
      <c r="B205" t="s">
        <v>316</v>
      </c>
    </row>
    <row r="206" spans="1:2">
      <c r="A206">
        <v>161</v>
      </c>
      <c r="B206" t="s">
        <v>244</v>
      </c>
    </row>
    <row r="207" spans="1:2">
      <c r="A207">
        <v>162</v>
      </c>
      <c r="B207" t="s">
        <v>316</v>
      </c>
    </row>
    <row r="208" spans="1:2">
      <c r="A208">
        <v>163</v>
      </c>
      <c r="B208" t="s">
        <v>316</v>
      </c>
    </row>
    <row r="209" spans="1:2">
      <c r="A209">
        <v>164</v>
      </c>
      <c r="B209" t="s">
        <v>244</v>
      </c>
    </row>
    <row r="210" spans="1:2">
      <c r="A210">
        <v>165</v>
      </c>
      <c r="B210" t="s">
        <v>244</v>
      </c>
    </row>
    <row r="211" spans="1:2">
      <c r="A211">
        <v>166</v>
      </c>
      <c r="B211" t="s">
        <v>244</v>
      </c>
    </row>
    <row r="212" spans="1:2">
      <c r="A212">
        <v>167</v>
      </c>
      <c r="B212" t="s">
        <v>244</v>
      </c>
    </row>
    <row r="213" spans="1:2">
      <c r="A213">
        <v>168</v>
      </c>
      <c r="B213" t="s">
        <v>267</v>
      </c>
    </row>
    <row r="214" spans="1:2">
      <c r="A214">
        <v>169</v>
      </c>
      <c r="B214" t="s">
        <v>244</v>
      </c>
    </row>
    <row r="215" spans="1:2">
      <c r="A215">
        <v>170</v>
      </c>
      <c r="B215" t="s">
        <v>244</v>
      </c>
    </row>
    <row r="216" spans="1:2">
      <c r="A216">
        <v>171</v>
      </c>
      <c r="B216" t="s">
        <v>280</v>
      </c>
    </row>
    <row r="217" spans="1:2">
      <c r="A217">
        <v>172</v>
      </c>
      <c r="B217" t="s">
        <v>244</v>
      </c>
    </row>
    <row r="218" spans="1:2">
      <c r="A218">
        <v>173</v>
      </c>
      <c r="B218" t="s">
        <v>244</v>
      </c>
    </row>
    <row r="219" spans="1:2">
      <c r="A219">
        <v>174</v>
      </c>
      <c r="B219" t="s">
        <v>244</v>
      </c>
    </row>
    <row r="220" spans="1:2">
      <c r="A220">
        <v>175</v>
      </c>
      <c r="B220" t="s">
        <v>316</v>
      </c>
    </row>
    <row r="221" spans="1:2">
      <c r="A221">
        <v>176</v>
      </c>
      <c r="B221" t="s">
        <v>267</v>
      </c>
    </row>
    <row r="222" spans="1:2">
      <c r="A222">
        <v>177</v>
      </c>
      <c r="B222" t="s">
        <v>244</v>
      </c>
    </row>
    <row r="223" spans="1:2">
      <c r="A223">
        <v>178</v>
      </c>
      <c r="B223" t="s">
        <v>219</v>
      </c>
    </row>
    <row r="224" spans="1:2">
      <c r="A224">
        <v>179</v>
      </c>
      <c r="B224" t="s">
        <v>244</v>
      </c>
    </row>
    <row r="225" spans="1:2">
      <c r="A225">
        <v>180</v>
      </c>
      <c r="B225" t="s">
        <v>267</v>
      </c>
    </row>
    <row r="226" spans="1:2">
      <c r="A226">
        <v>181</v>
      </c>
      <c r="B226" t="s">
        <v>244</v>
      </c>
    </row>
    <row r="227" spans="1:2">
      <c r="A227">
        <v>182</v>
      </c>
      <c r="B227" t="s">
        <v>267</v>
      </c>
    </row>
    <row r="228" spans="1:2">
      <c r="A228">
        <v>182</v>
      </c>
      <c r="B228" t="s">
        <v>244</v>
      </c>
    </row>
    <row r="229" spans="1:2">
      <c r="A229">
        <v>182</v>
      </c>
      <c r="B229" t="s">
        <v>316</v>
      </c>
    </row>
    <row r="230" spans="1:2">
      <c r="A230">
        <v>182</v>
      </c>
      <c r="B230" t="s">
        <v>280</v>
      </c>
    </row>
    <row r="231" spans="1:2">
      <c r="A231">
        <v>182</v>
      </c>
      <c r="B231" t="s">
        <v>219</v>
      </c>
    </row>
    <row r="232" spans="1:2">
      <c r="A232">
        <v>183</v>
      </c>
      <c r="B232" t="s">
        <v>316</v>
      </c>
    </row>
    <row r="233" spans="1:2">
      <c r="A233">
        <v>184</v>
      </c>
      <c r="B233" t="s">
        <v>316</v>
      </c>
    </row>
    <row r="234" spans="1:2">
      <c r="A234">
        <v>185</v>
      </c>
      <c r="B234" t="s">
        <v>267</v>
      </c>
    </row>
    <row r="235" spans="1:2">
      <c r="A235">
        <v>186</v>
      </c>
      <c r="B235" t="s">
        <v>316</v>
      </c>
    </row>
    <row r="236" spans="1:2">
      <c r="A236">
        <v>187</v>
      </c>
      <c r="B236" t="s">
        <v>280</v>
      </c>
    </row>
    <row r="237" spans="1:2">
      <c r="A237">
        <v>188</v>
      </c>
      <c r="B237" t="s">
        <v>280</v>
      </c>
    </row>
    <row r="238" spans="1:2">
      <c r="A238">
        <v>189</v>
      </c>
      <c r="B238" t="s">
        <v>267</v>
      </c>
    </row>
    <row r="239" spans="1:2">
      <c r="A239">
        <v>190</v>
      </c>
      <c r="B239" t="s">
        <v>244</v>
      </c>
    </row>
    <row r="240" spans="1:2">
      <c r="A240">
        <v>191</v>
      </c>
      <c r="B240" t="s">
        <v>219</v>
      </c>
    </row>
    <row r="241" spans="1:2">
      <c r="A241">
        <v>192</v>
      </c>
      <c r="B241" t="s">
        <v>219</v>
      </c>
    </row>
    <row r="242" spans="1:2">
      <c r="A242">
        <v>193</v>
      </c>
      <c r="B242" t="s">
        <v>316</v>
      </c>
    </row>
    <row r="243" spans="1:2">
      <c r="A243">
        <v>194</v>
      </c>
      <c r="B243" t="s">
        <v>267</v>
      </c>
    </row>
    <row r="244" spans="1:2">
      <c r="A244">
        <v>195</v>
      </c>
      <c r="B244" t="s">
        <v>219</v>
      </c>
    </row>
    <row r="245" spans="1:2">
      <c r="A245">
        <v>196</v>
      </c>
      <c r="B245" t="s">
        <v>316</v>
      </c>
    </row>
    <row r="246" spans="1:2">
      <c r="A246">
        <v>197</v>
      </c>
      <c r="B246" t="s">
        <v>316</v>
      </c>
    </row>
    <row r="247" spans="1:2">
      <c r="A247">
        <v>198</v>
      </c>
      <c r="B247" t="s">
        <v>244</v>
      </c>
    </row>
    <row r="248" spans="1:2">
      <c r="A248">
        <v>199</v>
      </c>
      <c r="B248" t="s">
        <v>244</v>
      </c>
    </row>
    <row r="249" spans="1:2">
      <c r="A249">
        <v>200</v>
      </c>
      <c r="B249" t="s">
        <v>244</v>
      </c>
    </row>
    <row r="250" spans="1:2">
      <c r="A250">
        <v>201</v>
      </c>
      <c r="B250" t="s">
        <v>267</v>
      </c>
    </row>
    <row r="251" spans="1:2">
      <c r="A251">
        <v>202</v>
      </c>
      <c r="B251" t="s">
        <v>316</v>
      </c>
    </row>
    <row r="252" spans="1:2">
      <c r="A252">
        <v>203</v>
      </c>
      <c r="B252" t="s">
        <v>316</v>
      </c>
    </row>
    <row r="253" spans="1:2">
      <c r="A253">
        <v>204</v>
      </c>
      <c r="B253" t="s">
        <v>280</v>
      </c>
    </row>
    <row r="254" spans="1:2">
      <c r="A254">
        <v>205</v>
      </c>
      <c r="B254" t="s">
        <v>316</v>
      </c>
    </row>
    <row r="255" spans="1:2">
      <c r="A255">
        <v>206</v>
      </c>
      <c r="B255" t="s">
        <v>244</v>
      </c>
    </row>
    <row r="256" spans="1:2">
      <c r="A256">
        <v>206</v>
      </c>
      <c r="B256" t="s">
        <v>267</v>
      </c>
    </row>
    <row r="257" spans="1:2">
      <c r="A257">
        <v>207</v>
      </c>
      <c r="B257" t="s">
        <v>280</v>
      </c>
    </row>
    <row r="258" spans="1:2">
      <c r="A258">
        <v>208</v>
      </c>
      <c r="B258" t="s">
        <v>219</v>
      </c>
    </row>
    <row r="259" spans="1:2">
      <c r="A259">
        <v>209</v>
      </c>
      <c r="B259" t="s">
        <v>280</v>
      </c>
    </row>
    <row r="260" spans="1:2">
      <c r="A260">
        <v>210</v>
      </c>
      <c r="B260" t="s">
        <v>316</v>
      </c>
    </row>
    <row r="261" spans="1:2">
      <c r="A261">
        <v>211</v>
      </c>
      <c r="B261" t="s">
        <v>244</v>
      </c>
    </row>
    <row r="262" spans="1:2">
      <c r="A262">
        <v>212</v>
      </c>
      <c r="B262" t="s">
        <v>267</v>
      </c>
    </row>
    <row r="263" spans="1:2">
      <c r="A263">
        <v>213</v>
      </c>
      <c r="B263" t="s">
        <v>316</v>
      </c>
    </row>
    <row r="264" spans="1:2">
      <c r="A264">
        <v>214</v>
      </c>
      <c r="B264" t="s">
        <v>267</v>
      </c>
    </row>
    <row r="265" spans="1:2">
      <c r="A265">
        <v>215</v>
      </c>
      <c r="B265" t="s">
        <v>316</v>
      </c>
    </row>
    <row r="266" spans="1:2">
      <c r="A266">
        <v>216</v>
      </c>
      <c r="B266" t="s">
        <v>316</v>
      </c>
    </row>
    <row r="267" spans="1:2">
      <c r="A267">
        <v>217</v>
      </c>
      <c r="B267" t="s">
        <v>267</v>
      </c>
    </row>
    <row r="268" spans="1:2">
      <c r="A268">
        <v>218</v>
      </c>
      <c r="B268" t="s">
        <v>316</v>
      </c>
    </row>
    <row r="269" spans="1:2">
      <c r="A269">
        <v>219</v>
      </c>
      <c r="B269" t="s">
        <v>267</v>
      </c>
    </row>
    <row r="270" spans="1:2">
      <c r="A270">
        <v>220</v>
      </c>
      <c r="B270" t="s">
        <v>244</v>
      </c>
    </row>
    <row r="271" spans="1:2">
      <c r="A271">
        <v>221</v>
      </c>
      <c r="B271" t="s">
        <v>316</v>
      </c>
    </row>
    <row r="272" spans="1:2">
      <c r="A272">
        <v>222</v>
      </c>
      <c r="B272" t="s">
        <v>219</v>
      </c>
    </row>
    <row r="273" spans="1:2">
      <c r="A273">
        <v>223</v>
      </c>
      <c r="B273" t="s">
        <v>316</v>
      </c>
    </row>
    <row r="274" spans="1:2">
      <c r="A274">
        <v>224</v>
      </c>
      <c r="B274" t="s">
        <v>267</v>
      </c>
    </row>
    <row r="275" spans="1:2">
      <c r="A275">
        <v>225</v>
      </c>
      <c r="B275" t="s">
        <v>316</v>
      </c>
    </row>
    <row r="276" spans="1:2">
      <c r="A276">
        <v>226</v>
      </c>
      <c r="B276" t="s">
        <v>244</v>
      </c>
    </row>
    <row r="277" spans="1:2">
      <c r="A277">
        <v>227</v>
      </c>
      <c r="B277" t="s">
        <v>280</v>
      </c>
    </row>
    <row r="278" spans="1:2">
      <c r="A278">
        <v>228</v>
      </c>
      <c r="B278" t="s">
        <v>267</v>
      </c>
    </row>
    <row r="279" spans="1:2">
      <c r="A279">
        <v>228</v>
      </c>
      <c r="B279" t="s">
        <v>316</v>
      </c>
    </row>
    <row r="280" spans="1:2">
      <c r="A280">
        <v>229</v>
      </c>
      <c r="B280" t="s">
        <v>244</v>
      </c>
    </row>
    <row r="281" spans="1:2">
      <c r="A281">
        <v>230</v>
      </c>
      <c r="B281" t="s">
        <v>244</v>
      </c>
    </row>
    <row r="282" spans="1:2">
      <c r="A282">
        <v>231</v>
      </c>
      <c r="B282" t="s">
        <v>267</v>
      </c>
    </row>
    <row r="283" spans="1:2">
      <c r="A283">
        <v>232</v>
      </c>
      <c r="B283" t="s">
        <v>316</v>
      </c>
    </row>
    <row r="284" spans="1:2">
      <c r="A284">
        <v>233</v>
      </c>
      <c r="B284" t="s">
        <v>219</v>
      </c>
    </row>
    <row r="285" spans="1:2">
      <c r="A285">
        <v>234</v>
      </c>
      <c r="B285" t="s">
        <v>316</v>
      </c>
    </row>
    <row r="286" spans="1:2">
      <c r="A286">
        <v>234</v>
      </c>
      <c r="B286" t="s">
        <v>244</v>
      </c>
    </row>
    <row r="287" spans="1:2">
      <c r="A287">
        <v>234</v>
      </c>
      <c r="B287" t="s">
        <v>267</v>
      </c>
    </row>
    <row r="288" spans="1:2">
      <c r="A288">
        <v>235</v>
      </c>
      <c r="B288" t="s">
        <v>244</v>
      </c>
    </row>
    <row r="289" spans="1:2">
      <c r="A289">
        <v>236</v>
      </c>
      <c r="B289" t="s">
        <v>244</v>
      </c>
    </row>
    <row r="290" spans="1:2">
      <c r="A290">
        <v>237</v>
      </c>
      <c r="B290" t="s">
        <v>244</v>
      </c>
    </row>
    <row r="291" spans="1:2">
      <c r="A291">
        <v>238</v>
      </c>
      <c r="B291" t="s">
        <v>316</v>
      </c>
    </row>
    <row r="292" spans="1:2">
      <c r="A292">
        <v>239</v>
      </c>
      <c r="B292" t="s">
        <v>316</v>
      </c>
    </row>
    <row r="293" spans="1:2">
      <c r="A293">
        <v>240</v>
      </c>
      <c r="B293" t="s">
        <v>316</v>
      </c>
    </row>
    <row r="294" spans="1:2">
      <c r="A294">
        <v>241</v>
      </c>
      <c r="B294" t="s">
        <v>244</v>
      </c>
    </row>
    <row r="295" spans="1:2">
      <c r="A295">
        <v>242</v>
      </c>
      <c r="B295" t="s">
        <v>316</v>
      </c>
    </row>
    <row r="296" spans="1:2">
      <c r="A296">
        <v>243</v>
      </c>
      <c r="B296" t="s">
        <v>244</v>
      </c>
    </row>
    <row r="297" spans="1:2">
      <c r="A297">
        <v>244</v>
      </c>
      <c r="B297" t="s">
        <v>244</v>
      </c>
    </row>
    <row r="298" spans="1:2">
      <c r="A298">
        <v>245</v>
      </c>
      <c r="B298" t="s">
        <v>244</v>
      </c>
    </row>
    <row r="299" spans="1:2">
      <c r="A299">
        <v>246</v>
      </c>
      <c r="B299" t="s">
        <v>267</v>
      </c>
    </row>
    <row r="300" spans="1:2">
      <c r="A300">
        <v>247</v>
      </c>
      <c r="B300" t="s">
        <v>244</v>
      </c>
    </row>
    <row r="301" spans="1:2">
      <c r="A301">
        <v>247</v>
      </c>
      <c r="B301" t="s">
        <v>280</v>
      </c>
    </row>
    <row r="302" spans="1:2">
      <c r="A302">
        <v>248</v>
      </c>
      <c r="B302" t="s">
        <v>316</v>
      </c>
    </row>
    <row r="303" spans="1:2">
      <c r="A303">
        <v>249</v>
      </c>
      <c r="B303" t="s">
        <v>219</v>
      </c>
    </row>
    <row r="304" spans="1:2">
      <c r="A304">
        <v>250</v>
      </c>
      <c r="B304" t="s">
        <v>267</v>
      </c>
    </row>
    <row r="305" spans="1:2">
      <c r="A305">
        <v>251</v>
      </c>
      <c r="B305" t="s">
        <v>244</v>
      </c>
    </row>
    <row r="306" spans="1:2">
      <c r="A306">
        <v>252</v>
      </c>
      <c r="B306" t="s">
        <v>219</v>
      </c>
    </row>
    <row r="307" spans="1:2">
      <c r="A307">
        <v>253</v>
      </c>
      <c r="B307" t="s">
        <v>244</v>
      </c>
    </row>
    <row r="308" spans="1:2">
      <c r="A308">
        <v>254</v>
      </c>
      <c r="B308" t="s">
        <v>316</v>
      </c>
    </row>
    <row r="309" spans="1:2">
      <c r="A309">
        <v>255</v>
      </c>
      <c r="B309" t="s">
        <v>244</v>
      </c>
    </row>
    <row r="310" spans="1:2">
      <c r="A310">
        <v>256</v>
      </c>
      <c r="B310" t="s">
        <v>244</v>
      </c>
    </row>
    <row r="311" spans="1:2">
      <c r="A311">
        <v>257</v>
      </c>
      <c r="B311" t="s">
        <v>244</v>
      </c>
    </row>
    <row r="312" spans="1:2">
      <c r="A312">
        <v>258</v>
      </c>
      <c r="B312" t="s">
        <v>244</v>
      </c>
    </row>
    <row r="313" spans="1:2">
      <c r="A313">
        <v>259</v>
      </c>
      <c r="B313" t="s">
        <v>316</v>
      </c>
    </row>
    <row r="314" spans="1:2">
      <c r="A314">
        <v>260</v>
      </c>
      <c r="B314" t="s">
        <v>316</v>
      </c>
    </row>
    <row r="315" spans="1:2">
      <c r="A315">
        <v>261</v>
      </c>
      <c r="B315" t="s">
        <v>267</v>
      </c>
    </row>
    <row r="316" spans="1:2">
      <c r="A316">
        <v>262</v>
      </c>
      <c r="B316" t="s">
        <v>244</v>
      </c>
    </row>
    <row r="317" spans="1:2">
      <c r="A317">
        <v>263</v>
      </c>
      <c r="B317" t="s">
        <v>316</v>
      </c>
    </row>
    <row r="318" spans="1:2">
      <c r="A318">
        <v>264</v>
      </c>
      <c r="B318" t="s">
        <v>267</v>
      </c>
    </row>
    <row r="319" spans="1:2">
      <c r="A319">
        <v>264</v>
      </c>
      <c r="B319" t="s">
        <v>244</v>
      </c>
    </row>
    <row r="320" spans="1:2">
      <c r="A320">
        <v>264</v>
      </c>
      <c r="B320" t="s">
        <v>316</v>
      </c>
    </row>
    <row r="321" spans="1:2">
      <c r="A321">
        <v>264</v>
      </c>
      <c r="B321" t="s">
        <v>280</v>
      </c>
    </row>
    <row r="322" spans="1:2">
      <c r="A322">
        <v>264</v>
      </c>
      <c r="B322" t="s">
        <v>219</v>
      </c>
    </row>
    <row r="323" spans="1:2">
      <c r="A323">
        <v>265</v>
      </c>
      <c r="B323" t="s">
        <v>267</v>
      </c>
    </row>
    <row r="324" spans="1:2">
      <c r="A324">
        <v>266</v>
      </c>
      <c r="B324" t="s">
        <v>244</v>
      </c>
    </row>
    <row r="325" spans="1:2">
      <c r="A325">
        <v>267</v>
      </c>
      <c r="B325" t="s">
        <v>244</v>
      </c>
    </row>
    <row r="326" spans="1:2">
      <c r="A326">
        <v>268</v>
      </c>
      <c r="B326" t="s">
        <v>316</v>
      </c>
    </row>
    <row r="327" spans="1:2">
      <c r="A327">
        <v>269</v>
      </c>
      <c r="B327" t="s">
        <v>316</v>
      </c>
    </row>
    <row r="328" spans="1:2">
      <c r="A328">
        <v>270</v>
      </c>
      <c r="B328" t="s">
        <v>280</v>
      </c>
    </row>
    <row r="329" spans="1:2">
      <c r="A329">
        <v>271</v>
      </c>
      <c r="B329" t="s">
        <v>316</v>
      </c>
    </row>
    <row r="330" spans="1:2">
      <c r="A330">
        <v>272</v>
      </c>
      <c r="B330" t="s">
        <v>244</v>
      </c>
    </row>
    <row r="331" spans="1:2">
      <c r="A331">
        <v>273</v>
      </c>
      <c r="B331" t="s">
        <v>244</v>
      </c>
    </row>
    <row r="332" spans="1:2">
      <c r="A332">
        <v>274</v>
      </c>
      <c r="B332" t="s">
        <v>267</v>
      </c>
    </row>
    <row r="333" spans="1:2">
      <c r="A333">
        <v>275</v>
      </c>
      <c r="B333" t="s">
        <v>316</v>
      </c>
    </row>
    <row r="334" spans="1:2">
      <c r="A334">
        <v>276</v>
      </c>
      <c r="B334" t="s">
        <v>219</v>
      </c>
    </row>
    <row r="335" spans="1:2">
      <c r="A335">
        <v>277</v>
      </c>
      <c r="B335" t="s">
        <v>244</v>
      </c>
    </row>
    <row r="336" spans="1:2">
      <c r="A336">
        <v>278</v>
      </c>
      <c r="B336" t="s">
        <v>219</v>
      </c>
    </row>
    <row r="337" spans="1:2">
      <c r="A337">
        <v>278</v>
      </c>
      <c r="B337" t="s">
        <v>267</v>
      </c>
    </row>
    <row r="338" spans="1:2">
      <c r="A338">
        <v>278</v>
      </c>
      <c r="B338" t="s">
        <v>244</v>
      </c>
    </row>
    <row r="339" spans="1:2">
      <c r="A339">
        <v>278</v>
      </c>
      <c r="B339" t="s">
        <v>316</v>
      </c>
    </row>
    <row r="340" spans="1:2">
      <c r="A340">
        <v>278</v>
      </c>
      <c r="B340" t="s">
        <v>280</v>
      </c>
    </row>
    <row r="341" spans="1:2">
      <c r="A341">
        <v>279</v>
      </c>
      <c r="B341" t="s">
        <v>316</v>
      </c>
    </row>
    <row r="342" spans="1:2">
      <c r="A342">
        <v>280</v>
      </c>
      <c r="B342" t="s">
        <v>316</v>
      </c>
    </row>
    <row r="343" spans="1:2">
      <c r="A343">
        <v>281</v>
      </c>
      <c r="B343" t="s">
        <v>244</v>
      </c>
    </row>
    <row r="344" spans="1:2">
      <c r="A344">
        <v>282</v>
      </c>
      <c r="B344" t="s">
        <v>316</v>
      </c>
    </row>
    <row r="345" spans="1:2">
      <c r="A345">
        <v>283</v>
      </c>
      <c r="B345" t="s">
        <v>316</v>
      </c>
    </row>
    <row r="346" spans="1:2">
      <c r="A346">
        <v>284</v>
      </c>
      <c r="B346" t="s">
        <v>219</v>
      </c>
    </row>
    <row r="347" spans="1:2">
      <c r="A347">
        <v>285</v>
      </c>
      <c r="B347" t="s">
        <v>219</v>
      </c>
    </row>
    <row r="348" spans="1:2">
      <c r="A348">
        <v>286</v>
      </c>
      <c r="B348" t="s">
        <v>244</v>
      </c>
    </row>
    <row r="349" spans="1:2">
      <c r="A349">
        <v>287</v>
      </c>
      <c r="B349" t="s">
        <v>219</v>
      </c>
    </row>
    <row r="350" spans="1:2">
      <c r="A350">
        <v>288</v>
      </c>
      <c r="B350" t="s">
        <v>244</v>
      </c>
    </row>
    <row r="351" spans="1:2">
      <c r="A351">
        <v>289</v>
      </c>
      <c r="B351" t="s">
        <v>267</v>
      </c>
    </row>
    <row r="352" spans="1:2">
      <c r="A352">
        <v>290</v>
      </c>
      <c r="B352" t="s">
        <v>244</v>
      </c>
    </row>
    <row r="353" spans="1:2">
      <c r="A353">
        <v>291</v>
      </c>
      <c r="B353" t="s">
        <v>316</v>
      </c>
    </row>
    <row r="354" spans="1:2">
      <c r="A354">
        <v>292</v>
      </c>
      <c r="B354" t="s">
        <v>316</v>
      </c>
    </row>
    <row r="355" spans="1:2">
      <c r="A355">
        <v>293</v>
      </c>
      <c r="B355" t="s">
        <v>267</v>
      </c>
    </row>
    <row r="356" spans="1:2">
      <c r="A356">
        <v>294</v>
      </c>
      <c r="B356" t="s">
        <v>267</v>
      </c>
    </row>
    <row r="357" spans="1:2">
      <c r="A357">
        <v>295</v>
      </c>
      <c r="B357" t="s">
        <v>316</v>
      </c>
    </row>
    <row r="358" spans="1:2">
      <c r="A358">
        <v>296</v>
      </c>
      <c r="B358" t="s">
        <v>316</v>
      </c>
    </row>
    <row r="359" spans="1:2">
      <c r="A359">
        <v>297</v>
      </c>
      <c r="B359" t="s">
        <v>244</v>
      </c>
    </row>
    <row r="360" spans="1:2">
      <c r="A360">
        <v>298</v>
      </c>
      <c r="B360" t="s">
        <v>267</v>
      </c>
    </row>
    <row r="361" spans="1:2">
      <c r="A361">
        <v>299</v>
      </c>
      <c r="B361" t="s">
        <v>316</v>
      </c>
    </row>
    <row r="362" spans="1:2">
      <c r="A362">
        <v>300</v>
      </c>
      <c r="B362" t="s">
        <v>316</v>
      </c>
    </row>
    <row r="363" spans="1:2">
      <c r="A363">
        <v>301</v>
      </c>
      <c r="B363" t="s">
        <v>244</v>
      </c>
    </row>
    <row r="364" spans="1:2">
      <c r="A364">
        <v>302</v>
      </c>
      <c r="B364" t="s">
        <v>280</v>
      </c>
    </row>
    <row r="365" spans="1:2">
      <c r="A365">
        <v>302</v>
      </c>
      <c r="B365" t="s">
        <v>316</v>
      </c>
    </row>
    <row r="366" spans="1:2">
      <c r="A366">
        <v>303</v>
      </c>
      <c r="B366" t="s">
        <v>219</v>
      </c>
    </row>
    <row r="367" spans="1:2">
      <c r="A367">
        <v>304</v>
      </c>
      <c r="B367" t="s">
        <v>244</v>
      </c>
    </row>
    <row r="368" spans="1:2">
      <c r="A368">
        <v>305</v>
      </c>
      <c r="B368" t="s">
        <v>280</v>
      </c>
    </row>
    <row r="369" spans="1:2">
      <c r="A369">
        <v>306</v>
      </c>
      <c r="B369" t="s">
        <v>316</v>
      </c>
    </row>
    <row r="370" spans="1:2">
      <c r="A370">
        <v>307</v>
      </c>
      <c r="B370" t="s">
        <v>316</v>
      </c>
    </row>
    <row r="371" spans="1:2">
      <c r="A371">
        <v>308</v>
      </c>
      <c r="B371" t="s">
        <v>244</v>
      </c>
    </row>
    <row r="372" spans="1:2">
      <c r="A372">
        <v>309</v>
      </c>
      <c r="B372" t="s">
        <v>244</v>
      </c>
    </row>
    <row r="373" spans="1:2">
      <c r="A373">
        <v>310</v>
      </c>
      <c r="B373" t="s">
        <v>316</v>
      </c>
    </row>
    <row r="374" spans="1:2">
      <c r="A374">
        <v>311</v>
      </c>
      <c r="B374" t="s">
        <v>316</v>
      </c>
    </row>
    <row r="375" spans="1:2">
      <c r="A375">
        <v>312</v>
      </c>
      <c r="B375" t="s">
        <v>316</v>
      </c>
    </row>
    <row r="376" spans="1:2">
      <c r="A376">
        <v>313</v>
      </c>
      <c r="B376" t="s">
        <v>316</v>
      </c>
    </row>
    <row r="377" spans="1:2">
      <c r="A377">
        <v>314</v>
      </c>
      <c r="B377" t="s">
        <v>316</v>
      </c>
    </row>
    <row r="378" spans="1:2">
      <c r="A378">
        <v>315</v>
      </c>
      <c r="B378" t="s">
        <v>316</v>
      </c>
    </row>
    <row r="379" spans="1:2">
      <c r="A379">
        <v>316</v>
      </c>
      <c r="B379" t="s">
        <v>244</v>
      </c>
    </row>
    <row r="380" spans="1:2">
      <c r="A380">
        <v>317</v>
      </c>
      <c r="B380" t="s">
        <v>244</v>
      </c>
    </row>
    <row r="381" spans="1:2">
      <c r="A381">
        <v>318</v>
      </c>
      <c r="B381" t="s">
        <v>316</v>
      </c>
    </row>
    <row r="382" spans="1:2">
      <c r="A382">
        <v>319</v>
      </c>
      <c r="B382" t="s">
        <v>316</v>
      </c>
    </row>
    <row r="383" spans="1:2">
      <c r="A383">
        <v>320</v>
      </c>
      <c r="B383" t="s">
        <v>244</v>
      </c>
    </row>
    <row r="384" spans="1:2">
      <c r="A384">
        <v>321</v>
      </c>
      <c r="B384" t="s">
        <v>316</v>
      </c>
    </row>
    <row r="385" spans="1:2">
      <c r="A385">
        <v>322</v>
      </c>
      <c r="B385" t="s">
        <v>316</v>
      </c>
    </row>
    <row r="386" spans="1:2">
      <c r="A386">
        <v>323</v>
      </c>
      <c r="B386" t="s">
        <v>244</v>
      </c>
    </row>
    <row r="387" spans="1:2">
      <c r="A387">
        <v>324</v>
      </c>
      <c r="B387" t="s">
        <v>316</v>
      </c>
    </row>
    <row r="388" spans="1:2">
      <c r="A388">
        <v>325</v>
      </c>
      <c r="B388" t="s">
        <v>244</v>
      </c>
    </row>
    <row r="389" spans="1:2">
      <c r="A389">
        <v>326</v>
      </c>
      <c r="B389" t="s">
        <v>244</v>
      </c>
    </row>
    <row r="390" spans="1:2">
      <c r="A390">
        <v>327</v>
      </c>
      <c r="B390" t="s">
        <v>244</v>
      </c>
    </row>
    <row r="391" spans="1:2">
      <c r="A391">
        <v>328</v>
      </c>
      <c r="B391" t="s">
        <v>244</v>
      </c>
    </row>
    <row r="392" spans="1:2">
      <c r="A392">
        <v>329</v>
      </c>
      <c r="B392" t="s">
        <v>316</v>
      </c>
    </row>
    <row r="393" spans="1:2">
      <c r="A393">
        <v>330</v>
      </c>
      <c r="B393" t="s">
        <v>244</v>
      </c>
    </row>
    <row r="394" spans="1:2">
      <c r="A394">
        <v>331</v>
      </c>
      <c r="B394" t="s">
        <v>267</v>
      </c>
    </row>
    <row r="395" spans="1:2">
      <c r="A395">
        <v>332</v>
      </c>
      <c r="B395" t="s">
        <v>267</v>
      </c>
    </row>
    <row r="396" spans="1:2">
      <c r="A396">
        <v>333</v>
      </c>
      <c r="B396" t="s">
        <v>280</v>
      </c>
    </row>
    <row r="397" spans="1:2">
      <c r="A397">
        <v>334</v>
      </c>
      <c r="B397" t="s">
        <v>244</v>
      </c>
    </row>
    <row r="398" spans="1:2">
      <c r="A398">
        <v>335</v>
      </c>
      <c r="B398" t="s">
        <v>316</v>
      </c>
    </row>
    <row r="399" spans="1:2">
      <c r="A399">
        <v>336</v>
      </c>
      <c r="B399" t="s">
        <v>316</v>
      </c>
    </row>
    <row r="400" spans="1:2">
      <c r="A400">
        <v>337</v>
      </c>
      <c r="B400" t="s">
        <v>244</v>
      </c>
    </row>
    <row r="401" spans="1:2">
      <c r="A401">
        <v>338</v>
      </c>
      <c r="B401" t="s">
        <v>316</v>
      </c>
    </row>
    <row r="402" spans="1:2">
      <c r="A402">
        <v>339</v>
      </c>
      <c r="B402" t="s">
        <v>244</v>
      </c>
    </row>
    <row r="403" spans="1:2">
      <c r="A403">
        <v>340</v>
      </c>
      <c r="B403" t="s">
        <v>244</v>
      </c>
    </row>
    <row r="404" spans="1:2">
      <c r="A404">
        <v>341</v>
      </c>
      <c r="B404" t="s">
        <v>316</v>
      </c>
    </row>
    <row r="405" spans="1:2">
      <c r="A405">
        <v>342</v>
      </c>
      <c r="B405" t="s">
        <v>316</v>
      </c>
    </row>
    <row r="406" spans="1:2">
      <c r="A406">
        <v>343</v>
      </c>
      <c r="B406" t="s">
        <v>219</v>
      </c>
    </row>
    <row r="407" spans="1:2">
      <c r="A407">
        <v>344</v>
      </c>
      <c r="B407" t="s">
        <v>244</v>
      </c>
    </row>
    <row r="408" spans="1:2">
      <c r="A408">
        <v>345</v>
      </c>
      <c r="B408" t="s">
        <v>244</v>
      </c>
    </row>
    <row r="409" spans="1:2">
      <c r="A409">
        <v>346</v>
      </c>
      <c r="B409" t="s">
        <v>316</v>
      </c>
    </row>
    <row r="410" spans="1:2">
      <c r="A410">
        <v>347</v>
      </c>
      <c r="B410" t="s">
        <v>316</v>
      </c>
    </row>
    <row r="411" spans="1:2">
      <c r="A411">
        <v>348</v>
      </c>
      <c r="B411" t="s">
        <v>219</v>
      </c>
    </row>
    <row r="412" spans="1:2">
      <c r="A412">
        <v>349</v>
      </c>
      <c r="B412" t="s">
        <v>244</v>
      </c>
    </row>
    <row r="413" spans="1:2">
      <c r="A413">
        <v>350</v>
      </c>
      <c r="B413" t="s">
        <v>316</v>
      </c>
    </row>
    <row r="414" spans="1:2">
      <c r="A414">
        <v>351</v>
      </c>
      <c r="B414" t="s">
        <v>244</v>
      </c>
    </row>
    <row r="415" spans="1:2">
      <c r="A415">
        <v>352</v>
      </c>
      <c r="B415" t="s">
        <v>244</v>
      </c>
    </row>
    <row r="416" spans="1:2">
      <c r="A416">
        <v>353</v>
      </c>
      <c r="B416" t="s">
        <v>244</v>
      </c>
    </row>
    <row r="417" spans="1:2">
      <c r="A417">
        <v>354</v>
      </c>
      <c r="B417" t="s">
        <v>316</v>
      </c>
    </row>
    <row r="418" spans="1:2">
      <c r="A418">
        <v>355</v>
      </c>
      <c r="B418" t="s">
        <v>316</v>
      </c>
    </row>
  </sheetData>
  <dataValidations count="2">
    <dataValidation type="list" allowBlank="1" showInputMessage="1" showErrorMessage="1" sqref="B146:B290 B2:B121" xr:uid="{D6A50E77-844E-4A07-9554-42EB7484475B}">
      <formula1>$B$2:$B$6</formula1>
    </dataValidation>
    <dataValidation type="list" allowBlank="1" showInputMessage="1" showErrorMessage="1" sqref="B122:B145"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2219</v>
      </c>
      <c r="B1" s="96" t="s">
        <v>2220</v>
      </c>
      <c r="C1" s="96" t="s">
        <v>2250</v>
      </c>
      <c r="D1" s="96" t="s">
        <v>10</v>
      </c>
      <c r="E1" s="96" t="s">
        <v>2251</v>
      </c>
      <c r="F1" s="96" t="s">
        <v>2252</v>
      </c>
      <c r="G1" s="96" t="s">
        <v>2253</v>
      </c>
      <c r="H1" s="98" t="s">
        <v>4671</v>
      </c>
      <c r="I1" s="98" t="s">
        <v>2254</v>
      </c>
      <c r="J1" s="96" t="s">
        <v>2255</v>
      </c>
      <c r="K1" s="96" t="s">
        <v>4673</v>
      </c>
      <c r="L1" s="96" t="s">
        <v>2256</v>
      </c>
      <c r="M1" s="96" t="s">
        <v>2257</v>
      </c>
      <c r="N1" s="98" t="s">
        <v>4674</v>
      </c>
      <c r="O1" s="98" t="s">
        <v>4675</v>
      </c>
    </row>
    <row r="2" spans="1:15">
      <c r="A2" t="s">
        <v>801</v>
      </c>
      <c r="B2" t="str">
        <f>VLOOKUP(A2,iso_code!B:C,2,FALSE)</f>
        <v>DZA</v>
      </c>
      <c r="C2" t="s">
        <v>2258</v>
      </c>
      <c r="D2" t="s">
        <v>219</v>
      </c>
      <c r="E2" t="s">
        <v>2259</v>
      </c>
      <c r="F2" t="s">
        <v>2260</v>
      </c>
      <c r="G2">
        <f>COUNTIF(study_countries!B:B,A2)</f>
        <v>28</v>
      </c>
      <c r="H2">
        <v>1</v>
      </c>
      <c r="I2" t="s">
        <v>4672</v>
      </c>
      <c r="J2" s="69">
        <v>100</v>
      </c>
      <c r="K2" s="100">
        <v>2024</v>
      </c>
      <c r="L2" t="s">
        <v>63</v>
      </c>
      <c r="M2" t="s">
        <v>64</v>
      </c>
      <c r="N2" t="s">
        <v>4676</v>
      </c>
      <c r="O2" t="s">
        <v>4677</v>
      </c>
    </row>
    <row r="3" spans="1:15">
      <c r="A3" t="s">
        <v>2222</v>
      </c>
      <c r="B3" t="str">
        <f>VLOOKUP(A3,iso_code!B:C,2,FALSE)</f>
        <v>AGO</v>
      </c>
      <c r="C3" t="s">
        <v>2262</v>
      </c>
      <c r="D3" t="s">
        <v>267</v>
      </c>
      <c r="E3" t="s">
        <v>2263</v>
      </c>
      <c r="F3" t="s">
        <v>261</v>
      </c>
      <c r="G3">
        <f>COUNTIF(study_countries!B:B,A3)</f>
        <v>18</v>
      </c>
      <c r="H3">
        <v>0</v>
      </c>
      <c r="I3" t="s">
        <v>102</v>
      </c>
      <c r="J3" s="69">
        <v>55.5</v>
      </c>
      <c r="K3" s="100">
        <v>2024</v>
      </c>
      <c r="L3" t="s">
        <v>63</v>
      </c>
      <c r="M3" t="s">
        <v>64</v>
      </c>
      <c r="N3" t="s">
        <v>4678</v>
      </c>
      <c r="O3" t="s">
        <v>4677</v>
      </c>
    </row>
    <row r="4" spans="1:15">
      <c r="A4" t="s">
        <v>2223</v>
      </c>
      <c r="B4" t="str">
        <f>VLOOKUP(A4,iso_code!B:C,2,FALSE)</f>
        <v>BEN</v>
      </c>
      <c r="C4" t="s">
        <v>2264</v>
      </c>
      <c r="D4" t="s">
        <v>244</v>
      </c>
      <c r="E4" t="s">
        <v>2265</v>
      </c>
      <c r="F4" t="s">
        <v>225</v>
      </c>
      <c r="G4">
        <f>COUNTIF(study_countries!B:B,A4)</f>
        <v>17</v>
      </c>
      <c r="H4">
        <v>0</v>
      </c>
      <c r="I4" t="s">
        <v>102</v>
      </c>
      <c r="J4" s="69">
        <v>59</v>
      </c>
      <c r="K4" s="100">
        <v>2024</v>
      </c>
      <c r="L4" t="s">
        <v>63</v>
      </c>
      <c r="M4" t="s">
        <v>63</v>
      </c>
      <c r="N4" t="s">
        <v>4679</v>
      </c>
      <c r="O4" t="s">
        <v>2261</v>
      </c>
    </row>
    <row r="5" spans="1:15">
      <c r="A5" t="s">
        <v>1830</v>
      </c>
      <c r="B5" t="str">
        <f>VLOOKUP(A5,iso_code!B:C,2,FALSE)</f>
        <v>BWA</v>
      </c>
      <c r="C5" t="s">
        <v>2266</v>
      </c>
      <c r="D5" t="s">
        <v>267</v>
      </c>
      <c r="E5" t="s">
        <v>2263</v>
      </c>
      <c r="F5" t="s">
        <v>2267</v>
      </c>
      <c r="G5">
        <f>COUNTIF(study_countries!B:B,A5)</f>
        <v>22</v>
      </c>
      <c r="H5">
        <v>1</v>
      </c>
      <c r="I5" t="s">
        <v>4672</v>
      </c>
      <c r="J5" s="69">
        <v>80.2</v>
      </c>
      <c r="K5" s="100">
        <v>2024</v>
      </c>
      <c r="L5" t="s">
        <v>63</v>
      </c>
      <c r="M5" t="s">
        <v>64</v>
      </c>
    </row>
    <row r="6" spans="1:15">
      <c r="A6" t="s">
        <v>2224</v>
      </c>
      <c r="B6" t="str">
        <f>VLOOKUP(A6,iso_code!B:C,2,FALSE)</f>
        <v>BFA</v>
      </c>
      <c r="C6" t="s">
        <v>2268</v>
      </c>
      <c r="D6" t="s">
        <v>244</v>
      </c>
      <c r="E6" t="s">
        <v>2265</v>
      </c>
      <c r="F6" t="s">
        <v>225</v>
      </c>
      <c r="G6">
        <f>COUNTIF(study_countries!B:B,A6)</f>
        <v>18</v>
      </c>
      <c r="H6">
        <v>2</v>
      </c>
      <c r="I6" t="s">
        <v>4672</v>
      </c>
      <c r="J6" s="69">
        <v>34</v>
      </c>
      <c r="K6" s="100">
        <v>2024</v>
      </c>
      <c r="L6" t="s">
        <v>63</v>
      </c>
      <c r="M6" t="s">
        <v>63</v>
      </c>
      <c r="N6" t="s">
        <v>4680</v>
      </c>
      <c r="O6" t="s">
        <v>4677</v>
      </c>
    </row>
    <row r="7" spans="1:15">
      <c r="A7" t="s">
        <v>2225</v>
      </c>
      <c r="B7" t="str">
        <f>VLOOKUP(A7,iso_code!B:C,2,FALSE)</f>
        <v>BDI</v>
      </c>
      <c r="C7" t="s">
        <v>2269</v>
      </c>
      <c r="D7" t="s">
        <v>316</v>
      </c>
      <c r="E7" t="s">
        <v>2270</v>
      </c>
      <c r="F7" t="s">
        <v>225</v>
      </c>
      <c r="G7">
        <f>COUNTIF(study_countries!B:B,A7)</f>
        <v>17</v>
      </c>
      <c r="H7">
        <v>3</v>
      </c>
      <c r="I7" t="s">
        <v>2281</v>
      </c>
      <c r="J7" s="69">
        <v>20.100000000000001</v>
      </c>
      <c r="K7" s="100">
        <v>2024</v>
      </c>
      <c r="L7" t="s">
        <v>63</v>
      </c>
      <c r="M7" t="s">
        <v>64</v>
      </c>
      <c r="N7" t="s">
        <v>4681</v>
      </c>
      <c r="O7" t="s">
        <v>4682</v>
      </c>
    </row>
    <row r="8" spans="1:15">
      <c r="A8" t="s">
        <v>1631</v>
      </c>
      <c r="B8" t="str">
        <f>VLOOKUP(A8,iso_code!B:C,2,FALSE)</f>
        <v>CPV</v>
      </c>
      <c r="C8" t="s">
        <v>2271</v>
      </c>
      <c r="D8" t="s">
        <v>244</v>
      </c>
      <c r="E8" t="s">
        <v>2265</v>
      </c>
      <c r="F8" t="s">
        <v>261</v>
      </c>
      <c r="G8">
        <f>COUNTIF(study_countries!B:B,A8)</f>
        <v>6</v>
      </c>
      <c r="H8">
        <v>0</v>
      </c>
      <c r="I8" t="s">
        <v>102</v>
      </c>
      <c r="J8" s="69">
        <v>98.4</v>
      </c>
      <c r="K8" s="100">
        <v>2024</v>
      </c>
      <c r="L8" t="s">
        <v>63</v>
      </c>
      <c r="M8" t="s">
        <v>64</v>
      </c>
    </row>
    <row r="9" spans="1:15">
      <c r="A9" t="s">
        <v>286</v>
      </c>
      <c r="B9" t="str">
        <f>VLOOKUP(A9,iso_code!B:C,2,FALSE)</f>
        <v>CMR</v>
      </c>
      <c r="C9" t="s">
        <v>2272</v>
      </c>
      <c r="D9" t="s">
        <v>280</v>
      </c>
      <c r="E9" t="s">
        <v>2273</v>
      </c>
      <c r="F9" t="s">
        <v>225</v>
      </c>
      <c r="G9">
        <f>COUNTIF(study_countries!B:B,A9)</f>
        <v>29</v>
      </c>
      <c r="H9">
        <v>0</v>
      </c>
      <c r="I9" t="s">
        <v>102</v>
      </c>
      <c r="J9" s="69">
        <v>72</v>
      </c>
      <c r="K9" s="100">
        <v>2024</v>
      </c>
      <c r="L9" t="s">
        <v>63</v>
      </c>
      <c r="M9" t="s">
        <v>64</v>
      </c>
      <c r="N9" t="s">
        <v>4683</v>
      </c>
      <c r="O9" t="s">
        <v>2261</v>
      </c>
    </row>
    <row r="10" spans="1:15">
      <c r="A10" t="s">
        <v>1664</v>
      </c>
      <c r="B10" t="str">
        <f>VLOOKUP(A10,iso_code!B:C,2,FALSE)</f>
        <v>CAF</v>
      </c>
      <c r="C10" t="s">
        <v>2274</v>
      </c>
      <c r="D10" t="s">
        <v>280</v>
      </c>
      <c r="E10" t="s">
        <v>2273</v>
      </c>
      <c r="F10" t="s">
        <v>225</v>
      </c>
      <c r="G10">
        <f>COUNTIF(study_countries!B:B,A10)</f>
        <v>16</v>
      </c>
      <c r="H10">
        <v>0</v>
      </c>
      <c r="I10" t="s">
        <v>102</v>
      </c>
      <c r="J10" s="69">
        <v>18.2</v>
      </c>
      <c r="K10" s="100">
        <v>2024</v>
      </c>
      <c r="L10" t="s">
        <v>63</v>
      </c>
      <c r="M10" t="s">
        <v>64</v>
      </c>
      <c r="N10" t="s">
        <v>4670</v>
      </c>
      <c r="O10" t="s">
        <v>2261</v>
      </c>
    </row>
    <row r="11" spans="1:15">
      <c r="A11" t="s">
        <v>2226</v>
      </c>
      <c r="B11" t="str">
        <f>VLOOKUP(A11,iso_code!B:C,2,FALSE)</f>
        <v>TCD</v>
      </c>
      <c r="C11" t="s">
        <v>2275</v>
      </c>
      <c r="D11" t="s">
        <v>280</v>
      </c>
      <c r="E11" t="s">
        <v>2273</v>
      </c>
      <c r="F11" t="s">
        <v>225</v>
      </c>
      <c r="G11">
        <f>COUNTIF(study_countries!B:B,A11)</f>
        <v>17</v>
      </c>
      <c r="H11">
        <v>0</v>
      </c>
      <c r="I11" t="s">
        <v>102</v>
      </c>
      <c r="J11" s="69">
        <v>13.4</v>
      </c>
      <c r="K11" s="100">
        <v>2024</v>
      </c>
      <c r="L11" t="s">
        <v>63</v>
      </c>
      <c r="M11" t="s">
        <v>64</v>
      </c>
      <c r="N11" t="s">
        <v>4684</v>
      </c>
      <c r="O11" t="s">
        <v>2261</v>
      </c>
    </row>
    <row r="12" spans="1:15">
      <c r="A12" t="s">
        <v>2227</v>
      </c>
      <c r="B12" t="str">
        <f>VLOOKUP(A12,iso_code!B:C,2,FALSE)</f>
        <v>COM</v>
      </c>
      <c r="C12" t="s">
        <v>2276</v>
      </c>
      <c r="D12" t="s">
        <v>316</v>
      </c>
      <c r="E12" t="s">
        <v>2270</v>
      </c>
      <c r="F12" t="s">
        <v>225</v>
      </c>
      <c r="G12">
        <f>COUNTIF(study_countries!B:B,A12)</f>
        <v>7</v>
      </c>
      <c r="H12">
        <v>0</v>
      </c>
      <c r="I12" t="s">
        <v>102</v>
      </c>
      <c r="J12" s="69">
        <v>91.7</v>
      </c>
      <c r="K12" s="100">
        <v>2024</v>
      </c>
      <c r="L12" t="s">
        <v>63</v>
      </c>
      <c r="M12" t="s">
        <v>64</v>
      </c>
    </row>
    <row r="13" spans="1:15">
      <c r="A13" t="s">
        <v>2025</v>
      </c>
      <c r="B13" t="str">
        <f>VLOOKUP(A13,iso_code!B:C,2,FALSE)</f>
        <v>COD</v>
      </c>
      <c r="C13" t="s">
        <v>2277</v>
      </c>
      <c r="D13" t="s">
        <v>267</v>
      </c>
      <c r="E13" t="s">
        <v>2273</v>
      </c>
      <c r="F13" t="s">
        <v>225</v>
      </c>
      <c r="G13">
        <f>COUNTIF(study_countries!B:B,A13)</f>
        <v>18</v>
      </c>
      <c r="H13">
        <v>1</v>
      </c>
      <c r="I13" t="s">
        <v>4672</v>
      </c>
      <c r="J13" s="69">
        <v>22.5</v>
      </c>
      <c r="K13" s="100">
        <v>2024</v>
      </c>
      <c r="L13" t="s">
        <v>63</v>
      </c>
      <c r="M13" t="s">
        <v>64</v>
      </c>
      <c r="N13" t="s">
        <v>4685</v>
      </c>
      <c r="O13" t="s">
        <v>4682</v>
      </c>
    </row>
    <row r="14" spans="1:15">
      <c r="A14" t="s">
        <v>2228</v>
      </c>
      <c r="B14" t="str">
        <f>VLOOKUP(A14,iso_code!B:C,2,FALSE)</f>
        <v>COG</v>
      </c>
      <c r="C14" t="s">
        <v>2278</v>
      </c>
      <c r="D14" t="s">
        <v>280</v>
      </c>
      <c r="E14" t="s">
        <v>2273</v>
      </c>
      <c r="F14" t="s">
        <v>225</v>
      </c>
      <c r="G14">
        <f>COUNTIF(study_countries!B:B,A14)</f>
        <v>15</v>
      </c>
      <c r="H14">
        <v>1</v>
      </c>
      <c r="I14" t="s">
        <v>4672</v>
      </c>
      <c r="J14" s="69">
        <v>53</v>
      </c>
      <c r="K14" s="100">
        <v>2024</v>
      </c>
      <c r="L14" t="s">
        <v>63</v>
      </c>
      <c r="M14" t="s">
        <v>64</v>
      </c>
      <c r="N14" t="s">
        <v>4686</v>
      </c>
      <c r="O14" t="s">
        <v>4682</v>
      </c>
    </row>
    <row r="15" spans="1:15">
      <c r="A15" t="s">
        <v>2229</v>
      </c>
      <c r="B15" t="str">
        <f>VLOOKUP(A15,iso_code!B:C,2,FALSE)</f>
        <v>DJI</v>
      </c>
      <c r="C15" t="s">
        <v>2279</v>
      </c>
      <c r="D15" t="s">
        <v>316</v>
      </c>
      <c r="E15" t="s">
        <v>2270</v>
      </c>
      <c r="F15" t="s">
        <v>225</v>
      </c>
      <c r="G15">
        <f>COUNTIF(study_countries!B:B,A15)</f>
        <v>15</v>
      </c>
      <c r="H15">
        <v>0</v>
      </c>
      <c r="I15" t="s">
        <v>102</v>
      </c>
      <c r="J15" s="69">
        <v>69.2</v>
      </c>
      <c r="K15" s="100">
        <v>2024</v>
      </c>
      <c r="L15" t="s">
        <v>63</v>
      </c>
      <c r="M15" t="s">
        <v>64</v>
      </c>
    </row>
    <row r="16" spans="1:15">
      <c r="A16" t="s">
        <v>851</v>
      </c>
      <c r="B16" t="str">
        <f>VLOOKUP(A16,iso_code!B:C,2,FALSE)</f>
        <v>EGY</v>
      </c>
      <c r="C16" t="s">
        <v>2280</v>
      </c>
      <c r="D16" t="s">
        <v>316</v>
      </c>
      <c r="E16" t="s">
        <v>2259</v>
      </c>
      <c r="F16" t="s">
        <v>2260</v>
      </c>
      <c r="G16">
        <f>COUNTIF(study_countries!B:B,A16)</f>
        <v>41</v>
      </c>
      <c r="H16">
        <v>1</v>
      </c>
      <c r="I16" t="s">
        <v>4672</v>
      </c>
      <c r="J16" s="69">
        <v>100</v>
      </c>
      <c r="K16" s="100">
        <v>2024</v>
      </c>
      <c r="L16" t="s">
        <v>63</v>
      </c>
      <c r="M16" t="s">
        <v>64</v>
      </c>
      <c r="N16" t="s">
        <v>4687</v>
      </c>
      <c r="O16" t="s">
        <v>4677</v>
      </c>
    </row>
    <row r="17" spans="1:15">
      <c r="A17" t="s">
        <v>2230</v>
      </c>
      <c r="B17" t="str">
        <f>VLOOKUP(A17,iso_code!B:C,2,FALSE)</f>
        <v>GNQ</v>
      </c>
      <c r="C17" t="s">
        <v>2282</v>
      </c>
      <c r="D17" t="s">
        <v>280</v>
      </c>
      <c r="E17" t="s">
        <v>2273</v>
      </c>
      <c r="F17" t="s">
        <v>2283</v>
      </c>
      <c r="G17">
        <f>COUNTIF(study_countries!B:B,A17)</f>
        <v>15</v>
      </c>
      <c r="H17">
        <v>1</v>
      </c>
      <c r="I17" t="s">
        <v>4672</v>
      </c>
      <c r="J17" s="69">
        <v>65.099999999999994</v>
      </c>
      <c r="K17" s="100">
        <v>2024</v>
      </c>
      <c r="L17" t="s">
        <v>63</v>
      </c>
      <c r="M17" t="s">
        <v>63</v>
      </c>
    </row>
    <row r="18" spans="1:15">
      <c r="A18" t="s">
        <v>2231</v>
      </c>
      <c r="B18" t="str">
        <f>VLOOKUP(A18,iso_code!B:C,2,FALSE)</f>
        <v>ERI</v>
      </c>
      <c r="C18" t="s">
        <v>2284</v>
      </c>
      <c r="D18" t="s">
        <v>316</v>
      </c>
      <c r="E18" t="s">
        <v>2270</v>
      </c>
      <c r="F18" t="s">
        <v>2285</v>
      </c>
      <c r="G18">
        <f>COUNTIF(study_countries!B:B,A18)</f>
        <v>14</v>
      </c>
      <c r="H18">
        <v>0</v>
      </c>
      <c r="I18" t="s">
        <v>102</v>
      </c>
      <c r="J18" s="69">
        <v>55.3</v>
      </c>
      <c r="K18" s="100">
        <v>2024</v>
      </c>
      <c r="L18" t="s">
        <v>63</v>
      </c>
      <c r="M18" t="s">
        <v>64</v>
      </c>
      <c r="N18" t="s">
        <v>4688</v>
      </c>
      <c r="O18" t="s">
        <v>4682</v>
      </c>
    </row>
    <row r="19" spans="1:15">
      <c r="A19" t="s">
        <v>2247</v>
      </c>
      <c r="B19" t="str">
        <f>VLOOKUP(A19,iso_code!B:C,2,FALSE)</f>
        <v>SWZ</v>
      </c>
      <c r="C19" t="s">
        <v>2286</v>
      </c>
      <c r="D19" t="s">
        <v>267</v>
      </c>
      <c r="E19" t="s">
        <v>2263</v>
      </c>
      <c r="F19" t="s">
        <v>2267</v>
      </c>
      <c r="G19">
        <f>COUNTIF(study_countries!B:B,A19)</f>
        <v>14</v>
      </c>
      <c r="H19">
        <v>0</v>
      </c>
      <c r="I19" t="s">
        <v>102</v>
      </c>
      <c r="J19" s="69">
        <v>89.3</v>
      </c>
      <c r="K19" s="100">
        <v>2024</v>
      </c>
      <c r="L19" t="s">
        <v>63</v>
      </c>
      <c r="M19" t="s">
        <v>64</v>
      </c>
    </row>
    <row r="20" spans="1:15">
      <c r="A20" t="s">
        <v>195</v>
      </c>
      <c r="B20" t="str">
        <f>VLOOKUP(A20,iso_code!B:C,2,FALSE)</f>
        <v>ETH</v>
      </c>
      <c r="C20" t="s">
        <v>2287</v>
      </c>
      <c r="D20" t="s">
        <v>316</v>
      </c>
      <c r="E20" t="s">
        <v>2270</v>
      </c>
      <c r="F20" t="s">
        <v>2285</v>
      </c>
      <c r="G20">
        <f>COUNTIF(study_countries!B:B,A20)</f>
        <v>49</v>
      </c>
      <c r="H20">
        <v>0</v>
      </c>
      <c r="I20" t="s">
        <v>102</v>
      </c>
      <c r="J20" s="69">
        <v>56.6</v>
      </c>
      <c r="K20" s="100">
        <v>2024</v>
      </c>
      <c r="L20" t="s">
        <v>63</v>
      </c>
      <c r="M20" t="s">
        <v>63</v>
      </c>
      <c r="N20" t="s">
        <v>4689</v>
      </c>
      <c r="O20" t="s">
        <v>4677</v>
      </c>
    </row>
    <row r="21" spans="1:15">
      <c r="A21" t="s">
        <v>2232</v>
      </c>
      <c r="B21" t="str">
        <f>VLOOKUP(A21,iso_code!B:C,2,FALSE)</f>
        <v>GAB</v>
      </c>
      <c r="C21" t="s">
        <v>2288</v>
      </c>
      <c r="D21" t="s">
        <v>280</v>
      </c>
      <c r="E21" t="s">
        <v>2273</v>
      </c>
      <c r="F21" t="s">
        <v>225</v>
      </c>
      <c r="G21">
        <f>COUNTIF(study_countries!B:B,A21)</f>
        <v>15</v>
      </c>
      <c r="H21">
        <v>1</v>
      </c>
      <c r="I21" t="s">
        <v>4672</v>
      </c>
      <c r="J21" s="69">
        <v>95.1</v>
      </c>
      <c r="K21" s="100">
        <v>2024</v>
      </c>
      <c r="L21" t="s">
        <v>63</v>
      </c>
      <c r="M21" t="s">
        <v>64</v>
      </c>
    </row>
    <row r="22" spans="1:15">
      <c r="A22" t="s">
        <v>2233</v>
      </c>
      <c r="B22" t="str">
        <f>VLOOKUP(A22,iso_code!B:C,2,FALSE)</f>
        <v>GMB</v>
      </c>
      <c r="C22" t="s">
        <v>2289</v>
      </c>
      <c r="D22" t="s">
        <v>244</v>
      </c>
      <c r="E22" t="s">
        <v>2265</v>
      </c>
      <c r="F22" t="s">
        <v>2267</v>
      </c>
      <c r="G22">
        <f>COUNTIF(study_countries!B:B,A22)</f>
        <v>18</v>
      </c>
      <c r="H22">
        <v>0</v>
      </c>
      <c r="I22" t="s">
        <v>102</v>
      </c>
      <c r="J22" s="69">
        <v>69</v>
      </c>
      <c r="K22" s="100">
        <v>2024</v>
      </c>
      <c r="L22" t="s">
        <v>63</v>
      </c>
      <c r="M22" t="s">
        <v>63</v>
      </c>
    </row>
    <row r="23" spans="1:15">
      <c r="A23" t="s">
        <v>251</v>
      </c>
      <c r="B23" t="str">
        <f>VLOOKUP(A23,iso_code!B:C,2,FALSE)</f>
        <v>GHA</v>
      </c>
      <c r="C23" t="s">
        <v>2290</v>
      </c>
      <c r="D23" t="s">
        <v>244</v>
      </c>
      <c r="E23" t="s">
        <v>2265</v>
      </c>
      <c r="F23" t="s">
        <v>2267</v>
      </c>
      <c r="G23">
        <f>COUNTIF(study_countries!B:B,A23)</f>
        <v>36</v>
      </c>
      <c r="H23">
        <v>3</v>
      </c>
      <c r="I23" t="s">
        <v>2281</v>
      </c>
      <c r="J23" s="69">
        <v>91.9</v>
      </c>
      <c r="K23" s="100">
        <v>2024</v>
      </c>
      <c r="L23" t="s">
        <v>63</v>
      </c>
      <c r="M23" t="s">
        <v>64</v>
      </c>
      <c r="N23" t="s">
        <v>4690</v>
      </c>
      <c r="O23" t="s">
        <v>4677</v>
      </c>
    </row>
    <row r="24" spans="1:15">
      <c r="A24" t="s">
        <v>2234</v>
      </c>
      <c r="B24" t="str">
        <f>VLOOKUP(A24,iso_code!B:C,2,FALSE)</f>
        <v>GIN</v>
      </c>
      <c r="C24" t="s">
        <v>2291</v>
      </c>
      <c r="D24" t="s">
        <v>244</v>
      </c>
      <c r="E24" t="s">
        <v>2265</v>
      </c>
      <c r="F24" t="s">
        <v>225</v>
      </c>
      <c r="G24">
        <f>COUNTIF(study_countries!B:B,A24)</f>
        <v>16</v>
      </c>
      <c r="H24">
        <v>2</v>
      </c>
      <c r="I24" t="s">
        <v>4672</v>
      </c>
      <c r="J24" s="69">
        <v>53.8</v>
      </c>
      <c r="K24" s="100">
        <v>2024</v>
      </c>
      <c r="L24" t="s">
        <v>63</v>
      </c>
      <c r="M24" t="s">
        <v>64</v>
      </c>
      <c r="N24" t="s">
        <v>4691</v>
      </c>
      <c r="O24" t="s">
        <v>2261</v>
      </c>
    </row>
    <row r="25" spans="1:15">
      <c r="A25" t="s">
        <v>2235</v>
      </c>
      <c r="B25" t="str">
        <f>VLOOKUP(A25,iso_code!B:C,2,FALSE)</f>
        <v>GNB</v>
      </c>
      <c r="C25" t="s">
        <v>2292</v>
      </c>
      <c r="D25" t="s">
        <v>244</v>
      </c>
      <c r="E25" t="s">
        <v>2265</v>
      </c>
      <c r="F25" t="s">
        <v>261</v>
      </c>
      <c r="G25">
        <f>COUNTIF(study_countries!B:B,A25)</f>
        <v>16</v>
      </c>
      <c r="H25">
        <v>0</v>
      </c>
      <c r="I25" t="s">
        <v>102</v>
      </c>
      <c r="J25" s="69">
        <v>43.7</v>
      </c>
      <c r="K25" s="100">
        <v>2024</v>
      </c>
      <c r="L25" t="s">
        <v>63</v>
      </c>
      <c r="M25" t="s">
        <v>64</v>
      </c>
    </row>
    <row r="26" spans="1:15">
      <c r="A26" t="s">
        <v>2236</v>
      </c>
      <c r="B26" t="str">
        <f>VLOOKUP(A26,iso_code!B:C,2,FALSE)</f>
        <v>CIV</v>
      </c>
      <c r="C26" t="s">
        <v>2293</v>
      </c>
      <c r="D26" t="s">
        <v>244</v>
      </c>
      <c r="E26" t="s">
        <v>2265</v>
      </c>
      <c r="F26" t="s">
        <v>225</v>
      </c>
      <c r="G26">
        <f>COUNTIF(study_countries!B:B,A26)</f>
        <v>19</v>
      </c>
      <c r="H26">
        <v>0</v>
      </c>
      <c r="I26" t="s">
        <v>102</v>
      </c>
      <c r="J26" s="69">
        <v>72.900000000000006</v>
      </c>
      <c r="K26" s="100">
        <v>2024</v>
      </c>
      <c r="L26" t="s">
        <v>63</v>
      </c>
      <c r="M26" t="s">
        <v>64</v>
      </c>
      <c r="N26" t="s">
        <v>4692</v>
      </c>
      <c r="O26" t="s">
        <v>4677</v>
      </c>
    </row>
    <row r="27" spans="1:15">
      <c r="A27" t="s">
        <v>429</v>
      </c>
      <c r="B27" t="str">
        <f>VLOOKUP(A27,iso_code!B:C,2,FALSE)</f>
        <v>KEN</v>
      </c>
      <c r="C27" t="s">
        <v>2294</v>
      </c>
      <c r="D27" t="s">
        <v>316</v>
      </c>
      <c r="E27" t="s">
        <v>2270</v>
      </c>
      <c r="F27" t="s">
        <v>2267</v>
      </c>
      <c r="G27">
        <f>COUNTIF(study_countries!B:B,A27)</f>
        <v>38</v>
      </c>
      <c r="H27">
        <v>3</v>
      </c>
      <c r="I27" t="s">
        <v>2281</v>
      </c>
      <c r="J27" s="69">
        <v>77</v>
      </c>
      <c r="K27" s="100">
        <v>2024</v>
      </c>
      <c r="L27" t="s">
        <v>63</v>
      </c>
      <c r="M27" t="s">
        <v>64</v>
      </c>
      <c r="N27" t="s">
        <v>4668</v>
      </c>
      <c r="O27" t="s">
        <v>4677</v>
      </c>
    </row>
    <row r="28" spans="1:15">
      <c r="A28" t="s">
        <v>2237</v>
      </c>
      <c r="B28" t="str">
        <f>VLOOKUP(A28,iso_code!B:C,2,FALSE)</f>
        <v>LSO</v>
      </c>
      <c r="C28" t="s">
        <v>2295</v>
      </c>
      <c r="D28" t="s">
        <v>267</v>
      </c>
      <c r="E28" t="s">
        <v>2263</v>
      </c>
      <c r="F28" t="s">
        <v>2267</v>
      </c>
      <c r="G28">
        <f>COUNTIF(study_countries!B:B,A28)</f>
        <v>16</v>
      </c>
      <c r="H28">
        <v>1</v>
      </c>
      <c r="I28" t="s">
        <v>4672</v>
      </c>
      <c r="J28" s="69">
        <v>60.6</v>
      </c>
      <c r="K28" s="100">
        <v>2024</v>
      </c>
      <c r="L28" t="s">
        <v>63</v>
      </c>
      <c r="M28" t="s">
        <v>64</v>
      </c>
    </row>
    <row r="29" spans="1:15">
      <c r="A29" t="s">
        <v>2238</v>
      </c>
      <c r="B29" t="str">
        <f>VLOOKUP(A29,iso_code!B:C,2,FALSE)</f>
        <v>LBR</v>
      </c>
      <c r="C29" t="s">
        <v>2296</v>
      </c>
      <c r="D29" t="s">
        <v>244</v>
      </c>
      <c r="E29" t="s">
        <v>2265</v>
      </c>
      <c r="F29" t="s">
        <v>2267</v>
      </c>
      <c r="G29">
        <f>COUNTIF(study_countries!B:B,A29)</f>
        <v>17</v>
      </c>
      <c r="H29">
        <v>0</v>
      </c>
      <c r="I29" t="s">
        <v>102</v>
      </c>
      <c r="J29" s="69">
        <v>34.9</v>
      </c>
      <c r="K29" s="100">
        <v>2024</v>
      </c>
      <c r="L29" t="s">
        <v>63</v>
      </c>
      <c r="M29" t="s">
        <v>64</v>
      </c>
      <c r="N29" t="s">
        <v>4693</v>
      </c>
      <c r="O29" t="s">
        <v>2261</v>
      </c>
    </row>
    <row r="30" spans="1:15">
      <c r="A30" t="s">
        <v>1993</v>
      </c>
      <c r="B30" t="str">
        <f>VLOOKUP(A30,iso_code!B:C,2,FALSE)</f>
        <v>LBY</v>
      </c>
      <c r="C30" t="s">
        <v>2297</v>
      </c>
      <c r="D30" t="s">
        <v>219</v>
      </c>
      <c r="E30" t="s">
        <v>2259</v>
      </c>
      <c r="F30" t="s">
        <v>2260</v>
      </c>
      <c r="G30">
        <f>COUNTIF(study_countries!B:B,A30)</f>
        <v>17</v>
      </c>
      <c r="H30">
        <v>0</v>
      </c>
      <c r="I30" t="s">
        <v>102</v>
      </c>
      <c r="J30" s="69">
        <v>77.400000000000006</v>
      </c>
      <c r="K30" s="100">
        <v>2024</v>
      </c>
      <c r="L30" t="s">
        <v>64</v>
      </c>
      <c r="M30" t="s">
        <v>64</v>
      </c>
    </row>
    <row r="31" spans="1:15">
      <c r="A31" t="s">
        <v>2239</v>
      </c>
      <c r="B31" t="str">
        <f>VLOOKUP(A31,iso_code!B:C,2,FALSE)</f>
        <v>MDG</v>
      </c>
      <c r="C31" t="s">
        <v>2298</v>
      </c>
      <c r="D31" t="s">
        <v>316</v>
      </c>
      <c r="E31" t="s">
        <v>2270</v>
      </c>
      <c r="F31" t="s">
        <v>225</v>
      </c>
      <c r="G31">
        <f>COUNTIF(study_countries!B:B,A31)</f>
        <v>11</v>
      </c>
      <c r="H31">
        <v>2</v>
      </c>
      <c r="I31" t="s">
        <v>4672</v>
      </c>
      <c r="J31" s="69">
        <v>42.5</v>
      </c>
      <c r="K31" s="100">
        <v>2024</v>
      </c>
      <c r="L31" t="s">
        <v>63</v>
      </c>
      <c r="M31" t="s">
        <v>64</v>
      </c>
      <c r="N31" t="s">
        <v>4694</v>
      </c>
      <c r="O31" t="s">
        <v>4682</v>
      </c>
    </row>
    <row r="32" spans="1:15">
      <c r="A32" t="s">
        <v>1165</v>
      </c>
      <c r="B32" t="str">
        <f>VLOOKUP(A32,iso_code!B:C,2,FALSE)</f>
        <v>MWI</v>
      </c>
      <c r="C32" t="s">
        <v>2299</v>
      </c>
      <c r="D32" t="s">
        <v>267</v>
      </c>
      <c r="E32" t="s">
        <v>2263</v>
      </c>
      <c r="F32" t="s">
        <v>2267</v>
      </c>
      <c r="G32">
        <f>COUNTIF(study_countries!B:B,A32)</f>
        <v>19</v>
      </c>
      <c r="H32">
        <v>1</v>
      </c>
      <c r="I32" t="s">
        <v>4672</v>
      </c>
      <c r="J32" s="69">
        <v>15.6</v>
      </c>
      <c r="K32" s="100">
        <v>2024</v>
      </c>
      <c r="L32" t="s">
        <v>63</v>
      </c>
      <c r="M32" t="s">
        <v>64</v>
      </c>
      <c r="N32" t="s">
        <v>4692</v>
      </c>
      <c r="O32" t="s">
        <v>4677</v>
      </c>
    </row>
    <row r="33" spans="1:15">
      <c r="A33" t="s">
        <v>2240</v>
      </c>
      <c r="B33" t="str">
        <f>VLOOKUP(A33,iso_code!B:C,2,FALSE)</f>
        <v>MLI</v>
      </c>
      <c r="C33" t="s">
        <v>2300</v>
      </c>
      <c r="D33" t="s">
        <v>244</v>
      </c>
      <c r="E33" t="s">
        <v>2265</v>
      </c>
      <c r="F33" t="s">
        <v>225</v>
      </c>
      <c r="G33">
        <f>COUNTIF(study_countries!B:B,A33)</f>
        <v>17</v>
      </c>
      <c r="H33">
        <v>0</v>
      </c>
      <c r="I33" t="s">
        <v>102</v>
      </c>
      <c r="J33" s="69">
        <v>49.5</v>
      </c>
      <c r="K33" s="100">
        <v>2024</v>
      </c>
      <c r="L33" t="s">
        <v>63</v>
      </c>
      <c r="M33" t="s">
        <v>64</v>
      </c>
      <c r="N33" t="s">
        <v>4695</v>
      </c>
      <c r="O33" t="s">
        <v>2261</v>
      </c>
    </row>
    <row r="34" spans="1:15">
      <c r="A34" t="s">
        <v>2111</v>
      </c>
      <c r="B34" t="str">
        <f>VLOOKUP(A34,iso_code!B:C,2,FALSE)</f>
        <v>MRT</v>
      </c>
      <c r="C34" t="s">
        <v>2301</v>
      </c>
      <c r="D34" t="s">
        <v>219</v>
      </c>
      <c r="E34" t="s">
        <v>2259</v>
      </c>
      <c r="F34" t="s">
        <v>2260</v>
      </c>
      <c r="G34">
        <f>COUNTIF(study_countries!B:B,A34)</f>
        <v>15</v>
      </c>
      <c r="H34">
        <v>1</v>
      </c>
      <c r="I34" t="s">
        <v>4672</v>
      </c>
      <c r="J34" s="69">
        <v>52.2</v>
      </c>
      <c r="K34" s="100">
        <v>2024</v>
      </c>
      <c r="L34" t="s">
        <v>63</v>
      </c>
      <c r="M34" t="s">
        <v>64</v>
      </c>
      <c r="N34" t="s">
        <v>4696</v>
      </c>
      <c r="O34" t="s">
        <v>2261</v>
      </c>
    </row>
    <row r="35" spans="1:15">
      <c r="A35" t="s">
        <v>971</v>
      </c>
      <c r="B35" t="str">
        <f>VLOOKUP(A35,iso_code!B:C,2,FALSE)</f>
        <v>MUS</v>
      </c>
      <c r="C35" t="s">
        <v>2302</v>
      </c>
      <c r="D35" t="s">
        <v>316</v>
      </c>
      <c r="E35" t="s">
        <v>2270</v>
      </c>
      <c r="F35" t="s">
        <v>2267</v>
      </c>
      <c r="G35">
        <f>COUNTIF(study_countries!B:B,A35)</f>
        <v>10</v>
      </c>
      <c r="H35">
        <v>2</v>
      </c>
      <c r="I35" t="s">
        <v>4672</v>
      </c>
      <c r="J35" s="69">
        <v>100</v>
      </c>
      <c r="K35" s="100">
        <v>2024</v>
      </c>
      <c r="L35" t="s">
        <v>63</v>
      </c>
      <c r="M35" t="s">
        <v>64</v>
      </c>
    </row>
    <row r="36" spans="1:15">
      <c r="A36" t="s">
        <v>514</v>
      </c>
      <c r="B36" t="str">
        <f>VLOOKUP(A36,iso_code!B:C,2,FALSE)</f>
        <v>MAR</v>
      </c>
      <c r="C36" t="s">
        <v>2303</v>
      </c>
      <c r="D36" t="s">
        <v>219</v>
      </c>
      <c r="E36" t="s">
        <v>2259</v>
      </c>
      <c r="F36" t="s">
        <v>2260</v>
      </c>
      <c r="G36">
        <f>COUNTIF(study_countries!B:B,A36)</f>
        <v>31</v>
      </c>
      <c r="H36">
        <v>2</v>
      </c>
      <c r="I36" t="s">
        <v>4672</v>
      </c>
      <c r="J36" s="69">
        <v>100</v>
      </c>
      <c r="K36" s="100">
        <v>2024</v>
      </c>
      <c r="L36" t="s">
        <v>63</v>
      </c>
      <c r="M36" t="s">
        <v>64</v>
      </c>
      <c r="N36" t="s">
        <v>4697</v>
      </c>
      <c r="O36" t="s">
        <v>4677</v>
      </c>
    </row>
    <row r="37" spans="1:15">
      <c r="A37" t="s">
        <v>1456</v>
      </c>
      <c r="B37" t="str">
        <f>VLOOKUP(A37,iso_code!B:C,2,FALSE)</f>
        <v>MOZ</v>
      </c>
      <c r="C37" t="s">
        <v>2304</v>
      </c>
      <c r="D37" t="s">
        <v>267</v>
      </c>
      <c r="E37" t="s">
        <v>2263</v>
      </c>
      <c r="F37" t="s">
        <v>261</v>
      </c>
      <c r="G37">
        <f>COUNTIF(study_countries!B:B,A37)</f>
        <v>23</v>
      </c>
      <c r="H37">
        <v>2</v>
      </c>
      <c r="I37" t="s">
        <v>4672</v>
      </c>
      <c r="J37" s="69">
        <v>36.9</v>
      </c>
      <c r="K37" s="100">
        <v>2024</v>
      </c>
      <c r="L37" t="s">
        <v>63</v>
      </c>
      <c r="M37" t="s">
        <v>64</v>
      </c>
      <c r="N37" t="s">
        <v>4698</v>
      </c>
      <c r="O37" t="s">
        <v>2261</v>
      </c>
    </row>
    <row r="38" spans="1:15">
      <c r="A38" t="s">
        <v>2071</v>
      </c>
      <c r="B38" t="str">
        <f>VLOOKUP(A38,iso_code!B:C,2,FALSE)</f>
        <v>NAM</v>
      </c>
      <c r="C38" t="s">
        <v>2305</v>
      </c>
      <c r="D38" t="s">
        <v>267</v>
      </c>
      <c r="E38" t="s">
        <v>2263</v>
      </c>
      <c r="F38" t="s">
        <v>2267</v>
      </c>
      <c r="G38">
        <f>COUNTIF(study_countries!B:B,A38)</f>
        <v>18</v>
      </c>
      <c r="H38">
        <v>3</v>
      </c>
      <c r="I38" t="s">
        <v>2281</v>
      </c>
      <c r="J38" s="69">
        <v>59.3</v>
      </c>
      <c r="K38" s="99"/>
      <c r="L38" t="s">
        <v>63</v>
      </c>
      <c r="M38" t="s">
        <v>64</v>
      </c>
    </row>
    <row r="39" spans="1:15">
      <c r="A39" t="s">
        <v>1006</v>
      </c>
      <c r="B39" t="str">
        <f>VLOOKUP(A39,iso_code!B:C,2,FALSE)</f>
        <v>NER</v>
      </c>
      <c r="C39" t="s">
        <v>2306</v>
      </c>
      <c r="D39" t="s">
        <v>244</v>
      </c>
      <c r="E39" t="s">
        <v>2265</v>
      </c>
      <c r="F39" t="s">
        <v>225</v>
      </c>
      <c r="G39">
        <f>COUNTIF(study_countries!B:B,A39)</f>
        <v>19</v>
      </c>
      <c r="H39">
        <v>2</v>
      </c>
      <c r="I39" t="s">
        <v>4672</v>
      </c>
      <c r="J39" s="69">
        <v>21.3</v>
      </c>
      <c r="K39" s="99">
        <v>2024</v>
      </c>
      <c r="L39" t="s">
        <v>63</v>
      </c>
      <c r="M39" t="s">
        <v>64</v>
      </c>
      <c r="N39" t="s">
        <v>4699</v>
      </c>
      <c r="O39" t="s">
        <v>4677</v>
      </c>
    </row>
    <row r="40" spans="1:15">
      <c r="A40" t="s">
        <v>1233</v>
      </c>
      <c r="B40" t="str">
        <f>VLOOKUP(A40,iso_code!B:C,2,FALSE)</f>
        <v>NGA</v>
      </c>
      <c r="C40" t="s">
        <v>2307</v>
      </c>
      <c r="D40" t="s">
        <v>244</v>
      </c>
      <c r="E40" t="s">
        <v>2265</v>
      </c>
      <c r="F40" t="s">
        <v>2267</v>
      </c>
      <c r="G40">
        <f>COUNTIF(study_countries!B:B,A40)</f>
        <v>85</v>
      </c>
      <c r="H40">
        <v>1</v>
      </c>
      <c r="I40" t="s">
        <v>4672</v>
      </c>
      <c r="J40" s="69">
        <v>62.5</v>
      </c>
      <c r="K40" s="99">
        <v>2024</v>
      </c>
      <c r="L40" t="s">
        <v>63</v>
      </c>
      <c r="M40" t="s">
        <v>63</v>
      </c>
      <c r="N40" t="s">
        <v>4700</v>
      </c>
      <c r="O40" t="s">
        <v>4677</v>
      </c>
    </row>
    <row r="41" spans="1:15">
      <c r="A41" t="s">
        <v>2241</v>
      </c>
      <c r="B41" t="str">
        <f>VLOOKUP(A41,iso_code!B:C,2,FALSE)</f>
        <v>RWA</v>
      </c>
      <c r="C41" t="s">
        <v>2308</v>
      </c>
      <c r="D41" t="s">
        <v>316</v>
      </c>
      <c r="E41" t="s">
        <v>2270</v>
      </c>
      <c r="F41" t="s">
        <v>2267</v>
      </c>
      <c r="G41">
        <f>COUNTIF(study_countries!B:B,A41)</f>
        <v>25</v>
      </c>
      <c r="H41">
        <v>2</v>
      </c>
      <c r="I41" t="s">
        <v>4672</v>
      </c>
      <c r="J41" s="69">
        <v>72</v>
      </c>
      <c r="K41" s="99">
        <v>2024</v>
      </c>
      <c r="L41" t="s">
        <v>63</v>
      </c>
      <c r="M41" t="s">
        <v>64</v>
      </c>
      <c r="N41" t="s">
        <v>4701</v>
      </c>
      <c r="O41" t="s">
        <v>4677</v>
      </c>
    </row>
    <row r="42" spans="1:15">
      <c r="A42" t="s">
        <v>2242</v>
      </c>
      <c r="B42" t="str">
        <f>VLOOKUP(A42,iso_code!B:C,2,FALSE)</f>
        <v>STP</v>
      </c>
      <c r="C42" t="s">
        <v>2309</v>
      </c>
      <c r="D42" t="s">
        <v>280</v>
      </c>
      <c r="E42" t="s">
        <v>2273</v>
      </c>
      <c r="F42" t="s">
        <v>261</v>
      </c>
      <c r="G42">
        <f>COUNTIF(study_countries!B:B,A42)</f>
        <v>6</v>
      </c>
      <c r="H42">
        <v>0</v>
      </c>
      <c r="I42" t="s">
        <v>102</v>
      </c>
      <c r="J42" s="69">
        <v>77.7</v>
      </c>
      <c r="K42" s="99">
        <v>2024</v>
      </c>
      <c r="L42" t="s">
        <v>63</v>
      </c>
      <c r="M42" t="s">
        <v>64</v>
      </c>
    </row>
    <row r="43" spans="1:15">
      <c r="A43" t="s">
        <v>1689</v>
      </c>
      <c r="B43" t="str">
        <f>VLOOKUP(A43,iso_code!B:C,2,FALSE)</f>
        <v>SEN</v>
      </c>
      <c r="C43" t="s">
        <v>2310</v>
      </c>
      <c r="D43" t="s">
        <v>244</v>
      </c>
      <c r="E43" t="s">
        <v>2265</v>
      </c>
      <c r="F43" t="s">
        <v>225</v>
      </c>
      <c r="G43">
        <f>COUNTIF(study_countries!B:B,A43)</f>
        <v>19</v>
      </c>
      <c r="H43">
        <v>1</v>
      </c>
      <c r="I43" t="s">
        <v>4672</v>
      </c>
      <c r="J43" s="69">
        <v>82.9</v>
      </c>
      <c r="K43" s="99">
        <v>2024</v>
      </c>
      <c r="L43" t="s">
        <v>63</v>
      </c>
      <c r="M43" t="s">
        <v>64</v>
      </c>
      <c r="N43" t="s">
        <v>4702</v>
      </c>
      <c r="O43" t="s">
        <v>4677</v>
      </c>
    </row>
    <row r="44" spans="1:15">
      <c r="A44" t="s">
        <v>2243</v>
      </c>
      <c r="B44" t="str">
        <f>VLOOKUP(A44,iso_code!B:C,2,FALSE)</f>
        <v>SYC</v>
      </c>
      <c r="C44" t="s">
        <v>2311</v>
      </c>
      <c r="D44" t="s">
        <v>316</v>
      </c>
      <c r="E44" t="s">
        <v>2270</v>
      </c>
      <c r="F44" t="s">
        <v>2267</v>
      </c>
      <c r="G44">
        <f>COUNTIF(study_countries!B:B,A44)</f>
        <v>6</v>
      </c>
      <c r="H44">
        <v>2</v>
      </c>
      <c r="I44" t="s">
        <v>4672</v>
      </c>
      <c r="J44" s="69">
        <v>100</v>
      </c>
      <c r="K44" s="99">
        <v>2024</v>
      </c>
      <c r="L44" t="s">
        <v>63</v>
      </c>
      <c r="M44" t="s">
        <v>64</v>
      </c>
    </row>
    <row r="45" spans="1:15">
      <c r="A45" t="s">
        <v>2095</v>
      </c>
      <c r="B45" t="str">
        <f>VLOOKUP(A45,iso_code!B:C,2,FALSE)</f>
        <v>SLE</v>
      </c>
      <c r="C45" t="s">
        <v>2312</v>
      </c>
      <c r="D45" t="s">
        <v>244</v>
      </c>
      <c r="E45" t="s">
        <v>2265</v>
      </c>
      <c r="F45" t="s">
        <v>2267</v>
      </c>
      <c r="G45">
        <f>COUNTIF(study_countries!B:B,A45)</f>
        <v>19</v>
      </c>
      <c r="H45">
        <v>0</v>
      </c>
      <c r="I45" t="s">
        <v>102</v>
      </c>
      <c r="J45" s="69">
        <v>39.200000000000003</v>
      </c>
      <c r="K45" s="99">
        <v>2024</v>
      </c>
      <c r="L45" t="s">
        <v>63</v>
      </c>
      <c r="M45" t="s">
        <v>64</v>
      </c>
      <c r="N45" t="s">
        <v>4703</v>
      </c>
      <c r="O45" t="s">
        <v>2261</v>
      </c>
    </row>
    <row r="46" spans="1:15">
      <c r="A46" t="s">
        <v>2244</v>
      </c>
      <c r="B46" t="str">
        <f>VLOOKUP(A46,iso_code!B:C,2,FALSE)</f>
        <v>SOM</v>
      </c>
      <c r="C46" t="s">
        <v>2313</v>
      </c>
      <c r="D46" t="s">
        <v>316</v>
      </c>
      <c r="E46" t="s">
        <v>2270</v>
      </c>
      <c r="F46" t="s">
        <v>2285</v>
      </c>
      <c r="G46">
        <f>COUNTIF(study_countries!B:B,A46)</f>
        <v>17</v>
      </c>
      <c r="H46">
        <v>0</v>
      </c>
      <c r="I46" t="s">
        <v>102</v>
      </c>
      <c r="J46" s="69">
        <v>54.4</v>
      </c>
      <c r="K46" s="99">
        <v>2024</v>
      </c>
      <c r="L46" t="s">
        <v>63</v>
      </c>
      <c r="M46" t="s">
        <v>64</v>
      </c>
      <c r="N46" t="s">
        <v>4704</v>
      </c>
      <c r="O46" t="s">
        <v>2261</v>
      </c>
    </row>
    <row r="47" spans="1:15">
      <c r="A47" t="s">
        <v>613</v>
      </c>
      <c r="B47" t="str">
        <f>VLOOKUP(A47,iso_code!B:C,2,FALSE)</f>
        <v>ZAF</v>
      </c>
      <c r="C47" t="s">
        <v>2314</v>
      </c>
      <c r="D47" t="s">
        <v>267</v>
      </c>
      <c r="E47" t="s">
        <v>2263</v>
      </c>
      <c r="F47" t="s">
        <v>2267</v>
      </c>
      <c r="G47">
        <f>COUNTIF(study_countries!B:B,A47)</f>
        <v>43</v>
      </c>
      <c r="H47">
        <v>4</v>
      </c>
      <c r="I47" t="s">
        <v>2281</v>
      </c>
      <c r="J47" s="69">
        <v>90.2</v>
      </c>
      <c r="K47" s="99">
        <v>2024</v>
      </c>
      <c r="L47" t="s">
        <v>63</v>
      </c>
      <c r="M47" t="s">
        <v>63</v>
      </c>
      <c r="N47" t="s">
        <v>4669</v>
      </c>
      <c r="O47" t="s">
        <v>4677</v>
      </c>
    </row>
    <row r="48" spans="1:15">
      <c r="A48" t="s">
        <v>2245</v>
      </c>
      <c r="B48" t="str">
        <f>VLOOKUP(A48,iso_code!B:C,2,FALSE)</f>
        <v>SSD</v>
      </c>
      <c r="C48" t="s">
        <v>2315</v>
      </c>
      <c r="D48" t="s">
        <v>316</v>
      </c>
      <c r="E48" t="s">
        <v>2270</v>
      </c>
      <c r="F48" t="s">
        <v>2267</v>
      </c>
      <c r="G48">
        <f>COUNTIF(study_countries!B:B,A48)</f>
        <v>13</v>
      </c>
      <c r="H48">
        <v>0</v>
      </c>
      <c r="I48" t="s">
        <v>102</v>
      </c>
      <c r="J48" s="69">
        <v>5.4</v>
      </c>
      <c r="K48" s="99">
        <v>2024</v>
      </c>
      <c r="L48" t="s">
        <v>63</v>
      </c>
      <c r="M48" t="s">
        <v>64</v>
      </c>
      <c r="N48" t="s">
        <v>4705</v>
      </c>
      <c r="O48" t="s">
        <v>4682</v>
      </c>
    </row>
    <row r="49" spans="1:15">
      <c r="A49" t="s">
        <v>2246</v>
      </c>
      <c r="B49" t="str">
        <f>VLOOKUP(A49,iso_code!B:C,2,FALSE)</f>
        <v>SDN</v>
      </c>
      <c r="C49" t="s">
        <v>2316</v>
      </c>
      <c r="D49" t="s">
        <v>316</v>
      </c>
      <c r="E49" t="s">
        <v>2270</v>
      </c>
      <c r="F49" t="s">
        <v>2260</v>
      </c>
      <c r="G49">
        <f>COUNTIF(study_countries!B:B,A49)</f>
        <v>21</v>
      </c>
      <c r="H49">
        <v>0</v>
      </c>
      <c r="I49" t="s">
        <v>102</v>
      </c>
      <c r="J49" s="69">
        <v>66</v>
      </c>
      <c r="K49" s="99">
        <v>2024</v>
      </c>
      <c r="L49" t="s">
        <v>63</v>
      </c>
      <c r="M49" t="s">
        <v>64</v>
      </c>
      <c r="N49" t="s">
        <v>4706</v>
      </c>
      <c r="O49" t="s">
        <v>2261</v>
      </c>
    </row>
    <row r="50" spans="1:15">
      <c r="A50" t="s">
        <v>859</v>
      </c>
      <c r="B50" t="str">
        <f>VLOOKUP(A50,iso_code!B:C,2,FALSE)</f>
        <v>TZA</v>
      </c>
      <c r="C50" t="s">
        <v>2317</v>
      </c>
      <c r="D50" t="s">
        <v>316</v>
      </c>
      <c r="E50" t="s">
        <v>2270</v>
      </c>
      <c r="F50" t="s">
        <v>2267</v>
      </c>
      <c r="G50">
        <f>COUNTIF(study_countries!B:B,A50)</f>
        <v>25</v>
      </c>
      <c r="H50">
        <v>1</v>
      </c>
      <c r="I50" t="s">
        <v>4672</v>
      </c>
      <c r="J50" s="69">
        <v>52.4</v>
      </c>
      <c r="K50" s="99">
        <v>2024</v>
      </c>
      <c r="L50" t="s">
        <v>63</v>
      </c>
      <c r="M50" t="s">
        <v>64</v>
      </c>
      <c r="N50" t="s">
        <v>4707</v>
      </c>
      <c r="O50" t="s">
        <v>2261</v>
      </c>
    </row>
    <row r="51" spans="1:15">
      <c r="A51" t="s">
        <v>2017</v>
      </c>
      <c r="B51" t="str">
        <f>VLOOKUP(A51,iso_code!B:C,2,FALSE)</f>
        <v>TGO</v>
      </c>
      <c r="C51" t="s">
        <v>2318</v>
      </c>
      <c r="D51" t="s">
        <v>244</v>
      </c>
      <c r="E51" t="s">
        <v>2265</v>
      </c>
      <c r="F51" t="s">
        <v>225</v>
      </c>
      <c r="G51">
        <f>COUNTIF(study_countries!B:B,A51)</f>
        <v>18</v>
      </c>
      <c r="H51">
        <v>1</v>
      </c>
      <c r="I51" t="s">
        <v>4672</v>
      </c>
      <c r="J51" s="69">
        <v>61.1</v>
      </c>
      <c r="K51" s="99">
        <v>2024</v>
      </c>
      <c r="L51" t="s">
        <v>63</v>
      </c>
      <c r="M51" t="s">
        <v>63</v>
      </c>
      <c r="N51" t="s">
        <v>4708</v>
      </c>
      <c r="O51" t="s">
        <v>2261</v>
      </c>
    </row>
    <row r="52" spans="1:15">
      <c r="A52" t="s">
        <v>953</v>
      </c>
      <c r="B52" t="str">
        <f>VLOOKUP(A52,iso_code!B:C,2,FALSE)</f>
        <v>TUN</v>
      </c>
      <c r="C52" t="s">
        <v>2319</v>
      </c>
      <c r="D52" t="s">
        <v>219</v>
      </c>
      <c r="E52" t="s">
        <v>2259</v>
      </c>
      <c r="F52" t="s">
        <v>2260</v>
      </c>
      <c r="G52">
        <f>COUNTIF(study_countries!B:B,A52)</f>
        <v>22</v>
      </c>
      <c r="H52">
        <v>2</v>
      </c>
      <c r="I52" t="s">
        <v>4672</v>
      </c>
      <c r="J52" s="69">
        <v>100</v>
      </c>
      <c r="K52" s="99">
        <v>2024</v>
      </c>
      <c r="L52" t="s">
        <v>63</v>
      </c>
      <c r="M52" t="s">
        <v>63</v>
      </c>
      <c r="N52" t="s">
        <v>4709</v>
      </c>
      <c r="O52" t="s">
        <v>4677</v>
      </c>
    </row>
    <row r="53" spans="1:15">
      <c r="A53" t="s">
        <v>1468</v>
      </c>
      <c r="B53" t="str">
        <f>VLOOKUP(A53,iso_code!B:C,2,FALSE)</f>
        <v>UGA</v>
      </c>
      <c r="C53" t="s">
        <v>2320</v>
      </c>
      <c r="D53" t="s">
        <v>316</v>
      </c>
      <c r="E53" t="s">
        <v>2270</v>
      </c>
      <c r="F53" t="s">
        <v>2267</v>
      </c>
      <c r="G53">
        <f>COUNTIF(study_countries!B:B,A53)</f>
        <v>24</v>
      </c>
      <c r="H53">
        <v>3</v>
      </c>
      <c r="I53" t="s">
        <v>2281</v>
      </c>
      <c r="J53" s="69">
        <v>55.3</v>
      </c>
      <c r="K53" s="99">
        <v>2024</v>
      </c>
      <c r="L53" t="s">
        <v>63</v>
      </c>
      <c r="M53" t="s">
        <v>64</v>
      </c>
      <c r="N53" t="s">
        <v>4710</v>
      </c>
      <c r="O53" t="s">
        <v>4677</v>
      </c>
    </row>
    <row r="54" spans="1:15">
      <c r="A54" t="s">
        <v>748</v>
      </c>
      <c r="B54" t="str">
        <f>VLOOKUP(A54,iso_code!B:C,2,FALSE)</f>
        <v>ZMB</v>
      </c>
      <c r="C54" t="s">
        <v>2321</v>
      </c>
      <c r="D54" t="s">
        <v>267</v>
      </c>
      <c r="E54" t="s">
        <v>2263</v>
      </c>
      <c r="F54" t="s">
        <v>2267</v>
      </c>
      <c r="G54">
        <f>COUNTIF(study_countries!B:B,A54)</f>
        <v>23</v>
      </c>
      <c r="H54">
        <v>0</v>
      </c>
      <c r="I54" t="s">
        <v>102</v>
      </c>
      <c r="J54" s="69">
        <v>53.6</v>
      </c>
      <c r="K54" s="99">
        <v>2024</v>
      </c>
      <c r="L54" t="s">
        <v>63</v>
      </c>
      <c r="M54" t="s">
        <v>64</v>
      </c>
      <c r="N54" t="s">
        <v>4711</v>
      </c>
      <c r="O54" t="s">
        <v>4677</v>
      </c>
    </row>
    <row r="55" spans="1:15">
      <c r="A55" t="s">
        <v>2248</v>
      </c>
      <c r="B55" t="str">
        <f>VLOOKUP(A55,iso_code!B:C,2,FALSE)</f>
        <v>ZWE</v>
      </c>
      <c r="C55" t="s">
        <v>2322</v>
      </c>
      <c r="D55" t="s">
        <v>267</v>
      </c>
      <c r="E55" t="s">
        <v>2263</v>
      </c>
      <c r="F55" t="s">
        <v>2267</v>
      </c>
      <c r="G55">
        <f>COUNTIF(study_countries!B:B,A55)</f>
        <v>20</v>
      </c>
      <c r="H55">
        <v>2</v>
      </c>
      <c r="I55" t="s">
        <v>4672</v>
      </c>
      <c r="J55" s="69">
        <v>62</v>
      </c>
      <c r="K55" s="99">
        <v>2024</v>
      </c>
      <c r="L55" t="s">
        <v>63</v>
      </c>
      <c r="M55" t="s">
        <v>63</v>
      </c>
      <c r="N55" t="s">
        <v>4712</v>
      </c>
      <c r="O55" t="s">
        <v>2261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2249</v>
      </c>
      <c r="B1" s="37" t="s">
        <v>2323</v>
      </c>
      <c r="C1" s="37" t="s">
        <v>2324</v>
      </c>
      <c r="D1" s="37" t="s">
        <v>2253</v>
      </c>
    </row>
    <row r="2" spans="1:4">
      <c r="A2" t="s">
        <v>244</v>
      </c>
      <c r="B2" t="s">
        <v>2325</v>
      </c>
      <c r="C2" t="s">
        <v>2326</v>
      </c>
      <c r="D2">
        <f>COUNTIF(study_pools!B:B,A2)</f>
        <v>124</v>
      </c>
    </row>
    <row r="3" spans="1:4">
      <c r="A3" t="s">
        <v>316</v>
      </c>
      <c r="B3" t="s">
        <v>2327</v>
      </c>
      <c r="C3" t="s">
        <v>2328</v>
      </c>
      <c r="D3">
        <f>COUNTIF(study_pools!B:B,A3)</f>
        <v>139</v>
      </c>
    </row>
    <row r="4" spans="1:4">
      <c r="A4" t="s">
        <v>280</v>
      </c>
      <c r="B4" t="s">
        <v>2329</v>
      </c>
      <c r="C4" t="s">
        <v>2330</v>
      </c>
      <c r="D4">
        <f>COUNTIF(study_pools!B:B,A4)</f>
        <v>32</v>
      </c>
    </row>
    <row r="5" spans="1:4">
      <c r="A5" t="s">
        <v>267</v>
      </c>
      <c r="B5" t="s">
        <v>2331</v>
      </c>
      <c r="C5" t="s">
        <v>2332</v>
      </c>
      <c r="D5">
        <f>COUNTIF(study_pools!B:B,A5)</f>
        <v>66</v>
      </c>
    </row>
    <row r="6" spans="1:4">
      <c r="A6" t="s">
        <v>219</v>
      </c>
      <c r="B6" t="s">
        <v>2333</v>
      </c>
      <c r="C6" t="s">
        <v>2334</v>
      </c>
      <c r="D6">
        <f>COUNTIF(study_pools!B:B,A6)</f>
        <v>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X78"/>
  <sheetViews>
    <sheetView tabSelected="1" topLeftCell="R1" workbookViewId="0">
      <pane ySplit="1" topLeftCell="A2" activePane="bottomLeft" state="frozen"/>
      <selection pane="bottomLeft" activeCell="T2" sqref="T2"/>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8" width="21.1640625" style="105" customWidth="1"/>
    <col min="9" max="9" width="16.33203125" style="105" customWidth="1"/>
    <col min="10" max="10" width="13.33203125" style="105" customWidth="1"/>
    <col min="11" max="11" width="18.83203125" style="105" customWidth="1"/>
    <col min="12" max="12" width="13.33203125" style="105" customWidth="1"/>
    <col min="13" max="13" width="23.33203125" style="105" customWidth="1"/>
    <col min="14" max="14" width="21.83203125" style="105" customWidth="1"/>
    <col min="15" max="15" width="8.6640625" style="105" bestFit="1" customWidth="1"/>
    <col min="16" max="16" width="25" style="105" customWidth="1"/>
    <col min="17" max="17" width="33.33203125" style="105" customWidth="1"/>
    <col min="18" max="18" width="23.6640625" style="105" customWidth="1"/>
    <col min="19" max="19" width="33.33203125" style="105" customWidth="1"/>
    <col min="20" max="20" width="54" style="105" customWidth="1"/>
    <col min="21" max="21" width="43.33203125" style="105" customWidth="1"/>
    <col min="22" max="22" width="34.33203125" style="105" customWidth="1"/>
    <col min="23" max="23" width="21.83203125" style="105" customWidth="1"/>
    <col min="24" max="16384" width="8.83203125" style="105"/>
  </cols>
  <sheetData>
    <row r="1" spans="1:24" ht="48">
      <c r="A1" s="106" t="s">
        <v>2158</v>
      </c>
      <c r="B1" s="101" t="s">
        <v>2335</v>
      </c>
      <c r="C1" s="101" t="s">
        <v>2336</v>
      </c>
      <c r="D1" s="101" t="s">
        <v>2337</v>
      </c>
      <c r="E1" s="101" t="s">
        <v>2338</v>
      </c>
      <c r="F1" s="101" t="s">
        <v>2339</v>
      </c>
      <c r="G1" s="101" t="s">
        <v>2340</v>
      </c>
      <c r="H1" s="101" t="s">
        <v>2341</v>
      </c>
      <c r="I1" s="101" t="s">
        <v>2342</v>
      </c>
      <c r="J1" s="101" t="s">
        <v>2343</v>
      </c>
      <c r="K1" s="101" t="s">
        <v>2344</v>
      </c>
      <c r="L1" s="101" t="s">
        <v>2345</v>
      </c>
      <c r="M1" s="101" t="s">
        <v>2346</v>
      </c>
      <c r="N1" s="101" t="s">
        <v>2347</v>
      </c>
      <c r="O1" s="101" t="s">
        <v>2348</v>
      </c>
      <c r="P1" s="101" t="s">
        <v>2349</v>
      </c>
      <c r="Q1" s="101" t="s">
        <v>2350</v>
      </c>
      <c r="R1" s="101" t="s">
        <v>2351</v>
      </c>
      <c r="S1" s="101" t="s">
        <v>47</v>
      </c>
      <c r="T1" s="107" t="s">
        <v>2352</v>
      </c>
      <c r="U1" s="107" t="s">
        <v>40</v>
      </c>
      <c r="V1" s="107" t="s">
        <v>2353</v>
      </c>
      <c r="W1" s="114" t="s">
        <v>2354</v>
      </c>
      <c r="X1" s="114" t="s">
        <v>5372</v>
      </c>
    </row>
    <row r="2" spans="1:24" ht="113" customHeight="1">
      <c r="A2" s="108" t="s">
        <v>382</v>
      </c>
      <c r="B2" s="103" t="s">
        <v>2355</v>
      </c>
      <c r="C2" s="103" t="s">
        <v>2160</v>
      </c>
      <c r="D2" s="103" t="s">
        <v>2356</v>
      </c>
      <c r="E2" s="103" t="s">
        <v>2357</v>
      </c>
      <c r="F2" s="103" t="s">
        <v>2358</v>
      </c>
      <c r="G2" s="109">
        <v>3000</v>
      </c>
      <c r="H2" s="103" t="s">
        <v>63</v>
      </c>
      <c r="I2" s="103" t="s">
        <v>2359</v>
      </c>
      <c r="J2" s="103" t="s">
        <v>2360</v>
      </c>
      <c r="K2" s="103" t="s">
        <v>63</v>
      </c>
      <c r="L2" s="103" t="s">
        <v>63</v>
      </c>
      <c r="M2" s="103" t="s">
        <v>102</v>
      </c>
      <c r="N2" s="103" t="s">
        <v>63</v>
      </c>
      <c r="O2" s="103" t="s">
        <v>2361</v>
      </c>
      <c r="P2" s="110">
        <f>COUNTIF(study_tools!B:B,A2)</f>
        <v>41</v>
      </c>
      <c r="Q2" s="103" t="s">
        <v>5378</v>
      </c>
      <c r="R2" s="110" t="s">
        <v>63</v>
      </c>
      <c r="S2" s="103" t="s">
        <v>64</v>
      </c>
      <c r="T2" s="102" t="s">
        <v>5349</v>
      </c>
      <c r="U2" s="102" t="s">
        <v>5350</v>
      </c>
      <c r="V2" s="102" t="s">
        <v>5351</v>
      </c>
      <c r="W2" s="105" t="s">
        <v>5352</v>
      </c>
      <c r="X2" s="102" t="s">
        <v>102</v>
      </c>
    </row>
    <row r="3" spans="1:24" ht="96">
      <c r="A3" s="108" t="s">
        <v>265</v>
      </c>
      <c r="B3" s="103" t="s">
        <v>2363</v>
      </c>
      <c r="C3" s="103" t="s">
        <v>2160</v>
      </c>
      <c r="D3" s="103" t="s">
        <v>470</v>
      </c>
      <c r="E3" s="103" t="s">
        <v>2364</v>
      </c>
      <c r="F3" s="103" t="s">
        <v>28</v>
      </c>
      <c r="G3" s="109">
        <v>0</v>
      </c>
      <c r="H3" s="103" t="s">
        <v>63</v>
      </c>
      <c r="I3" s="103" t="s">
        <v>2360</v>
      </c>
      <c r="J3" s="103" t="s">
        <v>2359</v>
      </c>
      <c r="K3" s="103" t="s">
        <v>63</v>
      </c>
      <c r="L3" s="103" t="s">
        <v>63</v>
      </c>
      <c r="M3" s="103" t="s">
        <v>2365</v>
      </c>
      <c r="N3" s="103" t="s">
        <v>64</v>
      </c>
      <c r="O3" s="103" t="s">
        <v>2366</v>
      </c>
      <c r="P3" s="110">
        <f>COUNTIF(study_tools!B:B,A3)</f>
        <v>35</v>
      </c>
      <c r="Q3" s="103" t="s">
        <v>2362</v>
      </c>
      <c r="R3" s="110" t="s">
        <v>133</v>
      </c>
      <c r="S3" s="103" t="s">
        <v>64</v>
      </c>
      <c r="T3" s="102" t="s">
        <v>5357</v>
      </c>
      <c r="U3" s="102" t="s">
        <v>5358</v>
      </c>
      <c r="V3" s="102" t="s">
        <v>5359</v>
      </c>
      <c r="W3" s="105" t="s">
        <v>5360</v>
      </c>
      <c r="X3" s="102" t="s">
        <v>102</v>
      </c>
    </row>
    <row r="4" spans="1:24" ht="80">
      <c r="A4" s="108" t="s">
        <v>784</v>
      </c>
      <c r="B4" s="103" t="s">
        <v>2367</v>
      </c>
      <c r="C4" s="103" t="s">
        <v>2160</v>
      </c>
      <c r="D4" s="103" t="s">
        <v>2368</v>
      </c>
      <c r="E4" s="103" t="s">
        <v>2369</v>
      </c>
      <c r="F4" s="103" t="s">
        <v>28</v>
      </c>
      <c r="G4" s="109">
        <v>0</v>
      </c>
      <c r="H4" s="103" t="s">
        <v>63</v>
      </c>
      <c r="I4" s="103" t="s">
        <v>2360</v>
      </c>
      <c r="J4" s="103" t="s">
        <v>2360</v>
      </c>
      <c r="K4" s="103" t="s">
        <v>63</v>
      </c>
      <c r="L4" s="103" t="s">
        <v>63</v>
      </c>
      <c r="M4" s="103" t="s">
        <v>2365</v>
      </c>
      <c r="N4" s="103" t="s">
        <v>64</v>
      </c>
      <c r="O4" s="103" t="s">
        <v>2361</v>
      </c>
      <c r="P4" s="110">
        <f>COUNTIF(study_tools!B:B,A4)</f>
        <v>15</v>
      </c>
      <c r="Q4" s="103" t="s">
        <v>2362</v>
      </c>
      <c r="R4" s="110" t="s">
        <v>133</v>
      </c>
      <c r="S4" s="103" t="s">
        <v>64</v>
      </c>
      <c r="T4" s="102" t="s">
        <v>5361</v>
      </c>
      <c r="U4" s="102" t="s">
        <v>5362</v>
      </c>
      <c r="V4" s="102" t="s">
        <v>5363</v>
      </c>
      <c r="W4" s="105" t="s">
        <v>5364</v>
      </c>
      <c r="X4" s="102" t="s">
        <v>5373</v>
      </c>
    </row>
    <row r="5" spans="1:24" ht="64">
      <c r="A5" s="108" t="s">
        <v>1748</v>
      </c>
      <c r="B5" s="103" t="s">
        <v>2370</v>
      </c>
      <c r="C5" s="103" t="s">
        <v>2160</v>
      </c>
      <c r="D5" s="103" t="s">
        <v>2368</v>
      </c>
      <c r="E5" s="103" t="s">
        <v>2369</v>
      </c>
      <c r="F5" s="103" t="s">
        <v>28</v>
      </c>
      <c r="G5" s="109">
        <v>0</v>
      </c>
      <c r="H5" s="103" t="s">
        <v>63</v>
      </c>
      <c r="I5" s="103" t="s">
        <v>2360</v>
      </c>
      <c r="J5" s="103" t="s">
        <v>2360</v>
      </c>
      <c r="K5" s="103" t="s">
        <v>63</v>
      </c>
      <c r="L5" s="103" t="s">
        <v>63</v>
      </c>
      <c r="M5" s="103" t="s">
        <v>2365</v>
      </c>
      <c r="N5" s="103" t="s">
        <v>64</v>
      </c>
      <c r="O5" s="103" t="s">
        <v>2361</v>
      </c>
      <c r="P5" s="110">
        <f>COUNTIF(study_tools!B:B,A5)</f>
        <v>2</v>
      </c>
      <c r="Q5" s="103" t="s">
        <v>2362</v>
      </c>
      <c r="R5" s="110" t="s">
        <v>133</v>
      </c>
      <c r="S5" s="103" t="s">
        <v>64</v>
      </c>
      <c r="T5" s="102" t="s">
        <v>5365</v>
      </c>
      <c r="U5" s="102" t="s">
        <v>5366</v>
      </c>
      <c r="V5" s="102" t="s">
        <v>5363</v>
      </c>
      <c r="W5" s="105" t="s">
        <v>5367</v>
      </c>
      <c r="X5" s="102" t="s">
        <v>5374</v>
      </c>
    </row>
    <row r="6" spans="1:24" ht="32">
      <c r="A6" s="108" t="s">
        <v>370</v>
      </c>
      <c r="B6" s="103" t="s">
        <v>2371</v>
      </c>
      <c r="C6" s="103"/>
      <c r="D6" s="103" t="s">
        <v>2368</v>
      </c>
      <c r="E6" s="103" t="s">
        <v>2372</v>
      </c>
      <c r="F6" s="103" t="s">
        <v>28</v>
      </c>
      <c r="G6" s="109">
        <v>0</v>
      </c>
      <c r="H6" s="103" t="s">
        <v>63</v>
      </c>
      <c r="I6" s="103" t="s">
        <v>2360</v>
      </c>
      <c r="J6" s="103" t="s">
        <v>2359</v>
      </c>
      <c r="K6" s="103" t="s">
        <v>63</v>
      </c>
      <c r="L6" s="103" t="s">
        <v>63</v>
      </c>
      <c r="M6" s="103" t="s">
        <v>2365</v>
      </c>
      <c r="N6" s="103"/>
      <c r="O6" s="103" t="s">
        <v>2366</v>
      </c>
      <c r="P6" s="110">
        <f>COUNTIF(study_tools!B:B,A6)</f>
        <v>9</v>
      </c>
      <c r="Q6" s="103" t="s">
        <v>2373</v>
      </c>
      <c r="R6" s="110"/>
      <c r="S6" s="103"/>
      <c r="T6" s="102"/>
      <c r="U6" s="102"/>
      <c r="V6" s="102"/>
      <c r="X6" s="102"/>
    </row>
    <row r="7" spans="1:24" ht="32">
      <c r="A7" s="108" t="s">
        <v>2374</v>
      </c>
      <c r="B7" s="103" t="s">
        <v>2375</v>
      </c>
      <c r="C7" s="103"/>
      <c r="D7" s="103" t="s">
        <v>2368</v>
      </c>
      <c r="E7" s="103" t="s">
        <v>151</v>
      </c>
      <c r="F7" s="103" t="s">
        <v>28</v>
      </c>
      <c r="G7" s="109">
        <v>0</v>
      </c>
      <c r="H7" s="103" t="s">
        <v>63</v>
      </c>
      <c r="I7" s="103" t="s">
        <v>2360</v>
      </c>
      <c r="J7" s="103" t="s">
        <v>2359</v>
      </c>
      <c r="K7" s="103" t="s">
        <v>63</v>
      </c>
      <c r="L7" s="103" t="s">
        <v>63</v>
      </c>
      <c r="M7" s="103" t="s">
        <v>102</v>
      </c>
      <c r="N7" s="103"/>
      <c r="O7" s="103" t="s">
        <v>2361</v>
      </c>
      <c r="P7" s="110">
        <f>COUNTIF(study_tools!B:B,A7)</f>
        <v>0</v>
      </c>
      <c r="Q7" s="103" t="s">
        <v>2373</v>
      </c>
      <c r="R7" s="110"/>
      <c r="S7" s="103"/>
      <c r="T7" s="102"/>
      <c r="U7" s="102"/>
      <c r="V7" s="102"/>
      <c r="X7" s="102"/>
    </row>
    <row r="8" spans="1:24" ht="32">
      <c r="A8" s="108" t="s">
        <v>2166</v>
      </c>
      <c r="B8" s="103" t="s">
        <v>2376</v>
      </c>
      <c r="C8" s="103"/>
      <c r="D8" s="103" t="s">
        <v>322</v>
      </c>
      <c r="E8" s="103" t="s">
        <v>2377</v>
      </c>
      <c r="F8" s="103" t="s">
        <v>28</v>
      </c>
      <c r="G8" s="109">
        <v>0</v>
      </c>
      <c r="H8" s="103" t="s">
        <v>63</v>
      </c>
      <c r="I8" s="103" t="s">
        <v>2360</v>
      </c>
      <c r="J8" s="103" t="s">
        <v>2360</v>
      </c>
      <c r="K8" s="103" t="s">
        <v>63</v>
      </c>
      <c r="L8" s="103" t="s">
        <v>63</v>
      </c>
      <c r="M8" s="103" t="s">
        <v>2365</v>
      </c>
      <c r="N8" s="103"/>
      <c r="O8" s="103" t="s">
        <v>2366</v>
      </c>
      <c r="P8" s="110">
        <f>COUNTIF(study_tools!B:B,A8)</f>
        <v>3</v>
      </c>
      <c r="Q8" s="103" t="s">
        <v>5379</v>
      </c>
      <c r="R8" s="110"/>
      <c r="S8" s="103"/>
      <c r="T8" s="102"/>
      <c r="U8" s="102"/>
      <c r="V8" s="102"/>
      <c r="X8" s="102"/>
    </row>
    <row r="9" spans="1:24" ht="32">
      <c r="A9" s="108" t="s">
        <v>2165</v>
      </c>
      <c r="B9" s="103" t="s">
        <v>2165</v>
      </c>
      <c r="C9" s="103"/>
      <c r="D9" s="103" t="s">
        <v>2378</v>
      </c>
      <c r="E9" s="103" t="s">
        <v>2379</v>
      </c>
      <c r="F9" s="103" t="s">
        <v>28</v>
      </c>
      <c r="G9" s="109">
        <v>0</v>
      </c>
      <c r="H9" s="103" t="s">
        <v>63</v>
      </c>
      <c r="I9" s="103" t="s">
        <v>2360</v>
      </c>
      <c r="J9" s="103" t="s">
        <v>2360</v>
      </c>
      <c r="K9" s="103" t="s">
        <v>63</v>
      </c>
      <c r="L9" s="103" t="s">
        <v>63</v>
      </c>
      <c r="M9" s="103" t="s">
        <v>2365</v>
      </c>
      <c r="N9" s="103"/>
      <c r="O9" s="103" t="s">
        <v>2366</v>
      </c>
      <c r="P9" s="110">
        <f>COUNTIF(study_tools!B:B,A9)</f>
        <v>2</v>
      </c>
      <c r="Q9" s="103" t="s">
        <v>5379</v>
      </c>
      <c r="R9" s="110"/>
      <c r="S9" s="103"/>
      <c r="T9" s="102"/>
      <c r="U9" s="102"/>
      <c r="V9" s="102"/>
      <c r="X9" s="102"/>
    </row>
    <row r="10" spans="1:24" ht="96">
      <c r="A10" s="108" t="s">
        <v>255</v>
      </c>
      <c r="B10" s="103" t="s">
        <v>2380</v>
      </c>
      <c r="C10" s="103" t="s">
        <v>2162</v>
      </c>
      <c r="D10" s="103" t="s">
        <v>470</v>
      </c>
      <c r="E10" s="103" t="s">
        <v>2381</v>
      </c>
      <c r="F10" s="103" t="s">
        <v>28</v>
      </c>
      <c r="G10" s="109">
        <v>0</v>
      </c>
      <c r="H10" s="103" t="s">
        <v>63</v>
      </c>
      <c r="I10" s="103" t="s">
        <v>2359</v>
      </c>
      <c r="J10" s="103" t="s">
        <v>2359</v>
      </c>
      <c r="K10" s="103" t="s">
        <v>63</v>
      </c>
      <c r="L10" s="103" t="s">
        <v>63</v>
      </c>
      <c r="M10" s="103" t="s">
        <v>2365</v>
      </c>
      <c r="N10" s="103" t="s">
        <v>64</v>
      </c>
      <c r="O10" s="103" t="s">
        <v>2366</v>
      </c>
      <c r="P10" s="110">
        <f>COUNTIF(study_tools!B:B,A10)</f>
        <v>18</v>
      </c>
      <c r="Q10" s="103" t="s">
        <v>5380</v>
      </c>
      <c r="R10" s="110" t="s">
        <v>64</v>
      </c>
      <c r="S10" s="103" t="s">
        <v>64</v>
      </c>
      <c r="T10" s="102" t="s">
        <v>5368</v>
      </c>
      <c r="U10" s="102" t="s">
        <v>5369</v>
      </c>
      <c r="V10" s="102" t="s">
        <v>5370</v>
      </c>
      <c r="W10" s="105" t="s">
        <v>5371</v>
      </c>
      <c r="X10" s="102" t="s">
        <v>102</v>
      </c>
    </row>
    <row r="11" spans="1:24" ht="86.25" customHeight="1">
      <c r="A11" s="108" t="s">
        <v>2163</v>
      </c>
      <c r="B11" s="103" t="s">
        <v>2382</v>
      </c>
      <c r="C11" s="103" t="s">
        <v>2160</v>
      </c>
      <c r="D11" s="103" t="s">
        <v>2383</v>
      </c>
      <c r="E11" s="103" t="s">
        <v>2384</v>
      </c>
      <c r="F11" s="103" t="s">
        <v>28</v>
      </c>
      <c r="G11" s="109">
        <v>0</v>
      </c>
      <c r="H11" s="103" t="s">
        <v>63</v>
      </c>
      <c r="I11" s="103" t="s">
        <v>2360</v>
      </c>
      <c r="J11" s="103" t="s">
        <v>2359</v>
      </c>
      <c r="K11" s="103" t="s">
        <v>63</v>
      </c>
      <c r="L11" s="103" t="s">
        <v>63</v>
      </c>
      <c r="M11" s="103" t="s">
        <v>2365</v>
      </c>
      <c r="N11" s="103" t="s">
        <v>64</v>
      </c>
      <c r="O11" s="103" t="s">
        <v>2366</v>
      </c>
      <c r="P11" s="110">
        <f>COUNTIF(study_tools!B:B,A11)</f>
        <v>1</v>
      </c>
      <c r="Q11" s="103" t="s">
        <v>5381</v>
      </c>
      <c r="R11" s="110" t="s">
        <v>64</v>
      </c>
      <c r="S11" s="103" t="s">
        <v>2385</v>
      </c>
      <c r="T11" s="102" t="s">
        <v>2386</v>
      </c>
      <c r="U11" s="102" t="s">
        <v>2387</v>
      </c>
      <c r="V11" s="102" t="s">
        <v>2388</v>
      </c>
      <c r="W11" s="102" t="s">
        <v>2389</v>
      </c>
      <c r="X11" s="102" t="s">
        <v>5375</v>
      </c>
    </row>
    <row r="12" spans="1:24" ht="32">
      <c r="A12" s="108" t="s">
        <v>1709</v>
      </c>
      <c r="B12" s="103" t="s">
        <v>2390</v>
      </c>
      <c r="C12" s="103"/>
      <c r="D12" s="103" t="s">
        <v>2391</v>
      </c>
      <c r="E12" s="103" t="s">
        <v>2392</v>
      </c>
      <c r="F12" s="103" t="s">
        <v>66</v>
      </c>
      <c r="G12" s="109">
        <v>50000</v>
      </c>
      <c r="H12" s="103" t="s">
        <v>64</v>
      </c>
      <c r="I12" s="103" t="s">
        <v>2360</v>
      </c>
      <c r="J12" s="103" t="s">
        <v>2360</v>
      </c>
      <c r="K12" s="103" t="s">
        <v>63</v>
      </c>
      <c r="L12" s="103" t="s">
        <v>63</v>
      </c>
      <c r="M12" s="103" t="s">
        <v>102</v>
      </c>
      <c r="N12" s="103"/>
      <c r="O12" s="103" t="s">
        <v>2361</v>
      </c>
      <c r="P12" s="110">
        <f>COUNTIF(study_tools!B:B,A12)</f>
        <v>4</v>
      </c>
      <c r="Q12" s="103" t="s">
        <v>5382</v>
      </c>
      <c r="R12" s="110"/>
      <c r="S12" s="103"/>
      <c r="T12" s="102"/>
      <c r="U12" s="102"/>
      <c r="V12" s="102"/>
      <c r="X12" s="102"/>
    </row>
    <row r="13" spans="1:24" ht="95" customHeight="1">
      <c r="A13" s="108" t="s">
        <v>746</v>
      </c>
      <c r="B13" s="103" t="s">
        <v>2393</v>
      </c>
      <c r="C13" s="103" t="s">
        <v>2192</v>
      </c>
      <c r="D13" s="103" t="s">
        <v>367</v>
      </c>
      <c r="E13" s="103" t="s">
        <v>2394</v>
      </c>
      <c r="F13" s="103" t="s">
        <v>66</v>
      </c>
      <c r="G13" s="109">
        <v>2000</v>
      </c>
      <c r="H13" s="103" t="s">
        <v>64</v>
      </c>
      <c r="I13" s="103" t="s">
        <v>2359</v>
      </c>
      <c r="J13" s="103" t="s">
        <v>2360</v>
      </c>
      <c r="K13" s="103" t="s">
        <v>63</v>
      </c>
      <c r="L13" s="103" t="s">
        <v>63</v>
      </c>
      <c r="M13" s="103" t="s">
        <v>102</v>
      </c>
      <c r="N13" s="103" t="s">
        <v>63</v>
      </c>
      <c r="O13" s="103" t="s">
        <v>2361</v>
      </c>
      <c r="P13" s="110">
        <f>COUNTIF(study_tools!B:B,A13)</f>
        <v>149</v>
      </c>
      <c r="Q13" s="103" t="s">
        <v>5383</v>
      </c>
      <c r="R13" s="110" t="s">
        <v>64</v>
      </c>
      <c r="S13" s="103" t="s">
        <v>2385</v>
      </c>
      <c r="T13" s="102" t="s">
        <v>5353</v>
      </c>
      <c r="U13" s="102" t="s">
        <v>5354</v>
      </c>
      <c r="V13" s="102" t="s">
        <v>5355</v>
      </c>
      <c r="W13" s="105" t="s">
        <v>5356</v>
      </c>
      <c r="X13" s="102" t="s">
        <v>5376</v>
      </c>
    </row>
    <row r="14" spans="1:24" ht="16">
      <c r="A14" s="108" t="s">
        <v>1588</v>
      </c>
      <c r="B14" s="103" t="s">
        <v>1588</v>
      </c>
      <c r="C14" s="103"/>
      <c r="D14" s="103" t="s">
        <v>367</v>
      </c>
      <c r="E14" s="103" t="s">
        <v>2395</v>
      </c>
      <c r="F14" s="103" t="s">
        <v>2358</v>
      </c>
      <c r="G14" s="109">
        <v>2000</v>
      </c>
      <c r="H14" s="103" t="s">
        <v>64</v>
      </c>
      <c r="I14" s="103" t="s">
        <v>2359</v>
      </c>
      <c r="J14" s="103" t="s">
        <v>2360</v>
      </c>
      <c r="K14" s="103" t="s">
        <v>63</v>
      </c>
      <c r="L14" s="103" t="s">
        <v>63</v>
      </c>
      <c r="M14" s="103" t="s">
        <v>102</v>
      </c>
      <c r="N14" s="103"/>
      <c r="O14" s="103" t="s">
        <v>2366</v>
      </c>
      <c r="P14" s="110">
        <f>COUNTIF(study_tools!B:B,A14)</f>
        <v>5</v>
      </c>
      <c r="Q14" s="103" t="s">
        <v>5384</v>
      </c>
      <c r="R14" s="110"/>
      <c r="S14" s="103"/>
      <c r="T14" s="102"/>
      <c r="U14" s="102"/>
      <c r="V14" s="102"/>
      <c r="X14" s="102"/>
    </row>
    <row r="15" spans="1:24" ht="32">
      <c r="A15" s="108" t="s">
        <v>2396</v>
      </c>
      <c r="B15" s="103" t="s">
        <v>2396</v>
      </c>
      <c r="C15" s="103"/>
      <c r="D15" s="103" t="s">
        <v>2368</v>
      </c>
      <c r="E15" s="103" t="s">
        <v>2397</v>
      </c>
      <c r="F15" s="103" t="s">
        <v>28</v>
      </c>
      <c r="G15" s="109">
        <v>0</v>
      </c>
      <c r="H15" s="103" t="s">
        <v>63</v>
      </c>
      <c r="I15" s="103" t="s">
        <v>2359</v>
      </c>
      <c r="J15" s="103" t="s">
        <v>2359</v>
      </c>
      <c r="K15" s="103" t="s">
        <v>63</v>
      </c>
      <c r="L15" s="103" t="s">
        <v>63</v>
      </c>
      <c r="M15" s="103" t="s">
        <v>102</v>
      </c>
      <c r="N15" s="103"/>
      <c r="O15" s="103" t="s">
        <v>2361</v>
      </c>
      <c r="P15" s="110">
        <f>COUNTIF(study_tools!B:B,A15)</f>
        <v>3</v>
      </c>
      <c r="Q15" s="103" t="s">
        <v>5382</v>
      </c>
      <c r="R15" s="110"/>
      <c r="S15" s="103"/>
      <c r="T15" s="102"/>
      <c r="U15" s="102"/>
      <c r="V15" s="102"/>
      <c r="X15" s="102"/>
    </row>
    <row r="16" spans="1:24" ht="16">
      <c r="A16" s="108" t="s">
        <v>2176</v>
      </c>
      <c r="B16" s="103" t="s">
        <v>2398</v>
      </c>
      <c r="C16" s="103"/>
      <c r="D16" s="103" t="s">
        <v>2368</v>
      </c>
      <c r="E16" s="103" t="s">
        <v>2399</v>
      </c>
      <c r="F16" s="103" t="s">
        <v>2358</v>
      </c>
      <c r="G16" s="109">
        <v>0</v>
      </c>
      <c r="H16" s="103" t="s">
        <v>63</v>
      </c>
      <c r="I16" s="103" t="s">
        <v>2359</v>
      </c>
      <c r="J16" s="103" t="s">
        <v>2359</v>
      </c>
      <c r="K16" s="103" t="s">
        <v>63</v>
      </c>
      <c r="L16" s="103" t="s">
        <v>63</v>
      </c>
      <c r="M16" s="103" t="s">
        <v>102</v>
      </c>
      <c r="N16" s="103"/>
      <c r="O16" s="103" t="s">
        <v>2361</v>
      </c>
      <c r="P16" s="110">
        <f>COUNTIF(study_tools!B:B,A16)</f>
        <v>2</v>
      </c>
      <c r="Q16" s="103" t="s">
        <v>2400</v>
      </c>
      <c r="R16" s="110"/>
      <c r="S16" s="103"/>
      <c r="T16" s="102"/>
      <c r="U16" s="102"/>
      <c r="V16" s="102"/>
      <c r="X16" s="102"/>
    </row>
    <row r="17" spans="1:24" ht="32">
      <c r="A17" s="108" t="s">
        <v>717</v>
      </c>
      <c r="B17" s="103" t="s">
        <v>717</v>
      </c>
      <c r="C17" s="103"/>
      <c r="D17" s="103" t="s">
        <v>2383</v>
      </c>
      <c r="E17" s="103" t="s">
        <v>2401</v>
      </c>
      <c r="F17" s="103" t="s">
        <v>2358</v>
      </c>
      <c r="G17" s="109">
        <v>0</v>
      </c>
      <c r="H17" s="103" t="s">
        <v>63</v>
      </c>
      <c r="I17" s="103" t="s">
        <v>2359</v>
      </c>
      <c r="J17" s="103" t="s">
        <v>2360</v>
      </c>
      <c r="K17" s="103" t="s">
        <v>63</v>
      </c>
      <c r="L17" s="103" t="s">
        <v>63</v>
      </c>
      <c r="M17" s="103" t="s">
        <v>102</v>
      </c>
      <c r="N17" s="103"/>
      <c r="O17" s="103" t="s">
        <v>2361</v>
      </c>
      <c r="P17" s="110">
        <f>COUNTIF(study_tools!B:B,A17)</f>
        <v>5</v>
      </c>
      <c r="Q17" s="103" t="s">
        <v>5379</v>
      </c>
      <c r="R17" s="110"/>
      <c r="S17" s="103"/>
      <c r="T17" s="102"/>
      <c r="U17" s="102"/>
      <c r="V17" s="102"/>
      <c r="X17" s="102"/>
    </row>
    <row r="18" spans="1:24" ht="16">
      <c r="A18" s="108" t="s">
        <v>2183</v>
      </c>
      <c r="B18" s="103" t="s">
        <v>2402</v>
      </c>
      <c r="C18" s="103"/>
      <c r="D18" s="103" t="s">
        <v>2368</v>
      </c>
      <c r="E18" s="103" t="s">
        <v>2403</v>
      </c>
      <c r="F18" s="103" t="s">
        <v>28</v>
      </c>
      <c r="G18" s="109">
        <v>0</v>
      </c>
      <c r="H18" s="103" t="s">
        <v>63</v>
      </c>
      <c r="I18" s="103" t="s">
        <v>2360</v>
      </c>
      <c r="J18" s="103" t="s">
        <v>2360</v>
      </c>
      <c r="K18" s="103" t="s">
        <v>63</v>
      </c>
      <c r="L18" s="103" t="s">
        <v>63</v>
      </c>
      <c r="M18" s="103" t="s">
        <v>102</v>
      </c>
      <c r="N18" s="103"/>
      <c r="O18" s="103" t="s">
        <v>2366</v>
      </c>
      <c r="P18" s="110">
        <f>COUNTIF(study_tools!B:B,A18)</f>
        <v>5</v>
      </c>
      <c r="Q18" s="103" t="s">
        <v>2404</v>
      </c>
      <c r="R18" s="110"/>
      <c r="S18" s="103"/>
      <c r="T18" s="102"/>
      <c r="U18" s="102"/>
      <c r="V18" s="102"/>
      <c r="X18" s="102"/>
    </row>
    <row r="19" spans="1:24" ht="16">
      <c r="A19" s="108" t="s">
        <v>1128</v>
      </c>
      <c r="B19" s="103" t="s">
        <v>1128</v>
      </c>
      <c r="C19" s="103"/>
      <c r="D19" s="103" t="s">
        <v>367</v>
      </c>
      <c r="E19" s="103" t="s">
        <v>2405</v>
      </c>
      <c r="F19" s="103" t="s">
        <v>66</v>
      </c>
      <c r="G19" s="109">
        <v>1000</v>
      </c>
      <c r="H19" s="103" t="s">
        <v>64</v>
      </c>
      <c r="I19" s="103" t="s">
        <v>2360</v>
      </c>
      <c r="J19" s="103" t="s">
        <v>2360</v>
      </c>
      <c r="K19" s="103" t="s">
        <v>63</v>
      </c>
      <c r="L19" s="103" t="s">
        <v>63</v>
      </c>
      <c r="M19" s="103" t="s">
        <v>102</v>
      </c>
      <c r="N19" s="103"/>
      <c r="O19" s="103" t="s">
        <v>2361</v>
      </c>
      <c r="P19" s="110">
        <f>COUNTIF(study_tools!B:B,A19)</f>
        <v>19</v>
      </c>
      <c r="Q19" s="103" t="s">
        <v>2404</v>
      </c>
      <c r="R19" s="110"/>
      <c r="S19" s="103"/>
      <c r="T19" s="102"/>
      <c r="U19" s="102"/>
      <c r="V19" s="102"/>
      <c r="X19" s="102"/>
    </row>
    <row r="20" spans="1:24" ht="16">
      <c r="A20" s="108" t="s">
        <v>2406</v>
      </c>
      <c r="B20" s="103" t="s">
        <v>2407</v>
      </c>
      <c r="C20" s="103"/>
      <c r="D20" s="103" t="s">
        <v>470</v>
      </c>
      <c r="E20" s="103" t="s">
        <v>2408</v>
      </c>
      <c r="F20" s="103" t="s">
        <v>28</v>
      </c>
      <c r="G20" s="109">
        <v>0</v>
      </c>
      <c r="H20" s="103" t="s">
        <v>63</v>
      </c>
      <c r="I20" s="103" t="s">
        <v>2360</v>
      </c>
      <c r="J20" s="103" t="s">
        <v>2359</v>
      </c>
      <c r="K20" s="103" t="s">
        <v>63</v>
      </c>
      <c r="L20" s="103" t="s">
        <v>63</v>
      </c>
      <c r="M20" s="103" t="s">
        <v>2365</v>
      </c>
      <c r="N20" s="103"/>
      <c r="O20" s="103" t="s">
        <v>2366</v>
      </c>
      <c r="P20" s="110">
        <f>COUNTIF(study_tools!B:B,A20)</f>
        <v>0</v>
      </c>
      <c r="Q20" s="103" t="s">
        <v>5385</v>
      </c>
      <c r="R20" s="110"/>
      <c r="S20" s="103"/>
      <c r="T20" s="102"/>
      <c r="U20" s="102"/>
      <c r="V20" s="102"/>
      <c r="X20" s="102"/>
    </row>
    <row r="21" spans="1:24" ht="16">
      <c r="A21" s="108" t="s">
        <v>2409</v>
      </c>
      <c r="B21" s="103" t="s">
        <v>2410</v>
      </c>
      <c r="C21" s="103"/>
      <c r="D21" s="103" t="s">
        <v>2368</v>
      </c>
      <c r="E21" s="103" t="s">
        <v>2411</v>
      </c>
      <c r="F21" s="103" t="s">
        <v>2358</v>
      </c>
      <c r="G21" s="109">
        <v>0</v>
      </c>
      <c r="H21" s="103" t="s">
        <v>63</v>
      </c>
      <c r="I21" s="103" t="s">
        <v>2360</v>
      </c>
      <c r="J21" s="103" t="s">
        <v>2359</v>
      </c>
      <c r="K21" s="103" t="s">
        <v>63</v>
      </c>
      <c r="L21" s="103" t="s">
        <v>63</v>
      </c>
      <c r="M21" s="103" t="s">
        <v>102</v>
      </c>
      <c r="N21" s="103"/>
      <c r="O21" s="103" t="s">
        <v>2361</v>
      </c>
      <c r="P21" s="110">
        <f>COUNTIF(study_tools!B:B,A21)</f>
        <v>2</v>
      </c>
      <c r="Q21" s="103" t="s">
        <v>2362</v>
      </c>
      <c r="R21" s="110"/>
      <c r="S21" s="103"/>
      <c r="T21" s="102"/>
      <c r="U21" s="102"/>
      <c r="V21" s="102"/>
      <c r="X21" s="102"/>
    </row>
    <row r="22" spans="1:24" ht="16">
      <c r="A22" s="108" t="s">
        <v>2178</v>
      </c>
      <c r="B22" s="103" t="s">
        <v>2412</v>
      </c>
      <c r="C22" s="103"/>
      <c r="D22" s="103" t="s">
        <v>2356</v>
      </c>
      <c r="E22" s="103" t="s">
        <v>2357</v>
      </c>
      <c r="F22" s="103" t="s">
        <v>28</v>
      </c>
      <c r="G22" s="109">
        <v>0</v>
      </c>
      <c r="H22" s="103" t="s">
        <v>63</v>
      </c>
      <c r="I22" s="103" t="s">
        <v>2360</v>
      </c>
      <c r="J22" s="103" t="s">
        <v>2359</v>
      </c>
      <c r="K22" s="103" t="s">
        <v>63</v>
      </c>
      <c r="L22" s="103" t="s">
        <v>63</v>
      </c>
      <c r="M22" s="103" t="s">
        <v>2365</v>
      </c>
      <c r="N22" s="103"/>
      <c r="O22" s="103" t="s">
        <v>2366</v>
      </c>
      <c r="P22" s="110">
        <f>COUNTIF(study_tools!B:B,A22)</f>
        <v>1</v>
      </c>
      <c r="Q22" s="103" t="s">
        <v>2362</v>
      </c>
      <c r="R22" s="110"/>
      <c r="S22" s="103"/>
      <c r="T22" s="102"/>
      <c r="U22" s="102"/>
      <c r="V22" s="102"/>
      <c r="X22" s="102"/>
    </row>
    <row r="23" spans="1:24" ht="16">
      <c r="A23" s="108" t="s">
        <v>2186</v>
      </c>
      <c r="B23" s="103" t="s">
        <v>2413</v>
      </c>
      <c r="C23" s="103"/>
      <c r="D23" s="103" t="s">
        <v>2356</v>
      </c>
      <c r="E23" s="103" t="s">
        <v>2357</v>
      </c>
      <c r="F23" s="103" t="s">
        <v>2358</v>
      </c>
      <c r="G23" s="109">
        <v>3000</v>
      </c>
      <c r="H23" s="103" t="s">
        <v>63</v>
      </c>
      <c r="I23" s="103" t="s">
        <v>2359</v>
      </c>
      <c r="J23" s="103" t="s">
        <v>2360</v>
      </c>
      <c r="K23" s="103" t="s">
        <v>63</v>
      </c>
      <c r="L23" s="103" t="s">
        <v>63</v>
      </c>
      <c r="M23" s="103" t="s">
        <v>102</v>
      </c>
      <c r="N23" s="103"/>
      <c r="O23" s="103" t="s">
        <v>2361</v>
      </c>
      <c r="P23" s="110">
        <f>COUNTIF(study_tools!B:B,A23)</f>
        <v>1</v>
      </c>
      <c r="Q23" s="103" t="s">
        <v>5386</v>
      </c>
      <c r="R23" s="110"/>
      <c r="S23" s="103"/>
      <c r="T23" s="102"/>
      <c r="U23" s="102"/>
      <c r="V23" s="102"/>
      <c r="X23" s="102"/>
    </row>
    <row r="24" spans="1:24" ht="32">
      <c r="A24" s="108" t="s">
        <v>2171</v>
      </c>
      <c r="B24" s="103" t="s">
        <v>2414</v>
      </c>
      <c r="C24" s="103"/>
      <c r="D24" s="103" t="s">
        <v>2415</v>
      </c>
      <c r="E24" s="103" t="s">
        <v>2416</v>
      </c>
      <c r="F24" s="103" t="s">
        <v>28</v>
      </c>
      <c r="G24" s="109">
        <v>0</v>
      </c>
      <c r="H24" s="103" t="s">
        <v>63</v>
      </c>
      <c r="I24" s="103" t="s">
        <v>2360</v>
      </c>
      <c r="J24" s="103" t="s">
        <v>2359</v>
      </c>
      <c r="K24" s="103" t="s">
        <v>63</v>
      </c>
      <c r="L24" s="103" t="s">
        <v>63</v>
      </c>
      <c r="M24" s="103" t="s">
        <v>2365</v>
      </c>
      <c r="N24" s="103"/>
      <c r="O24" s="103" t="s">
        <v>2366</v>
      </c>
      <c r="P24" s="110">
        <f>COUNTIF(study_tools!B:B,A24)</f>
        <v>1</v>
      </c>
      <c r="Q24" s="103" t="s">
        <v>5387</v>
      </c>
      <c r="R24" s="110"/>
      <c r="S24" s="103"/>
      <c r="T24" s="102"/>
      <c r="U24" s="102"/>
      <c r="V24" s="102"/>
      <c r="X24" s="102"/>
    </row>
    <row r="25" spans="1:24" ht="16">
      <c r="A25" s="108" t="s">
        <v>2190</v>
      </c>
      <c r="B25" s="103" t="s">
        <v>2417</v>
      </c>
      <c r="C25" s="103"/>
      <c r="D25" s="103" t="s">
        <v>593</v>
      </c>
      <c r="E25" s="103" t="s">
        <v>2418</v>
      </c>
      <c r="F25" s="103" t="s">
        <v>28</v>
      </c>
      <c r="G25" s="109">
        <v>0</v>
      </c>
      <c r="H25" s="103" t="s">
        <v>63</v>
      </c>
      <c r="I25" s="103" t="s">
        <v>2419</v>
      </c>
      <c r="J25" s="103" t="s">
        <v>2359</v>
      </c>
      <c r="K25" s="103" t="s">
        <v>63</v>
      </c>
      <c r="L25" s="103" t="s">
        <v>64</v>
      </c>
      <c r="M25" s="103" t="s">
        <v>102</v>
      </c>
      <c r="N25" s="103"/>
      <c r="O25" s="103" t="s">
        <v>2366</v>
      </c>
      <c r="P25" s="110">
        <f>COUNTIF(study_tools!B:B,A25)</f>
        <v>1</v>
      </c>
      <c r="Q25" s="103" t="s">
        <v>2362</v>
      </c>
      <c r="R25" s="110"/>
      <c r="S25" s="103"/>
      <c r="T25" s="102"/>
      <c r="U25" s="102"/>
      <c r="V25" s="102"/>
      <c r="X25" s="102"/>
    </row>
    <row r="26" spans="1:24" ht="32">
      <c r="A26" s="108" t="s">
        <v>2179</v>
      </c>
      <c r="B26" s="103" t="s">
        <v>2420</v>
      </c>
      <c r="C26" s="103"/>
      <c r="D26" s="103" t="s">
        <v>367</v>
      </c>
      <c r="E26" s="103" t="s">
        <v>2421</v>
      </c>
      <c r="F26" s="103" t="s">
        <v>28</v>
      </c>
      <c r="G26" s="109">
        <v>0</v>
      </c>
      <c r="H26" s="103" t="s">
        <v>63</v>
      </c>
      <c r="I26" s="103" t="s">
        <v>2360</v>
      </c>
      <c r="J26" s="103" t="s">
        <v>2359</v>
      </c>
      <c r="K26" s="103" t="s">
        <v>63</v>
      </c>
      <c r="L26" s="103" t="s">
        <v>63</v>
      </c>
      <c r="M26" s="103" t="s">
        <v>2365</v>
      </c>
      <c r="N26" s="103"/>
      <c r="O26" s="103" t="s">
        <v>2366</v>
      </c>
      <c r="P26" s="110">
        <f>COUNTIF(study_tools!B:B,A26)</f>
        <v>1</v>
      </c>
      <c r="Q26" s="103" t="s">
        <v>5379</v>
      </c>
      <c r="R26" s="110"/>
      <c r="S26" s="103"/>
      <c r="T26" s="102"/>
      <c r="U26" s="102"/>
      <c r="V26" s="102"/>
      <c r="X26" s="102"/>
    </row>
    <row r="27" spans="1:24" ht="16">
      <c r="A27" s="108" t="s">
        <v>1932</v>
      </c>
      <c r="B27" s="103" t="s">
        <v>2422</v>
      </c>
      <c r="C27" s="103"/>
      <c r="D27" s="103" t="s">
        <v>613</v>
      </c>
      <c r="E27" s="103" t="s">
        <v>2423</v>
      </c>
      <c r="F27" s="103" t="s">
        <v>2358</v>
      </c>
      <c r="G27" s="109">
        <v>5000</v>
      </c>
      <c r="H27" s="103" t="s">
        <v>64</v>
      </c>
      <c r="I27" s="103" t="s">
        <v>2360</v>
      </c>
      <c r="J27" s="103" t="s">
        <v>2359</v>
      </c>
      <c r="K27" s="103" t="s">
        <v>63</v>
      </c>
      <c r="L27" s="103" t="s">
        <v>64</v>
      </c>
      <c r="M27" s="103" t="s">
        <v>2365</v>
      </c>
      <c r="N27" s="103"/>
      <c r="O27" s="103" t="s">
        <v>2361</v>
      </c>
      <c r="P27" s="110">
        <f>COUNTIF(study_tools!B:B,A27)</f>
        <v>0</v>
      </c>
      <c r="Q27" s="103" t="s">
        <v>2362</v>
      </c>
      <c r="R27" s="110"/>
      <c r="S27" s="103"/>
      <c r="T27" s="102"/>
      <c r="U27" s="102"/>
      <c r="V27" s="102"/>
      <c r="X27" s="102"/>
    </row>
    <row r="28" spans="1:24" ht="16">
      <c r="A28" s="108" t="s">
        <v>124</v>
      </c>
      <c r="B28" s="103" t="s">
        <v>2424</v>
      </c>
      <c r="C28" s="103"/>
      <c r="D28" s="103" t="s">
        <v>470</v>
      </c>
      <c r="E28" s="103" t="s">
        <v>2408</v>
      </c>
      <c r="F28" s="103" t="s">
        <v>28</v>
      </c>
      <c r="G28" s="109">
        <v>0</v>
      </c>
      <c r="H28" s="103" t="s">
        <v>63</v>
      </c>
      <c r="I28" s="103" t="s">
        <v>2360</v>
      </c>
      <c r="J28" s="103" t="s">
        <v>2359</v>
      </c>
      <c r="K28" s="103" t="s">
        <v>63</v>
      </c>
      <c r="L28" s="103" t="s">
        <v>63</v>
      </c>
      <c r="M28" s="103" t="s">
        <v>2365</v>
      </c>
      <c r="N28" s="103"/>
      <c r="O28" s="103" t="s">
        <v>2366</v>
      </c>
      <c r="P28" s="110">
        <f>COUNTIF(study_tools!B:B,A28)</f>
        <v>0</v>
      </c>
      <c r="Q28" s="103" t="s">
        <v>2373</v>
      </c>
      <c r="R28" s="110"/>
      <c r="S28" s="103"/>
      <c r="T28" s="102"/>
      <c r="U28" s="102"/>
      <c r="V28" s="102"/>
      <c r="X28" s="102"/>
    </row>
    <row r="29" spans="1:24" ht="32">
      <c r="A29" s="108" t="s">
        <v>2189</v>
      </c>
      <c r="B29" s="103" t="s">
        <v>2425</v>
      </c>
      <c r="C29" s="103"/>
      <c r="D29" s="103" t="s">
        <v>2368</v>
      </c>
      <c r="E29" s="103" t="s">
        <v>2399</v>
      </c>
      <c r="F29" s="103" t="s">
        <v>2358</v>
      </c>
      <c r="G29" s="109">
        <v>0</v>
      </c>
      <c r="H29" s="103" t="s">
        <v>63</v>
      </c>
      <c r="I29" s="103" t="s">
        <v>2359</v>
      </c>
      <c r="J29" s="103" t="s">
        <v>2359</v>
      </c>
      <c r="K29" s="103" t="s">
        <v>63</v>
      </c>
      <c r="L29" s="103" t="s">
        <v>63</v>
      </c>
      <c r="M29" s="103" t="s">
        <v>102</v>
      </c>
      <c r="N29" s="103"/>
      <c r="O29" s="103" t="s">
        <v>2361</v>
      </c>
      <c r="P29" s="110">
        <f>COUNTIF(study_tools!B:B,A29)</f>
        <v>1</v>
      </c>
      <c r="Q29" s="103" t="s">
        <v>5388</v>
      </c>
      <c r="R29" s="110"/>
      <c r="S29" s="103"/>
      <c r="T29" s="102"/>
      <c r="U29" s="102"/>
      <c r="V29" s="102"/>
      <c r="X29" s="102"/>
    </row>
    <row r="30" spans="1:24" ht="32">
      <c r="A30" s="108" t="s">
        <v>2426</v>
      </c>
      <c r="B30" s="103" t="s">
        <v>2427</v>
      </c>
      <c r="C30" s="103"/>
      <c r="D30" s="103" t="s">
        <v>273</v>
      </c>
      <c r="E30" s="103" t="s">
        <v>2428</v>
      </c>
      <c r="F30" s="103" t="s">
        <v>66</v>
      </c>
      <c r="G30" s="109">
        <v>10000</v>
      </c>
      <c r="H30" s="103" t="s">
        <v>64</v>
      </c>
      <c r="I30" s="103" t="s">
        <v>2360</v>
      </c>
      <c r="J30" s="103" t="s">
        <v>2360</v>
      </c>
      <c r="K30" s="103" t="s">
        <v>63</v>
      </c>
      <c r="L30" s="103" t="s">
        <v>63</v>
      </c>
      <c r="M30" s="103" t="s">
        <v>102</v>
      </c>
      <c r="N30" s="103"/>
      <c r="O30" s="103" t="s">
        <v>2361</v>
      </c>
      <c r="P30" s="110">
        <f>COUNTIF(study_tools!B:B,A30)</f>
        <v>0</v>
      </c>
      <c r="Q30" s="103" t="s">
        <v>5388</v>
      </c>
      <c r="R30" s="110"/>
      <c r="S30" s="103"/>
      <c r="T30" s="102"/>
      <c r="U30" s="102"/>
      <c r="V30" s="102"/>
      <c r="X30" s="102"/>
    </row>
    <row r="31" spans="1:24" ht="16">
      <c r="A31" s="108" t="s">
        <v>750</v>
      </c>
      <c r="B31" s="103" t="s">
        <v>1113</v>
      </c>
      <c r="C31" s="103" t="s">
        <v>436</v>
      </c>
      <c r="D31" s="103" t="s">
        <v>367</v>
      </c>
      <c r="E31" s="103" t="s">
        <v>2394</v>
      </c>
      <c r="F31" s="103" t="s">
        <v>28</v>
      </c>
      <c r="G31" s="109">
        <v>0</v>
      </c>
      <c r="H31" s="103" t="s">
        <v>63</v>
      </c>
      <c r="I31" s="103" t="s">
        <v>2359</v>
      </c>
      <c r="J31" s="103" t="s">
        <v>2360</v>
      </c>
      <c r="K31" s="103" t="s">
        <v>63</v>
      </c>
      <c r="L31" s="103" t="s">
        <v>63</v>
      </c>
      <c r="M31" s="103" t="s">
        <v>102</v>
      </c>
      <c r="N31" s="103"/>
      <c r="O31" s="103" t="s">
        <v>2366</v>
      </c>
      <c r="P31" s="110">
        <f>COUNTIF(study_tools!$B$2:$B$447,$A31)</f>
        <v>15</v>
      </c>
      <c r="Q31" s="103" t="s">
        <v>5287</v>
      </c>
      <c r="R31" s="110"/>
      <c r="S31" s="103"/>
      <c r="T31" s="102"/>
      <c r="U31" s="102"/>
      <c r="V31" s="102"/>
      <c r="X31" s="102"/>
    </row>
    <row r="32" spans="1:24" ht="16">
      <c r="A32" s="108" t="s">
        <v>1160</v>
      </c>
      <c r="B32" s="103" t="s">
        <v>5285</v>
      </c>
      <c r="C32" s="103" t="s">
        <v>2181</v>
      </c>
      <c r="D32" s="103" t="s">
        <v>2537</v>
      </c>
      <c r="E32" s="103" t="s">
        <v>5286</v>
      </c>
      <c r="F32" s="103" t="s">
        <v>2358</v>
      </c>
      <c r="G32" s="109">
        <v>0</v>
      </c>
      <c r="H32" s="103" t="s">
        <v>63</v>
      </c>
      <c r="I32" s="103" t="s">
        <v>2419</v>
      </c>
      <c r="J32" s="103" t="s">
        <v>2360</v>
      </c>
      <c r="K32" s="103" t="s">
        <v>63</v>
      </c>
      <c r="L32" s="103" t="s">
        <v>63</v>
      </c>
      <c r="M32" s="103" t="s">
        <v>102</v>
      </c>
      <c r="N32" s="103"/>
      <c r="O32" s="103" t="s">
        <v>2361</v>
      </c>
      <c r="P32" s="110">
        <f>COUNTIF(study_tools!$B$2:$B$447,$A32)</f>
        <v>14</v>
      </c>
      <c r="Q32" s="103" t="s">
        <v>5287</v>
      </c>
      <c r="R32" s="110"/>
      <c r="S32" s="103"/>
      <c r="T32" s="102"/>
      <c r="U32" s="102"/>
      <c r="V32" s="102"/>
      <c r="X32" s="102"/>
    </row>
    <row r="33" spans="1:24" ht="16">
      <c r="A33" s="108" t="s">
        <v>1687</v>
      </c>
      <c r="B33" s="103" t="s">
        <v>5288</v>
      </c>
      <c r="C33" s="103" t="s">
        <v>2181</v>
      </c>
      <c r="D33" s="103" t="s">
        <v>2976</v>
      </c>
      <c r="E33" s="103" t="s">
        <v>5289</v>
      </c>
      <c r="F33" s="103" t="s">
        <v>66</v>
      </c>
      <c r="G33" s="109">
        <v>775</v>
      </c>
      <c r="H33" s="103" t="s">
        <v>64</v>
      </c>
      <c r="I33" s="103" t="s">
        <v>2359</v>
      </c>
      <c r="J33" s="103" t="s">
        <v>2360</v>
      </c>
      <c r="K33" s="103" t="s">
        <v>63</v>
      </c>
      <c r="L33" s="103" t="s">
        <v>63</v>
      </c>
      <c r="M33" s="103" t="s">
        <v>102</v>
      </c>
      <c r="N33" s="103"/>
      <c r="O33" s="103" t="s">
        <v>2361</v>
      </c>
      <c r="P33" s="110">
        <f>COUNTIF(study_tools!$B$2:$B$447,$A33)</f>
        <v>16</v>
      </c>
      <c r="Q33" s="103" t="s">
        <v>5287</v>
      </c>
      <c r="R33" s="110"/>
      <c r="S33" s="103"/>
      <c r="T33" s="102"/>
      <c r="U33" s="102"/>
      <c r="V33" s="102"/>
      <c r="X33" s="102"/>
    </row>
    <row r="34" spans="1:24" ht="16">
      <c r="A34" s="108" t="s">
        <v>2218</v>
      </c>
      <c r="B34" s="103" t="s">
        <v>5290</v>
      </c>
      <c r="C34" s="103" t="s">
        <v>2194</v>
      </c>
      <c r="D34" s="103" t="s">
        <v>367</v>
      </c>
      <c r="E34" s="103" t="s">
        <v>5291</v>
      </c>
      <c r="F34" s="103" t="s">
        <v>66</v>
      </c>
      <c r="G34" s="109"/>
      <c r="H34" s="103" t="s">
        <v>64</v>
      </c>
      <c r="I34" s="103" t="s">
        <v>2360</v>
      </c>
      <c r="J34" s="103" t="s">
        <v>2360</v>
      </c>
      <c r="K34" s="103" t="s">
        <v>63</v>
      </c>
      <c r="L34" s="103" t="s">
        <v>63</v>
      </c>
      <c r="M34" s="103" t="s">
        <v>2365</v>
      </c>
      <c r="N34" s="103"/>
      <c r="O34" s="103" t="s">
        <v>2366</v>
      </c>
      <c r="P34" s="110">
        <f>COUNTIF(study_tools!$B$2:$B$447,$A34)</f>
        <v>8</v>
      </c>
      <c r="Q34" s="103" t="s">
        <v>5384</v>
      </c>
      <c r="R34" s="110"/>
      <c r="S34" s="103"/>
      <c r="T34" s="102"/>
      <c r="U34" s="102"/>
      <c r="V34" s="102"/>
      <c r="X34" s="102" t="s">
        <v>5377</v>
      </c>
    </row>
    <row r="35" spans="1:24" ht="16">
      <c r="A35" s="108" t="s">
        <v>827</v>
      </c>
      <c r="B35" s="103" t="s">
        <v>5292</v>
      </c>
      <c r="C35" s="103" t="s">
        <v>2194</v>
      </c>
      <c r="D35" s="103" t="s">
        <v>367</v>
      </c>
      <c r="E35" s="103" t="s">
        <v>5293</v>
      </c>
      <c r="F35" s="103" t="s">
        <v>66</v>
      </c>
      <c r="G35" s="109"/>
      <c r="H35" s="103" t="s">
        <v>64</v>
      </c>
      <c r="I35" s="103" t="s">
        <v>2359</v>
      </c>
      <c r="J35" s="103" t="s">
        <v>2360</v>
      </c>
      <c r="K35" s="103" t="s">
        <v>63</v>
      </c>
      <c r="L35" s="103" t="s">
        <v>63</v>
      </c>
      <c r="M35" s="103" t="s">
        <v>102</v>
      </c>
      <c r="N35" s="103"/>
      <c r="O35" s="103" t="s">
        <v>2366</v>
      </c>
      <c r="P35" s="110">
        <f>COUNTIF(study_tools!$B$2:$B$447,$A35)</f>
        <v>3</v>
      </c>
      <c r="Q35" s="103" t="s">
        <v>5384</v>
      </c>
      <c r="R35" s="110"/>
      <c r="S35" s="103"/>
      <c r="T35" s="102"/>
      <c r="U35" s="102"/>
      <c r="V35" s="102"/>
      <c r="X35" s="102"/>
    </row>
    <row r="36" spans="1:24" ht="32">
      <c r="A36" s="108" t="s">
        <v>636</v>
      </c>
      <c r="B36" s="103" t="s">
        <v>5294</v>
      </c>
      <c r="C36" s="103" t="s">
        <v>2160</v>
      </c>
      <c r="D36" s="103" t="s">
        <v>367</v>
      </c>
      <c r="E36" s="103" t="s">
        <v>5295</v>
      </c>
      <c r="F36" s="103" t="s">
        <v>28</v>
      </c>
      <c r="G36" s="109">
        <v>0</v>
      </c>
      <c r="H36" s="103" t="s">
        <v>63</v>
      </c>
      <c r="I36" s="103" t="s">
        <v>2360</v>
      </c>
      <c r="J36" s="103" t="s">
        <v>2359</v>
      </c>
      <c r="K36" s="103" t="s">
        <v>63</v>
      </c>
      <c r="L36" s="103" t="s">
        <v>63</v>
      </c>
      <c r="M36" s="103" t="s">
        <v>2365</v>
      </c>
      <c r="N36" s="103"/>
      <c r="O36" s="103" t="s">
        <v>2366</v>
      </c>
      <c r="P36" s="110">
        <f>COUNTIF(study_tools!$B$2:$B$447,$A36)</f>
        <v>1</v>
      </c>
      <c r="Q36" s="103" t="s">
        <v>2362</v>
      </c>
      <c r="R36" s="110"/>
      <c r="S36" s="103"/>
      <c r="T36" s="102"/>
      <c r="U36" s="102"/>
      <c r="V36" s="102"/>
      <c r="X36" s="102"/>
    </row>
    <row r="37" spans="1:24" ht="16">
      <c r="A37" s="108" t="s">
        <v>1420</v>
      </c>
      <c r="B37" s="103" t="s">
        <v>5296</v>
      </c>
      <c r="C37" s="103" t="s">
        <v>2197</v>
      </c>
      <c r="D37" s="103" t="s">
        <v>367</v>
      </c>
      <c r="E37" s="103" t="s">
        <v>5297</v>
      </c>
      <c r="F37" s="103" t="s">
        <v>66</v>
      </c>
      <c r="G37" s="109"/>
      <c r="H37" s="103" t="s">
        <v>64</v>
      </c>
      <c r="I37" s="103" t="s">
        <v>2360</v>
      </c>
      <c r="J37" s="103" t="s">
        <v>2360</v>
      </c>
      <c r="K37" s="103" t="s">
        <v>63</v>
      </c>
      <c r="L37" s="103" t="s">
        <v>63</v>
      </c>
      <c r="M37" s="103" t="s">
        <v>102</v>
      </c>
      <c r="N37" s="103"/>
      <c r="O37" s="103" t="s">
        <v>2361</v>
      </c>
      <c r="P37" s="110">
        <f>COUNTIF(study_tools!$B$2:$B$447,$A37)</f>
        <v>4</v>
      </c>
      <c r="Q37" s="103" t="s">
        <v>5389</v>
      </c>
      <c r="R37" s="110"/>
      <c r="S37" s="103"/>
      <c r="T37" s="102"/>
      <c r="U37" s="102"/>
      <c r="V37" s="102"/>
      <c r="X37" s="102"/>
    </row>
    <row r="38" spans="1:24" ht="16">
      <c r="A38" s="108" t="s">
        <v>4719</v>
      </c>
      <c r="B38" s="103" t="s">
        <v>1327</v>
      </c>
      <c r="C38" s="103" t="s">
        <v>2197</v>
      </c>
      <c r="D38" s="103" t="s">
        <v>322</v>
      </c>
      <c r="E38" s="103" t="s">
        <v>5298</v>
      </c>
      <c r="F38" s="103" t="s">
        <v>66</v>
      </c>
      <c r="G38" s="109"/>
      <c r="H38" s="103" t="s">
        <v>64</v>
      </c>
      <c r="I38" s="103" t="s">
        <v>2360</v>
      </c>
      <c r="J38" s="103" t="s">
        <v>2360</v>
      </c>
      <c r="K38" s="103" t="s">
        <v>63</v>
      </c>
      <c r="L38" s="103" t="s">
        <v>63</v>
      </c>
      <c r="M38" s="103" t="s">
        <v>102</v>
      </c>
      <c r="N38" s="103"/>
      <c r="O38" s="103" t="s">
        <v>2361</v>
      </c>
      <c r="P38" s="110">
        <f>COUNTIF(study_tools!$B$2:$B$447,$A38)</f>
        <v>1</v>
      </c>
      <c r="Q38" s="103" t="s">
        <v>5389</v>
      </c>
      <c r="R38" s="110"/>
      <c r="S38" s="103"/>
      <c r="T38" s="102"/>
      <c r="U38" s="102"/>
      <c r="V38" s="102"/>
      <c r="X38" s="102"/>
    </row>
    <row r="39" spans="1:24" ht="16">
      <c r="A39" s="108" t="s">
        <v>2198</v>
      </c>
      <c r="B39" s="103" t="s">
        <v>5299</v>
      </c>
      <c r="C39" s="103" t="s">
        <v>2197</v>
      </c>
      <c r="D39" s="103" t="s">
        <v>367</v>
      </c>
      <c r="E39" s="103" t="s">
        <v>5300</v>
      </c>
      <c r="F39" s="103" t="s">
        <v>66</v>
      </c>
      <c r="G39" s="109"/>
      <c r="H39" s="103" t="s">
        <v>64</v>
      </c>
      <c r="I39" s="103" t="s">
        <v>2360</v>
      </c>
      <c r="J39" s="103" t="s">
        <v>2360</v>
      </c>
      <c r="K39" s="103" t="s">
        <v>63</v>
      </c>
      <c r="L39" s="103" t="s">
        <v>63</v>
      </c>
      <c r="M39" s="103" t="s">
        <v>102</v>
      </c>
      <c r="N39" s="103"/>
      <c r="O39" s="103" t="s">
        <v>2361</v>
      </c>
      <c r="P39" s="110">
        <f>COUNTIF(study_tools!$B$2:$B$447,$A39)</f>
        <v>1</v>
      </c>
      <c r="Q39" s="103" t="s">
        <v>5389</v>
      </c>
      <c r="R39" s="110"/>
      <c r="S39" s="103"/>
      <c r="T39" s="102"/>
      <c r="U39" s="102"/>
      <c r="V39" s="102"/>
      <c r="X39" s="102"/>
    </row>
    <row r="40" spans="1:24" ht="16">
      <c r="A40" s="108" t="s">
        <v>4716</v>
      </c>
      <c r="B40" s="103" t="s">
        <v>4716</v>
      </c>
      <c r="C40" s="103" t="s">
        <v>2168</v>
      </c>
      <c r="D40" s="103" t="s">
        <v>367</v>
      </c>
      <c r="E40" s="103" t="s">
        <v>5301</v>
      </c>
      <c r="F40" s="103" t="s">
        <v>28</v>
      </c>
      <c r="G40" s="109">
        <v>0</v>
      </c>
      <c r="H40" s="103" t="s">
        <v>63</v>
      </c>
      <c r="I40" s="103" t="s">
        <v>2360</v>
      </c>
      <c r="J40" s="103" t="s">
        <v>2360</v>
      </c>
      <c r="K40" s="103" t="s">
        <v>63</v>
      </c>
      <c r="L40" s="103" t="s">
        <v>63</v>
      </c>
      <c r="M40" s="103" t="s">
        <v>2385</v>
      </c>
      <c r="N40" s="103"/>
      <c r="O40" s="103" t="s">
        <v>2366</v>
      </c>
      <c r="P40" s="110">
        <f>COUNTIF(study_tools!$B$2:$B$447,$A40)</f>
        <v>1</v>
      </c>
      <c r="Q40" s="103" t="s">
        <v>5390</v>
      </c>
      <c r="R40" s="110"/>
      <c r="S40" s="103"/>
      <c r="T40" s="102"/>
      <c r="U40" s="102"/>
      <c r="V40" s="102"/>
      <c r="X40" s="102"/>
    </row>
    <row r="41" spans="1:24" ht="16">
      <c r="A41" s="108" t="s">
        <v>4715</v>
      </c>
      <c r="B41" s="103" t="s">
        <v>4715</v>
      </c>
      <c r="C41" s="103" t="s">
        <v>2168</v>
      </c>
      <c r="D41" s="103" t="s">
        <v>273</v>
      </c>
      <c r="E41" s="103" t="s">
        <v>5302</v>
      </c>
      <c r="F41" s="103" t="s">
        <v>66</v>
      </c>
      <c r="G41" s="109"/>
      <c r="H41" s="103" t="s">
        <v>64</v>
      </c>
      <c r="I41" s="103" t="s">
        <v>2359</v>
      </c>
      <c r="J41" s="103" t="s">
        <v>2360</v>
      </c>
      <c r="K41" s="103" t="s">
        <v>63</v>
      </c>
      <c r="L41" s="103" t="s">
        <v>63</v>
      </c>
      <c r="M41" s="103" t="s">
        <v>102</v>
      </c>
      <c r="N41" s="103"/>
      <c r="O41" s="103" t="s">
        <v>2361</v>
      </c>
      <c r="P41" s="110">
        <f>COUNTIF(study_tools!$B$2:$B$447,$A41)</f>
        <v>2</v>
      </c>
      <c r="Q41" s="103" t="s">
        <v>5390</v>
      </c>
      <c r="R41" s="110"/>
      <c r="S41" s="103"/>
      <c r="T41" s="102"/>
      <c r="U41" s="102"/>
      <c r="V41" s="102"/>
      <c r="X41" s="102"/>
    </row>
    <row r="42" spans="1:24" ht="16">
      <c r="A42" s="108" t="s">
        <v>4714</v>
      </c>
      <c r="B42" s="103" t="s">
        <v>5303</v>
      </c>
      <c r="C42" s="103" t="s">
        <v>436</v>
      </c>
      <c r="D42" s="103" t="s">
        <v>367</v>
      </c>
      <c r="E42" s="103" t="s">
        <v>5304</v>
      </c>
      <c r="F42" s="103" t="s">
        <v>66</v>
      </c>
      <c r="G42" s="109"/>
      <c r="H42" s="103" t="s">
        <v>64</v>
      </c>
      <c r="I42" s="103" t="s">
        <v>2360</v>
      </c>
      <c r="J42" s="103" t="s">
        <v>2360</v>
      </c>
      <c r="K42" s="103" t="s">
        <v>63</v>
      </c>
      <c r="L42" s="103" t="s">
        <v>63</v>
      </c>
      <c r="M42" s="103" t="s">
        <v>2385</v>
      </c>
      <c r="N42" s="103"/>
      <c r="O42" s="103" t="s">
        <v>2361</v>
      </c>
      <c r="P42" s="110">
        <f>COUNTIF(study_tools!$B$2:$B$447,$A42)</f>
        <v>1</v>
      </c>
      <c r="Q42" s="103" t="s">
        <v>5390</v>
      </c>
      <c r="R42" s="110"/>
      <c r="S42" s="103"/>
      <c r="T42" s="102"/>
      <c r="U42" s="102"/>
      <c r="V42" s="102"/>
      <c r="X42" s="102"/>
    </row>
    <row r="43" spans="1:24" ht="16">
      <c r="A43" s="108" t="s">
        <v>4713</v>
      </c>
      <c r="B43" s="103" t="s">
        <v>5305</v>
      </c>
      <c r="C43" s="103" t="s">
        <v>436</v>
      </c>
      <c r="D43" s="103" t="s">
        <v>367</v>
      </c>
      <c r="E43" s="103" t="s">
        <v>5306</v>
      </c>
      <c r="F43" s="103" t="s">
        <v>66</v>
      </c>
      <c r="G43" s="109"/>
      <c r="H43" s="103" t="s">
        <v>64</v>
      </c>
      <c r="I43" s="103" t="s">
        <v>2359</v>
      </c>
      <c r="J43" s="103" t="s">
        <v>2359</v>
      </c>
      <c r="K43" s="103" t="s">
        <v>63</v>
      </c>
      <c r="L43" s="103" t="s">
        <v>64</v>
      </c>
      <c r="M43" s="103" t="s">
        <v>2385</v>
      </c>
      <c r="N43" s="103"/>
      <c r="O43" s="103" t="s">
        <v>2361</v>
      </c>
      <c r="P43" s="110">
        <f>COUNTIF(study_tools!$B$2:$B$447,$A43)</f>
        <v>1</v>
      </c>
      <c r="Q43" s="103" t="s">
        <v>5390</v>
      </c>
      <c r="R43" s="110"/>
      <c r="S43" s="103"/>
      <c r="T43" s="102"/>
      <c r="U43" s="102"/>
      <c r="V43" s="102"/>
      <c r="X43" s="102"/>
    </row>
    <row r="44" spans="1:24" ht="32">
      <c r="A44" s="108" t="s">
        <v>813</v>
      </c>
      <c r="B44" s="103" t="s">
        <v>5307</v>
      </c>
      <c r="C44" s="103" t="s">
        <v>2192</v>
      </c>
      <c r="D44" s="103" t="s">
        <v>2283</v>
      </c>
      <c r="E44" s="103" t="s">
        <v>5308</v>
      </c>
      <c r="F44" s="103" t="s">
        <v>2358</v>
      </c>
      <c r="G44" s="109"/>
      <c r="H44" s="103" t="s">
        <v>64</v>
      </c>
      <c r="I44" s="103" t="s">
        <v>2359</v>
      </c>
      <c r="J44" s="103" t="s">
        <v>2359</v>
      </c>
      <c r="K44" s="103" t="s">
        <v>64</v>
      </c>
      <c r="L44" s="103" t="s">
        <v>64</v>
      </c>
      <c r="M44" s="103" t="s">
        <v>102</v>
      </c>
      <c r="N44" s="103"/>
      <c r="O44" s="103" t="s">
        <v>2361</v>
      </c>
      <c r="P44" s="110">
        <f>COUNTIF(study_tools!$B$2:$B$447,$A44)</f>
        <v>1</v>
      </c>
      <c r="Q44" s="103" t="s">
        <v>5391</v>
      </c>
      <c r="R44" s="110"/>
      <c r="S44" s="103"/>
      <c r="T44" s="102"/>
      <c r="U44" s="102"/>
      <c r="V44" s="102"/>
      <c r="X44" s="102"/>
    </row>
    <row r="45" spans="1:24" ht="16">
      <c r="A45" s="108" t="s">
        <v>767</v>
      </c>
      <c r="B45" s="103" t="s">
        <v>5309</v>
      </c>
      <c r="C45" s="103" t="s">
        <v>2168</v>
      </c>
      <c r="D45" s="103" t="s">
        <v>106</v>
      </c>
      <c r="E45" s="103" t="s">
        <v>5310</v>
      </c>
      <c r="F45" s="103" t="s">
        <v>28</v>
      </c>
      <c r="G45" s="109">
        <v>0</v>
      </c>
      <c r="H45" s="103" t="s">
        <v>63</v>
      </c>
      <c r="I45" s="103" t="s">
        <v>2359</v>
      </c>
      <c r="J45" s="103" t="s">
        <v>2359</v>
      </c>
      <c r="K45" s="103" t="s">
        <v>63</v>
      </c>
      <c r="L45" s="103" t="s">
        <v>63</v>
      </c>
      <c r="M45" s="103" t="s">
        <v>2365</v>
      </c>
      <c r="N45" s="103"/>
      <c r="O45" s="103" t="s">
        <v>2366</v>
      </c>
      <c r="P45" s="110">
        <f>COUNTIF(study_tools!$B$2:$B$447,$A45)</f>
        <v>2</v>
      </c>
      <c r="Q45" s="103" t="s">
        <v>2400</v>
      </c>
      <c r="R45" s="110"/>
      <c r="S45" s="103"/>
      <c r="T45" s="102"/>
      <c r="U45" s="102"/>
      <c r="V45" s="102"/>
      <c r="X45" s="102"/>
    </row>
    <row r="46" spans="1:24" ht="32">
      <c r="A46" s="108" t="s">
        <v>1453</v>
      </c>
      <c r="B46" s="103" t="s">
        <v>5311</v>
      </c>
      <c r="C46" s="103" t="s">
        <v>2162</v>
      </c>
      <c r="D46" s="103" t="s">
        <v>106</v>
      </c>
      <c r="E46" s="103" t="s">
        <v>5310</v>
      </c>
      <c r="F46" s="103" t="s">
        <v>28</v>
      </c>
      <c r="G46" s="109">
        <v>0</v>
      </c>
      <c r="H46" s="103" t="s">
        <v>63</v>
      </c>
      <c r="I46" s="103" t="s">
        <v>2360</v>
      </c>
      <c r="J46" s="103" t="s">
        <v>2359</v>
      </c>
      <c r="K46" s="103" t="s">
        <v>64</v>
      </c>
      <c r="L46" s="103" t="s">
        <v>63</v>
      </c>
      <c r="M46" s="103" t="s">
        <v>2365</v>
      </c>
      <c r="N46" s="103"/>
      <c r="O46" s="103" t="s">
        <v>2366</v>
      </c>
      <c r="P46" s="110">
        <f>COUNTIF(study_tools!$B$2:$B$447,$A46)</f>
        <v>1</v>
      </c>
      <c r="Q46" s="103" t="s">
        <v>5380</v>
      </c>
      <c r="R46" s="110"/>
      <c r="S46" s="103"/>
      <c r="T46" s="102"/>
      <c r="U46" s="102"/>
      <c r="V46" s="102"/>
      <c r="X46" s="102"/>
    </row>
    <row r="47" spans="1:24" ht="16">
      <c r="A47" s="108" t="s">
        <v>2213</v>
      </c>
      <c r="B47" s="103" t="s">
        <v>5312</v>
      </c>
      <c r="C47" s="103" t="s">
        <v>2162</v>
      </c>
      <c r="D47" s="103" t="s">
        <v>2368</v>
      </c>
      <c r="E47" s="103" t="s">
        <v>2416</v>
      </c>
      <c r="F47" s="103" t="s">
        <v>28</v>
      </c>
      <c r="G47" s="109">
        <v>0</v>
      </c>
      <c r="H47" s="103" t="s">
        <v>63</v>
      </c>
      <c r="I47" s="103" t="s">
        <v>2419</v>
      </c>
      <c r="J47" s="103" t="s">
        <v>2360</v>
      </c>
      <c r="K47" s="103" t="s">
        <v>64</v>
      </c>
      <c r="L47" s="103" t="s">
        <v>64</v>
      </c>
      <c r="M47" s="103" t="s">
        <v>102</v>
      </c>
      <c r="N47" s="103"/>
      <c r="O47" s="103" t="s">
        <v>2366</v>
      </c>
      <c r="P47" s="110">
        <f>COUNTIF(study_tools!$B$2:$B$447,$A47)</f>
        <v>3</v>
      </c>
      <c r="Q47" s="103" t="s">
        <v>5392</v>
      </c>
      <c r="R47" s="110"/>
      <c r="S47" s="103"/>
      <c r="T47" s="102"/>
      <c r="U47" s="102"/>
      <c r="V47" s="102"/>
      <c r="X47" s="102"/>
    </row>
    <row r="48" spans="1:24" ht="16">
      <c r="A48" s="108" t="s">
        <v>2214</v>
      </c>
      <c r="B48" s="103" t="s">
        <v>5313</v>
      </c>
      <c r="C48" s="103" t="s">
        <v>436</v>
      </c>
      <c r="D48" s="103" t="s">
        <v>367</v>
      </c>
      <c r="E48" s="103" t="s">
        <v>2394</v>
      </c>
      <c r="F48" s="103" t="s">
        <v>28</v>
      </c>
      <c r="G48" s="109">
        <v>0</v>
      </c>
      <c r="H48" s="103" t="s">
        <v>63</v>
      </c>
      <c r="I48" s="103" t="s">
        <v>2419</v>
      </c>
      <c r="J48" s="103" t="s">
        <v>2360</v>
      </c>
      <c r="K48" s="103" t="s">
        <v>64</v>
      </c>
      <c r="L48" s="103" t="s">
        <v>64</v>
      </c>
      <c r="M48" s="103" t="s">
        <v>102</v>
      </c>
      <c r="N48" s="103"/>
      <c r="O48" s="103" t="s">
        <v>2366</v>
      </c>
      <c r="P48" s="110">
        <f>COUNTIF(study_tools!$B$2:$B$447,$A48)</f>
        <v>1</v>
      </c>
      <c r="Q48" s="103" t="s">
        <v>5393</v>
      </c>
      <c r="R48" s="110"/>
      <c r="S48" s="103"/>
      <c r="T48" s="102"/>
      <c r="U48" s="102"/>
      <c r="V48" s="102"/>
      <c r="X48" s="102"/>
    </row>
    <row r="49" spans="1:24" ht="16">
      <c r="A49" s="108" t="s">
        <v>1662</v>
      </c>
      <c r="B49" s="103" t="s">
        <v>5314</v>
      </c>
      <c r="C49" s="103" t="s">
        <v>2162</v>
      </c>
      <c r="D49" s="103" t="s">
        <v>2383</v>
      </c>
      <c r="E49" s="103" t="s">
        <v>5315</v>
      </c>
      <c r="F49" s="103" t="s">
        <v>66</v>
      </c>
      <c r="G49" s="109"/>
      <c r="H49" s="103" t="s">
        <v>64</v>
      </c>
      <c r="I49" s="103" t="s">
        <v>2359</v>
      </c>
      <c r="J49" s="103" t="s">
        <v>2360</v>
      </c>
      <c r="K49" s="103" t="s">
        <v>63</v>
      </c>
      <c r="L49" s="103" t="s">
        <v>63</v>
      </c>
      <c r="M49" s="103" t="s">
        <v>102</v>
      </c>
      <c r="N49" s="103"/>
      <c r="O49" s="103" t="s">
        <v>2361</v>
      </c>
      <c r="P49" s="110">
        <f>COUNTIF(study_tools!$B$2:$B$447,$A49)</f>
        <v>2</v>
      </c>
      <c r="Q49" s="103" t="s">
        <v>5392</v>
      </c>
      <c r="R49" s="110"/>
      <c r="S49" s="103"/>
      <c r="T49" s="102"/>
      <c r="U49" s="102"/>
      <c r="V49" s="102"/>
      <c r="X49" s="102"/>
    </row>
    <row r="50" spans="1:24" ht="16">
      <c r="A50" s="108" t="s">
        <v>1812</v>
      </c>
      <c r="B50" s="103" t="s">
        <v>5316</v>
      </c>
      <c r="C50" s="103" t="s">
        <v>2162</v>
      </c>
      <c r="D50" s="103" t="s">
        <v>2946</v>
      </c>
      <c r="E50" s="103" t="s">
        <v>5317</v>
      </c>
      <c r="F50" s="103" t="s">
        <v>66</v>
      </c>
      <c r="G50" s="109"/>
      <c r="H50" s="103" t="s">
        <v>64</v>
      </c>
      <c r="I50" s="103" t="s">
        <v>2419</v>
      </c>
      <c r="J50" s="103" t="s">
        <v>2360</v>
      </c>
      <c r="K50" s="103" t="s">
        <v>63</v>
      </c>
      <c r="L50" s="103" t="s">
        <v>64</v>
      </c>
      <c r="M50" s="103" t="s">
        <v>102</v>
      </c>
      <c r="N50" s="103"/>
      <c r="O50" s="103" t="s">
        <v>2366</v>
      </c>
      <c r="P50" s="110">
        <f>COUNTIF(study_tools!$B$2:$B$447,$A50)</f>
        <v>0</v>
      </c>
      <c r="Q50" s="103" t="s">
        <v>5392</v>
      </c>
      <c r="R50" s="110"/>
      <c r="S50" s="103"/>
      <c r="T50" s="102"/>
      <c r="U50" s="102"/>
      <c r="V50" s="102"/>
      <c r="X50" s="102"/>
    </row>
    <row r="51" spans="1:24" ht="16">
      <c r="A51" s="108" t="s">
        <v>2204</v>
      </c>
      <c r="B51" s="103" t="s">
        <v>2204</v>
      </c>
      <c r="C51" s="103" t="s">
        <v>2162</v>
      </c>
      <c r="D51" s="103" t="s">
        <v>367</v>
      </c>
      <c r="E51" s="103" t="s">
        <v>5318</v>
      </c>
      <c r="F51" s="103" t="s">
        <v>2358</v>
      </c>
      <c r="G51" s="109">
        <v>0</v>
      </c>
      <c r="H51" s="103" t="s">
        <v>63</v>
      </c>
      <c r="I51" s="103" t="s">
        <v>2419</v>
      </c>
      <c r="J51" s="103" t="s">
        <v>2360</v>
      </c>
      <c r="K51" s="103" t="s">
        <v>64</v>
      </c>
      <c r="L51" s="103" t="s">
        <v>63</v>
      </c>
      <c r="M51" s="103" t="s">
        <v>102</v>
      </c>
      <c r="N51" s="103"/>
      <c r="O51" s="103" t="s">
        <v>2366</v>
      </c>
      <c r="P51" s="110">
        <f>COUNTIF(study_tools!$B$2:$B$447,$A51)</f>
        <v>1</v>
      </c>
      <c r="Q51" s="103" t="s">
        <v>2404</v>
      </c>
      <c r="R51" s="110"/>
      <c r="S51" s="103"/>
      <c r="T51" s="102"/>
      <c r="U51" s="102"/>
      <c r="V51" s="102"/>
      <c r="X51" s="102"/>
    </row>
    <row r="52" spans="1:24" ht="16">
      <c r="A52" s="108" t="s">
        <v>4287</v>
      </c>
      <c r="B52" s="103" t="s">
        <v>4287</v>
      </c>
      <c r="C52" s="103" t="s">
        <v>2194</v>
      </c>
      <c r="D52" s="103" t="s">
        <v>367</v>
      </c>
      <c r="E52" s="103" t="s">
        <v>5319</v>
      </c>
      <c r="F52" s="103" t="s">
        <v>28</v>
      </c>
      <c r="G52" s="109">
        <v>0</v>
      </c>
      <c r="H52" s="103" t="s">
        <v>63</v>
      </c>
      <c r="I52" s="103" t="s">
        <v>2359</v>
      </c>
      <c r="J52" s="103" t="s">
        <v>2360</v>
      </c>
      <c r="K52" s="103" t="s">
        <v>63</v>
      </c>
      <c r="L52" s="103" t="s">
        <v>63</v>
      </c>
      <c r="M52" s="103" t="s">
        <v>2365</v>
      </c>
      <c r="N52" s="103"/>
      <c r="O52" s="103" t="s">
        <v>2366</v>
      </c>
      <c r="P52" s="110">
        <f>COUNTIF(study_tools!$B$2:$B$447,$A52)</f>
        <v>1</v>
      </c>
      <c r="Q52" s="103" t="s">
        <v>5384</v>
      </c>
      <c r="R52" s="110"/>
      <c r="S52" s="103"/>
      <c r="T52" s="102"/>
      <c r="U52" s="102"/>
      <c r="V52" s="102"/>
      <c r="X52" s="102"/>
    </row>
    <row r="53" spans="1:24" ht="16">
      <c r="A53" s="108" t="s">
        <v>2211</v>
      </c>
      <c r="B53" s="103" t="s">
        <v>5320</v>
      </c>
      <c r="C53" s="103" t="s">
        <v>2194</v>
      </c>
      <c r="D53" s="103" t="s">
        <v>90</v>
      </c>
      <c r="E53" s="103" t="s">
        <v>5321</v>
      </c>
      <c r="F53" s="103" t="s">
        <v>66</v>
      </c>
      <c r="G53" s="109"/>
      <c r="H53" s="103" t="s">
        <v>64</v>
      </c>
      <c r="I53" s="103" t="s">
        <v>2359</v>
      </c>
      <c r="J53" s="103" t="s">
        <v>2359</v>
      </c>
      <c r="K53" s="103" t="s">
        <v>63</v>
      </c>
      <c r="L53" s="103" t="s">
        <v>64</v>
      </c>
      <c r="M53" s="103" t="s">
        <v>102</v>
      </c>
      <c r="N53" s="103"/>
      <c r="O53" s="103" t="s">
        <v>2361</v>
      </c>
      <c r="P53" s="110">
        <f>COUNTIF(study_tools!$B$2:$B$447,$A53)</f>
        <v>1</v>
      </c>
      <c r="Q53" s="103" t="s">
        <v>5384</v>
      </c>
      <c r="R53" s="110"/>
      <c r="S53" s="103"/>
      <c r="T53" s="102"/>
      <c r="U53" s="102"/>
      <c r="V53" s="102"/>
      <c r="X53" s="102"/>
    </row>
    <row r="54" spans="1:24" ht="32">
      <c r="A54" s="108" t="s">
        <v>4285</v>
      </c>
      <c r="B54" s="103" t="s">
        <v>5322</v>
      </c>
      <c r="C54" s="103" t="s">
        <v>2160</v>
      </c>
      <c r="D54" s="103" t="s">
        <v>848</v>
      </c>
      <c r="E54" s="103" t="s">
        <v>5323</v>
      </c>
      <c r="F54" s="103" t="s">
        <v>66</v>
      </c>
      <c r="G54" s="109"/>
      <c r="H54" s="103" t="s">
        <v>64</v>
      </c>
      <c r="I54" s="103" t="s">
        <v>2360</v>
      </c>
      <c r="J54" s="103" t="s">
        <v>2360</v>
      </c>
      <c r="K54" s="103" t="s">
        <v>63</v>
      </c>
      <c r="L54" s="103" t="s">
        <v>63</v>
      </c>
      <c r="M54" s="103" t="s">
        <v>2365</v>
      </c>
      <c r="N54" s="103"/>
      <c r="O54" s="103" t="s">
        <v>2361</v>
      </c>
      <c r="P54" s="110">
        <f>COUNTIF(study_tools!$B$2:$B$447,$A54)</f>
        <v>1</v>
      </c>
      <c r="Q54" s="103" t="s">
        <v>5324</v>
      </c>
      <c r="R54" s="110"/>
      <c r="S54" s="103"/>
      <c r="T54" s="102"/>
      <c r="U54" s="102"/>
      <c r="V54" s="102"/>
      <c r="X54" s="102"/>
    </row>
    <row r="55" spans="1:24" ht="32">
      <c r="A55" s="108" t="s">
        <v>2075</v>
      </c>
      <c r="B55" s="103" t="s">
        <v>5325</v>
      </c>
      <c r="C55" s="103" t="s">
        <v>2181</v>
      </c>
      <c r="D55" s="103" t="s">
        <v>322</v>
      </c>
      <c r="E55" s="103" t="s">
        <v>5326</v>
      </c>
      <c r="F55" s="103" t="s">
        <v>28</v>
      </c>
      <c r="G55" s="109">
        <v>0</v>
      </c>
      <c r="H55" s="103" t="s">
        <v>63</v>
      </c>
      <c r="I55" s="103" t="s">
        <v>2360</v>
      </c>
      <c r="J55" s="103" t="s">
        <v>2359</v>
      </c>
      <c r="K55" s="103" t="s">
        <v>64</v>
      </c>
      <c r="L55" s="103" t="s">
        <v>63</v>
      </c>
      <c r="M55" s="103" t="s">
        <v>2365</v>
      </c>
      <c r="N55" s="103"/>
      <c r="O55" s="103" t="s">
        <v>2366</v>
      </c>
      <c r="P55" s="110">
        <f>COUNTIF(study_tools!$B$2:$B$447,$A55)</f>
        <v>1</v>
      </c>
      <c r="Q55" s="103" t="s">
        <v>5387</v>
      </c>
      <c r="R55" s="110"/>
      <c r="S55" s="103"/>
      <c r="T55" s="102"/>
      <c r="U55" s="102"/>
      <c r="V55" s="102"/>
      <c r="X55" s="102"/>
    </row>
    <row r="56" spans="1:24" ht="32">
      <c r="A56" s="108" t="s">
        <v>1428</v>
      </c>
      <c r="B56" s="103" t="s">
        <v>5327</v>
      </c>
      <c r="C56" s="103" t="s">
        <v>189</v>
      </c>
      <c r="D56" s="103" t="s">
        <v>2470</v>
      </c>
      <c r="E56" s="103" t="s">
        <v>2372</v>
      </c>
      <c r="F56" s="103" t="s">
        <v>2358</v>
      </c>
      <c r="G56" s="109">
        <v>0</v>
      </c>
      <c r="H56" s="103" t="s">
        <v>63</v>
      </c>
      <c r="I56" s="103" t="s">
        <v>2359</v>
      </c>
      <c r="J56" s="103" t="s">
        <v>2359</v>
      </c>
      <c r="K56" s="103" t="s">
        <v>63</v>
      </c>
      <c r="L56" s="103" t="s">
        <v>64</v>
      </c>
      <c r="M56" s="103" t="s">
        <v>102</v>
      </c>
      <c r="N56" s="103"/>
      <c r="O56" s="103" t="s">
        <v>2366</v>
      </c>
      <c r="P56" s="110">
        <f>COUNTIF(study_tools!$B$2:$B$447,$A56)</f>
        <v>1</v>
      </c>
      <c r="Q56" s="103" t="s">
        <v>5388</v>
      </c>
      <c r="R56" s="110"/>
      <c r="S56" s="103"/>
      <c r="T56" s="102"/>
      <c r="U56" s="102"/>
      <c r="V56" s="102"/>
      <c r="X56" s="102"/>
    </row>
    <row r="57" spans="1:24" ht="16">
      <c r="A57" s="108" t="s">
        <v>4284</v>
      </c>
      <c r="B57" s="103" t="s">
        <v>4284</v>
      </c>
      <c r="C57" s="103" t="s">
        <v>189</v>
      </c>
      <c r="D57" s="103" t="s">
        <v>848</v>
      </c>
      <c r="E57" s="103" t="s">
        <v>5328</v>
      </c>
      <c r="F57" s="103" t="s">
        <v>28</v>
      </c>
      <c r="G57" s="109">
        <v>0</v>
      </c>
      <c r="H57" s="103" t="s">
        <v>63</v>
      </c>
      <c r="I57" s="103" t="s">
        <v>2419</v>
      </c>
      <c r="J57" s="103" t="s">
        <v>2359</v>
      </c>
      <c r="K57" s="103" t="s">
        <v>63</v>
      </c>
      <c r="L57" s="103" t="s">
        <v>64</v>
      </c>
      <c r="M57" s="103" t="s">
        <v>102</v>
      </c>
      <c r="N57" s="103"/>
      <c r="O57" s="103" t="s">
        <v>2361</v>
      </c>
      <c r="P57" s="110">
        <f>COUNTIF(study_tools!$B$2:$B$447,$A57)</f>
        <v>1</v>
      </c>
      <c r="Q57" s="103" t="s">
        <v>5394</v>
      </c>
      <c r="R57" s="110"/>
      <c r="S57" s="103"/>
      <c r="T57" s="102"/>
      <c r="U57" s="102"/>
      <c r="V57" s="102"/>
      <c r="X57" s="102"/>
    </row>
    <row r="58" spans="1:24" ht="16">
      <c r="A58" s="108" t="s">
        <v>2206</v>
      </c>
      <c r="B58" s="103" t="s">
        <v>5329</v>
      </c>
      <c r="C58" s="103" t="s">
        <v>190</v>
      </c>
      <c r="D58" s="103" t="s">
        <v>322</v>
      </c>
      <c r="E58" s="103" t="s">
        <v>5330</v>
      </c>
      <c r="F58" s="103" t="s">
        <v>66</v>
      </c>
      <c r="G58" s="109"/>
      <c r="H58" s="103" t="s">
        <v>64</v>
      </c>
      <c r="I58" s="103" t="s">
        <v>2360</v>
      </c>
      <c r="J58" s="103" t="s">
        <v>2360</v>
      </c>
      <c r="K58" s="103" t="s">
        <v>63</v>
      </c>
      <c r="L58" s="103" t="s">
        <v>63</v>
      </c>
      <c r="M58" s="103" t="s">
        <v>102</v>
      </c>
      <c r="N58" s="103"/>
      <c r="O58" s="103" t="s">
        <v>2361</v>
      </c>
      <c r="P58" s="110">
        <f>COUNTIF(study_tools!$B$2:$B$447,$A58)</f>
        <v>1</v>
      </c>
      <c r="Q58" s="103" t="s">
        <v>5388</v>
      </c>
      <c r="R58" s="110"/>
      <c r="S58" s="103"/>
      <c r="T58" s="102"/>
      <c r="U58" s="102"/>
      <c r="V58" s="102"/>
      <c r="X58" s="102"/>
    </row>
    <row r="59" spans="1:24" ht="16">
      <c r="A59" s="108" t="s">
        <v>2207</v>
      </c>
      <c r="B59" s="103" t="s">
        <v>2207</v>
      </c>
      <c r="C59" s="103" t="s">
        <v>436</v>
      </c>
      <c r="D59" s="103" t="s">
        <v>367</v>
      </c>
      <c r="E59" s="103" t="s">
        <v>5331</v>
      </c>
      <c r="F59" s="103" t="s">
        <v>66</v>
      </c>
      <c r="G59" s="109"/>
      <c r="H59" s="103" t="s">
        <v>64</v>
      </c>
      <c r="I59" s="103" t="s">
        <v>2360</v>
      </c>
      <c r="J59" s="103" t="s">
        <v>2360</v>
      </c>
      <c r="K59" s="103" t="s">
        <v>63</v>
      </c>
      <c r="L59" s="103" t="s">
        <v>63</v>
      </c>
      <c r="M59" s="103" t="s">
        <v>102</v>
      </c>
      <c r="N59" s="103"/>
      <c r="O59" s="103" t="s">
        <v>2361</v>
      </c>
      <c r="P59" s="110">
        <f>COUNTIF(study_tools!$B$2:$B$447,$A59)</f>
        <v>1</v>
      </c>
      <c r="Q59" s="103" t="s">
        <v>5287</v>
      </c>
      <c r="R59" s="110"/>
      <c r="S59" s="103"/>
      <c r="T59" s="102"/>
      <c r="U59" s="102"/>
      <c r="V59" s="102"/>
      <c r="X59" s="102"/>
    </row>
    <row r="60" spans="1:24" ht="16">
      <c r="A60" s="108" t="s">
        <v>2212</v>
      </c>
      <c r="B60" s="103" t="s">
        <v>5332</v>
      </c>
      <c r="C60" s="103" t="s">
        <v>202</v>
      </c>
      <c r="D60" s="103" t="s">
        <v>367</v>
      </c>
      <c r="E60" s="103" t="s">
        <v>5333</v>
      </c>
      <c r="F60" s="103" t="s">
        <v>28</v>
      </c>
      <c r="G60" s="109">
        <v>0</v>
      </c>
      <c r="H60" s="103" t="s">
        <v>63</v>
      </c>
      <c r="I60" s="103" t="s">
        <v>2360</v>
      </c>
      <c r="J60" s="103" t="s">
        <v>2360</v>
      </c>
      <c r="K60" s="103" t="s">
        <v>63</v>
      </c>
      <c r="L60" s="103" t="s">
        <v>63</v>
      </c>
      <c r="M60" s="103" t="s">
        <v>2385</v>
      </c>
      <c r="N60" s="103"/>
      <c r="O60" s="103" t="s">
        <v>2361</v>
      </c>
      <c r="P60" s="110">
        <f>COUNTIF(study_tools!$B$2:$B$447,$A60)</f>
        <v>1</v>
      </c>
      <c r="Q60" s="103" t="s">
        <v>5386</v>
      </c>
      <c r="R60" s="110"/>
      <c r="S60" s="103"/>
      <c r="T60" s="102"/>
      <c r="U60" s="102"/>
      <c r="V60" s="102"/>
      <c r="X60" s="102"/>
    </row>
    <row r="61" spans="1:24" ht="32">
      <c r="A61" s="111" t="s">
        <v>1821</v>
      </c>
      <c r="B61" s="104" t="s">
        <v>5334</v>
      </c>
      <c r="C61" s="104" t="s">
        <v>202</v>
      </c>
      <c r="D61" s="104" t="s">
        <v>367</v>
      </c>
      <c r="E61" s="104" t="s">
        <v>5335</v>
      </c>
      <c r="F61" s="104" t="s">
        <v>28</v>
      </c>
      <c r="G61" s="112">
        <v>0</v>
      </c>
      <c r="H61" s="104" t="s">
        <v>63</v>
      </c>
      <c r="I61" s="104" t="s">
        <v>2359</v>
      </c>
      <c r="J61" s="104" t="s">
        <v>2360</v>
      </c>
      <c r="K61" s="104" t="s">
        <v>63</v>
      </c>
      <c r="L61" s="104" t="s">
        <v>63</v>
      </c>
      <c r="M61" s="104" t="s">
        <v>102</v>
      </c>
      <c r="N61" s="104"/>
      <c r="O61" s="104" t="s">
        <v>2361</v>
      </c>
      <c r="P61" s="113">
        <f>COUNTIF(study_tools!$B$2:$B$447,$A61)</f>
        <v>1</v>
      </c>
      <c r="Q61" s="104" t="s">
        <v>5386</v>
      </c>
      <c r="R61" s="113"/>
      <c r="S61" s="104"/>
      <c r="T61" s="102"/>
      <c r="U61" s="102"/>
      <c r="V61" s="102"/>
      <c r="X61" s="102"/>
    </row>
    <row r="62" spans="1:24" ht="16">
      <c r="A62" s="108" t="s">
        <v>2173</v>
      </c>
      <c r="B62" s="103" t="s">
        <v>5336</v>
      </c>
      <c r="C62" s="103" t="s">
        <v>2174</v>
      </c>
      <c r="D62" s="103" t="s">
        <v>2368</v>
      </c>
      <c r="E62" s="103" t="s">
        <v>2416</v>
      </c>
      <c r="F62" s="103" t="s">
        <v>28</v>
      </c>
      <c r="G62" s="109">
        <v>0</v>
      </c>
      <c r="H62" s="103" t="s">
        <v>63</v>
      </c>
      <c r="I62" s="103" t="s">
        <v>2360</v>
      </c>
      <c r="J62" s="103" t="s">
        <v>2359</v>
      </c>
      <c r="K62" s="103" t="s">
        <v>64</v>
      </c>
      <c r="L62" s="103" t="s">
        <v>63</v>
      </c>
      <c r="M62" s="103" t="s">
        <v>2365</v>
      </c>
      <c r="N62" s="103"/>
      <c r="O62" s="103" t="s">
        <v>2366</v>
      </c>
      <c r="P62" s="110">
        <f>COUNTIF(study_tools!$B$2:$B$447,$A62)</f>
        <v>1</v>
      </c>
      <c r="Q62" s="103" t="s">
        <v>5386</v>
      </c>
      <c r="R62" s="110"/>
      <c r="S62" s="103"/>
      <c r="T62" s="102"/>
      <c r="U62" s="102"/>
      <c r="V62" s="102"/>
      <c r="X62" s="102"/>
    </row>
    <row r="63" spans="1:24" ht="16">
      <c r="A63" s="108" t="s">
        <v>2216</v>
      </c>
      <c r="B63" s="103" t="s">
        <v>5337</v>
      </c>
      <c r="C63" s="103" t="s">
        <v>2181</v>
      </c>
      <c r="D63" s="103" t="s">
        <v>322</v>
      </c>
      <c r="E63" s="103" t="s">
        <v>5326</v>
      </c>
      <c r="F63" s="103" t="s">
        <v>2358</v>
      </c>
      <c r="G63" s="109">
        <v>0</v>
      </c>
      <c r="H63" s="103" t="s">
        <v>63</v>
      </c>
      <c r="I63" s="103" t="s">
        <v>2359</v>
      </c>
      <c r="J63" s="103" t="s">
        <v>2359</v>
      </c>
      <c r="K63" s="103" t="s">
        <v>63</v>
      </c>
      <c r="L63" s="103" t="s">
        <v>64</v>
      </c>
      <c r="M63" s="103" t="s">
        <v>102</v>
      </c>
      <c r="N63" s="103"/>
      <c r="O63" s="103" t="s">
        <v>2361</v>
      </c>
      <c r="P63" s="110">
        <f>COUNTIF(study_tools!$B$2:$B$447,$A63)</f>
        <v>1</v>
      </c>
      <c r="Q63" s="103" t="s">
        <v>5287</v>
      </c>
      <c r="R63" s="110"/>
      <c r="S63" s="103"/>
      <c r="T63" s="102"/>
      <c r="U63" s="102"/>
      <c r="V63" s="102"/>
      <c r="X63" s="102"/>
    </row>
    <row r="64" spans="1:24" ht="16">
      <c r="A64" s="108" t="s">
        <v>2170</v>
      </c>
      <c r="B64" s="103" t="s">
        <v>5338</v>
      </c>
      <c r="C64" s="103" t="s">
        <v>2168</v>
      </c>
      <c r="D64" s="103" t="s">
        <v>367</v>
      </c>
      <c r="E64" s="103" t="s">
        <v>5339</v>
      </c>
      <c r="F64" s="103" t="s">
        <v>66</v>
      </c>
      <c r="G64" s="109"/>
      <c r="H64" s="103" t="s">
        <v>64</v>
      </c>
      <c r="I64" s="103" t="s">
        <v>2359</v>
      </c>
      <c r="J64" s="103" t="s">
        <v>2360</v>
      </c>
      <c r="K64" s="103" t="s">
        <v>63</v>
      </c>
      <c r="L64" s="103" t="s">
        <v>63</v>
      </c>
      <c r="M64" s="103" t="s">
        <v>2385</v>
      </c>
      <c r="N64" s="103"/>
      <c r="O64" s="103" t="s">
        <v>2361</v>
      </c>
      <c r="P64" s="110">
        <f>COUNTIF(study_tools!$B$2:$B$447,$A64)</f>
        <v>1</v>
      </c>
      <c r="Q64" s="103" t="s">
        <v>2400</v>
      </c>
      <c r="R64" s="110"/>
      <c r="S64" s="103"/>
      <c r="T64" s="102"/>
      <c r="U64" s="102"/>
      <c r="V64" s="102"/>
      <c r="X64" s="102"/>
    </row>
    <row r="65" spans="1:24" ht="32">
      <c r="A65" s="108" t="s">
        <v>2209</v>
      </c>
      <c r="B65" s="103" t="s">
        <v>5340</v>
      </c>
      <c r="C65" s="103" t="s">
        <v>202</v>
      </c>
      <c r="D65" s="103" t="s">
        <v>470</v>
      </c>
      <c r="E65" s="103" t="s">
        <v>2381</v>
      </c>
      <c r="F65" s="103" t="s">
        <v>28</v>
      </c>
      <c r="G65" s="109">
        <v>0</v>
      </c>
      <c r="H65" s="103" t="s">
        <v>63</v>
      </c>
      <c r="I65" s="103" t="s">
        <v>2360</v>
      </c>
      <c r="J65" s="103" t="s">
        <v>2359</v>
      </c>
      <c r="K65" s="103" t="s">
        <v>64</v>
      </c>
      <c r="L65" s="103" t="s">
        <v>63</v>
      </c>
      <c r="M65" s="103" t="s">
        <v>2365</v>
      </c>
      <c r="N65" s="103"/>
      <c r="O65" s="103" t="s">
        <v>2366</v>
      </c>
      <c r="P65" s="110">
        <f>COUNTIF(study_tools!$B$2:$B$447,$A65)</f>
        <v>1</v>
      </c>
      <c r="Q65" s="103" t="s">
        <v>5395</v>
      </c>
      <c r="R65" s="110"/>
      <c r="S65" s="103"/>
      <c r="T65" s="102"/>
      <c r="U65" s="102"/>
      <c r="V65" s="102"/>
      <c r="X65" s="102"/>
    </row>
    <row r="66" spans="1:24" ht="16">
      <c r="A66" s="108" t="s">
        <v>2210</v>
      </c>
      <c r="B66" s="103" t="s">
        <v>5341</v>
      </c>
      <c r="C66" s="103" t="s">
        <v>202</v>
      </c>
      <c r="D66" s="103" t="s">
        <v>470</v>
      </c>
      <c r="E66" s="103" t="s">
        <v>2381</v>
      </c>
      <c r="F66" s="103" t="s">
        <v>28</v>
      </c>
      <c r="G66" s="109">
        <v>0</v>
      </c>
      <c r="H66" s="103" t="s">
        <v>63</v>
      </c>
      <c r="I66" s="103" t="s">
        <v>2360</v>
      </c>
      <c r="J66" s="103" t="s">
        <v>2419</v>
      </c>
      <c r="K66" s="103" t="s">
        <v>64</v>
      </c>
      <c r="L66" s="103" t="s">
        <v>63</v>
      </c>
      <c r="M66" s="103" t="s">
        <v>2365</v>
      </c>
      <c r="N66" s="103"/>
      <c r="O66" s="103" t="s">
        <v>2366</v>
      </c>
      <c r="P66" s="110">
        <f>COUNTIF(study_tools!$B$2:$B$447,$A66)</f>
        <v>1</v>
      </c>
      <c r="Q66" s="103" t="s">
        <v>5386</v>
      </c>
      <c r="R66" s="110"/>
      <c r="S66" s="103"/>
      <c r="T66" s="102"/>
      <c r="U66" s="102"/>
      <c r="V66" s="102"/>
      <c r="X66" s="102"/>
    </row>
    <row r="67" spans="1:24" ht="16">
      <c r="A67" s="108" t="s">
        <v>2215</v>
      </c>
      <c r="B67" s="103" t="s">
        <v>1696</v>
      </c>
      <c r="C67" s="103" t="s">
        <v>2160</v>
      </c>
      <c r="D67" s="103" t="s">
        <v>533</v>
      </c>
      <c r="E67" s="103" t="s">
        <v>1704</v>
      </c>
      <c r="F67" s="103" t="s">
        <v>66</v>
      </c>
      <c r="G67" s="109"/>
      <c r="H67" s="103" t="s">
        <v>64</v>
      </c>
      <c r="I67" s="103" t="s">
        <v>2360</v>
      </c>
      <c r="J67" s="103" t="s">
        <v>2419</v>
      </c>
      <c r="K67" s="103" t="s">
        <v>64</v>
      </c>
      <c r="L67" s="103" t="s">
        <v>64</v>
      </c>
      <c r="M67" s="103" t="s">
        <v>2365</v>
      </c>
      <c r="N67" s="103"/>
      <c r="O67" s="103"/>
      <c r="P67" s="110">
        <f>COUNTIF(study_tools!$B$2:$B$447,$A67)</f>
        <v>2</v>
      </c>
      <c r="Q67" s="103" t="s">
        <v>2373</v>
      </c>
      <c r="R67" s="110"/>
      <c r="S67" s="103"/>
      <c r="T67" s="102"/>
      <c r="U67" s="102"/>
      <c r="V67" s="102"/>
      <c r="X67" s="102"/>
    </row>
    <row r="68" spans="1:24" ht="48">
      <c r="A68" s="108" t="s">
        <v>2195</v>
      </c>
      <c r="B68" s="103" t="s">
        <v>2195</v>
      </c>
      <c r="C68" s="103" t="s">
        <v>189</v>
      </c>
      <c r="D68" s="103" t="s">
        <v>2368</v>
      </c>
      <c r="E68" s="103" t="s">
        <v>5342</v>
      </c>
      <c r="F68" s="103" t="s">
        <v>28</v>
      </c>
      <c r="G68" s="109">
        <v>0</v>
      </c>
      <c r="H68" s="103" t="s">
        <v>63</v>
      </c>
      <c r="I68" s="103" t="s">
        <v>2419</v>
      </c>
      <c r="J68" s="103" t="s">
        <v>2359</v>
      </c>
      <c r="K68" s="103" t="s">
        <v>64</v>
      </c>
      <c r="L68" s="103" t="s">
        <v>64</v>
      </c>
      <c r="M68" s="103" t="s">
        <v>102</v>
      </c>
      <c r="N68" s="103"/>
      <c r="O68" s="103" t="s">
        <v>2366</v>
      </c>
      <c r="P68" s="110">
        <f>COUNTIF(study_tools!$B$2:$B$447,$A68)</f>
        <v>1</v>
      </c>
      <c r="Q68" s="103" t="s">
        <v>5388</v>
      </c>
      <c r="R68" s="110"/>
      <c r="S68" s="103"/>
      <c r="T68" s="102"/>
      <c r="U68" s="102"/>
      <c r="V68" s="102"/>
      <c r="X68" s="102"/>
    </row>
    <row r="69" spans="1:24" ht="16">
      <c r="A69" s="108" t="s">
        <v>2167</v>
      </c>
      <c r="B69" s="103" t="s">
        <v>5343</v>
      </c>
      <c r="C69" s="103" t="s">
        <v>2162</v>
      </c>
      <c r="D69" s="103" t="s">
        <v>470</v>
      </c>
      <c r="E69" s="103" t="s">
        <v>5344</v>
      </c>
      <c r="F69" s="103" t="s">
        <v>28</v>
      </c>
      <c r="G69" s="109">
        <v>0</v>
      </c>
      <c r="H69" s="103" t="s">
        <v>63</v>
      </c>
      <c r="I69" s="103" t="s">
        <v>2360</v>
      </c>
      <c r="J69" s="103" t="s">
        <v>2359</v>
      </c>
      <c r="K69" s="103" t="s">
        <v>64</v>
      </c>
      <c r="L69" s="103" t="s">
        <v>63</v>
      </c>
      <c r="M69" s="103" t="s">
        <v>2365</v>
      </c>
      <c r="N69" s="103"/>
      <c r="O69" s="103" t="s">
        <v>2366</v>
      </c>
      <c r="P69" s="110">
        <f>COUNTIF(study_tools!$B$2:$B$447,$A69)</f>
        <v>1</v>
      </c>
      <c r="Q69" s="103" t="s">
        <v>5396</v>
      </c>
      <c r="R69" s="110"/>
      <c r="S69" s="103"/>
      <c r="T69" s="102"/>
      <c r="U69" s="102"/>
      <c r="V69" s="102"/>
      <c r="X69" s="102"/>
    </row>
    <row r="70" spans="1:24" ht="16">
      <c r="A70" s="108" t="s">
        <v>2217</v>
      </c>
      <c r="B70" s="103"/>
      <c r="C70" s="103" t="s">
        <v>2194</v>
      </c>
      <c r="D70" s="103"/>
      <c r="E70" s="103"/>
      <c r="F70" s="103"/>
      <c r="G70" s="109"/>
      <c r="H70" s="103"/>
      <c r="I70" s="103"/>
      <c r="J70" s="103"/>
      <c r="K70" s="103"/>
      <c r="L70" s="103"/>
      <c r="M70" s="103"/>
      <c r="N70" s="103"/>
      <c r="O70" s="103"/>
      <c r="P70" s="110">
        <f>COUNTIF(study_tools!$B$2:$B$447,"e-SAGE")+COUNTIF(study_tools!$B$2:$B$447,"eSAGE")</f>
        <v>2</v>
      </c>
      <c r="Q70" s="103"/>
      <c r="R70" s="110"/>
      <c r="S70" s="103"/>
      <c r="T70" s="102"/>
      <c r="U70" s="102"/>
      <c r="V70" s="102"/>
      <c r="X70" s="102"/>
    </row>
    <row r="71" spans="1:24" ht="16">
      <c r="A71" s="108" t="s">
        <v>2185</v>
      </c>
      <c r="B71" s="103" t="s">
        <v>5345</v>
      </c>
      <c r="C71" s="103" t="s">
        <v>190</v>
      </c>
      <c r="D71" s="103" t="s">
        <v>2368</v>
      </c>
      <c r="E71" s="103" t="s">
        <v>5346</v>
      </c>
      <c r="F71" s="103"/>
      <c r="G71" s="109"/>
      <c r="H71" s="103"/>
      <c r="I71" s="103"/>
      <c r="J71" s="103"/>
      <c r="K71" s="103"/>
      <c r="L71" s="103"/>
      <c r="M71" s="103"/>
      <c r="N71" s="103"/>
      <c r="O71" s="103"/>
      <c r="P71" s="110">
        <f>COUNTIF(study_tools!$B$2:$B$447,$A71)</f>
        <v>1</v>
      </c>
      <c r="Q71" s="103" t="s">
        <v>5386</v>
      </c>
      <c r="R71" s="110"/>
      <c r="S71" s="103"/>
      <c r="T71" s="102"/>
      <c r="U71" s="102"/>
      <c r="V71" s="102"/>
      <c r="X71" s="102"/>
    </row>
    <row r="72" spans="1:24" ht="16">
      <c r="A72" s="108" t="s">
        <v>2187</v>
      </c>
      <c r="B72" s="103" t="s">
        <v>5347</v>
      </c>
      <c r="C72" s="103" t="s">
        <v>190</v>
      </c>
      <c r="D72" s="103" t="s">
        <v>2368</v>
      </c>
      <c r="E72" s="103"/>
      <c r="F72" s="103"/>
      <c r="G72" s="109"/>
      <c r="H72" s="103"/>
      <c r="I72" s="103"/>
      <c r="J72" s="103"/>
      <c r="K72" s="103"/>
      <c r="L72" s="103"/>
      <c r="M72" s="103"/>
      <c r="N72" s="103"/>
      <c r="O72" s="103"/>
      <c r="P72" s="110">
        <f>COUNTIF(study_tools!$B$2:$B$447,$A72)</f>
        <v>1</v>
      </c>
      <c r="Q72" s="103" t="s">
        <v>5348</v>
      </c>
      <c r="R72" s="110"/>
      <c r="S72" s="103"/>
      <c r="T72" s="102"/>
      <c r="U72" s="102"/>
      <c r="V72" s="102"/>
      <c r="X72" s="102"/>
    </row>
    <row r="73" spans="1:24" ht="16">
      <c r="A73" s="108" t="s">
        <v>2182</v>
      </c>
      <c r="B73" s="103"/>
      <c r="C73" s="103"/>
      <c r="D73" s="103"/>
      <c r="E73" s="103"/>
      <c r="F73" s="103"/>
      <c r="G73" s="109"/>
      <c r="H73" s="103"/>
      <c r="I73" s="103"/>
      <c r="J73" s="103"/>
      <c r="K73" s="103"/>
      <c r="L73" s="103"/>
      <c r="M73" s="103"/>
      <c r="N73" s="103"/>
      <c r="O73" s="103"/>
      <c r="P73" s="110">
        <f>COUNTIF(study_tools!$B$2:$B$447,$A73)</f>
        <v>1</v>
      </c>
      <c r="Q73" s="103"/>
      <c r="R73" s="110"/>
      <c r="S73" s="103"/>
      <c r="T73" s="102"/>
      <c r="U73" s="102"/>
      <c r="V73" s="102"/>
      <c r="X73" s="102"/>
    </row>
    <row r="74" spans="1:24" ht="16">
      <c r="A74" s="108" t="s">
        <v>4351</v>
      </c>
      <c r="B74" s="103"/>
      <c r="C74" s="103" t="s">
        <v>2160</v>
      </c>
      <c r="D74" s="103"/>
      <c r="E74" s="103"/>
      <c r="F74" s="103"/>
      <c r="G74" s="109"/>
      <c r="H74" s="103"/>
      <c r="I74" s="103"/>
      <c r="J74" s="103"/>
      <c r="K74" s="103"/>
      <c r="L74" s="103"/>
      <c r="M74" s="103"/>
      <c r="N74" s="103"/>
      <c r="O74" s="103"/>
      <c r="P74" s="110">
        <f>COUNTIF(study_tools!$B$2:$B$447,$A74)</f>
        <v>1</v>
      </c>
      <c r="Q74" s="103" t="s">
        <v>2362</v>
      </c>
      <c r="R74" s="110"/>
      <c r="S74" s="103"/>
      <c r="T74" s="102"/>
      <c r="U74" s="102"/>
      <c r="V74" s="102"/>
      <c r="X74" s="102"/>
    </row>
    <row r="75" spans="1:24" ht="16">
      <c r="A75" s="108" t="s">
        <v>4718</v>
      </c>
      <c r="B75" s="103"/>
      <c r="C75" s="103" t="s">
        <v>2192</v>
      </c>
      <c r="D75" s="103"/>
      <c r="E75" s="103"/>
      <c r="F75" s="103"/>
      <c r="G75" s="109"/>
      <c r="H75" s="103"/>
      <c r="I75" s="103"/>
      <c r="J75" s="103"/>
      <c r="K75" s="103"/>
      <c r="L75" s="103"/>
      <c r="M75" s="103"/>
      <c r="N75" s="103"/>
      <c r="O75" s="103"/>
      <c r="P75" s="110">
        <f>COUNTIF(study_tools!$B$2:$B$447,$A75)</f>
        <v>1</v>
      </c>
      <c r="Q75" s="103" t="s">
        <v>5391</v>
      </c>
      <c r="R75" s="110"/>
      <c r="S75" s="103"/>
      <c r="T75" s="102"/>
      <c r="U75" s="102"/>
      <c r="V75" s="102"/>
      <c r="X75" s="102"/>
    </row>
    <row r="76" spans="1:24" ht="16">
      <c r="A76" s="108" t="s">
        <v>4717</v>
      </c>
      <c r="B76" s="103"/>
      <c r="C76" s="103" t="s">
        <v>2162</v>
      </c>
      <c r="D76" s="103"/>
      <c r="E76" s="103"/>
      <c r="F76" s="103"/>
      <c r="G76" s="109"/>
      <c r="H76" s="103"/>
      <c r="I76" s="103"/>
      <c r="J76" s="103"/>
      <c r="K76" s="103"/>
      <c r="L76" s="103"/>
      <c r="M76" s="103"/>
      <c r="N76" s="103"/>
      <c r="O76" s="103"/>
      <c r="P76" s="110">
        <f>COUNTIF(study_tools!$B$2:$B$447,$A76)</f>
        <v>1</v>
      </c>
      <c r="Q76" s="103" t="s">
        <v>5397</v>
      </c>
      <c r="R76" s="110"/>
      <c r="S76" s="103"/>
      <c r="T76" s="102"/>
      <c r="U76" s="102"/>
      <c r="V76" s="102"/>
      <c r="X76" s="102"/>
    </row>
    <row r="77" spans="1:24" ht="48">
      <c r="A77" s="108" t="s">
        <v>4286</v>
      </c>
      <c r="B77" s="103"/>
      <c r="C77" s="103" t="s">
        <v>2194</v>
      </c>
      <c r="D77" s="103"/>
      <c r="E77" s="103"/>
      <c r="F77" s="103"/>
      <c r="G77" s="109"/>
      <c r="H77" s="103"/>
      <c r="I77" s="103"/>
      <c r="J77" s="103"/>
      <c r="K77" s="103"/>
      <c r="L77" s="103"/>
      <c r="M77" s="103"/>
      <c r="N77" s="103"/>
      <c r="O77" s="103"/>
      <c r="P77" s="110">
        <f>COUNTIF(study_tools!$B$2:$B$447,$A77)</f>
        <v>1</v>
      </c>
      <c r="Q77" s="103"/>
      <c r="R77" s="110"/>
      <c r="S77" s="103"/>
      <c r="T77" s="102"/>
      <c r="U77" s="102"/>
      <c r="V77" s="102"/>
      <c r="X77" s="102"/>
    </row>
    <row r="78" spans="1:24" ht="16">
      <c r="A78" s="111" t="s">
        <v>2199</v>
      </c>
      <c r="B78" s="104"/>
      <c r="C78" s="104" t="s">
        <v>2168</v>
      </c>
      <c r="D78" s="104"/>
      <c r="E78" s="104"/>
      <c r="F78" s="104"/>
      <c r="G78" s="112"/>
      <c r="H78" s="104"/>
      <c r="I78" s="104"/>
      <c r="J78" s="104"/>
      <c r="K78" s="104"/>
      <c r="L78" s="104"/>
      <c r="M78" s="104"/>
      <c r="N78" s="104"/>
      <c r="O78" s="104"/>
      <c r="P78" s="113">
        <f>COUNTIF(study_tools!$B$2:$B$447,$A78)</f>
        <v>1</v>
      </c>
      <c r="Q78" s="104"/>
      <c r="R78" s="113"/>
      <c r="S78" s="104"/>
      <c r="T78" s="102"/>
      <c r="U78" s="102"/>
      <c r="V78" s="102"/>
      <c r="X78" s="102"/>
    </row>
  </sheetData>
  <dataValidations count="2">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 type="list" allowBlank="1" showInputMessage="1" showErrorMessage="1" sqref="C31:C1048576" xr:uid="{C7930ED5-7C5C-4A7D-A443-1C039739CF7C}">
      <formula1>"long_term_planning ,geospatial,dispatch,microgrid,nexus,economic"</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2429</v>
      </c>
      <c r="B1" s="67" t="s">
        <v>2430</v>
      </c>
      <c r="C1" s="67" t="s">
        <v>2431</v>
      </c>
      <c r="D1" s="68" t="s">
        <v>2432</v>
      </c>
      <c r="G1" s="67" t="s">
        <v>2430</v>
      </c>
      <c r="H1" s="66" t="s">
        <v>2429</v>
      </c>
    </row>
    <row r="2" spans="1:8" ht="35" thickBot="1">
      <c r="A2" s="60" t="s">
        <v>2433</v>
      </c>
      <c r="B2" s="61" t="s">
        <v>2434</v>
      </c>
      <c r="C2" s="61" t="s">
        <v>2435</v>
      </c>
      <c r="D2" s="62">
        <v>4</v>
      </c>
      <c r="G2" s="61" t="s">
        <v>2434</v>
      </c>
      <c r="H2" s="60" t="s">
        <v>2433</v>
      </c>
    </row>
    <row r="3" spans="1:8" ht="35" thickBot="1">
      <c r="A3" s="60" t="s">
        <v>2436</v>
      </c>
      <c r="B3" s="61" t="s">
        <v>2437</v>
      </c>
      <c r="C3" s="61" t="s">
        <v>2438</v>
      </c>
      <c r="D3" s="62">
        <v>248</v>
      </c>
      <c r="G3" s="61" t="s">
        <v>2437</v>
      </c>
      <c r="H3" s="60" t="s">
        <v>2436</v>
      </c>
    </row>
    <row r="4" spans="1:8" ht="18" thickBot="1">
      <c r="A4" s="60" t="s">
        <v>2439</v>
      </c>
      <c r="B4" s="61" t="s">
        <v>2440</v>
      </c>
      <c r="C4" s="61" t="s">
        <v>2441</v>
      </c>
      <c r="D4" s="62">
        <v>8</v>
      </c>
      <c r="G4" s="61" t="s">
        <v>2440</v>
      </c>
      <c r="H4" s="60" t="s">
        <v>2439</v>
      </c>
    </row>
    <row r="5" spans="1:8" ht="18" thickBot="1">
      <c r="A5" s="60" t="s">
        <v>2258</v>
      </c>
      <c r="B5" s="61" t="s">
        <v>801</v>
      </c>
      <c r="C5" s="61" t="s">
        <v>2442</v>
      </c>
      <c r="D5" s="62">
        <v>12</v>
      </c>
      <c r="G5" s="61" t="s">
        <v>801</v>
      </c>
      <c r="H5" s="60" t="s">
        <v>2258</v>
      </c>
    </row>
    <row r="6" spans="1:8" ht="35" thickBot="1">
      <c r="A6" s="60" t="s">
        <v>2443</v>
      </c>
      <c r="B6" s="61" t="s">
        <v>2444</v>
      </c>
      <c r="C6" s="61" t="s">
        <v>2445</v>
      </c>
      <c r="D6" s="62">
        <v>16</v>
      </c>
      <c r="G6" s="61" t="s">
        <v>2444</v>
      </c>
      <c r="H6" s="60" t="s">
        <v>2443</v>
      </c>
    </row>
    <row r="7" spans="1:8" ht="18" thickBot="1">
      <c r="A7" s="60" t="s">
        <v>2446</v>
      </c>
      <c r="B7" s="61" t="s">
        <v>2447</v>
      </c>
      <c r="C7" s="61" t="s">
        <v>2448</v>
      </c>
      <c r="D7" s="62">
        <v>20</v>
      </c>
      <c r="G7" s="61" t="s">
        <v>2447</v>
      </c>
      <c r="H7" s="60" t="s">
        <v>2446</v>
      </c>
    </row>
    <row r="8" spans="1:8" ht="18" thickBot="1">
      <c r="A8" s="60" t="s">
        <v>2262</v>
      </c>
      <c r="B8" s="61" t="s">
        <v>2222</v>
      </c>
      <c r="C8" s="61" t="s">
        <v>2449</v>
      </c>
      <c r="D8" s="62">
        <v>24</v>
      </c>
      <c r="G8" s="61" t="s">
        <v>2222</v>
      </c>
      <c r="H8" s="60" t="s">
        <v>2262</v>
      </c>
    </row>
    <row r="9" spans="1:8" ht="18" thickBot="1">
      <c r="A9" s="60" t="s">
        <v>2450</v>
      </c>
      <c r="B9" s="61" t="s">
        <v>2451</v>
      </c>
      <c r="C9" s="61" t="s">
        <v>2452</v>
      </c>
      <c r="D9" s="62">
        <v>660</v>
      </c>
      <c r="G9" s="61" t="s">
        <v>2451</v>
      </c>
      <c r="H9" s="60" t="s">
        <v>2450</v>
      </c>
    </row>
    <row r="10" spans="1:8" ht="18" thickBot="1">
      <c r="A10" s="60" t="s">
        <v>2453</v>
      </c>
      <c r="B10" s="61" t="s">
        <v>2454</v>
      </c>
      <c r="C10" s="61" t="s">
        <v>2455</v>
      </c>
      <c r="D10" s="62">
        <v>10</v>
      </c>
      <c r="G10" s="61" t="s">
        <v>2454</v>
      </c>
      <c r="H10" s="60" t="s">
        <v>2453</v>
      </c>
    </row>
    <row r="11" spans="1:8" ht="52" thickBot="1">
      <c r="A11" s="60" t="s">
        <v>2456</v>
      </c>
      <c r="B11" s="61" t="s">
        <v>2457</v>
      </c>
      <c r="C11" s="61" t="s">
        <v>2458</v>
      </c>
      <c r="D11" s="62">
        <v>28</v>
      </c>
      <c r="G11" s="61" t="s">
        <v>2457</v>
      </c>
      <c r="H11" s="60" t="s">
        <v>2456</v>
      </c>
    </row>
    <row r="12" spans="1:8" ht="18" thickBot="1">
      <c r="A12" s="60" t="s">
        <v>2459</v>
      </c>
      <c r="B12" s="61" t="s">
        <v>2260</v>
      </c>
      <c r="C12" s="61" t="s">
        <v>2460</v>
      </c>
      <c r="D12" s="62">
        <v>32</v>
      </c>
      <c r="G12" s="61" t="s">
        <v>2260</v>
      </c>
      <c r="H12" s="60" t="s">
        <v>2459</v>
      </c>
    </row>
    <row r="13" spans="1:8" ht="18" thickBot="1">
      <c r="A13" s="60" t="s">
        <v>2461</v>
      </c>
      <c r="B13" s="61" t="s">
        <v>2462</v>
      </c>
      <c r="C13" s="61" t="s">
        <v>2463</v>
      </c>
      <c r="D13" s="62">
        <v>51</v>
      </c>
      <c r="G13" s="61" t="s">
        <v>2462</v>
      </c>
      <c r="H13" s="60" t="s">
        <v>2461</v>
      </c>
    </row>
    <row r="14" spans="1:8" ht="18" thickBot="1">
      <c r="A14" s="60" t="s">
        <v>2464</v>
      </c>
      <c r="B14" s="61" t="s">
        <v>2465</v>
      </c>
      <c r="C14" s="61" t="s">
        <v>2466</v>
      </c>
      <c r="D14" s="62">
        <v>533</v>
      </c>
      <c r="G14" s="61" t="s">
        <v>2465</v>
      </c>
      <c r="H14" s="60" t="s">
        <v>2464</v>
      </c>
    </row>
    <row r="15" spans="1:8" ht="18" thickBot="1">
      <c r="A15" s="60" t="s">
        <v>2467</v>
      </c>
      <c r="B15" s="61" t="s">
        <v>2391</v>
      </c>
      <c r="C15" s="61" t="s">
        <v>2468</v>
      </c>
      <c r="D15" s="62">
        <v>36</v>
      </c>
      <c r="G15" s="61" t="s">
        <v>2391</v>
      </c>
      <c r="H15" s="60" t="s">
        <v>2467</v>
      </c>
    </row>
    <row r="16" spans="1:8" ht="18" thickBot="1">
      <c r="A16" s="60" t="s">
        <v>2469</v>
      </c>
      <c r="B16" s="61" t="s">
        <v>2470</v>
      </c>
      <c r="C16" s="61" t="s">
        <v>2471</v>
      </c>
      <c r="D16" s="62">
        <v>40</v>
      </c>
      <c r="G16" s="61" t="s">
        <v>2470</v>
      </c>
      <c r="H16" s="60" t="s">
        <v>2469</v>
      </c>
    </row>
    <row r="17" spans="1:8" ht="18" thickBot="1">
      <c r="A17" s="60" t="s">
        <v>2472</v>
      </c>
      <c r="B17" s="61" t="s">
        <v>2473</v>
      </c>
      <c r="C17" s="61" t="s">
        <v>2474</v>
      </c>
      <c r="D17" s="62">
        <v>31</v>
      </c>
      <c r="G17" s="61" t="s">
        <v>2473</v>
      </c>
      <c r="H17" s="60" t="s">
        <v>2472</v>
      </c>
    </row>
    <row r="18" spans="1:8" ht="35" thickBot="1">
      <c r="A18" s="60" t="s">
        <v>2475</v>
      </c>
      <c r="B18" s="61" t="s">
        <v>2476</v>
      </c>
      <c r="C18" s="61" t="s">
        <v>2477</v>
      </c>
      <c r="D18" s="62">
        <v>44</v>
      </c>
      <c r="G18" s="61" t="s">
        <v>2476</v>
      </c>
      <c r="H18" s="60" t="s">
        <v>2475</v>
      </c>
    </row>
    <row r="19" spans="1:8" ht="18" thickBot="1">
      <c r="A19" s="60" t="s">
        <v>2478</v>
      </c>
      <c r="B19" s="61" t="s">
        <v>2479</v>
      </c>
      <c r="C19" s="61" t="s">
        <v>2480</v>
      </c>
      <c r="D19" s="62">
        <v>48</v>
      </c>
      <c r="G19" s="61" t="s">
        <v>2479</v>
      </c>
      <c r="H19" s="60" t="s">
        <v>2478</v>
      </c>
    </row>
    <row r="20" spans="1:8" ht="35" thickBot="1">
      <c r="A20" s="60" t="s">
        <v>2481</v>
      </c>
      <c r="B20" s="61" t="s">
        <v>2482</v>
      </c>
      <c r="C20" s="61" t="s">
        <v>2483</v>
      </c>
      <c r="D20" s="62">
        <v>50</v>
      </c>
      <c r="G20" s="61" t="s">
        <v>2482</v>
      </c>
      <c r="H20" s="60" t="s">
        <v>2481</v>
      </c>
    </row>
    <row r="21" spans="1:8" ht="18" thickBot="1">
      <c r="A21" s="60" t="s">
        <v>2484</v>
      </c>
      <c r="B21" s="61" t="s">
        <v>2485</v>
      </c>
      <c r="C21" s="61" t="s">
        <v>2486</v>
      </c>
      <c r="D21" s="62">
        <v>52</v>
      </c>
      <c r="G21" s="61" t="s">
        <v>2485</v>
      </c>
      <c r="H21" s="60" t="s">
        <v>2484</v>
      </c>
    </row>
    <row r="22" spans="1:8" ht="18" thickBot="1">
      <c r="A22" s="60" t="s">
        <v>2487</v>
      </c>
      <c r="B22" s="61" t="s">
        <v>2488</v>
      </c>
      <c r="C22" s="61" t="s">
        <v>2489</v>
      </c>
      <c r="D22" s="62">
        <v>112</v>
      </c>
      <c r="G22" s="61" t="s">
        <v>2488</v>
      </c>
      <c r="H22" s="60" t="s">
        <v>2487</v>
      </c>
    </row>
    <row r="23" spans="1:8" ht="18" thickBot="1">
      <c r="A23" s="60" t="s">
        <v>2490</v>
      </c>
      <c r="B23" s="61" t="s">
        <v>2491</v>
      </c>
      <c r="C23" s="61" t="s">
        <v>2492</v>
      </c>
      <c r="D23" s="62">
        <v>56</v>
      </c>
      <c r="G23" s="61" t="s">
        <v>2491</v>
      </c>
      <c r="H23" s="60" t="s">
        <v>2490</v>
      </c>
    </row>
    <row r="24" spans="1:8" ht="18" thickBot="1">
      <c r="A24" s="60" t="s">
        <v>2493</v>
      </c>
      <c r="B24" s="61" t="s">
        <v>2494</v>
      </c>
      <c r="C24" s="61" t="s">
        <v>2495</v>
      </c>
      <c r="D24" s="62">
        <v>84</v>
      </c>
      <c r="G24" s="61" t="s">
        <v>2494</v>
      </c>
      <c r="H24" s="60" t="s">
        <v>2493</v>
      </c>
    </row>
    <row r="25" spans="1:8" ht="18" thickBot="1">
      <c r="A25" s="60" t="s">
        <v>2264</v>
      </c>
      <c r="B25" s="61" t="s">
        <v>2223</v>
      </c>
      <c r="C25" s="61" t="s">
        <v>2496</v>
      </c>
      <c r="D25" s="62">
        <v>204</v>
      </c>
      <c r="G25" s="61" t="s">
        <v>2223</v>
      </c>
      <c r="H25" s="60" t="s">
        <v>2264</v>
      </c>
    </row>
    <row r="26" spans="1:8" ht="18" thickBot="1">
      <c r="A26" s="60" t="s">
        <v>2497</v>
      </c>
      <c r="B26" s="61" t="s">
        <v>2498</v>
      </c>
      <c r="C26" s="61" t="s">
        <v>2499</v>
      </c>
      <c r="D26" s="62">
        <v>60</v>
      </c>
      <c r="G26" s="61" t="s">
        <v>2498</v>
      </c>
      <c r="H26" s="60" t="s">
        <v>2497</v>
      </c>
    </row>
    <row r="27" spans="1:8" ht="18" thickBot="1">
      <c r="A27" s="60" t="s">
        <v>2500</v>
      </c>
      <c r="B27" s="61" t="s">
        <v>2501</v>
      </c>
      <c r="C27" s="61" t="s">
        <v>2502</v>
      </c>
      <c r="D27" s="62">
        <v>64</v>
      </c>
      <c r="G27" s="61" t="s">
        <v>2501</v>
      </c>
      <c r="H27" s="60" t="s">
        <v>2500</v>
      </c>
    </row>
    <row r="28" spans="1:8" ht="69" thickBot="1">
      <c r="A28" s="60" t="s">
        <v>2503</v>
      </c>
      <c r="B28" s="61" t="s">
        <v>2504</v>
      </c>
      <c r="C28" s="61" t="s">
        <v>2505</v>
      </c>
      <c r="D28" s="62">
        <v>68</v>
      </c>
      <c r="G28" s="61" t="s">
        <v>2504</v>
      </c>
      <c r="H28" s="60" t="s">
        <v>2503</v>
      </c>
    </row>
    <row r="29" spans="1:8" ht="69" thickBot="1">
      <c r="A29" s="60" t="s">
        <v>2506</v>
      </c>
      <c r="B29" s="61" t="s">
        <v>2507</v>
      </c>
      <c r="C29" s="61" t="s">
        <v>2508</v>
      </c>
      <c r="D29" s="62">
        <v>535</v>
      </c>
      <c r="G29" s="61" t="s">
        <v>2507</v>
      </c>
      <c r="H29" s="60" t="s">
        <v>2506</v>
      </c>
    </row>
    <row r="30" spans="1:8" ht="69" thickBot="1">
      <c r="A30" s="60" t="s">
        <v>2509</v>
      </c>
      <c r="B30" s="61" t="s">
        <v>2510</v>
      </c>
      <c r="C30" s="61" t="s">
        <v>2511</v>
      </c>
      <c r="D30" s="62">
        <v>70</v>
      </c>
      <c r="G30" s="61" t="s">
        <v>2510</v>
      </c>
      <c r="H30" s="60" t="s">
        <v>2509</v>
      </c>
    </row>
    <row r="31" spans="1:8" ht="18" thickBot="1">
      <c r="A31" s="60" t="s">
        <v>2266</v>
      </c>
      <c r="B31" s="61" t="s">
        <v>1830</v>
      </c>
      <c r="C31" s="61" t="s">
        <v>2512</v>
      </c>
      <c r="D31" s="62">
        <v>72</v>
      </c>
      <c r="G31" s="61" t="s">
        <v>1830</v>
      </c>
      <c r="H31" s="60" t="s">
        <v>2266</v>
      </c>
    </row>
    <row r="32" spans="1:8" ht="35" thickBot="1">
      <c r="A32" s="60" t="s">
        <v>2513</v>
      </c>
      <c r="B32" s="61" t="s">
        <v>2514</v>
      </c>
      <c r="C32" s="61" t="s">
        <v>2515</v>
      </c>
      <c r="D32" s="62">
        <v>74</v>
      </c>
      <c r="G32" s="61" t="s">
        <v>2514</v>
      </c>
      <c r="H32" s="60" t="s">
        <v>2513</v>
      </c>
    </row>
    <row r="33" spans="1:8" ht="18" thickBot="1">
      <c r="A33" s="60" t="s">
        <v>2516</v>
      </c>
      <c r="B33" s="61" t="s">
        <v>2517</v>
      </c>
      <c r="C33" s="61" t="s">
        <v>2518</v>
      </c>
      <c r="D33" s="62">
        <v>76</v>
      </c>
      <c r="G33" s="61" t="s">
        <v>2517</v>
      </c>
      <c r="H33" s="60" t="s">
        <v>2516</v>
      </c>
    </row>
    <row r="34" spans="1:8" ht="86" thickBot="1">
      <c r="A34" s="60" t="s">
        <v>2519</v>
      </c>
      <c r="B34" s="61" t="s">
        <v>2520</v>
      </c>
      <c r="C34" s="61" t="s">
        <v>2521</v>
      </c>
      <c r="D34" s="62">
        <v>86</v>
      </c>
      <c r="G34" s="61" t="s">
        <v>2520</v>
      </c>
      <c r="H34" s="60" t="s">
        <v>2519</v>
      </c>
    </row>
    <row r="35" spans="1:8" ht="52" thickBot="1">
      <c r="A35" s="60" t="s">
        <v>2522</v>
      </c>
      <c r="B35" s="61" t="s">
        <v>2523</v>
      </c>
      <c r="C35" s="61" t="s">
        <v>2524</v>
      </c>
      <c r="D35" s="62">
        <v>96</v>
      </c>
      <c r="G35" s="61" t="s">
        <v>2523</v>
      </c>
      <c r="H35" s="60" t="s">
        <v>2522</v>
      </c>
    </row>
    <row r="36" spans="1:8" ht="18" thickBot="1">
      <c r="A36" s="60" t="s">
        <v>2525</v>
      </c>
      <c r="B36" s="61" t="s">
        <v>2526</v>
      </c>
      <c r="C36" s="61" t="s">
        <v>2527</v>
      </c>
      <c r="D36" s="62">
        <v>100</v>
      </c>
      <c r="G36" s="61" t="s">
        <v>2526</v>
      </c>
      <c r="H36" s="60" t="s">
        <v>2525</v>
      </c>
    </row>
    <row r="37" spans="1:8" ht="35" thickBot="1">
      <c r="A37" s="60" t="s">
        <v>2268</v>
      </c>
      <c r="B37" s="61" t="s">
        <v>2224</v>
      </c>
      <c r="C37" s="61" t="s">
        <v>2528</v>
      </c>
      <c r="D37" s="62">
        <v>854</v>
      </c>
      <c r="G37" s="61" t="s">
        <v>2224</v>
      </c>
      <c r="H37" s="60" t="s">
        <v>2268</v>
      </c>
    </row>
    <row r="38" spans="1:8" ht="18" thickBot="1">
      <c r="A38" s="60" t="s">
        <v>2269</v>
      </c>
      <c r="B38" s="61" t="s">
        <v>2225</v>
      </c>
      <c r="C38" s="61" t="s">
        <v>2529</v>
      </c>
      <c r="D38" s="62">
        <v>108</v>
      </c>
      <c r="G38" s="61" t="s">
        <v>2225</v>
      </c>
      <c r="H38" s="60" t="s">
        <v>2269</v>
      </c>
    </row>
    <row r="39" spans="1:8" ht="35" thickBot="1">
      <c r="A39" s="60" t="s">
        <v>2530</v>
      </c>
      <c r="B39" s="61" t="s">
        <v>1631</v>
      </c>
      <c r="C39" s="61" t="s">
        <v>2531</v>
      </c>
      <c r="D39" s="62">
        <v>132</v>
      </c>
      <c r="G39" s="61" t="s">
        <v>1631</v>
      </c>
      <c r="H39" s="60" t="s">
        <v>2530</v>
      </c>
    </row>
    <row r="40" spans="1:8" ht="18" thickBot="1">
      <c r="A40" s="60" t="s">
        <v>2532</v>
      </c>
      <c r="B40" s="61" t="s">
        <v>2533</v>
      </c>
      <c r="C40" s="61" t="s">
        <v>2534</v>
      </c>
      <c r="D40" s="62">
        <v>116</v>
      </c>
      <c r="G40" s="61" t="s">
        <v>2533</v>
      </c>
      <c r="H40" s="60" t="s">
        <v>2532</v>
      </c>
    </row>
    <row r="41" spans="1:8" ht="18" thickBot="1">
      <c r="A41" s="60" t="s">
        <v>2272</v>
      </c>
      <c r="B41" s="61" t="s">
        <v>286</v>
      </c>
      <c r="C41" s="61" t="s">
        <v>2535</v>
      </c>
      <c r="D41" s="62">
        <v>120</v>
      </c>
      <c r="G41" s="61" t="s">
        <v>286</v>
      </c>
      <c r="H41" s="60" t="s">
        <v>2272</v>
      </c>
    </row>
    <row r="42" spans="1:8" ht="18" thickBot="1">
      <c r="A42" s="60" t="s">
        <v>2536</v>
      </c>
      <c r="B42" s="61" t="s">
        <v>2537</v>
      </c>
      <c r="C42" s="61" t="s">
        <v>2538</v>
      </c>
      <c r="D42" s="62">
        <v>124</v>
      </c>
      <c r="G42" s="61" t="s">
        <v>2537</v>
      </c>
      <c r="H42" s="60" t="s">
        <v>2536</v>
      </c>
    </row>
    <row r="43" spans="1:8" ht="52" thickBot="1">
      <c r="A43" s="60" t="s">
        <v>2539</v>
      </c>
      <c r="B43" s="61" t="s">
        <v>2540</v>
      </c>
      <c r="C43" s="61" t="s">
        <v>2541</v>
      </c>
      <c r="D43" s="62">
        <v>136</v>
      </c>
      <c r="G43" s="61" t="s">
        <v>2540</v>
      </c>
      <c r="H43" s="60" t="s">
        <v>2539</v>
      </c>
    </row>
    <row r="44" spans="1:8" ht="69" thickBot="1">
      <c r="A44" s="60" t="s">
        <v>2542</v>
      </c>
      <c r="B44" s="61" t="s">
        <v>1664</v>
      </c>
      <c r="C44" s="61" t="s">
        <v>2543</v>
      </c>
      <c r="D44" s="62">
        <v>140</v>
      </c>
      <c r="G44" s="61" t="s">
        <v>1664</v>
      </c>
      <c r="H44" s="60" t="s">
        <v>2542</v>
      </c>
    </row>
    <row r="45" spans="1:8" ht="18" thickBot="1">
      <c r="A45" s="60" t="s">
        <v>2275</v>
      </c>
      <c r="B45" s="61" t="s">
        <v>2226</v>
      </c>
      <c r="C45" s="61" t="s">
        <v>2544</v>
      </c>
      <c r="D45" s="62">
        <v>148</v>
      </c>
      <c r="G45" s="61" t="s">
        <v>2226</v>
      </c>
      <c r="H45" s="60" t="s">
        <v>2275</v>
      </c>
    </row>
    <row r="46" spans="1:8" ht="18" thickBot="1">
      <c r="A46" s="60" t="s">
        <v>2545</v>
      </c>
      <c r="B46" s="61" t="s">
        <v>2546</v>
      </c>
      <c r="C46" s="61" t="s">
        <v>2547</v>
      </c>
      <c r="D46" s="62">
        <v>152</v>
      </c>
      <c r="G46" s="61" t="s">
        <v>2546</v>
      </c>
      <c r="H46" s="60" t="s">
        <v>2545</v>
      </c>
    </row>
    <row r="47" spans="1:8" ht="18" thickBot="1">
      <c r="A47" s="60" t="s">
        <v>2548</v>
      </c>
      <c r="B47" s="61" t="s">
        <v>1070</v>
      </c>
      <c r="C47" s="61" t="s">
        <v>2549</v>
      </c>
      <c r="D47" s="62">
        <v>156</v>
      </c>
      <c r="G47" s="61" t="s">
        <v>1070</v>
      </c>
      <c r="H47" s="60" t="s">
        <v>2548</v>
      </c>
    </row>
    <row r="48" spans="1:8" ht="35" thickBot="1">
      <c r="A48" s="60" t="s">
        <v>2550</v>
      </c>
      <c r="B48" s="61" t="s">
        <v>2551</v>
      </c>
      <c r="C48" s="61" t="s">
        <v>2552</v>
      </c>
      <c r="D48" s="62">
        <v>162</v>
      </c>
      <c r="G48" s="61" t="s">
        <v>2551</v>
      </c>
      <c r="H48" s="60" t="s">
        <v>2550</v>
      </c>
    </row>
    <row r="49" spans="1:8" ht="69" thickBot="1">
      <c r="A49" s="60" t="s">
        <v>2553</v>
      </c>
      <c r="B49" s="61" t="s">
        <v>2554</v>
      </c>
      <c r="C49" s="61" t="s">
        <v>2555</v>
      </c>
      <c r="D49" s="62">
        <v>166</v>
      </c>
      <c r="G49" s="61" t="s">
        <v>2554</v>
      </c>
      <c r="H49" s="60" t="s">
        <v>2553</v>
      </c>
    </row>
    <row r="50" spans="1:8" ht="18" thickBot="1">
      <c r="A50" s="60" t="s">
        <v>2556</v>
      </c>
      <c r="B50" s="61" t="s">
        <v>2557</v>
      </c>
      <c r="C50" s="61" t="s">
        <v>2558</v>
      </c>
      <c r="D50" s="62">
        <v>170</v>
      </c>
      <c r="G50" s="61" t="s">
        <v>2557</v>
      </c>
      <c r="H50" s="60" t="s">
        <v>2556</v>
      </c>
    </row>
    <row r="51" spans="1:8" ht="35" thickBot="1">
      <c r="A51" s="60" t="s">
        <v>2559</v>
      </c>
      <c r="B51" s="61" t="s">
        <v>2227</v>
      </c>
      <c r="C51" s="61" t="s">
        <v>2560</v>
      </c>
      <c r="D51" s="62">
        <v>174</v>
      </c>
      <c r="G51" s="61" t="s">
        <v>2227</v>
      </c>
      <c r="H51" s="60" t="s">
        <v>2559</v>
      </c>
    </row>
    <row r="52" spans="1:8" ht="86" thickBot="1">
      <c r="A52" s="60" t="s">
        <v>2561</v>
      </c>
      <c r="B52" s="61" t="s">
        <v>2025</v>
      </c>
      <c r="C52" s="61" t="s">
        <v>2562</v>
      </c>
      <c r="D52" s="62">
        <v>180</v>
      </c>
      <c r="G52" s="61" t="s">
        <v>2025</v>
      </c>
      <c r="H52" s="60" t="s">
        <v>2561</v>
      </c>
    </row>
    <row r="53" spans="1:8" ht="35" thickBot="1">
      <c r="A53" s="60" t="s">
        <v>2563</v>
      </c>
      <c r="B53" s="61" t="s">
        <v>2228</v>
      </c>
      <c r="C53" s="61" t="s">
        <v>2564</v>
      </c>
      <c r="D53" s="62">
        <v>178</v>
      </c>
      <c r="G53" s="61" t="s">
        <v>2228</v>
      </c>
      <c r="H53" s="60" t="s">
        <v>2563</v>
      </c>
    </row>
    <row r="54" spans="1:8" ht="52" thickBot="1">
      <c r="A54" s="60" t="s">
        <v>2565</v>
      </c>
      <c r="B54" s="61" t="s">
        <v>2566</v>
      </c>
      <c r="C54" s="61" t="s">
        <v>2567</v>
      </c>
      <c r="D54" s="62">
        <v>184</v>
      </c>
      <c r="G54" s="61" t="s">
        <v>2566</v>
      </c>
      <c r="H54" s="60" t="s">
        <v>2565</v>
      </c>
    </row>
    <row r="55" spans="1:8" ht="35" thickBot="1">
      <c r="A55" s="60" t="s">
        <v>2568</v>
      </c>
      <c r="B55" s="61" t="s">
        <v>2569</v>
      </c>
      <c r="C55" s="61" t="s">
        <v>2570</v>
      </c>
      <c r="D55" s="62">
        <v>188</v>
      </c>
      <c r="G55" s="61" t="s">
        <v>2569</v>
      </c>
      <c r="H55" s="60" t="s">
        <v>2568</v>
      </c>
    </row>
    <row r="56" spans="1:8" ht="35" thickBot="1">
      <c r="A56" s="60" t="s">
        <v>2571</v>
      </c>
      <c r="B56" s="61" t="s">
        <v>2236</v>
      </c>
      <c r="C56" s="61" t="s">
        <v>2572</v>
      </c>
      <c r="D56" s="62">
        <v>384</v>
      </c>
      <c r="G56" s="61" t="s">
        <v>2236</v>
      </c>
      <c r="H56" s="60" t="s">
        <v>2571</v>
      </c>
    </row>
    <row r="57" spans="1:8" ht="18" thickBot="1">
      <c r="A57" s="60" t="s">
        <v>2573</v>
      </c>
      <c r="B57" s="61" t="s">
        <v>2574</v>
      </c>
      <c r="C57" s="61" t="s">
        <v>2575</v>
      </c>
      <c r="D57" s="62">
        <v>191</v>
      </c>
      <c r="G57" s="61" t="s">
        <v>2574</v>
      </c>
      <c r="H57" s="60" t="s">
        <v>2573</v>
      </c>
    </row>
    <row r="58" spans="1:8" ht="18" thickBot="1">
      <c r="A58" s="60" t="s">
        <v>2576</v>
      </c>
      <c r="B58" s="61" t="s">
        <v>2577</v>
      </c>
      <c r="C58" s="61" t="s">
        <v>2578</v>
      </c>
      <c r="D58" s="62">
        <v>192</v>
      </c>
      <c r="G58" s="61" t="s">
        <v>2577</v>
      </c>
      <c r="H58" s="60" t="s">
        <v>2576</v>
      </c>
    </row>
    <row r="59" spans="1:8" ht="18" thickBot="1">
      <c r="A59" s="60" t="s">
        <v>2579</v>
      </c>
      <c r="B59" s="61" t="s">
        <v>2580</v>
      </c>
      <c r="C59" s="61" t="s">
        <v>2581</v>
      </c>
      <c r="D59" s="62">
        <v>531</v>
      </c>
      <c r="G59" s="61" t="s">
        <v>2580</v>
      </c>
      <c r="H59" s="60" t="s">
        <v>2579</v>
      </c>
    </row>
    <row r="60" spans="1:8" ht="18" thickBot="1">
      <c r="A60" s="60" t="s">
        <v>2582</v>
      </c>
      <c r="B60" s="61" t="s">
        <v>2583</v>
      </c>
      <c r="C60" s="61" t="s">
        <v>2584</v>
      </c>
      <c r="D60" s="62">
        <v>196</v>
      </c>
      <c r="G60" s="61" t="s">
        <v>2583</v>
      </c>
      <c r="H60" s="60" t="s">
        <v>2582</v>
      </c>
    </row>
    <row r="61" spans="1:8" ht="18" thickBot="1">
      <c r="A61" s="60" t="s">
        <v>2585</v>
      </c>
      <c r="B61" s="61" t="s">
        <v>2586</v>
      </c>
      <c r="C61" s="61" t="s">
        <v>2587</v>
      </c>
      <c r="D61" s="62">
        <v>203</v>
      </c>
      <c r="G61" s="61" t="s">
        <v>2586</v>
      </c>
      <c r="H61" s="60" t="s">
        <v>2585</v>
      </c>
    </row>
    <row r="62" spans="1:8" ht="18" thickBot="1">
      <c r="A62" s="60" t="s">
        <v>2588</v>
      </c>
      <c r="B62" s="61" t="s">
        <v>2383</v>
      </c>
      <c r="C62" s="61" t="s">
        <v>2589</v>
      </c>
      <c r="D62" s="62">
        <v>208</v>
      </c>
      <c r="G62" s="61" t="s">
        <v>2383</v>
      </c>
      <c r="H62" s="60" t="s">
        <v>2588</v>
      </c>
    </row>
    <row r="63" spans="1:8" ht="18" thickBot="1">
      <c r="A63" s="60" t="s">
        <v>2279</v>
      </c>
      <c r="B63" s="61" t="s">
        <v>2229</v>
      </c>
      <c r="C63" s="61" t="s">
        <v>2590</v>
      </c>
      <c r="D63" s="62">
        <v>262</v>
      </c>
      <c r="G63" s="61" t="s">
        <v>2229</v>
      </c>
      <c r="H63" s="60" t="s">
        <v>2279</v>
      </c>
    </row>
    <row r="64" spans="1:8" ht="18" thickBot="1">
      <c r="A64" s="60" t="s">
        <v>2591</v>
      </c>
      <c r="B64" s="61" t="s">
        <v>2592</v>
      </c>
      <c r="C64" s="61" t="s">
        <v>2593</v>
      </c>
      <c r="D64" s="62">
        <v>212</v>
      </c>
      <c r="G64" s="61" t="s">
        <v>2592</v>
      </c>
      <c r="H64" s="60" t="s">
        <v>2591</v>
      </c>
    </row>
    <row r="65" spans="1:8" ht="52" thickBot="1">
      <c r="A65" s="60" t="s">
        <v>2594</v>
      </c>
      <c r="B65" s="61" t="s">
        <v>2595</v>
      </c>
      <c r="C65" s="61" t="s">
        <v>2596</v>
      </c>
      <c r="D65" s="62">
        <v>214</v>
      </c>
      <c r="G65" s="61" t="s">
        <v>2595</v>
      </c>
      <c r="H65" s="60" t="s">
        <v>2594</v>
      </c>
    </row>
    <row r="66" spans="1:8" ht="18" thickBot="1">
      <c r="A66" s="60" t="s">
        <v>2597</v>
      </c>
      <c r="B66" s="61" t="s">
        <v>2598</v>
      </c>
      <c r="C66" s="61" t="s">
        <v>2599</v>
      </c>
      <c r="D66" s="62">
        <v>218</v>
      </c>
      <c r="G66" s="61" t="s">
        <v>2598</v>
      </c>
      <c r="H66" s="60" t="s">
        <v>2597</v>
      </c>
    </row>
    <row r="67" spans="1:8" ht="18" thickBot="1">
      <c r="A67" s="60" t="s">
        <v>2280</v>
      </c>
      <c r="B67" s="61" t="s">
        <v>851</v>
      </c>
      <c r="C67" s="61" t="s">
        <v>2600</v>
      </c>
      <c r="D67" s="62">
        <v>818</v>
      </c>
      <c r="G67" s="61" t="s">
        <v>851</v>
      </c>
      <c r="H67" s="60" t="s">
        <v>2280</v>
      </c>
    </row>
    <row r="68" spans="1:8" ht="35" thickBot="1">
      <c r="A68" s="60" t="s">
        <v>2601</v>
      </c>
      <c r="B68" s="61" t="s">
        <v>2602</v>
      </c>
      <c r="C68" s="61" t="s">
        <v>2603</v>
      </c>
      <c r="D68" s="62">
        <v>222</v>
      </c>
      <c r="G68" s="61" t="s">
        <v>2602</v>
      </c>
      <c r="H68" s="60" t="s">
        <v>2601</v>
      </c>
    </row>
    <row r="69" spans="1:8" ht="35" thickBot="1">
      <c r="A69" s="60" t="s">
        <v>2282</v>
      </c>
      <c r="B69" s="61" t="s">
        <v>2230</v>
      </c>
      <c r="C69" s="61" t="s">
        <v>2604</v>
      </c>
      <c r="D69" s="62">
        <v>226</v>
      </c>
      <c r="G69" s="61" t="s">
        <v>2230</v>
      </c>
      <c r="H69" s="60" t="s">
        <v>2282</v>
      </c>
    </row>
    <row r="70" spans="1:8" ht="18" thickBot="1">
      <c r="A70" s="60" t="s">
        <v>2284</v>
      </c>
      <c r="B70" s="61" t="s">
        <v>2231</v>
      </c>
      <c r="C70" s="61" t="s">
        <v>2605</v>
      </c>
      <c r="D70" s="62">
        <v>232</v>
      </c>
      <c r="G70" s="61" t="s">
        <v>2231</v>
      </c>
      <c r="H70" s="60" t="s">
        <v>2284</v>
      </c>
    </row>
    <row r="71" spans="1:8" ht="18" thickBot="1">
      <c r="A71" s="60" t="s">
        <v>2606</v>
      </c>
      <c r="B71" s="61" t="s">
        <v>2607</v>
      </c>
      <c r="C71" s="61" t="s">
        <v>2608</v>
      </c>
      <c r="D71" s="62">
        <v>233</v>
      </c>
      <c r="G71" s="61" t="s">
        <v>2607</v>
      </c>
      <c r="H71" s="60" t="s">
        <v>2606</v>
      </c>
    </row>
    <row r="72" spans="1:8" ht="18" thickBot="1">
      <c r="A72" s="60" t="s">
        <v>2286</v>
      </c>
      <c r="B72" s="61" t="s">
        <v>2247</v>
      </c>
      <c r="C72" s="61" t="s">
        <v>2609</v>
      </c>
      <c r="D72" s="62">
        <v>748</v>
      </c>
      <c r="G72" s="61" t="s">
        <v>2247</v>
      </c>
      <c r="H72" s="60" t="s">
        <v>2286</v>
      </c>
    </row>
    <row r="73" spans="1:8" ht="18" thickBot="1">
      <c r="A73" s="60" t="s">
        <v>2287</v>
      </c>
      <c r="B73" s="61" t="s">
        <v>195</v>
      </c>
      <c r="C73" s="61" t="s">
        <v>2610</v>
      </c>
      <c r="D73" s="62">
        <v>231</v>
      </c>
      <c r="G73" s="61" t="s">
        <v>195</v>
      </c>
      <c r="H73" s="60" t="s">
        <v>2287</v>
      </c>
    </row>
    <row r="74" spans="1:8" ht="69" thickBot="1">
      <c r="A74" s="60" t="s">
        <v>2611</v>
      </c>
      <c r="B74" s="61" t="s">
        <v>2612</v>
      </c>
      <c r="C74" s="61" t="s">
        <v>2613</v>
      </c>
      <c r="D74" s="62">
        <v>238</v>
      </c>
      <c r="G74" s="61" t="s">
        <v>2612</v>
      </c>
      <c r="H74" s="60" t="s">
        <v>2611</v>
      </c>
    </row>
    <row r="75" spans="1:8" ht="52" thickBot="1">
      <c r="A75" s="60" t="s">
        <v>2614</v>
      </c>
      <c r="B75" s="61" t="s">
        <v>2615</v>
      </c>
      <c r="C75" s="61" t="s">
        <v>2616</v>
      </c>
      <c r="D75" s="62">
        <v>234</v>
      </c>
      <c r="G75" s="61" t="s">
        <v>2615</v>
      </c>
      <c r="H75" s="60" t="s">
        <v>2614</v>
      </c>
    </row>
    <row r="76" spans="1:8" ht="18" thickBot="1">
      <c r="A76" s="60" t="s">
        <v>2617</v>
      </c>
      <c r="B76" s="61" t="s">
        <v>2618</v>
      </c>
      <c r="C76" s="61" t="s">
        <v>2619</v>
      </c>
      <c r="D76" s="62">
        <v>242</v>
      </c>
      <c r="G76" s="61" t="s">
        <v>2618</v>
      </c>
      <c r="H76" s="60" t="s">
        <v>2617</v>
      </c>
    </row>
    <row r="77" spans="1:8" ht="18" thickBot="1">
      <c r="A77" s="60" t="s">
        <v>2620</v>
      </c>
      <c r="B77" s="61" t="s">
        <v>533</v>
      </c>
      <c r="C77" s="61" t="s">
        <v>2621</v>
      </c>
      <c r="D77" s="62">
        <v>246</v>
      </c>
      <c r="G77" s="61" t="s">
        <v>533</v>
      </c>
      <c r="H77" s="60" t="s">
        <v>2620</v>
      </c>
    </row>
    <row r="78" spans="1:8" ht="18" thickBot="1">
      <c r="A78" s="60" t="s">
        <v>2622</v>
      </c>
      <c r="B78" s="61" t="s">
        <v>225</v>
      </c>
      <c r="C78" s="61" t="s">
        <v>2623</v>
      </c>
      <c r="D78" s="62">
        <v>250</v>
      </c>
      <c r="G78" s="61" t="s">
        <v>225</v>
      </c>
      <c r="H78" s="60" t="s">
        <v>2622</v>
      </c>
    </row>
    <row r="79" spans="1:8" ht="35" thickBot="1">
      <c r="A79" s="60" t="s">
        <v>2624</v>
      </c>
      <c r="B79" s="61" t="s">
        <v>2625</v>
      </c>
      <c r="C79" s="61" t="s">
        <v>2626</v>
      </c>
      <c r="D79" s="62">
        <v>254</v>
      </c>
      <c r="G79" s="61" t="s">
        <v>2625</v>
      </c>
      <c r="H79" s="60" t="s">
        <v>2624</v>
      </c>
    </row>
    <row r="80" spans="1:8" ht="35" thickBot="1">
      <c r="A80" s="60" t="s">
        <v>2627</v>
      </c>
      <c r="B80" s="61" t="s">
        <v>2628</v>
      </c>
      <c r="C80" s="61" t="s">
        <v>2629</v>
      </c>
      <c r="D80" s="62">
        <v>258</v>
      </c>
      <c r="G80" s="61" t="s">
        <v>2628</v>
      </c>
      <c r="H80" s="60" t="s">
        <v>2627</v>
      </c>
    </row>
    <row r="81" spans="1:8" ht="69" thickBot="1">
      <c r="A81" s="60" t="s">
        <v>2630</v>
      </c>
      <c r="B81" s="61" t="s">
        <v>2631</v>
      </c>
      <c r="C81" s="61" t="s">
        <v>2632</v>
      </c>
      <c r="D81" s="62">
        <v>260</v>
      </c>
      <c r="G81" s="61" t="s">
        <v>2631</v>
      </c>
      <c r="H81" s="60" t="s">
        <v>2630</v>
      </c>
    </row>
    <row r="82" spans="1:8" ht="18" thickBot="1">
      <c r="A82" s="60" t="s">
        <v>2288</v>
      </c>
      <c r="B82" s="61" t="s">
        <v>2232</v>
      </c>
      <c r="C82" s="61" t="s">
        <v>2633</v>
      </c>
      <c r="D82" s="62">
        <v>266</v>
      </c>
      <c r="G82" s="61" t="s">
        <v>2232</v>
      </c>
      <c r="H82" s="60" t="s">
        <v>2288</v>
      </c>
    </row>
    <row r="83" spans="1:8" ht="35" thickBot="1">
      <c r="A83" s="60" t="s">
        <v>2634</v>
      </c>
      <c r="B83" s="61" t="s">
        <v>2233</v>
      </c>
      <c r="C83" s="61" t="s">
        <v>2635</v>
      </c>
      <c r="D83" s="62">
        <v>270</v>
      </c>
      <c r="G83" s="61" t="s">
        <v>2233</v>
      </c>
      <c r="H83" s="60" t="s">
        <v>2634</v>
      </c>
    </row>
    <row r="84" spans="1:8" ht="18" thickBot="1">
      <c r="A84" s="60" t="s">
        <v>2636</v>
      </c>
      <c r="B84" s="61" t="s">
        <v>2637</v>
      </c>
      <c r="C84" s="61" t="s">
        <v>2638</v>
      </c>
      <c r="D84" s="62">
        <v>268</v>
      </c>
      <c r="G84" s="61" t="s">
        <v>2637</v>
      </c>
      <c r="H84" s="60" t="s">
        <v>2636</v>
      </c>
    </row>
    <row r="85" spans="1:8" ht="18" thickBot="1">
      <c r="A85" s="60" t="s">
        <v>2639</v>
      </c>
      <c r="B85" s="61" t="s">
        <v>322</v>
      </c>
      <c r="C85" s="61" t="s">
        <v>2640</v>
      </c>
      <c r="D85" s="62">
        <v>276</v>
      </c>
      <c r="G85" s="61" t="s">
        <v>322</v>
      </c>
      <c r="H85" s="60" t="s">
        <v>2639</v>
      </c>
    </row>
    <row r="86" spans="1:8" ht="18" thickBot="1">
      <c r="A86" s="60" t="s">
        <v>2290</v>
      </c>
      <c r="B86" s="61" t="s">
        <v>251</v>
      </c>
      <c r="C86" s="61" t="s">
        <v>2641</v>
      </c>
      <c r="D86" s="62">
        <v>288</v>
      </c>
      <c r="G86" s="61" t="s">
        <v>251</v>
      </c>
      <c r="H86" s="60" t="s">
        <v>2290</v>
      </c>
    </row>
    <row r="87" spans="1:8" ht="18" thickBot="1">
      <c r="A87" s="60" t="s">
        <v>2642</v>
      </c>
      <c r="B87" s="61" t="s">
        <v>2643</v>
      </c>
      <c r="C87" s="61" t="s">
        <v>2644</v>
      </c>
      <c r="D87" s="62">
        <v>292</v>
      </c>
      <c r="G87" s="61" t="s">
        <v>2643</v>
      </c>
      <c r="H87" s="60" t="s">
        <v>2642</v>
      </c>
    </row>
    <row r="88" spans="1:8" ht="18" thickBot="1">
      <c r="A88" s="60" t="s">
        <v>2645</v>
      </c>
      <c r="B88" s="61" t="s">
        <v>2646</v>
      </c>
      <c r="C88" s="61" t="s">
        <v>2647</v>
      </c>
      <c r="D88" s="62">
        <v>300</v>
      </c>
      <c r="G88" s="61" t="s">
        <v>2646</v>
      </c>
      <c r="H88" s="60" t="s">
        <v>2645</v>
      </c>
    </row>
    <row r="89" spans="1:8" ht="18" thickBot="1">
      <c r="A89" s="60" t="s">
        <v>2648</v>
      </c>
      <c r="B89" s="61" t="s">
        <v>2649</v>
      </c>
      <c r="C89" s="61" t="s">
        <v>2650</v>
      </c>
      <c r="D89" s="62">
        <v>304</v>
      </c>
      <c r="G89" s="61" t="s">
        <v>2649</v>
      </c>
      <c r="H89" s="60" t="s">
        <v>2648</v>
      </c>
    </row>
    <row r="90" spans="1:8" ht="18" thickBot="1">
      <c r="A90" s="60" t="s">
        <v>2651</v>
      </c>
      <c r="B90" s="61" t="s">
        <v>2652</v>
      </c>
      <c r="C90" s="61" t="s">
        <v>2653</v>
      </c>
      <c r="D90" s="62">
        <v>308</v>
      </c>
      <c r="G90" s="61" t="s">
        <v>2652</v>
      </c>
      <c r="H90" s="60" t="s">
        <v>2651</v>
      </c>
    </row>
    <row r="91" spans="1:8" ht="35" thickBot="1">
      <c r="A91" s="60" t="s">
        <v>2654</v>
      </c>
      <c r="B91" s="61" t="s">
        <v>2655</v>
      </c>
      <c r="C91" s="61" t="s">
        <v>2656</v>
      </c>
      <c r="D91" s="62">
        <v>312</v>
      </c>
      <c r="G91" s="61" t="s">
        <v>2655</v>
      </c>
      <c r="H91" s="60" t="s">
        <v>2654</v>
      </c>
    </row>
    <row r="92" spans="1:8" ht="18" thickBot="1">
      <c r="A92" s="60" t="s">
        <v>2657</v>
      </c>
      <c r="B92" s="61" t="s">
        <v>2658</v>
      </c>
      <c r="C92" s="61" t="s">
        <v>2659</v>
      </c>
      <c r="D92" s="62">
        <v>316</v>
      </c>
      <c r="G92" s="61" t="s">
        <v>2658</v>
      </c>
      <c r="H92" s="60" t="s">
        <v>2657</v>
      </c>
    </row>
    <row r="93" spans="1:8" ht="35" thickBot="1">
      <c r="A93" s="60" t="s">
        <v>2660</v>
      </c>
      <c r="B93" s="61" t="s">
        <v>2661</v>
      </c>
      <c r="C93" s="61" t="s">
        <v>2662</v>
      </c>
      <c r="D93" s="62">
        <v>320</v>
      </c>
      <c r="G93" s="61" t="s">
        <v>2661</v>
      </c>
      <c r="H93" s="60" t="s">
        <v>2660</v>
      </c>
    </row>
    <row r="94" spans="1:8" ht="18" thickBot="1">
      <c r="A94" s="60" t="s">
        <v>2663</v>
      </c>
      <c r="B94" s="61" t="s">
        <v>2664</v>
      </c>
      <c r="C94" s="61" t="s">
        <v>2665</v>
      </c>
      <c r="D94" s="62">
        <v>831</v>
      </c>
      <c r="G94" s="61" t="s">
        <v>2664</v>
      </c>
      <c r="H94" s="60" t="s">
        <v>2663</v>
      </c>
    </row>
    <row r="95" spans="1:8" ht="18" thickBot="1">
      <c r="A95" s="60" t="s">
        <v>2291</v>
      </c>
      <c r="B95" s="61" t="s">
        <v>2234</v>
      </c>
      <c r="C95" s="61" t="s">
        <v>2666</v>
      </c>
      <c r="D95" s="62">
        <v>324</v>
      </c>
      <c r="G95" s="61" t="s">
        <v>2234</v>
      </c>
      <c r="H95" s="60" t="s">
        <v>2291</v>
      </c>
    </row>
    <row r="96" spans="1:8" ht="35" thickBot="1">
      <c r="A96" s="60" t="s">
        <v>2292</v>
      </c>
      <c r="B96" s="61" t="s">
        <v>2235</v>
      </c>
      <c r="C96" s="61" t="s">
        <v>2667</v>
      </c>
      <c r="D96" s="62">
        <v>624</v>
      </c>
      <c r="G96" s="61" t="s">
        <v>2235</v>
      </c>
      <c r="H96" s="60" t="s">
        <v>2292</v>
      </c>
    </row>
    <row r="97" spans="1:8" ht="18" thickBot="1">
      <c r="A97" s="60" t="s">
        <v>2668</v>
      </c>
      <c r="B97" s="61" t="s">
        <v>2669</v>
      </c>
      <c r="C97" s="61" t="s">
        <v>2670</v>
      </c>
      <c r="D97" s="62">
        <v>328</v>
      </c>
      <c r="G97" s="61" t="s">
        <v>2669</v>
      </c>
      <c r="H97" s="60" t="s">
        <v>2668</v>
      </c>
    </row>
    <row r="98" spans="1:8" ht="18" thickBot="1">
      <c r="A98" s="60" t="s">
        <v>2671</v>
      </c>
      <c r="B98" s="61" t="s">
        <v>2672</v>
      </c>
      <c r="C98" s="61" t="s">
        <v>2673</v>
      </c>
      <c r="D98" s="62">
        <v>332</v>
      </c>
      <c r="G98" s="61" t="s">
        <v>2672</v>
      </c>
      <c r="H98" s="60" t="s">
        <v>2671</v>
      </c>
    </row>
    <row r="99" spans="1:8" ht="69" thickBot="1">
      <c r="A99" s="60" t="s">
        <v>2674</v>
      </c>
      <c r="B99" s="61" t="s">
        <v>2675</v>
      </c>
      <c r="C99" s="61" t="s">
        <v>2676</v>
      </c>
      <c r="D99" s="62">
        <v>334</v>
      </c>
      <c r="G99" s="61" t="s">
        <v>2675</v>
      </c>
      <c r="H99" s="60" t="s">
        <v>2674</v>
      </c>
    </row>
    <row r="100" spans="1:8" ht="35" thickBot="1">
      <c r="A100" s="60" t="s">
        <v>2677</v>
      </c>
      <c r="B100" s="61" t="s">
        <v>2678</v>
      </c>
      <c r="C100" s="61" t="s">
        <v>2679</v>
      </c>
      <c r="D100" s="62">
        <v>336</v>
      </c>
      <c r="G100" s="61" t="s">
        <v>2678</v>
      </c>
      <c r="H100" s="60" t="s">
        <v>2677</v>
      </c>
    </row>
    <row r="101" spans="1:8" ht="18" thickBot="1">
      <c r="A101" s="60" t="s">
        <v>2680</v>
      </c>
      <c r="B101" s="61" t="s">
        <v>2681</v>
      </c>
      <c r="C101" s="61" t="s">
        <v>2682</v>
      </c>
      <c r="D101" s="62">
        <v>340</v>
      </c>
      <c r="G101" s="61" t="s">
        <v>2681</v>
      </c>
      <c r="H101" s="60" t="s">
        <v>2680</v>
      </c>
    </row>
    <row r="102" spans="1:8" ht="35" thickBot="1">
      <c r="A102" s="60" t="s">
        <v>2683</v>
      </c>
      <c r="B102" s="61" t="s">
        <v>2684</v>
      </c>
      <c r="C102" s="61" t="s">
        <v>2685</v>
      </c>
      <c r="D102" s="62">
        <v>344</v>
      </c>
      <c r="G102" s="61" t="s">
        <v>2684</v>
      </c>
      <c r="H102" s="60" t="s">
        <v>2683</v>
      </c>
    </row>
    <row r="103" spans="1:8" ht="18" thickBot="1">
      <c r="A103" s="60" t="s">
        <v>2686</v>
      </c>
      <c r="B103" s="61" t="s">
        <v>2687</v>
      </c>
      <c r="C103" s="61" t="s">
        <v>2688</v>
      </c>
      <c r="D103" s="62">
        <v>348</v>
      </c>
      <c r="G103" s="61" t="s">
        <v>2687</v>
      </c>
      <c r="H103" s="60" t="s">
        <v>2686</v>
      </c>
    </row>
    <row r="104" spans="1:8" ht="18" thickBot="1">
      <c r="A104" s="60" t="s">
        <v>2689</v>
      </c>
      <c r="B104" s="61" t="s">
        <v>2690</v>
      </c>
      <c r="C104" s="61" t="s">
        <v>2691</v>
      </c>
      <c r="D104" s="62">
        <v>352</v>
      </c>
      <c r="G104" s="61" t="s">
        <v>2690</v>
      </c>
      <c r="H104" s="60" t="s">
        <v>2689</v>
      </c>
    </row>
    <row r="105" spans="1:8" ht="18" thickBot="1">
      <c r="A105" s="60" t="s">
        <v>2692</v>
      </c>
      <c r="B105" s="61" t="s">
        <v>2693</v>
      </c>
      <c r="C105" s="61" t="s">
        <v>2694</v>
      </c>
      <c r="D105" s="62">
        <v>356</v>
      </c>
      <c r="G105" s="61" t="s">
        <v>2693</v>
      </c>
      <c r="H105" s="60" t="s">
        <v>2692</v>
      </c>
    </row>
    <row r="106" spans="1:8" ht="18" thickBot="1">
      <c r="A106" s="60" t="s">
        <v>2695</v>
      </c>
      <c r="B106" s="61" t="s">
        <v>2696</v>
      </c>
      <c r="C106" s="61" t="s">
        <v>2697</v>
      </c>
      <c r="D106" s="62">
        <v>360</v>
      </c>
      <c r="G106" s="61" t="s">
        <v>2696</v>
      </c>
      <c r="H106" s="60" t="s">
        <v>2695</v>
      </c>
    </row>
    <row r="107" spans="1:8" ht="69" thickBot="1">
      <c r="A107" s="60" t="s">
        <v>2698</v>
      </c>
      <c r="B107" s="61" t="s">
        <v>2699</v>
      </c>
      <c r="C107" s="61" t="s">
        <v>2700</v>
      </c>
      <c r="D107" s="62">
        <v>364</v>
      </c>
      <c r="G107" s="61" t="s">
        <v>2699</v>
      </c>
      <c r="H107" s="60" t="s">
        <v>2698</v>
      </c>
    </row>
    <row r="108" spans="1:8" ht="18" thickBot="1">
      <c r="A108" s="60" t="s">
        <v>2701</v>
      </c>
      <c r="B108" s="61" t="s">
        <v>2702</v>
      </c>
      <c r="C108" s="61" t="s">
        <v>2703</v>
      </c>
      <c r="D108" s="62">
        <v>368</v>
      </c>
      <c r="G108" s="61" t="s">
        <v>2702</v>
      </c>
      <c r="H108" s="60" t="s">
        <v>2701</v>
      </c>
    </row>
    <row r="109" spans="1:8" ht="18" thickBot="1">
      <c r="A109" s="60" t="s">
        <v>2704</v>
      </c>
      <c r="B109" s="61" t="s">
        <v>1817</v>
      </c>
      <c r="C109" s="61" t="s">
        <v>2705</v>
      </c>
      <c r="D109" s="62">
        <v>372</v>
      </c>
      <c r="G109" s="61" t="s">
        <v>1817</v>
      </c>
      <c r="H109" s="60" t="s">
        <v>2704</v>
      </c>
    </row>
    <row r="110" spans="1:8" ht="18" thickBot="1">
      <c r="A110" s="60" t="s">
        <v>2706</v>
      </c>
      <c r="B110" s="61" t="s">
        <v>2707</v>
      </c>
      <c r="C110" s="61" t="s">
        <v>2708</v>
      </c>
      <c r="D110" s="62">
        <v>833</v>
      </c>
      <c r="G110" s="61" t="s">
        <v>2707</v>
      </c>
      <c r="H110" s="60" t="s">
        <v>2706</v>
      </c>
    </row>
    <row r="111" spans="1:8" ht="18" thickBot="1">
      <c r="A111" s="60" t="s">
        <v>2709</v>
      </c>
      <c r="B111" s="61" t="s">
        <v>2710</v>
      </c>
      <c r="C111" s="61" t="s">
        <v>2711</v>
      </c>
      <c r="D111" s="62">
        <v>376</v>
      </c>
      <c r="G111" s="61" t="s">
        <v>2710</v>
      </c>
      <c r="H111" s="60" t="s">
        <v>2709</v>
      </c>
    </row>
    <row r="112" spans="1:8" ht="18" thickBot="1">
      <c r="A112" s="60" t="s">
        <v>2712</v>
      </c>
      <c r="B112" s="61" t="s">
        <v>106</v>
      </c>
      <c r="C112" s="61" t="s">
        <v>2713</v>
      </c>
      <c r="D112" s="62">
        <v>380</v>
      </c>
      <c r="G112" s="61" t="s">
        <v>106</v>
      </c>
      <c r="H112" s="60" t="s">
        <v>2712</v>
      </c>
    </row>
    <row r="113" spans="1:8" ht="18" thickBot="1">
      <c r="A113" s="60" t="s">
        <v>2714</v>
      </c>
      <c r="B113" s="61" t="s">
        <v>2715</v>
      </c>
      <c r="C113" s="61" t="s">
        <v>2716</v>
      </c>
      <c r="D113" s="62">
        <v>388</v>
      </c>
      <c r="G113" s="61" t="s">
        <v>2715</v>
      </c>
      <c r="H113" s="60" t="s">
        <v>2714</v>
      </c>
    </row>
    <row r="114" spans="1:8" ht="18" thickBot="1">
      <c r="A114" s="60" t="s">
        <v>2717</v>
      </c>
      <c r="B114" s="61" t="s">
        <v>2718</v>
      </c>
      <c r="C114" s="61" t="s">
        <v>2719</v>
      </c>
      <c r="D114" s="62">
        <v>392</v>
      </c>
      <c r="G114" s="61" t="s">
        <v>2718</v>
      </c>
      <c r="H114" s="60" t="s">
        <v>2717</v>
      </c>
    </row>
    <row r="115" spans="1:8" ht="18" thickBot="1">
      <c r="A115" s="60" t="s">
        <v>2720</v>
      </c>
      <c r="B115" s="61" t="s">
        <v>2721</v>
      </c>
      <c r="C115" s="61" t="s">
        <v>2722</v>
      </c>
      <c r="D115" s="62">
        <v>832</v>
      </c>
      <c r="G115" s="61" t="s">
        <v>2721</v>
      </c>
      <c r="H115" s="60" t="s">
        <v>2720</v>
      </c>
    </row>
    <row r="116" spans="1:8" ht="18" thickBot="1">
      <c r="A116" s="60" t="s">
        <v>2723</v>
      </c>
      <c r="B116" s="61" t="s">
        <v>2724</v>
      </c>
      <c r="C116" s="61" t="s">
        <v>2725</v>
      </c>
      <c r="D116" s="62">
        <v>400</v>
      </c>
      <c r="G116" s="61" t="s">
        <v>2724</v>
      </c>
      <c r="H116" s="60" t="s">
        <v>2723</v>
      </c>
    </row>
    <row r="117" spans="1:8" ht="35" thickBot="1">
      <c r="A117" s="60" t="s">
        <v>2726</v>
      </c>
      <c r="B117" s="61" t="s">
        <v>2727</v>
      </c>
      <c r="C117" s="61" t="s">
        <v>2728</v>
      </c>
      <c r="D117" s="62">
        <v>398</v>
      </c>
      <c r="G117" s="61" t="s">
        <v>2727</v>
      </c>
      <c r="H117" s="60" t="s">
        <v>2726</v>
      </c>
    </row>
    <row r="118" spans="1:8" ht="18" thickBot="1">
      <c r="A118" s="60" t="s">
        <v>2294</v>
      </c>
      <c r="B118" s="61" t="s">
        <v>429</v>
      </c>
      <c r="C118" s="61" t="s">
        <v>2729</v>
      </c>
      <c r="D118" s="62">
        <v>404</v>
      </c>
      <c r="G118" s="61" t="s">
        <v>429</v>
      </c>
      <c r="H118" s="60" t="s">
        <v>2294</v>
      </c>
    </row>
    <row r="119" spans="1:8" ht="18" thickBot="1">
      <c r="A119" s="60" t="s">
        <v>2730</v>
      </c>
      <c r="B119" s="61" t="s">
        <v>2731</v>
      </c>
      <c r="C119" s="61" t="s">
        <v>2732</v>
      </c>
      <c r="D119" s="62">
        <v>296</v>
      </c>
      <c r="G119" s="61" t="s">
        <v>2731</v>
      </c>
      <c r="H119" s="60" t="s">
        <v>2730</v>
      </c>
    </row>
    <row r="120" spans="1:8" ht="86" thickBot="1">
      <c r="A120" s="60" t="s">
        <v>2733</v>
      </c>
      <c r="B120" s="61" t="s">
        <v>2734</v>
      </c>
      <c r="C120" s="61" t="s">
        <v>2735</v>
      </c>
      <c r="D120" s="62">
        <v>408</v>
      </c>
      <c r="G120" s="61" t="s">
        <v>2734</v>
      </c>
      <c r="H120" s="60" t="s">
        <v>2733</v>
      </c>
    </row>
    <row r="121" spans="1:8" ht="52" thickBot="1">
      <c r="A121" s="60" t="s">
        <v>2736</v>
      </c>
      <c r="B121" s="61" t="s">
        <v>563</v>
      </c>
      <c r="C121" s="61" t="s">
        <v>2737</v>
      </c>
      <c r="D121" s="62">
        <v>410</v>
      </c>
      <c r="G121" s="61" t="s">
        <v>563</v>
      </c>
      <c r="H121" s="60" t="s">
        <v>2736</v>
      </c>
    </row>
    <row r="122" spans="1:8" ht="18" thickBot="1">
      <c r="A122" s="60" t="s">
        <v>2738</v>
      </c>
      <c r="B122" s="61" t="s">
        <v>2739</v>
      </c>
      <c r="C122" s="61" t="s">
        <v>2740</v>
      </c>
      <c r="D122" s="62">
        <v>414</v>
      </c>
      <c r="G122" s="61" t="s">
        <v>2739</v>
      </c>
      <c r="H122" s="60" t="s">
        <v>2738</v>
      </c>
    </row>
    <row r="123" spans="1:8" ht="35" thickBot="1">
      <c r="A123" s="60" t="s">
        <v>2741</v>
      </c>
      <c r="B123" s="61" t="s">
        <v>2742</v>
      </c>
      <c r="C123" s="61" t="s">
        <v>2743</v>
      </c>
      <c r="D123" s="62">
        <v>417</v>
      </c>
      <c r="G123" s="61" t="s">
        <v>2742</v>
      </c>
      <c r="H123" s="60" t="s">
        <v>2741</v>
      </c>
    </row>
    <row r="124" spans="1:8" ht="86" thickBot="1">
      <c r="A124" s="60" t="s">
        <v>2744</v>
      </c>
      <c r="B124" s="61" t="s">
        <v>2745</v>
      </c>
      <c r="C124" s="61" t="s">
        <v>2746</v>
      </c>
      <c r="D124" s="62">
        <v>418</v>
      </c>
      <c r="G124" s="61" t="s">
        <v>2745</v>
      </c>
      <c r="H124" s="60" t="s">
        <v>2744</v>
      </c>
    </row>
    <row r="125" spans="1:8" ht="18" thickBot="1">
      <c r="A125" s="60" t="s">
        <v>2747</v>
      </c>
      <c r="B125" s="61" t="s">
        <v>2748</v>
      </c>
      <c r="C125" s="61" t="s">
        <v>2749</v>
      </c>
      <c r="D125" s="62">
        <v>428</v>
      </c>
      <c r="G125" s="61" t="s">
        <v>2748</v>
      </c>
      <c r="H125" s="60" t="s">
        <v>2747</v>
      </c>
    </row>
    <row r="126" spans="1:8" ht="18" thickBot="1">
      <c r="A126" s="60" t="s">
        <v>2750</v>
      </c>
      <c r="B126" s="61" t="s">
        <v>2751</v>
      </c>
      <c r="C126" s="61" t="s">
        <v>2752</v>
      </c>
      <c r="D126" s="62">
        <v>422</v>
      </c>
      <c r="G126" s="61" t="s">
        <v>2751</v>
      </c>
      <c r="H126" s="60" t="s">
        <v>2750</v>
      </c>
    </row>
    <row r="127" spans="1:8" ht="18" thickBot="1">
      <c r="A127" s="60" t="s">
        <v>2295</v>
      </c>
      <c r="B127" s="61" t="s">
        <v>2237</v>
      </c>
      <c r="C127" s="61" t="s">
        <v>2753</v>
      </c>
      <c r="D127" s="62">
        <v>426</v>
      </c>
      <c r="G127" s="61" t="s">
        <v>2237</v>
      </c>
      <c r="H127" s="60" t="s">
        <v>2295</v>
      </c>
    </row>
    <row r="128" spans="1:8" ht="18" thickBot="1">
      <c r="A128" s="60" t="s">
        <v>2296</v>
      </c>
      <c r="B128" s="61" t="s">
        <v>2238</v>
      </c>
      <c r="C128" s="61" t="s">
        <v>2754</v>
      </c>
      <c r="D128" s="62">
        <v>430</v>
      </c>
      <c r="G128" s="61" t="s">
        <v>2238</v>
      </c>
      <c r="H128" s="60" t="s">
        <v>2296</v>
      </c>
    </row>
    <row r="129" spans="1:8" ht="18" thickBot="1">
      <c r="A129" s="60" t="s">
        <v>2297</v>
      </c>
      <c r="B129" s="61" t="s">
        <v>1993</v>
      </c>
      <c r="C129" s="61" t="s">
        <v>2755</v>
      </c>
      <c r="D129" s="62">
        <v>434</v>
      </c>
      <c r="G129" s="61" t="s">
        <v>1993</v>
      </c>
      <c r="H129" s="60" t="s">
        <v>2297</v>
      </c>
    </row>
    <row r="130" spans="1:8" ht="35" thickBot="1">
      <c r="A130" s="60" t="s">
        <v>2756</v>
      </c>
      <c r="B130" s="61" t="s">
        <v>2757</v>
      </c>
      <c r="C130" s="61" t="s">
        <v>2758</v>
      </c>
      <c r="D130" s="62">
        <v>438</v>
      </c>
      <c r="G130" s="61" t="s">
        <v>2757</v>
      </c>
      <c r="H130" s="60" t="s">
        <v>2756</v>
      </c>
    </row>
    <row r="131" spans="1:8" ht="18" thickBot="1">
      <c r="A131" s="60" t="s">
        <v>2759</v>
      </c>
      <c r="B131" s="61" t="s">
        <v>2760</v>
      </c>
      <c r="C131" s="61" t="s">
        <v>2761</v>
      </c>
      <c r="D131" s="62">
        <v>440</v>
      </c>
      <c r="G131" s="61" t="s">
        <v>2760</v>
      </c>
      <c r="H131" s="60" t="s">
        <v>2759</v>
      </c>
    </row>
    <row r="132" spans="1:8" ht="35" thickBot="1">
      <c r="A132" s="60" t="s">
        <v>2762</v>
      </c>
      <c r="B132" s="61" t="s">
        <v>2763</v>
      </c>
      <c r="C132" s="61" t="s">
        <v>2764</v>
      </c>
      <c r="D132" s="62">
        <v>442</v>
      </c>
      <c r="G132" s="61" t="s">
        <v>2763</v>
      </c>
      <c r="H132" s="60" t="s">
        <v>2762</v>
      </c>
    </row>
    <row r="133" spans="1:8" ht="18" thickBot="1">
      <c r="A133" s="60" t="s">
        <v>2765</v>
      </c>
      <c r="B133" s="61" t="s">
        <v>2766</v>
      </c>
      <c r="C133" s="61" t="s">
        <v>2767</v>
      </c>
      <c r="D133" s="62">
        <v>446</v>
      </c>
      <c r="G133" s="61" t="s">
        <v>2766</v>
      </c>
      <c r="H133" s="60" t="s">
        <v>2765</v>
      </c>
    </row>
    <row r="134" spans="1:8" ht="35" thickBot="1">
      <c r="A134" s="60" t="s">
        <v>2298</v>
      </c>
      <c r="B134" s="61" t="s">
        <v>2239</v>
      </c>
      <c r="C134" s="61" t="s">
        <v>2768</v>
      </c>
      <c r="D134" s="62">
        <v>450</v>
      </c>
      <c r="G134" s="61" t="s">
        <v>2239</v>
      </c>
      <c r="H134" s="60" t="s">
        <v>2298</v>
      </c>
    </row>
    <row r="135" spans="1:8" ht="18" thickBot="1">
      <c r="A135" s="60" t="s">
        <v>2299</v>
      </c>
      <c r="B135" s="61" t="s">
        <v>1165</v>
      </c>
      <c r="C135" s="61" t="s">
        <v>2769</v>
      </c>
      <c r="D135" s="62">
        <v>454</v>
      </c>
      <c r="G135" s="61" t="s">
        <v>1165</v>
      </c>
      <c r="H135" s="60" t="s">
        <v>2299</v>
      </c>
    </row>
    <row r="136" spans="1:8" ht="18" thickBot="1">
      <c r="A136" s="60" t="s">
        <v>2770</v>
      </c>
      <c r="B136" s="61" t="s">
        <v>2771</v>
      </c>
      <c r="C136" s="61" t="s">
        <v>2772</v>
      </c>
      <c r="D136" s="62">
        <v>458</v>
      </c>
      <c r="G136" s="61" t="s">
        <v>2771</v>
      </c>
      <c r="H136" s="60" t="s">
        <v>2770</v>
      </c>
    </row>
    <row r="137" spans="1:8" ht="18" thickBot="1">
      <c r="A137" s="60" t="s">
        <v>2773</v>
      </c>
      <c r="B137" s="61" t="s">
        <v>2774</v>
      </c>
      <c r="C137" s="61" t="s">
        <v>2775</v>
      </c>
      <c r="D137" s="62">
        <v>462</v>
      </c>
      <c r="G137" s="61" t="s">
        <v>2774</v>
      </c>
      <c r="H137" s="60" t="s">
        <v>2773</v>
      </c>
    </row>
    <row r="138" spans="1:8" ht="18" thickBot="1">
      <c r="A138" s="60" t="s">
        <v>2300</v>
      </c>
      <c r="B138" s="61" t="s">
        <v>2240</v>
      </c>
      <c r="C138" s="61" t="s">
        <v>2776</v>
      </c>
      <c r="D138" s="62">
        <v>466</v>
      </c>
      <c r="G138" s="61" t="s">
        <v>2240</v>
      </c>
      <c r="H138" s="60" t="s">
        <v>2300</v>
      </c>
    </row>
    <row r="139" spans="1:8" ht="18" thickBot="1">
      <c r="A139" s="60" t="s">
        <v>2777</v>
      </c>
      <c r="B139" s="61" t="s">
        <v>2778</v>
      </c>
      <c r="C139" s="61" t="s">
        <v>2779</v>
      </c>
      <c r="D139" s="62">
        <v>470</v>
      </c>
      <c r="G139" s="61" t="s">
        <v>2778</v>
      </c>
      <c r="H139" s="60" t="s">
        <v>2777</v>
      </c>
    </row>
    <row r="140" spans="1:8" ht="52" thickBot="1">
      <c r="A140" s="60" t="s">
        <v>2780</v>
      </c>
      <c r="B140" s="61" t="s">
        <v>2781</v>
      </c>
      <c r="C140" s="61" t="s">
        <v>2782</v>
      </c>
      <c r="D140" s="62">
        <v>584</v>
      </c>
      <c r="G140" s="61" t="s">
        <v>2781</v>
      </c>
      <c r="H140" s="60" t="s">
        <v>2780</v>
      </c>
    </row>
    <row r="141" spans="1:8" ht="18" thickBot="1">
      <c r="A141" s="60" t="s">
        <v>2783</v>
      </c>
      <c r="B141" s="61" t="s">
        <v>2784</v>
      </c>
      <c r="C141" s="61" t="s">
        <v>2785</v>
      </c>
      <c r="D141" s="62">
        <v>474</v>
      </c>
      <c r="G141" s="61" t="s">
        <v>2784</v>
      </c>
      <c r="H141" s="60" t="s">
        <v>2783</v>
      </c>
    </row>
    <row r="142" spans="1:8" ht="18" thickBot="1">
      <c r="A142" s="60" t="s">
        <v>2301</v>
      </c>
      <c r="B142" s="61" t="s">
        <v>2111</v>
      </c>
      <c r="C142" s="61" t="s">
        <v>2786</v>
      </c>
      <c r="D142" s="62">
        <v>478</v>
      </c>
      <c r="G142" s="61" t="s">
        <v>2111</v>
      </c>
      <c r="H142" s="60" t="s">
        <v>2301</v>
      </c>
    </row>
    <row r="143" spans="1:8" ht="18" thickBot="1">
      <c r="A143" s="60" t="s">
        <v>2302</v>
      </c>
      <c r="B143" s="61" t="s">
        <v>971</v>
      </c>
      <c r="C143" s="61" t="s">
        <v>2787</v>
      </c>
      <c r="D143" s="62">
        <v>480</v>
      </c>
      <c r="G143" s="61" t="s">
        <v>971</v>
      </c>
      <c r="H143" s="60" t="s">
        <v>2302</v>
      </c>
    </row>
    <row r="144" spans="1:8" ht="18" thickBot="1">
      <c r="A144" s="60" t="s">
        <v>2788</v>
      </c>
      <c r="B144" s="61" t="s">
        <v>2789</v>
      </c>
      <c r="C144" s="61" t="s">
        <v>2790</v>
      </c>
      <c r="D144" s="62">
        <v>175</v>
      </c>
      <c r="G144" s="61" t="s">
        <v>2789</v>
      </c>
      <c r="H144" s="60" t="s">
        <v>2788</v>
      </c>
    </row>
    <row r="145" spans="1:8" ht="18" thickBot="1">
      <c r="A145" s="60" t="s">
        <v>2791</v>
      </c>
      <c r="B145" s="61" t="s">
        <v>2792</v>
      </c>
      <c r="C145" s="61" t="s">
        <v>2793</v>
      </c>
      <c r="D145" s="62">
        <v>484</v>
      </c>
      <c r="G145" s="61" t="s">
        <v>2792</v>
      </c>
      <c r="H145" s="60" t="s">
        <v>2791</v>
      </c>
    </row>
    <row r="146" spans="1:8" ht="86" thickBot="1">
      <c r="A146" s="60" t="s">
        <v>2794</v>
      </c>
      <c r="B146" s="61" t="s">
        <v>2795</v>
      </c>
      <c r="C146" s="61" t="s">
        <v>2796</v>
      </c>
      <c r="D146" s="62">
        <v>583</v>
      </c>
      <c r="G146" s="61" t="s">
        <v>2795</v>
      </c>
      <c r="H146" s="60" t="s">
        <v>2794</v>
      </c>
    </row>
    <row r="147" spans="1:8" ht="69" thickBot="1">
      <c r="A147" s="60" t="s">
        <v>2797</v>
      </c>
      <c r="B147" s="61" t="s">
        <v>2798</v>
      </c>
      <c r="C147" s="61" t="s">
        <v>2799</v>
      </c>
      <c r="D147" s="62">
        <v>498</v>
      </c>
      <c r="G147" s="61" t="s">
        <v>2798</v>
      </c>
      <c r="H147" s="60" t="s">
        <v>2797</v>
      </c>
    </row>
    <row r="148" spans="1:8" ht="18" thickBot="1">
      <c r="A148" s="60" t="s">
        <v>2800</v>
      </c>
      <c r="B148" s="61" t="s">
        <v>2801</v>
      </c>
      <c r="C148" s="61" t="s">
        <v>2802</v>
      </c>
      <c r="D148" s="62">
        <v>492</v>
      </c>
      <c r="G148" s="61" t="s">
        <v>2801</v>
      </c>
      <c r="H148" s="60" t="s">
        <v>2800</v>
      </c>
    </row>
    <row r="149" spans="1:8" ht="18" thickBot="1">
      <c r="A149" s="60" t="s">
        <v>2803</v>
      </c>
      <c r="B149" s="61" t="s">
        <v>2804</v>
      </c>
      <c r="C149" s="61" t="s">
        <v>2805</v>
      </c>
      <c r="D149" s="62">
        <v>496</v>
      </c>
      <c r="G149" s="61" t="s">
        <v>2804</v>
      </c>
      <c r="H149" s="60" t="s">
        <v>2803</v>
      </c>
    </row>
    <row r="150" spans="1:8" ht="35" thickBot="1">
      <c r="A150" s="60" t="s">
        <v>2806</v>
      </c>
      <c r="B150" s="61" t="s">
        <v>2807</v>
      </c>
      <c r="C150" s="61" t="s">
        <v>2808</v>
      </c>
      <c r="D150" s="62">
        <v>499</v>
      </c>
      <c r="G150" s="61" t="s">
        <v>2807</v>
      </c>
      <c r="H150" s="60" t="s">
        <v>2806</v>
      </c>
    </row>
    <row r="151" spans="1:8" ht="18" thickBot="1">
      <c r="A151" s="60" t="s">
        <v>2809</v>
      </c>
      <c r="B151" s="61" t="s">
        <v>2810</v>
      </c>
      <c r="C151" s="61" t="s">
        <v>2811</v>
      </c>
      <c r="D151" s="62">
        <v>500</v>
      </c>
      <c r="G151" s="61" t="s">
        <v>2810</v>
      </c>
      <c r="H151" s="60" t="s">
        <v>2809</v>
      </c>
    </row>
    <row r="152" spans="1:8" ht="18" thickBot="1">
      <c r="A152" s="60" t="s">
        <v>2303</v>
      </c>
      <c r="B152" s="61" t="s">
        <v>514</v>
      </c>
      <c r="C152" s="61" t="s">
        <v>2812</v>
      </c>
      <c r="D152" s="62">
        <v>504</v>
      </c>
      <c r="G152" s="61" t="s">
        <v>514</v>
      </c>
      <c r="H152" s="60" t="s">
        <v>2303</v>
      </c>
    </row>
    <row r="153" spans="1:8" ht="35" thickBot="1">
      <c r="A153" s="60" t="s">
        <v>2304</v>
      </c>
      <c r="B153" s="61" t="s">
        <v>1456</v>
      </c>
      <c r="C153" s="61" t="s">
        <v>2813</v>
      </c>
      <c r="D153" s="62">
        <v>508</v>
      </c>
      <c r="G153" s="61" t="s">
        <v>1456</v>
      </c>
      <c r="H153" s="60" t="s">
        <v>2304</v>
      </c>
    </row>
    <row r="154" spans="1:8" ht="18" thickBot="1">
      <c r="A154" s="60" t="s">
        <v>2814</v>
      </c>
      <c r="B154" s="61" t="s">
        <v>2815</v>
      </c>
      <c r="C154" s="61" t="s">
        <v>2816</v>
      </c>
      <c r="D154" s="62">
        <v>104</v>
      </c>
      <c r="G154" s="61" t="s">
        <v>2815</v>
      </c>
      <c r="H154" s="60" t="s">
        <v>2814</v>
      </c>
    </row>
    <row r="155" spans="1:8" ht="18" thickBot="1">
      <c r="A155" s="60" t="s">
        <v>2305</v>
      </c>
      <c r="B155" s="61" t="s">
        <v>2071</v>
      </c>
      <c r="C155" s="61" t="s">
        <v>2817</v>
      </c>
      <c r="D155" s="62">
        <v>516</v>
      </c>
      <c r="G155" s="61" t="s">
        <v>2071</v>
      </c>
      <c r="H155" s="60" t="s">
        <v>2305</v>
      </c>
    </row>
    <row r="156" spans="1:8" ht="18" thickBot="1">
      <c r="A156" s="60" t="s">
        <v>2818</v>
      </c>
      <c r="B156" s="61" t="s">
        <v>2819</v>
      </c>
      <c r="C156" s="61" t="s">
        <v>2820</v>
      </c>
      <c r="D156" s="62">
        <v>520</v>
      </c>
      <c r="G156" s="61" t="s">
        <v>2819</v>
      </c>
      <c r="H156" s="60" t="s">
        <v>2818</v>
      </c>
    </row>
    <row r="157" spans="1:8" ht="18" thickBot="1">
      <c r="A157" s="60" t="s">
        <v>2821</v>
      </c>
      <c r="B157" s="61" t="s">
        <v>2822</v>
      </c>
      <c r="C157" s="61" t="s">
        <v>2823</v>
      </c>
      <c r="D157" s="62">
        <v>524</v>
      </c>
      <c r="G157" s="61" t="s">
        <v>2822</v>
      </c>
      <c r="H157" s="60" t="s">
        <v>2821</v>
      </c>
    </row>
    <row r="158" spans="1:8" ht="35" thickBot="1">
      <c r="A158" s="60" t="s">
        <v>2824</v>
      </c>
      <c r="B158" s="61" t="s">
        <v>848</v>
      </c>
      <c r="C158" s="61" t="s">
        <v>2825</v>
      </c>
      <c r="D158" s="62">
        <v>528</v>
      </c>
      <c r="G158" s="61" t="s">
        <v>848</v>
      </c>
      <c r="H158" s="60" t="s">
        <v>2824</v>
      </c>
    </row>
    <row r="159" spans="1:8" ht="35" thickBot="1">
      <c r="A159" s="60" t="s">
        <v>2826</v>
      </c>
      <c r="B159" s="61" t="s">
        <v>2827</v>
      </c>
      <c r="C159" s="61" t="s">
        <v>2828</v>
      </c>
      <c r="D159" s="62">
        <v>540</v>
      </c>
      <c r="G159" s="61" t="s">
        <v>2827</v>
      </c>
      <c r="H159" s="60" t="s">
        <v>2826</v>
      </c>
    </row>
    <row r="160" spans="1:8" ht="35" thickBot="1">
      <c r="A160" s="60" t="s">
        <v>2829</v>
      </c>
      <c r="B160" s="61" t="s">
        <v>2830</v>
      </c>
      <c r="C160" s="61" t="s">
        <v>2831</v>
      </c>
      <c r="D160" s="62">
        <v>554</v>
      </c>
      <c r="G160" s="61" t="s">
        <v>2830</v>
      </c>
      <c r="H160" s="60" t="s">
        <v>2829</v>
      </c>
    </row>
    <row r="161" spans="1:8" ht="18" thickBot="1">
      <c r="A161" s="60" t="s">
        <v>2832</v>
      </c>
      <c r="B161" s="61" t="s">
        <v>2833</v>
      </c>
      <c r="C161" s="61" t="s">
        <v>2834</v>
      </c>
      <c r="D161" s="62">
        <v>558</v>
      </c>
      <c r="G161" s="61" t="s">
        <v>2833</v>
      </c>
      <c r="H161" s="60" t="s">
        <v>2832</v>
      </c>
    </row>
    <row r="162" spans="1:8" ht="18" thickBot="1">
      <c r="A162" s="60" t="s">
        <v>2835</v>
      </c>
      <c r="B162" s="61" t="s">
        <v>1006</v>
      </c>
      <c r="C162" s="61" t="s">
        <v>2836</v>
      </c>
      <c r="D162" s="62">
        <v>562</v>
      </c>
      <c r="G162" s="61" t="s">
        <v>1006</v>
      </c>
      <c r="H162" s="60" t="s">
        <v>2835</v>
      </c>
    </row>
    <row r="163" spans="1:8" ht="18" thickBot="1">
      <c r="A163" s="60" t="s">
        <v>2307</v>
      </c>
      <c r="B163" s="61" t="s">
        <v>1233</v>
      </c>
      <c r="C163" s="61" t="s">
        <v>2837</v>
      </c>
      <c r="D163" s="62">
        <v>566</v>
      </c>
      <c r="G163" s="61" t="s">
        <v>1233</v>
      </c>
      <c r="H163" s="60" t="s">
        <v>2307</v>
      </c>
    </row>
    <row r="164" spans="1:8" ht="18" thickBot="1">
      <c r="A164" s="60" t="s">
        <v>2838</v>
      </c>
      <c r="B164" s="61" t="s">
        <v>2839</v>
      </c>
      <c r="C164" s="61" t="s">
        <v>2840</v>
      </c>
      <c r="D164" s="62">
        <v>570</v>
      </c>
      <c r="G164" s="61" t="s">
        <v>2839</v>
      </c>
      <c r="H164" s="60" t="s">
        <v>2838</v>
      </c>
    </row>
    <row r="165" spans="1:8" ht="35" thickBot="1">
      <c r="A165" s="60" t="s">
        <v>2841</v>
      </c>
      <c r="B165" s="61" t="s">
        <v>2842</v>
      </c>
      <c r="C165" s="61" t="s">
        <v>2843</v>
      </c>
      <c r="D165" s="62">
        <v>574</v>
      </c>
      <c r="G165" s="61" t="s">
        <v>2842</v>
      </c>
      <c r="H165" s="60" t="s">
        <v>2841</v>
      </c>
    </row>
    <row r="166" spans="1:8" ht="69" thickBot="1">
      <c r="A166" s="60" t="s">
        <v>2844</v>
      </c>
      <c r="B166" s="61" t="s">
        <v>2845</v>
      </c>
      <c r="C166" s="61" t="s">
        <v>2846</v>
      </c>
      <c r="D166" s="62">
        <v>580</v>
      </c>
      <c r="G166" s="61" t="s">
        <v>2845</v>
      </c>
      <c r="H166" s="60" t="s">
        <v>2844</v>
      </c>
    </row>
    <row r="167" spans="1:8" ht="18" thickBot="1">
      <c r="A167" s="60" t="s">
        <v>2847</v>
      </c>
      <c r="B167" s="61" t="s">
        <v>90</v>
      </c>
      <c r="C167" s="61" t="s">
        <v>2848</v>
      </c>
      <c r="D167" s="62">
        <v>578</v>
      </c>
      <c r="G167" s="61" t="s">
        <v>90</v>
      </c>
      <c r="H167" s="60" t="s">
        <v>2847</v>
      </c>
    </row>
    <row r="168" spans="1:8" ht="18" thickBot="1">
      <c r="A168" s="60" t="s">
        <v>2849</v>
      </c>
      <c r="B168" s="61" t="s">
        <v>2850</v>
      </c>
      <c r="C168" s="61" t="s">
        <v>2851</v>
      </c>
      <c r="D168" s="62">
        <v>512</v>
      </c>
      <c r="G168" s="61" t="s">
        <v>2850</v>
      </c>
      <c r="H168" s="60" t="s">
        <v>2849</v>
      </c>
    </row>
    <row r="169" spans="1:8" ht="18" thickBot="1">
      <c r="A169" s="60" t="s">
        <v>2852</v>
      </c>
      <c r="B169" s="61" t="s">
        <v>2853</v>
      </c>
      <c r="C169" s="61" t="s">
        <v>2854</v>
      </c>
      <c r="D169" s="62">
        <v>586</v>
      </c>
      <c r="G169" s="61" t="s">
        <v>2853</v>
      </c>
      <c r="H169" s="60" t="s">
        <v>2852</v>
      </c>
    </row>
    <row r="170" spans="1:8" ht="18" thickBot="1">
      <c r="A170" s="60" t="s">
        <v>2855</v>
      </c>
      <c r="B170" s="61" t="s">
        <v>2856</v>
      </c>
      <c r="C170" s="61" t="s">
        <v>2857</v>
      </c>
      <c r="D170" s="62">
        <v>585</v>
      </c>
      <c r="G170" s="61" t="s">
        <v>2856</v>
      </c>
      <c r="H170" s="60" t="s">
        <v>2855</v>
      </c>
    </row>
    <row r="171" spans="1:8" ht="35" thickBot="1">
      <c r="A171" s="60" t="s">
        <v>2858</v>
      </c>
      <c r="B171" s="61" t="s">
        <v>2859</v>
      </c>
      <c r="C171" s="61" t="s">
        <v>2860</v>
      </c>
      <c r="D171" s="62">
        <v>275</v>
      </c>
      <c r="G171" s="61" t="s">
        <v>2859</v>
      </c>
      <c r="H171" s="60" t="s">
        <v>2858</v>
      </c>
    </row>
    <row r="172" spans="1:8" ht="18" thickBot="1">
      <c r="A172" s="60" t="s">
        <v>2861</v>
      </c>
      <c r="B172" s="61" t="s">
        <v>2862</v>
      </c>
      <c r="C172" s="61" t="s">
        <v>2863</v>
      </c>
      <c r="D172" s="62">
        <v>591</v>
      </c>
      <c r="G172" s="61" t="s">
        <v>2862</v>
      </c>
      <c r="H172" s="60" t="s">
        <v>2861</v>
      </c>
    </row>
    <row r="173" spans="1:8" ht="52" thickBot="1">
      <c r="A173" s="60" t="s">
        <v>2864</v>
      </c>
      <c r="B173" s="61" t="s">
        <v>2865</v>
      </c>
      <c r="C173" s="61" t="s">
        <v>2866</v>
      </c>
      <c r="D173" s="62">
        <v>598</v>
      </c>
      <c r="G173" s="61" t="s">
        <v>2865</v>
      </c>
      <c r="H173" s="60" t="s">
        <v>2864</v>
      </c>
    </row>
    <row r="174" spans="1:8" ht="18" thickBot="1">
      <c r="A174" s="60" t="s">
        <v>2867</v>
      </c>
      <c r="B174" s="61" t="s">
        <v>2868</v>
      </c>
      <c r="C174" s="61" t="s">
        <v>2869</v>
      </c>
      <c r="D174" s="62">
        <v>600</v>
      </c>
      <c r="G174" s="61" t="s">
        <v>2868</v>
      </c>
      <c r="H174" s="60" t="s">
        <v>2867</v>
      </c>
    </row>
    <row r="175" spans="1:8" ht="18" thickBot="1">
      <c r="A175" s="60" t="s">
        <v>2870</v>
      </c>
      <c r="B175" s="61" t="s">
        <v>2871</v>
      </c>
      <c r="C175" s="61" t="s">
        <v>2872</v>
      </c>
      <c r="D175" s="62">
        <v>604</v>
      </c>
      <c r="G175" s="61" t="s">
        <v>2871</v>
      </c>
      <c r="H175" s="60" t="s">
        <v>2870</v>
      </c>
    </row>
    <row r="176" spans="1:8" ht="35" thickBot="1">
      <c r="A176" s="60" t="s">
        <v>2873</v>
      </c>
      <c r="B176" s="61" t="s">
        <v>2874</v>
      </c>
      <c r="C176" s="61" t="s">
        <v>2875</v>
      </c>
      <c r="D176" s="62">
        <v>608</v>
      </c>
      <c r="G176" s="61" t="s">
        <v>2874</v>
      </c>
      <c r="H176" s="60" t="s">
        <v>2873</v>
      </c>
    </row>
    <row r="177" spans="1:8" ht="18" thickBot="1">
      <c r="A177" s="60" t="s">
        <v>2876</v>
      </c>
      <c r="B177" s="61" t="s">
        <v>2877</v>
      </c>
      <c r="C177" s="61" t="s">
        <v>2878</v>
      </c>
      <c r="D177" s="62">
        <v>612</v>
      </c>
      <c r="G177" s="61" t="s">
        <v>2877</v>
      </c>
      <c r="H177" s="60" t="s">
        <v>2876</v>
      </c>
    </row>
    <row r="178" spans="1:8" ht="18" thickBot="1">
      <c r="A178" s="60" t="s">
        <v>2879</v>
      </c>
      <c r="B178" s="61" t="s">
        <v>2880</v>
      </c>
      <c r="C178" s="61" t="s">
        <v>2881</v>
      </c>
      <c r="D178" s="62">
        <v>616</v>
      </c>
      <c r="G178" s="61" t="s">
        <v>2880</v>
      </c>
      <c r="H178" s="60" t="s">
        <v>2879</v>
      </c>
    </row>
    <row r="179" spans="1:8" ht="18" thickBot="1">
      <c r="A179" s="60" t="s">
        <v>2882</v>
      </c>
      <c r="B179" s="61" t="s">
        <v>261</v>
      </c>
      <c r="C179" s="61" t="s">
        <v>2883</v>
      </c>
      <c r="D179" s="62">
        <v>620</v>
      </c>
      <c r="G179" s="61" t="s">
        <v>261</v>
      </c>
      <c r="H179" s="60" t="s">
        <v>2882</v>
      </c>
    </row>
    <row r="180" spans="1:8" ht="35" thickBot="1">
      <c r="A180" s="60" t="s">
        <v>2884</v>
      </c>
      <c r="B180" s="61" t="s">
        <v>2885</v>
      </c>
      <c r="C180" s="61" t="s">
        <v>2886</v>
      </c>
      <c r="D180" s="62">
        <v>630</v>
      </c>
      <c r="G180" s="61" t="s">
        <v>2885</v>
      </c>
      <c r="H180" s="60" t="s">
        <v>2884</v>
      </c>
    </row>
    <row r="181" spans="1:8" ht="18" thickBot="1">
      <c r="A181" s="60" t="s">
        <v>2887</v>
      </c>
      <c r="B181" s="61" t="s">
        <v>2888</v>
      </c>
      <c r="C181" s="61" t="s">
        <v>2889</v>
      </c>
      <c r="D181" s="62">
        <v>634</v>
      </c>
      <c r="G181" s="61" t="s">
        <v>2888</v>
      </c>
      <c r="H181" s="60" t="s">
        <v>2887</v>
      </c>
    </row>
    <row r="182" spans="1:8" ht="69" thickBot="1">
      <c r="A182" s="60" t="s">
        <v>2890</v>
      </c>
      <c r="B182" s="61" t="s">
        <v>2891</v>
      </c>
      <c r="C182" s="61" t="s">
        <v>2892</v>
      </c>
      <c r="D182" s="62">
        <v>807</v>
      </c>
      <c r="G182" s="61" t="s">
        <v>2891</v>
      </c>
      <c r="H182" s="60" t="s">
        <v>2890</v>
      </c>
    </row>
    <row r="183" spans="1:8" ht="18" thickBot="1">
      <c r="A183" s="60" t="s">
        <v>2893</v>
      </c>
      <c r="B183" s="61" t="s">
        <v>2894</v>
      </c>
      <c r="C183" s="61" t="s">
        <v>2895</v>
      </c>
      <c r="D183" s="62">
        <v>638</v>
      </c>
      <c r="G183" s="61" t="s">
        <v>2894</v>
      </c>
      <c r="H183" s="60" t="s">
        <v>2893</v>
      </c>
    </row>
    <row r="184" spans="1:8" ht="18" thickBot="1">
      <c r="A184" s="60" t="s">
        <v>2896</v>
      </c>
      <c r="B184" s="61" t="s">
        <v>2897</v>
      </c>
      <c r="C184" s="61" t="s">
        <v>2898</v>
      </c>
      <c r="D184" s="62">
        <v>642</v>
      </c>
      <c r="G184" s="61" t="s">
        <v>2897</v>
      </c>
      <c r="H184" s="60" t="s">
        <v>2896</v>
      </c>
    </row>
    <row r="185" spans="1:8" ht="52" thickBot="1">
      <c r="A185" s="60" t="s">
        <v>2899</v>
      </c>
      <c r="B185" s="61" t="s">
        <v>2900</v>
      </c>
      <c r="C185" s="61" t="s">
        <v>2901</v>
      </c>
      <c r="D185" s="62">
        <v>643</v>
      </c>
      <c r="G185" s="61" t="s">
        <v>2900</v>
      </c>
      <c r="H185" s="60" t="s">
        <v>2899</v>
      </c>
    </row>
    <row r="186" spans="1:8" ht="18" thickBot="1">
      <c r="A186" s="60" t="s">
        <v>2308</v>
      </c>
      <c r="B186" s="61" t="s">
        <v>2241</v>
      </c>
      <c r="C186" s="61" t="s">
        <v>2902</v>
      </c>
      <c r="D186" s="62">
        <v>646</v>
      </c>
      <c r="G186" s="61" t="s">
        <v>2241</v>
      </c>
      <c r="H186" s="60" t="s">
        <v>2308</v>
      </c>
    </row>
    <row r="187" spans="1:8" ht="52" thickBot="1">
      <c r="A187" s="60" t="s">
        <v>2903</v>
      </c>
      <c r="B187" s="61" t="s">
        <v>2904</v>
      </c>
      <c r="C187" s="61" t="s">
        <v>2905</v>
      </c>
      <c r="D187" s="62">
        <v>652</v>
      </c>
      <c r="G187" s="61" t="s">
        <v>2904</v>
      </c>
      <c r="H187" s="60" t="s">
        <v>2903</v>
      </c>
    </row>
    <row r="188" spans="1:8" ht="103" thickBot="1">
      <c r="A188" s="60" t="s">
        <v>2906</v>
      </c>
      <c r="B188" s="61" t="s">
        <v>2907</v>
      </c>
      <c r="C188" s="61" t="s">
        <v>2908</v>
      </c>
      <c r="D188" s="62">
        <v>654</v>
      </c>
      <c r="G188" s="61" t="s">
        <v>2907</v>
      </c>
      <c r="H188" s="60" t="s">
        <v>2906</v>
      </c>
    </row>
    <row r="189" spans="1:8" ht="35" thickBot="1">
      <c r="A189" s="60" t="s">
        <v>2909</v>
      </c>
      <c r="B189" s="61" t="s">
        <v>2910</v>
      </c>
      <c r="C189" s="61" t="s">
        <v>2911</v>
      </c>
      <c r="D189" s="62">
        <v>659</v>
      </c>
      <c r="G189" s="61" t="s">
        <v>2910</v>
      </c>
      <c r="H189" s="60" t="s">
        <v>2909</v>
      </c>
    </row>
    <row r="190" spans="1:8" ht="35" thickBot="1">
      <c r="A190" s="60" t="s">
        <v>2912</v>
      </c>
      <c r="B190" s="61" t="s">
        <v>2913</v>
      </c>
      <c r="C190" s="61" t="s">
        <v>2914</v>
      </c>
      <c r="D190" s="62">
        <v>662</v>
      </c>
      <c r="G190" s="61" t="s">
        <v>2913</v>
      </c>
      <c r="H190" s="60" t="s">
        <v>2912</v>
      </c>
    </row>
    <row r="191" spans="1:8" ht="69" thickBot="1">
      <c r="A191" s="60" t="s">
        <v>2915</v>
      </c>
      <c r="B191" s="61" t="s">
        <v>2916</v>
      </c>
      <c r="C191" s="61" t="s">
        <v>2917</v>
      </c>
      <c r="D191" s="62">
        <v>663</v>
      </c>
      <c r="G191" s="61" t="s">
        <v>2916</v>
      </c>
      <c r="H191" s="60" t="s">
        <v>2915</v>
      </c>
    </row>
    <row r="192" spans="1:8" ht="52" thickBot="1">
      <c r="A192" s="60" t="s">
        <v>2918</v>
      </c>
      <c r="B192" s="61" t="s">
        <v>2919</v>
      </c>
      <c r="C192" s="61" t="s">
        <v>2920</v>
      </c>
      <c r="D192" s="62">
        <v>666</v>
      </c>
      <c r="G192" s="61" t="s">
        <v>2919</v>
      </c>
      <c r="H192" s="60" t="s">
        <v>2918</v>
      </c>
    </row>
    <row r="193" spans="1:8" ht="86" thickBot="1">
      <c r="A193" s="60" t="s">
        <v>2921</v>
      </c>
      <c r="B193" s="61" t="s">
        <v>2922</v>
      </c>
      <c r="C193" s="61" t="s">
        <v>2923</v>
      </c>
      <c r="D193" s="62">
        <v>670</v>
      </c>
      <c r="G193" s="61" t="s">
        <v>2922</v>
      </c>
      <c r="H193" s="60" t="s">
        <v>2921</v>
      </c>
    </row>
    <row r="194" spans="1:8" ht="18" thickBot="1">
      <c r="A194" s="60" t="s">
        <v>2924</v>
      </c>
      <c r="B194" s="61" t="s">
        <v>2925</v>
      </c>
      <c r="C194" s="61" t="s">
        <v>2926</v>
      </c>
      <c r="D194" s="62">
        <v>882</v>
      </c>
      <c r="G194" s="61" t="s">
        <v>2925</v>
      </c>
      <c r="H194" s="60" t="s">
        <v>2924</v>
      </c>
    </row>
    <row r="195" spans="1:8" ht="35" thickBot="1">
      <c r="A195" s="60" t="s">
        <v>2927</v>
      </c>
      <c r="B195" s="61" t="s">
        <v>2928</v>
      </c>
      <c r="C195" s="61" t="s">
        <v>2929</v>
      </c>
      <c r="D195" s="62">
        <v>674</v>
      </c>
      <c r="G195" s="61" t="s">
        <v>2928</v>
      </c>
      <c r="H195" s="60" t="s">
        <v>2927</v>
      </c>
    </row>
    <row r="196" spans="1:8" ht="52" thickBot="1">
      <c r="A196" s="60" t="s">
        <v>2309</v>
      </c>
      <c r="B196" s="61" t="s">
        <v>2242</v>
      </c>
      <c r="C196" s="61" t="s">
        <v>2930</v>
      </c>
      <c r="D196" s="62">
        <v>678</v>
      </c>
      <c r="G196" s="61" t="s">
        <v>2242</v>
      </c>
      <c r="H196" s="60" t="s">
        <v>2309</v>
      </c>
    </row>
    <row r="197" spans="1:8" ht="35" thickBot="1">
      <c r="A197" s="60" t="s">
        <v>2931</v>
      </c>
      <c r="B197" s="61" t="s">
        <v>997</v>
      </c>
      <c r="C197" s="61" t="s">
        <v>2932</v>
      </c>
      <c r="D197" s="62">
        <v>682</v>
      </c>
      <c r="G197" s="61" t="s">
        <v>997</v>
      </c>
      <c r="H197" s="60" t="s">
        <v>2931</v>
      </c>
    </row>
    <row r="198" spans="1:8" ht="18" thickBot="1">
      <c r="A198" s="60" t="s">
        <v>2310</v>
      </c>
      <c r="B198" s="61" t="s">
        <v>1689</v>
      </c>
      <c r="C198" s="61" t="s">
        <v>2933</v>
      </c>
      <c r="D198" s="62">
        <v>686</v>
      </c>
      <c r="G198" s="61" t="s">
        <v>1689</v>
      </c>
      <c r="H198" s="60" t="s">
        <v>2310</v>
      </c>
    </row>
    <row r="199" spans="1:8" ht="18" thickBot="1">
      <c r="A199" s="60" t="s">
        <v>2934</v>
      </c>
      <c r="B199" s="61" t="s">
        <v>2935</v>
      </c>
      <c r="C199" s="61" t="s">
        <v>2936</v>
      </c>
      <c r="D199" s="62">
        <v>688</v>
      </c>
      <c r="G199" s="61" t="s">
        <v>2935</v>
      </c>
      <c r="H199" s="60" t="s">
        <v>2934</v>
      </c>
    </row>
    <row r="200" spans="1:8" ht="35" thickBot="1">
      <c r="A200" s="60" t="s">
        <v>2311</v>
      </c>
      <c r="B200" s="61" t="s">
        <v>2243</v>
      </c>
      <c r="C200" s="61" t="s">
        <v>2937</v>
      </c>
      <c r="D200" s="62">
        <v>690</v>
      </c>
      <c r="G200" s="61" t="s">
        <v>2243</v>
      </c>
      <c r="H200" s="60" t="s">
        <v>2311</v>
      </c>
    </row>
    <row r="201" spans="1:8" ht="35" thickBot="1">
      <c r="A201" s="60" t="s">
        <v>2312</v>
      </c>
      <c r="B201" s="61" t="s">
        <v>2095</v>
      </c>
      <c r="C201" s="61" t="s">
        <v>2938</v>
      </c>
      <c r="D201" s="62">
        <v>694</v>
      </c>
      <c r="G201" s="61" t="s">
        <v>2095</v>
      </c>
      <c r="H201" s="60" t="s">
        <v>2312</v>
      </c>
    </row>
    <row r="202" spans="1:8" ht="18" thickBot="1">
      <c r="A202" s="60" t="s">
        <v>2939</v>
      </c>
      <c r="B202" s="61" t="s">
        <v>2940</v>
      </c>
      <c r="C202" s="61" t="s">
        <v>2941</v>
      </c>
      <c r="D202" s="62">
        <v>702</v>
      </c>
      <c r="G202" s="61" t="s">
        <v>2940</v>
      </c>
      <c r="H202" s="60" t="s">
        <v>2939</v>
      </c>
    </row>
    <row r="203" spans="1:8" ht="69" thickBot="1">
      <c r="A203" s="60" t="s">
        <v>2942</v>
      </c>
      <c r="B203" s="61" t="s">
        <v>2943</v>
      </c>
      <c r="C203" s="61" t="s">
        <v>2944</v>
      </c>
      <c r="D203" s="62">
        <v>534</v>
      </c>
      <c r="G203" s="61" t="s">
        <v>2943</v>
      </c>
      <c r="H203" s="60" t="s">
        <v>2942</v>
      </c>
    </row>
    <row r="204" spans="1:8" ht="18" thickBot="1">
      <c r="A204" s="60" t="s">
        <v>2945</v>
      </c>
      <c r="B204" s="61" t="s">
        <v>2946</v>
      </c>
      <c r="C204" s="61" t="s">
        <v>2947</v>
      </c>
      <c r="D204" s="62">
        <v>703</v>
      </c>
      <c r="G204" s="61" t="s">
        <v>2946</v>
      </c>
      <c r="H204" s="60" t="s">
        <v>2945</v>
      </c>
    </row>
    <row r="205" spans="1:8" ht="18" thickBot="1">
      <c r="A205" s="60" t="s">
        <v>2948</v>
      </c>
      <c r="B205" s="61" t="s">
        <v>2949</v>
      </c>
      <c r="C205" s="61" t="s">
        <v>2950</v>
      </c>
      <c r="D205" s="62">
        <v>705</v>
      </c>
      <c r="G205" s="61" t="s">
        <v>2949</v>
      </c>
      <c r="H205" s="60" t="s">
        <v>2948</v>
      </c>
    </row>
    <row r="206" spans="1:8" ht="35" thickBot="1">
      <c r="A206" s="60" t="s">
        <v>2951</v>
      </c>
      <c r="B206" s="61" t="s">
        <v>2952</v>
      </c>
      <c r="C206" s="61" t="s">
        <v>2953</v>
      </c>
      <c r="D206" s="62">
        <v>90</v>
      </c>
      <c r="G206" s="61" t="s">
        <v>2952</v>
      </c>
      <c r="H206" s="60" t="s">
        <v>2951</v>
      </c>
    </row>
    <row r="207" spans="1:8" ht="18" thickBot="1">
      <c r="A207" s="60" t="s">
        <v>2313</v>
      </c>
      <c r="B207" s="61" t="s">
        <v>2244</v>
      </c>
      <c r="C207" s="61" t="s">
        <v>2954</v>
      </c>
      <c r="D207" s="62">
        <v>706</v>
      </c>
      <c r="G207" s="61" t="s">
        <v>2244</v>
      </c>
      <c r="H207" s="60" t="s">
        <v>2313</v>
      </c>
    </row>
    <row r="208" spans="1:8" ht="35" thickBot="1">
      <c r="A208" s="60" t="s">
        <v>2314</v>
      </c>
      <c r="B208" s="61" t="s">
        <v>613</v>
      </c>
      <c r="C208" s="61" t="s">
        <v>2955</v>
      </c>
      <c r="D208" s="62">
        <v>710</v>
      </c>
      <c r="G208" s="61" t="s">
        <v>613</v>
      </c>
      <c r="H208" s="60" t="s">
        <v>2314</v>
      </c>
    </row>
    <row r="209" spans="1:8" ht="103" thickBot="1">
      <c r="A209" s="60" t="s">
        <v>2956</v>
      </c>
      <c r="B209" s="61" t="s">
        <v>2957</v>
      </c>
      <c r="C209" s="61" t="s">
        <v>2958</v>
      </c>
      <c r="D209" s="62">
        <v>239</v>
      </c>
      <c r="G209" s="61" t="s">
        <v>2957</v>
      </c>
      <c r="H209" s="60" t="s">
        <v>2956</v>
      </c>
    </row>
    <row r="210" spans="1:8" ht="35" thickBot="1">
      <c r="A210" s="60" t="s">
        <v>2315</v>
      </c>
      <c r="B210" s="61" t="s">
        <v>2245</v>
      </c>
      <c r="C210" s="61" t="s">
        <v>2959</v>
      </c>
      <c r="D210" s="62">
        <v>728</v>
      </c>
      <c r="G210" s="61" t="s">
        <v>2245</v>
      </c>
      <c r="H210" s="60" t="s">
        <v>2315</v>
      </c>
    </row>
    <row r="211" spans="1:8" ht="18" thickBot="1">
      <c r="A211" s="60" t="s">
        <v>2960</v>
      </c>
      <c r="B211" s="61" t="s">
        <v>2283</v>
      </c>
      <c r="C211" s="61" t="s">
        <v>2961</v>
      </c>
      <c r="D211" s="62">
        <v>724</v>
      </c>
      <c r="G211" s="61" t="s">
        <v>2283</v>
      </c>
      <c r="H211" s="60" t="s">
        <v>2960</v>
      </c>
    </row>
    <row r="212" spans="1:8" ht="18" thickBot="1">
      <c r="A212" s="60" t="s">
        <v>2962</v>
      </c>
      <c r="B212" s="61" t="s">
        <v>2963</v>
      </c>
      <c r="C212" s="61" t="s">
        <v>2964</v>
      </c>
      <c r="D212" s="62">
        <v>144</v>
      </c>
      <c r="G212" s="61" t="s">
        <v>2963</v>
      </c>
      <c r="H212" s="60" t="s">
        <v>2962</v>
      </c>
    </row>
    <row r="213" spans="1:8" ht="35" thickBot="1">
      <c r="A213" s="60" t="s">
        <v>2965</v>
      </c>
      <c r="B213" s="61" t="s">
        <v>2246</v>
      </c>
      <c r="C213" s="61" t="s">
        <v>2966</v>
      </c>
      <c r="D213" s="62">
        <v>729</v>
      </c>
      <c r="G213" s="61" t="s">
        <v>2246</v>
      </c>
      <c r="H213" s="60" t="s">
        <v>2965</v>
      </c>
    </row>
    <row r="214" spans="1:8" ht="18" thickBot="1">
      <c r="A214" s="60" t="s">
        <v>2967</v>
      </c>
      <c r="B214" s="61" t="s">
        <v>2968</v>
      </c>
      <c r="C214" s="61" t="s">
        <v>2969</v>
      </c>
      <c r="D214" s="62">
        <v>740</v>
      </c>
      <c r="G214" s="61" t="s">
        <v>2968</v>
      </c>
      <c r="H214" s="60" t="s">
        <v>2967</v>
      </c>
    </row>
    <row r="215" spans="1:8" ht="52" thickBot="1">
      <c r="A215" s="60" t="s">
        <v>2970</v>
      </c>
      <c r="B215" s="61" t="s">
        <v>2971</v>
      </c>
      <c r="C215" s="61" t="s">
        <v>2972</v>
      </c>
      <c r="D215" s="62">
        <v>744</v>
      </c>
      <c r="G215" s="61" t="s">
        <v>2971</v>
      </c>
      <c r="H215" s="60" t="s">
        <v>2970</v>
      </c>
    </row>
    <row r="216" spans="1:8" ht="18" thickBot="1">
      <c r="A216" s="60" t="s">
        <v>2973</v>
      </c>
      <c r="B216" s="61" t="s">
        <v>470</v>
      </c>
      <c r="C216" s="61" t="s">
        <v>2974</v>
      </c>
      <c r="D216" s="62">
        <v>752</v>
      </c>
      <c r="G216" s="61" t="s">
        <v>470</v>
      </c>
      <c r="H216" s="60" t="s">
        <v>2973</v>
      </c>
    </row>
    <row r="217" spans="1:8" ht="35" thickBot="1">
      <c r="A217" s="60" t="s">
        <v>2975</v>
      </c>
      <c r="B217" s="61" t="s">
        <v>2976</v>
      </c>
      <c r="C217" s="61" t="s">
        <v>2977</v>
      </c>
      <c r="D217" s="62">
        <v>756</v>
      </c>
      <c r="G217" s="61" t="s">
        <v>2976</v>
      </c>
      <c r="H217" s="60" t="s">
        <v>2975</v>
      </c>
    </row>
    <row r="218" spans="1:8" ht="52" thickBot="1">
      <c r="A218" s="60" t="s">
        <v>2978</v>
      </c>
      <c r="B218" s="61" t="s">
        <v>2979</v>
      </c>
      <c r="C218" s="61" t="s">
        <v>2980</v>
      </c>
      <c r="D218" s="62">
        <v>760</v>
      </c>
      <c r="G218" s="61" t="s">
        <v>2979</v>
      </c>
      <c r="H218" s="60" t="s">
        <v>2978</v>
      </c>
    </row>
    <row r="219" spans="1:8" ht="52" thickBot="1">
      <c r="A219" s="60" t="s">
        <v>2981</v>
      </c>
      <c r="B219" s="61" t="s">
        <v>2982</v>
      </c>
      <c r="C219" s="61" t="s">
        <v>2983</v>
      </c>
      <c r="D219" s="62">
        <v>158</v>
      </c>
      <c r="G219" s="61" t="s">
        <v>2982</v>
      </c>
      <c r="H219" s="60" t="s">
        <v>2981</v>
      </c>
    </row>
    <row r="220" spans="1:8" ht="18" thickBot="1">
      <c r="A220" s="60" t="s">
        <v>2984</v>
      </c>
      <c r="B220" s="61" t="s">
        <v>2985</v>
      </c>
      <c r="C220" s="61" t="s">
        <v>2986</v>
      </c>
      <c r="D220" s="62">
        <v>762</v>
      </c>
      <c r="G220" s="61" t="s">
        <v>2985</v>
      </c>
      <c r="H220" s="60" t="s">
        <v>2984</v>
      </c>
    </row>
    <row r="221" spans="1:8" ht="69" thickBot="1">
      <c r="A221" s="60" t="s">
        <v>2987</v>
      </c>
      <c r="B221" s="61" t="s">
        <v>859</v>
      </c>
      <c r="C221" s="61" t="s">
        <v>2988</v>
      </c>
      <c r="D221" s="62">
        <v>834</v>
      </c>
      <c r="G221" s="61" t="s">
        <v>859</v>
      </c>
      <c r="H221" s="60" t="s">
        <v>2987</v>
      </c>
    </row>
    <row r="222" spans="1:8" ht="18" thickBot="1">
      <c r="A222" s="60" t="s">
        <v>2989</v>
      </c>
      <c r="B222" s="61" t="s">
        <v>378</v>
      </c>
      <c r="C222" s="61" t="s">
        <v>2990</v>
      </c>
      <c r="D222" s="62">
        <v>764</v>
      </c>
      <c r="G222" s="61" t="s">
        <v>378</v>
      </c>
      <c r="H222" s="60" t="s">
        <v>2989</v>
      </c>
    </row>
    <row r="223" spans="1:8" ht="35" thickBot="1">
      <c r="A223" s="60" t="s">
        <v>2991</v>
      </c>
      <c r="B223" s="61" t="s">
        <v>2992</v>
      </c>
      <c r="C223" s="61" t="s">
        <v>2993</v>
      </c>
      <c r="D223" s="62">
        <v>626</v>
      </c>
      <c r="G223" s="61" t="s">
        <v>2992</v>
      </c>
      <c r="H223" s="60" t="s">
        <v>2991</v>
      </c>
    </row>
    <row r="224" spans="1:8" ht="18" thickBot="1">
      <c r="A224" s="60" t="s">
        <v>2318</v>
      </c>
      <c r="B224" s="61" t="s">
        <v>2017</v>
      </c>
      <c r="C224" s="61" t="s">
        <v>2994</v>
      </c>
      <c r="D224" s="62">
        <v>768</v>
      </c>
      <c r="G224" s="61" t="s">
        <v>2017</v>
      </c>
      <c r="H224" s="60" t="s">
        <v>2318</v>
      </c>
    </row>
    <row r="225" spans="1:8" ht="18" thickBot="1">
      <c r="A225" s="60" t="s">
        <v>2995</v>
      </c>
      <c r="B225" s="61" t="s">
        <v>2996</v>
      </c>
      <c r="C225" s="61" t="s">
        <v>2997</v>
      </c>
      <c r="D225" s="62">
        <v>772</v>
      </c>
      <c r="G225" s="61" t="s">
        <v>2996</v>
      </c>
      <c r="H225" s="60" t="s">
        <v>2995</v>
      </c>
    </row>
    <row r="226" spans="1:8" ht="18" thickBot="1">
      <c r="A226" s="60" t="s">
        <v>2998</v>
      </c>
      <c r="B226" s="61" t="s">
        <v>2999</v>
      </c>
      <c r="C226" s="61" t="s">
        <v>3000</v>
      </c>
      <c r="D226" s="62">
        <v>776</v>
      </c>
      <c r="G226" s="61" t="s">
        <v>2999</v>
      </c>
      <c r="H226" s="60" t="s">
        <v>2998</v>
      </c>
    </row>
    <row r="227" spans="1:8" ht="52" thickBot="1">
      <c r="A227" s="60" t="s">
        <v>3001</v>
      </c>
      <c r="B227" s="61" t="s">
        <v>3002</v>
      </c>
      <c r="C227" s="61" t="s">
        <v>3003</v>
      </c>
      <c r="D227" s="62">
        <v>780</v>
      </c>
      <c r="G227" s="61" t="s">
        <v>3002</v>
      </c>
      <c r="H227" s="60" t="s">
        <v>3001</v>
      </c>
    </row>
    <row r="228" spans="1:8" ht="18" thickBot="1">
      <c r="A228" s="60" t="s">
        <v>2319</v>
      </c>
      <c r="B228" s="61" t="s">
        <v>953</v>
      </c>
      <c r="C228" s="61" t="s">
        <v>3004</v>
      </c>
      <c r="D228" s="62">
        <v>788</v>
      </c>
      <c r="G228" s="61" t="s">
        <v>953</v>
      </c>
      <c r="H228" s="60" t="s">
        <v>2319</v>
      </c>
    </row>
    <row r="229" spans="1:8" ht="18" thickBot="1">
      <c r="A229" s="60" t="s">
        <v>3005</v>
      </c>
      <c r="B229" s="61" t="s">
        <v>722</v>
      </c>
      <c r="C229" s="61" t="s">
        <v>3006</v>
      </c>
      <c r="D229" s="62">
        <v>792</v>
      </c>
      <c r="G229" s="61" t="s">
        <v>722</v>
      </c>
      <c r="H229" s="60" t="s">
        <v>3005</v>
      </c>
    </row>
    <row r="230" spans="1:8" ht="35" thickBot="1">
      <c r="A230" s="60" t="s">
        <v>3007</v>
      </c>
      <c r="B230" s="61" t="s">
        <v>3008</v>
      </c>
      <c r="C230" s="61" t="s">
        <v>3009</v>
      </c>
      <c r="D230" s="62">
        <v>795</v>
      </c>
      <c r="G230" s="61" t="s">
        <v>3008</v>
      </c>
      <c r="H230" s="60" t="s">
        <v>3007</v>
      </c>
    </row>
    <row r="231" spans="1:8" ht="69" thickBot="1">
      <c r="A231" s="60" t="s">
        <v>3010</v>
      </c>
      <c r="B231" s="61" t="s">
        <v>3011</v>
      </c>
      <c r="C231" s="61" t="s">
        <v>3012</v>
      </c>
      <c r="D231" s="62">
        <v>796</v>
      </c>
      <c r="G231" s="61" t="s">
        <v>3011</v>
      </c>
      <c r="H231" s="60" t="s">
        <v>3010</v>
      </c>
    </row>
    <row r="232" spans="1:8" ht="18" thickBot="1">
      <c r="A232" s="60" t="s">
        <v>3013</v>
      </c>
      <c r="B232" s="61" t="s">
        <v>3014</v>
      </c>
      <c r="C232" s="61" t="s">
        <v>3015</v>
      </c>
      <c r="D232" s="62">
        <v>798</v>
      </c>
      <c r="G232" s="61" t="s">
        <v>3014</v>
      </c>
      <c r="H232" s="60" t="s">
        <v>3013</v>
      </c>
    </row>
    <row r="233" spans="1:8" ht="18" thickBot="1">
      <c r="A233" s="60" t="s">
        <v>2320</v>
      </c>
      <c r="B233" s="61" t="s">
        <v>1468</v>
      </c>
      <c r="C233" s="61" t="s">
        <v>3016</v>
      </c>
      <c r="D233" s="62">
        <v>800</v>
      </c>
      <c r="G233" s="61" t="s">
        <v>1468</v>
      </c>
      <c r="H233" s="60" t="s">
        <v>2320</v>
      </c>
    </row>
    <row r="234" spans="1:8" ht="18" thickBot="1">
      <c r="A234" s="60" t="s">
        <v>3017</v>
      </c>
      <c r="B234" s="61" t="s">
        <v>3018</v>
      </c>
      <c r="C234" s="61" t="s">
        <v>3019</v>
      </c>
      <c r="D234" s="62">
        <v>804</v>
      </c>
      <c r="G234" s="61" t="s">
        <v>3018</v>
      </c>
      <c r="H234" s="60" t="s">
        <v>3017</v>
      </c>
    </row>
    <row r="235" spans="1:8" ht="69" thickBot="1">
      <c r="A235" s="60" t="s">
        <v>3020</v>
      </c>
      <c r="B235" s="61" t="s">
        <v>160</v>
      </c>
      <c r="C235" s="61" t="s">
        <v>3021</v>
      </c>
      <c r="D235" s="62">
        <v>784</v>
      </c>
      <c r="G235" s="61" t="s">
        <v>160</v>
      </c>
      <c r="H235" s="60" t="s">
        <v>3020</v>
      </c>
    </row>
    <row r="236" spans="1:8" ht="120" thickBot="1">
      <c r="A236" s="60" t="s">
        <v>3022</v>
      </c>
      <c r="B236" s="61" t="s">
        <v>273</v>
      </c>
      <c r="C236" s="61" t="s">
        <v>3023</v>
      </c>
      <c r="D236" s="62">
        <v>826</v>
      </c>
      <c r="G236" s="61" t="s">
        <v>273</v>
      </c>
      <c r="H236" s="60" t="s">
        <v>3022</v>
      </c>
    </row>
    <row r="237" spans="1:8" ht="103" thickBot="1">
      <c r="A237" s="60" t="s">
        <v>3024</v>
      </c>
      <c r="B237" s="61" t="s">
        <v>3025</v>
      </c>
      <c r="C237" s="61" t="s">
        <v>3026</v>
      </c>
      <c r="D237" s="62">
        <v>581</v>
      </c>
      <c r="G237" s="61" t="s">
        <v>3025</v>
      </c>
      <c r="H237" s="60" t="s">
        <v>3024</v>
      </c>
    </row>
    <row r="238" spans="1:8" ht="69" thickBot="1">
      <c r="A238" s="60" t="s">
        <v>3027</v>
      </c>
      <c r="B238" s="61" t="s">
        <v>367</v>
      </c>
      <c r="C238" s="61" t="s">
        <v>3028</v>
      </c>
      <c r="D238" s="62">
        <v>840</v>
      </c>
      <c r="G238" s="61" t="s">
        <v>367</v>
      </c>
      <c r="H238" s="60" t="s">
        <v>3027</v>
      </c>
    </row>
    <row r="239" spans="1:8" ht="18" thickBot="1">
      <c r="A239" s="60" t="s">
        <v>3029</v>
      </c>
      <c r="B239" s="61" t="s">
        <v>3030</v>
      </c>
      <c r="C239" s="61" t="s">
        <v>3031</v>
      </c>
      <c r="D239" s="62">
        <v>858</v>
      </c>
      <c r="G239" s="61" t="s">
        <v>3030</v>
      </c>
      <c r="H239" s="60" t="s">
        <v>3029</v>
      </c>
    </row>
    <row r="240" spans="1:8" ht="35" thickBot="1">
      <c r="A240" s="60" t="s">
        <v>3032</v>
      </c>
      <c r="B240" s="61" t="s">
        <v>3033</v>
      </c>
      <c r="C240" s="61" t="s">
        <v>3034</v>
      </c>
      <c r="D240" s="62">
        <v>860</v>
      </c>
      <c r="G240" s="61" t="s">
        <v>3033</v>
      </c>
      <c r="H240" s="60" t="s">
        <v>3032</v>
      </c>
    </row>
    <row r="241" spans="1:8" ht="18" thickBot="1">
      <c r="A241" s="60" t="s">
        <v>3035</v>
      </c>
      <c r="B241" s="61" t="s">
        <v>3036</v>
      </c>
      <c r="C241" s="61" t="s">
        <v>3037</v>
      </c>
      <c r="D241" s="62">
        <v>548</v>
      </c>
      <c r="G241" s="61" t="s">
        <v>3036</v>
      </c>
      <c r="H241" s="60" t="s">
        <v>3035</v>
      </c>
    </row>
    <row r="242" spans="1:8" ht="69" thickBot="1">
      <c r="A242" s="60" t="s">
        <v>3038</v>
      </c>
      <c r="B242" s="61" t="s">
        <v>3039</v>
      </c>
      <c r="C242" s="61" t="s">
        <v>3040</v>
      </c>
      <c r="D242" s="62">
        <v>862</v>
      </c>
      <c r="G242" s="61" t="s">
        <v>3039</v>
      </c>
      <c r="H242" s="60" t="s">
        <v>3038</v>
      </c>
    </row>
    <row r="243" spans="1:8" ht="18" thickBot="1">
      <c r="A243" s="60" t="s">
        <v>3041</v>
      </c>
      <c r="B243" s="61" t="s">
        <v>1612</v>
      </c>
      <c r="C243" s="61" t="s">
        <v>3042</v>
      </c>
      <c r="D243" s="62">
        <v>704</v>
      </c>
      <c r="G243" s="61" t="s">
        <v>1612</v>
      </c>
      <c r="H243" s="60" t="s">
        <v>3041</v>
      </c>
    </row>
    <row r="244" spans="1:8" ht="52" thickBot="1">
      <c r="A244" s="60" t="s">
        <v>3043</v>
      </c>
      <c r="B244" s="61" t="s">
        <v>3044</v>
      </c>
      <c r="C244" s="61" t="s">
        <v>3045</v>
      </c>
      <c r="D244" s="62">
        <v>92</v>
      </c>
      <c r="G244" s="61" t="s">
        <v>3044</v>
      </c>
      <c r="H244" s="60" t="s">
        <v>3043</v>
      </c>
    </row>
    <row r="245" spans="1:8" ht="52" thickBot="1">
      <c r="A245" s="60" t="s">
        <v>3046</v>
      </c>
      <c r="B245" s="61" t="s">
        <v>3047</v>
      </c>
      <c r="C245" s="61" t="s">
        <v>3048</v>
      </c>
      <c r="D245" s="62">
        <v>850</v>
      </c>
      <c r="G245" s="61" t="s">
        <v>3047</v>
      </c>
      <c r="H245" s="60" t="s">
        <v>3046</v>
      </c>
    </row>
    <row r="246" spans="1:8" ht="35" thickBot="1">
      <c r="A246" s="60" t="s">
        <v>3049</v>
      </c>
      <c r="B246" s="61" t="s">
        <v>3050</v>
      </c>
      <c r="C246" s="61" t="s">
        <v>3051</v>
      </c>
      <c r="D246" s="62">
        <v>876</v>
      </c>
      <c r="G246" s="61" t="s">
        <v>3050</v>
      </c>
      <c r="H246" s="60" t="s">
        <v>3049</v>
      </c>
    </row>
    <row r="247" spans="1:8" ht="35" thickBot="1">
      <c r="A247" s="60" t="s">
        <v>3052</v>
      </c>
      <c r="B247" s="61" t="s">
        <v>3053</v>
      </c>
      <c r="C247" s="61" t="s">
        <v>3054</v>
      </c>
      <c r="D247" s="62">
        <v>732</v>
      </c>
      <c r="G247" s="61" t="s">
        <v>3053</v>
      </c>
      <c r="H247" s="60" t="s">
        <v>3052</v>
      </c>
    </row>
    <row r="248" spans="1:8" ht="18" thickBot="1">
      <c r="A248" s="60" t="s">
        <v>3055</v>
      </c>
      <c r="B248" s="61" t="s">
        <v>3056</v>
      </c>
      <c r="C248" s="61" t="s">
        <v>3057</v>
      </c>
      <c r="D248" s="62">
        <v>887</v>
      </c>
      <c r="G248" s="61" t="s">
        <v>3056</v>
      </c>
      <c r="H248" s="60" t="s">
        <v>3055</v>
      </c>
    </row>
    <row r="249" spans="1:8" ht="18" thickBot="1">
      <c r="A249" s="60" t="s">
        <v>2321</v>
      </c>
      <c r="B249" s="61" t="s">
        <v>748</v>
      </c>
      <c r="C249" s="61" t="s">
        <v>3058</v>
      </c>
      <c r="D249" s="62">
        <v>894</v>
      </c>
      <c r="G249" s="61" t="s">
        <v>748</v>
      </c>
      <c r="H249" s="60" t="s">
        <v>2321</v>
      </c>
    </row>
    <row r="250" spans="1:8" ht="17">
      <c r="A250" s="63" t="s">
        <v>2322</v>
      </c>
      <c r="B250" s="64" t="s">
        <v>2248</v>
      </c>
      <c r="C250" s="64" t="s">
        <v>3059</v>
      </c>
      <c r="D250" s="65">
        <v>716</v>
      </c>
      <c r="G250" s="64" t="s">
        <v>2248</v>
      </c>
      <c r="H250" s="63" t="s">
        <v>2322</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3060</v>
      </c>
      <c r="B1" s="49" t="s">
        <v>3061</v>
      </c>
      <c r="C1" s="49" t="s">
        <v>3062</v>
      </c>
      <c r="D1" s="49" t="s">
        <v>3063</v>
      </c>
      <c r="E1" s="49" t="s">
        <v>3064</v>
      </c>
      <c r="F1" s="49" t="s">
        <v>3065</v>
      </c>
      <c r="G1" s="49" t="s">
        <v>3066</v>
      </c>
      <c r="H1" s="49" t="s">
        <v>3067</v>
      </c>
      <c r="I1" s="49" t="s">
        <v>3068</v>
      </c>
      <c r="J1" s="49" t="s">
        <v>3069</v>
      </c>
      <c r="K1" s="49" t="s">
        <v>3070</v>
      </c>
      <c r="L1" s="49" t="s">
        <v>3071</v>
      </c>
    </row>
    <row r="2" spans="1:12" ht="98.25" customHeight="1">
      <c r="A2" s="46" t="s">
        <v>3072</v>
      </c>
      <c r="B2" s="42" t="s">
        <v>3073</v>
      </c>
      <c r="C2" s="43">
        <f>COUNTIF(models_list_studies!B:B,"*LEAP*")</f>
        <v>13</v>
      </c>
      <c r="D2" s="43" t="s">
        <v>3074</v>
      </c>
      <c r="E2" s="43" t="s">
        <v>3075</v>
      </c>
      <c r="F2" s="43" t="s">
        <v>3076</v>
      </c>
      <c r="G2" s="43" t="s">
        <v>3077</v>
      </c>
      <c r="H2" s="43" t="s">
        <v>3078</v>
      </c>
      <c r="I2" s="43" t="s">
        <v>3079</v>
      </c>
      <c r="J2" s="43" t="s">
        <v>3080</v>
      </c>
      <c r="K2" s="44" t="s">
        <v>3081</v>
      </c>
      <c r="L2" s="44" t="s">
        <v>3082</v>
      </c>
    </row>
    <row r="3" spans="1:12" ht="87" customHeight="1">
      <c r="A3" s="46" t="s">
        <v>265</v>
      </c>
      <c r="B3" s="42" t="s">
        <v>3083</v>
      </c>
      <c r="C3" s="43">
        <f>COUNTIF(models_list_studies!B:B,"*OSeMOSYS*")</f>
        <v>17</v>
      </c>
      <c r="D3" s="43" t="s">
        <v>3084</v>
      </c>
      <c r="E3" s="43" t="s">
        <v>3075</v>
      </c>
      <c r="F3" s="43" t="s">
        <v>3085</v>
      </c>
      <c r="G3" s="43" t="s">
        <v>3078</v>
      </c>
      <c r="H3" s="43" t="s">
        <v>3086</v>
      </c>
      <c r="I3" s="43" t="s">
        <v>3087</v>
      </c>
      <c r="J3" s="43" t="s">
        <v>3088</v>
      </c>
      <c r="K3" s="43" t="s">
        <v>3089</v>
      </c>
      <c r="L3" s="43" t="s">
        <v>3090</v>
      </c>
    </row>
    <row r="4" spans="1:12" ht="102" customHeight="1">
      <c r="A4" s="46" t="s">
        <v>3091</v>
      </c>
      <c r="B4" s="42" t="s">
        <v>3092</v>
      </c>
      <c r="C4" s="43">
        <f>COUNTIF(models_list_studies!B:B,"*TIMES*")+COUNTIF(models_list_studies!B:B,"*MARKAL*")</f>
        <v>7</v>
      </c>
      <c r="D4" s="43" t="s">
        <v>3093</v>
      </c>
      <c r="E4" s="52" t="s">
        <v>3075</v>
      </c>
      <c r="F4" s="43" t="s">
        <v>3094</v>
      </c>
      <c r="G4" s="43" t="s">
        <v>3078</v>
      </c>
      <c r="H4" s="43" t="s">
        <v>3078</v>
      </c>
      <c r="I4" s="43" t="s">
        <v>3095</v>
      </c>
      <c r="J4" s="43" t="s">
        <v>3096</v>
      </c>
      <c r="K4" s="43" t="s">
        <v>3081</v>
      </c>
      <c r="L4" s="43" t="s">
        <v>3097</v>
      </c>
    </row>
    <row r="5" spans="1:12" ht="95.25" customHeight="1">
      <c r="A5" s="46" t="s">
        <v>370</v>
      </c>
      <c r="B5" s="42" t="s">
        <v>3098</v>
      </c>
      <c r="C5" s="43">
        <f>COUNTIF(models_list_studies!B:B,"*MESSAGE*")</f>
        <v>5</v>
      </c>
      <c r="D5" s="43" t="s">
        <v>3099</v>
      </c>
      <c r="E5" s="43" t="s">
        <v>3075</v>
      </c>
      <c r="F5" s="43" t="s">
        <v>3100</v>
      </c>
      <c r="G5" s="43" t="s">
        <v>3078</v>
      </c>
      <c r="H5" s="43" t="s">
        <v>3086</v>
      </c>
      <c r="I5" s="43" t="s">
        <v>3101</v>
      </c>
      <c r="J5" s="43" t="s">
        <v>3102</v>
      </c>
      <c r="K5" s="43" t="s">
        <v>3089</v>
      </c>
      <c r="L5" s="43" t="s">
        <v>3103</v>
      </c>
    </row>
    <row r="6" spans="1:12" ht="87.75" customHeight="1">
      <c r="A6" s="46" t="s">
        <v>2374</v>
      </c>
      <c r="B6" s="42" t="s">
        <v>3104</v>
      </c>
      <c r="C6" s="43">
        <f>COUNTIF(models_list_studies!B:B,"*SPLAT*")</f>
        <v>2</v>
      </c>
      <c r="D6" s="43" t="s">
        <v>3105</v>
      </c>
      <c r="E6" s="43" t="s">
        <v>3075</v>
      </c>
      <c r="F6" s="43" t="s">
        <v>3106</v>
      </c>
      <c r="G6" s="43" t="s">
        <v>3078</v>
      </c>
      <c r="H6" s="43" t="s">
        <v>3086</v>
      </c>
      <c r="I6" s="43" t="s">
        <v>3107</v>
      </c>
      <c r="J6" s="43" t="s">
        <v>3108</v>
      </c>
      <c r="K6" s="43" t="s">
        <v>3081</v>
      </c>
      <c r="L6" s="43" t="s">
        <v>3109</v>
      </c>
    </row>
    <row r="7" spans="1:12" ht="58.5" customHeight="1">
      <c r="A7" s="47" t="s">
        <v>3110</v>
      </c>
      <c r="B7" s="42" t="s">
        <v>3111</v>
      </c>
      <c r="C7" s="43">
        <f>COUNTIF(models_list_studies!B:B,"*PyPSA*")</f>
        <v>2</v>
      </c>
      <c r="D7" s="43" t="s">
        <v>3112</v>
      </c>
      <c r="E7" s="43" t="s">
        <v>3075</v>
      </c>
      <c r="F7" s="43" t="s">
        <v>3085</v>
      </c>
      <c r="G7" s="43" t="s">
        <v>3078</v>
      </c>
      <c r="H7" s="43" t="s">
        <v>3078</v>
      </c>
      <c r="I7" s="43" t="s">
        <v>3113</v>
      </c>
      <c r="J7" s="43" t="s">
        <v>3088</v>
      </c>
      <c r="K7" s="43" t="s">
        <v>3089</v>
      </c>
      <c r="L7" s="43" t="s">
        <v>3114</v>
      </c>
    </row>
    <row r="8" spans="1:12" ht="54.75" customHeight="1">
      <c r="A8" s="47" t="s">
        <v>2165</v>
      </c>
      <c r="B8" s="42" t="s">
        <v>3115</v>
      </c>
      <c r="C8" s="43">
        <f>COUNTIF(models_list_studies!B:B,"*Calliope*")</f>
        <v>1</v>
      </c>
      <c r="D8" s="43" t="s">
        <v>3116</v>
      </c>
      <c r="E8" s="43" t="s">
        <v>3075</v>
      </c>
      <c r="F8" s="43" t="s">
        <v>3085</v>
      </c>
      <c r="G8" s="43" t="s">
        <v>3117</v>
      </c>
      <c r="H8" s="43" t="s">
        <v>3078</v>
      </c>
      <c r="I8" s="43" t="s">
        <v>3118</v>
      </c>
      <c r="J8" s="43" t="s">
        <v>3088</v>
      </c>
      <c r="K8" s="43" t="s">
        <v>3089</v>
      </c>
      <c r="L8" s="43" t="s">
        <v>3119</v>
      </c>
    </row>
    <row r="9" spans="1:12" ht="32">
      <c r="A9" s="47" t="s">
        <v>3120</v>
      </c>
      <c r="B9" s="42" t="s">
        <v>3121</v>
      </c>
      <c r="C9" s="43">
        <f>COUNTIF(models_list_studies!B:B,"*ONSSET*")</f>
        <v>6</v>
      </c>
      <c r="D9" s="43" t="s">
        <v>3122</v>
      </c>
      <c r="E9" s="43" t="s">
        <v>3075</v>
      </c>
      <c r="F9" s="43" t="s">
        <v>3085</v>
      </c>
      <c r="G9" s="43" t="s">
        <v>3077</v>
      </c>
      <c r="H9" s="43" t="s">
        <v>3086</v>
      </c>
      <c r="I9" s="43" t="s">
        <v>3123</v>
      </c>
      <c r="J9" s="43" t="s">
        <v>3088</v>
      </c>
      <c r="K9" s="43" t="s">
        <v>3089</v>
      </c>
      <c r="L9" s="43" t="s">
        <v>3124</v>
      </c>
    </row>
    <row r="10" spans="1:12" ht="55.5" customHeight="1">
      <c r="A10" s="46" t="s">
        <v>2163</v>
      </c>
      <c r="B10" s="42" t="s">
        <v>3125</v>
      </c>
      <c r="C10" s="43">
        <f>COUNTIF(models_list_studies!B:B,"*Balmorel*")</f>
        <v>1</v>
      </c>
      <c r="D10" s="43" t="s">
        <v>3126</v>
      </c>
      <c r="E10" s="43" t="s">
        <v>3075</v>
      </c>
      <c r="F10" s="43" t="s">
        <v>3085</v>
      </c>
      <c r="G10" s="43" t="s">
        <v>3078</v>
      </c>
      <c r="H10" s="43" t="s">
        <v>3086</v>
      </c>
      <c r="I10" s="43" t="s">
        <v>3127</v>
      </c>
      <c r="J10" s="43" t="s">
        <v>3128</v>
      </c>
      <c r="K10" s="43" t="s">
        <v>3089</v>
      </c>
      <c r="L10" s="43" t="s">
        <v>3129</v>
      </c>
    </row>
    <row r="11" spans="1:12" ht="39.75" customHeight="1">
      <c r="A11" s="46" t="s">
        <v>1709</v>
      </c>
      <c r="B11" s="43" t="s">
        <v>3130</v>
      </c>
      <c r="C11" s="43">
        <f>COUNTIF(models_list_studies!B:B,"*PLEXOS*")</f>
        <v>2</v>
      </c>
      <c r="D11" s="43" t="s">
        <v>3131</v>
      </c>
      <c r="E11" s="43" t="s">
        <v>3075</v>
      </c>
      <c r="F11" s="43" t="s">
        <v>3132</v>
      </c>
      <c r="G11" s="43" t="s">
        <v>3078</v>
      </c>
      <c r="H11" s="43" t="s">
        <v>3078</v>
      </c>
      <c r="I11" s="43" t="s">
        <v>3133</v>
      </c>
      <c r="J11" s="43" t="s">
        <v>3134</v>
      </c>
      <c r="K11" s="43" t="s">
        <v>3081</v>
      </c>
      <c r="L11" s="43" t="s">
        <v>3082</v>
      </c>
    </row>
    <row r="12" spans="1:12" ht="16">
      <c r="A12" s="47" t="s">
        <v>3135</v>
      </c>
      <c r="B12" s="43" t="s">
        <v>3136</v>
      </c>
      <c r="C12" s="43">
        <f>COUNTIF(models_list_studies!B:B,"*HOMER*")+COUNTIF(models_list_studies!B:B,"*Homer*")</f>
        <v>4</v>
      </c>
      <c r="D12" s="43" t="s">
        <v>3137</v>
      </c>
      <c r="E12" s="43" t="s">
        <v>3075</v>
      </c>
      <c r="F12" s="43" t="s">
        <v>3132</v>
      </c>
      <c r="G12" s="43" t="s">
        <v>3077</v>
      </c>
      <c r="H12" s="43" t="s">
        <v>3078</v>
      </c>
      <c r="I12" s="43" t="s">
        <v>3138</v>
      </c>
      <c r="J12" s="43" t="s">
        <v>3139</v>
      </c>
      <c r="K12" s="43" t="s">
        <v>3081</v>
      </c>
      <c r="L12" s="43" t="s">
        <v>3082</v>
      </c>
    </row>
    <row r="13" spans="1:12" ht="32">
      <c r="A13" s="47" t="s">
        <v>1588</v>
      </c>
      <c r="B13" s="42" t="s">
        <v>3140</v>
      </c>
      <c r="C13" s="43">
        <f>COUNTIF(models_list_studies!B:B,"*Vensim*")</f>
        <v>1</v>
      </c>
      <c r="D13" s="43" t="s">
        <v>3141</v>
      </c>
      <c r="E13" s="43" t="s">
        <v>3075</v>
      </c>
      <c r="F13" s="43" t="s">
        <v>3132</v>
      </c>
      <c r="G13" s="43" t="s">
        <v>3077</v>
      </c>
      <c r="H13" s="43" t="s">
        <v>3078</v>
      </c>
      <c r="I13" s="43" t="s">
        <v>3142</v>
      </c>
      <c r="J13" s="43" t="s">
        <v>3143</v>
      </c>
      <c r="K13" s="43" t="s">
        <v>3144</v>
      </c>
      <c r="L13" s="43" t="s">
        <v>3145</v>
      </c>
    </row>
    <row r="14" spans="1:12" ht="50.25" customHeight="1">
      <c r="A14" s="47" t="s">
        <v>2396</v>
      </c>
      <c r="B14" s="43" t="s">
        <v>3146</v>
      </c>
      <c r="C14" s="43">
        <f>COUNTIF(models_list_studies!B:B,"*FlexTool*")+COUNTIF(models_list_studies!B:B,"*Flextool*")</f>
        <v>6</v>
      </c>
      <c r="D14" s="43" t="s">
        <v>3105</v>
      </c>
      <c r="E14" s="43" t="s">
        <v>3075</v>
      </c>
      <c r="F14" s="43" t="s">
        <v>3106</v>
      </c>
      <c r="G14" s="43" t="s">
        <v>3077</v>
      </c>
      <c r="H14" s="43" t="s">
        <v>3086</v>
      </c>
      <c r="I14" s="43" t="s">
        <v>3147</v>
      </c>
      <c r="J14" s="43" t="s">
        <v>3108</v>
      </c>
      <c r="K14" s="43" t="s">
        <v>3081</v>
      </c>
      <c r="L14" s="43" t="s">
        <v>3148</v>
      </c>
    </row>
    <row r="15" spans="1:12" ht="16">
      <c r="A15" s="46" t="s">
        <v>2176</v>
      </c>
      <c r="B15" s="43" t="s">
        <v>3149</v>
      </c>
      <c r="C15" s="43">
        <f>COUNTIF(models_list_studies!B:B,"*MAED*")</f>
        <v>1</v>
      </c>
      <c r="D15" s="43" t="s">
        <v>3099</v>
      </c>
      <c r="E15" s="43" t="s">
        <v>3075</v>
      </c>
      <c r="F15" s="43" t="s">
        <v>3100</v>
      </c>
      <c r="G15" s="43" t="s">
        <v>3077</v>
      </c>
      <c r="H15" s="43" t="s">
        <v>3086</v>
      </c>
      <c r="I15" s="43" t="s">
        <v>3150</v>
      </c>
      <c r="J15" s="43" t="s">
        <v>3151</v>
      </c>
      <c r="K15" s="43" t="s">
        <v>3081</v>
      </c>
      <c r="L15" s="43" t="s">
        <v>3082</v>
      </c>
    </row>
    <row r="16" spans="1:12" ht="32">
      <c r="A16" s="46" t="s">
        <v>717</v>
      </c>
      <c r="B16" s="43" t="s">
        <v>3152</v>
      </c>
      <c r="C16" s="43">
        <f>COUNTIF(models_list_studies!B:B,"*EnergyPLAN*")</f>
        <v>1</v>
      </c>
      <c r="D16" s="43" t="s">
        <v>3153</v>
      </c>
      <c r="E16" s="43" t="s">
        <v>3075</v>
      </c>
      <c r="F16" s="43" t="s">
        <v>3154</v>
      </c>
      <c r="G16" s="43" t="s">
        <v>3077</v>
      </c>
      <c r="H16" s="43" t="s">
        <v>3078</v>
      </c>
      <c r="I16" s="43" t="s">
        <v>3155</v>
      </c>
      <c r="J16" s="43" t="s">
        <v>3156</v>
      </c>
      <c r="K16" s="43" t="s">
        <v>3081</v>
      </c>
      <c r="L16" s="43" t="s">
        <v>3082</v>
      </c>
    </row>
    <row r="17" spans="1:12" ht="16">
      <c r="A17" s="46" t="s">
        <v>2183</v>
      </c>
      <c r="B17" s="43" t="s">
        <v>3157</v>
      </c>
      <c r="C17" s="43">
        <f>COUNTIF(models_list_studies!B:B,"*QGIS*")</f>
        <v>1</v>
      </c>
      <c r="D17" s="43" t="s">
        <v>3158</v>
      </c>
      <c r="E17" s="43" t="s">
        <v>3075</v>
      </c>
      <c r="F17" s="43" t="s">
        <v>3085</v>
      </c>
      <c r="G17" s="43" t="s">
        <v>3117</v>
      </c>
      <c r="H17" s="43" t="s">
        <v>3078</v>
      </c>
      <c r="I17" s="43" t="s">
        <v>3159</v>
      </c>
      <c r="J17" s="43" t="s">
        <v>3088</v>
      </c>
      <c r="K17" s="43" t="s">
        <v>3089</v>
      </c>
      <c r="L17" s="43" t="s">
        <v>3160</v>
      </c>
    </row>
    <row r="18" spans="1:12" ht="16">
      <c r="A18" s="46" t="s">
        <v>1128</v>
      </c>
      <c r="B18" s="43" t="s">
        <v>3157</v>
      </c>
      <c r="C18" s="43">
        <f>COUNTIF(models_list_studies!B:B,"*ArcGIS*")</f>
        <v>0</v>
      </c>
      <c r="D18" s="43" t="s">
        <v>3161</v>
      </c>
      <c r="E18" s="43" t="s">
        <v>3075</v>
      </c>
      <c r="F18" s="43" t="s">
        <v>3132</v>
      </c>
      <c r="G18" s="43" t="s">
        <v>3078</v>
      </c>
      <c r="H18" s="43" t="s">
        <v>3078</v>
      </c>
      <c r="I18" s="43" t="s">
        <v>3162</v>
      </c>
      <c r="J18" s="43" t="s">
        <v>3163</v>
      </c>
      <c r="K18" s="43" t="s">
        <v>3081</v>
      </c>
      <c r="L18" s="43" t="s">
        <v>3164</v>
      </c>
    </row>
    <row r="19" spans="1:12" ht="16">
      <c r="A19" s="46" t="s">
        <v>2406</v>
      </c>
      <c r="B19" s="43" t="s">
        <v>3165</v>
      </c>
      <c r="C19" s="43">
        <f>COUNTIF(models_list_studies!B:B,"*CLEW*")</f>
        <v>1</v>
      </c>
      <c r="D19" s="43" t="s">
        <v>3166</v>
      </c>
      <c r="E19" s="43" t="s">
        <v>3075</v>
      </c>
      <c r="F19" s="43" t="s">
        <v>3085</v>
      </c>
      <c r="G19" s="43" t="s">
        <v>3078</v>
      </c>
      <c r="H19" s="43" t="s">
        <v>3086</v>
      </c>
      <c r="I19" s="43" t="s">
        <v>3167</v>
      </c>
      <c r="J19" s="43" t="s">
        <v>3088</v>
      </c>
      <c r="K19" s="43" t="s">
        <v>3089</v>
      </c>
      <c r="L19" s="43" t="s">
        <v>3168</v>
      </c>
    </row>
    <row r="20" spans="1:12" ht="16">
      <c r="A20" s="46" t="s">
        <v>2409</v>
      </c>
      <c r="B20" s="43" t="s">
        <v>3169</v>
      </c>
      <c r="C20" s="43">
        <f>COUNTIF(models_list_studies!B:B,"*WASP*")</f>
        <v>0</v>
      </c>
      <c r="D20" s="43" t="s">
        <v>3099</v>
      </c>
      <c r="E20" s="43" t="s">
        <v>3075</v>
      </c>
      <c r="F20" s="43" t="s">
        <v>3100</v>
      </c>
      <c r="G20" s="43" t="s">
        <v>3078</v>
      </c>
      <c r="H20" s="43" t="s">
        <v>3170</v>
      </c>
      <c r="I20" s="43" t="s">
        <v>3171</v>
      </c>
      <c r="J20" s="43" t="s">
        <v>3151</v>
      </c>
      <c r="K20" s="43" t="s">
        <v>3081</v>
      </c>
      <c r="L20" s="43" t="s">
        <v>3082</v>
      </c>
    </row>
    <row r="21" spans="1:12" ht="16">
      <c r="A21" s="46" t="s">
        <v>2178</v>
      </c>
      <c r="B21" s="43" t="s">
        <v>3172</v>
      </c>
      <c r="C21" s="43">
        <f>COUNTIF(models_list_studies!B:B,"*NEMO*")</f>
        <v>1</v>
      </c>
      <c r="D21" s="43" t="s">
        <v>3173</v>
      </c>
      <c r="E21" s="43" t="s">
        <v>3075</v>
      </c>
      <c r="F21" s="43" t="s">
        <v>3174</v>
      </c>
      <c r="G21" s="43" t="s">
        <v>3078</v>
      </c>
      <c r="H21" s="43" t="s">
        <v>3086</v>
      </c>
      <c r="I21" s="43" t="s">
        <v>3175</v>
      </c>
      <c r="J21" s="43" t="s">
        <v>3088</v>
      </c>
      <c r="K21" s="43" t="s">
        <v>3089</v>
      </c>
      <c r="L21" s="43" t="s">
        <v>3176</v>
      </c>
    </row>
    <row r="22" spans="1:12" ht="32">
      <c r="A22" s="46" t="s">
        <v>2186</v>
      </c>
      <c r="B22" s="43" t="s">
        <v>3177</v>
      </c>
      <c r="C22" s="43">
        <f>COUNTIF(models_list_studies!B:B,"*WEAP*")</f>
        <v>1</v>
      </c>
      <c r="D22" s="43" t="s">
        <v>3178</v>
      </c>
      <c r="E22" s="43" t="s">
        <v>3075</v>
      </c>
      <c r="F22" s="43" t="s">
        <v>3076</v>
      </c>
      <c r="G22" s="43" t="s">
        <v>3077</v>
      </c>
      <c r="H22" s="43" t="s">
        <v>3078</v>
      </c>
      <c r="I22" s="43" t="s">
        <v>3175</v>
      </c>
      <c r="J22" s="43" t="s">
        <v>3179</v>
      </c>
      <c r="K22" s="43" t="s">
        <v>3081</v>
      </c>
      <c r="L22" s="43" t="s">
        <v>3082</v>
      </c>
    </row>
    <row r="23" spans="1:12" ht="16">
      <c r="A23" s="46" t="s">
        <v>2171</v>
      </c>
      <c r="B23" s="43" t="s">
        <v>3180</v>
      </c>
      <c r="C23" s="43">
        <f>COUNTIF(models_list_studies!B:B,"*Dispa-SET*")</f>
        <v>1</v>
      </c>
      <c r="D23" s="43" t="s">
        <v>3181</v>
      </c>
      <c r="E23" s="43" t="s">
        <v>3075</v>
      </c>
      <c r="F23" s="43" t="s">
        <v>3085</v>
      </c>
      <c r="G23" s="43" t="s">
        <v>3078</v>
      </c>
      <c r="H23" s="43" t="s">
        <v>3086</v>
      </c>
      <c r="I23" s="43" t="s">
        <v>3182</v>
      </c>
      <c r="J23" s="43" t="s">
        <v>3088</v>
      </c>
      <c r="K23" s="43" t="s">
        <v>3089</v>
      </c>
      <c r="L23" s="43" t="s">
        <v>3168</v>
      </c>
    </row>
    <row r="24" spans="1:12" ht="32">
      <c r="A24" s="46" t="s">
        <v>2190</v>
      </c>
      <c r="B24" s="43" t="s">
        <v>3183</v>
      </c>
      <c r="C24" s="43">
        <f>COUNTIF(models_list_studies!B:B,"*NECAL2050*")</f>
        <v>1</v>
      </c>
      <c r="D24" s="43" t="s">
        <v>3184</v>
      </c>
      <c r="E24" s="43" t="s">
        <v>3185</v>
      </c>
      <c r="F24" s="43" t="s">
        <v>3185</v>
      </c>
      <c r="G24" s="43" t="s">
        <v>3186</v>
      </c>
      <c r="H24" s="43" t="s">
        <v>3077</v>
      </c>
      <c r="I24" s="43" t="s">
        <v>3187</v>
      </c>
      <c r="J24" s="43" t="s">
        <v>3188</v>
      </c>
      <c r="K24" s="43" t="s">
        <v>3189</v>
      </c>
      <c r="L24" s="43" t="s">
        <v>3190</v>
      </c>
    </row>
    <row r="25" spans="1:12" ht="16">
      <c r="A25" s="46" t="s">
        <v>2179</v>
      </c>
      <c r="B25" s="43" t="s">
        <v>3191</v>
      </c>
      <c r="C25" s="43">
        <f>COUNTIF(models_list_studies!B:B,"*SWITCH*")</f>
        <v>1</v>
      </c>
      <c r="D25" s="43" t="s">
        <v>3192</v>
      </c>
      <c r="E25" s="43" t="s">
        <v>3075</v>
      </c>
      <c r="F25" s="43" t="s">
        <v>3085</v>
      </c>
      <c r="G25" s="43" t="s">
        <v>3078</v>
      </c>
      <c r="H25" s="43" t="s">
        <v>3086</v>
      </c>
      <c r="I25" s="43" t="s">
        <v>3193</v>
      </c>
      <c r="J25" s="43" t="s">
        <v>3088</v>
      </c>
      <c r="K25" s="43" t="s">
        <v>3089</v>
      </c>
      <c r="L25" s="43" t="s">
        <v>3194</v>
      </c>
    </row>
    <row r="26" spans="1:12" ht="16">
      <c r="A26" s="46" t="s">
        <v>1932</v>
      </c>
      <c r="B26" s="43" t="s">
        <v>3195</v>
      </c>
      <c r="C26" s="43">
        <f>COUNTIF(models_list_studies!B:B,"*SATIM*")</f>
        <v>1</v>
      </c>
      <c r="D26" s="43" t="s">
        <v>3196</v>
      </c>
      <c r="E26" s="43" t="s">
        <v>3185</v>
      </c>
      <c r="F26" s="43" t="s">
        <v>3185</v>
      </c>
      <c r="G26" s="43" t="s">
        <v>3078</v>
      </c>
      <c r="H26" s="43" t="s">
        <v>3077</v>
      </c>
      <c r="I26" s="43" t="s">
        <v>3197</v>
      </c>
      <c r="J26" s="43" t="s">
        <v>3198</v>
      </c>
      <c r="K26" s="43" t="s">
        <v>3081</v>
      </c>
      <c r="L26" s="43" t="s">
        <v>3199</v>
      </c>
    </row>
    <row r="27" spans="1:12" ht="16">
      <c r="A27" s="46" t="s">
        <v>124</v>
      </c>
      <c r="B27" s="43" t="s">
        <v>3200</v>
      </c>
      <c r="C27" s="43">
        <f>COUNTIF(models_list_studies!B:B,"*TEMBA*")</f>
        <v>1</v>
      </c>
      <c r="D27" s="43" t="s">
        <v>3201</v>
      </c>
      <c r="E27" s="43" t="s">
        <v>3075</v>
      </c>
      <c r="F27" s="43" t="s">
        <v>3085</v>
      </c>
      <c r="G27" s="43" t="s">
        <v>3078</v>
      </c>
      <c r="H27" s="43" t="s">
        <v>3077</v>
      </c>
      <c r="I27" s="43" t="s">
        <v>3167</v>
      </c>
      <c r="J27" s="43" t="s">
        <v>3202</v>
      </c>
      <c r="K27" s="43" t="s">
        <v>3089</v>
      </c>
      <c r="L27" s="43" t="s">
        <v>3168</v>
      </c>
    </row>
    <row r="28" spans="1:12" ht="33.75" customHeight="1">
      <c r="A28" s="50" t="s">
        <v>2189</v>
      </c>
      <c r="B28" s="51" t="s">
        <v>3203</v>
      </c>
      <c r="C28" s="51">
        <f>COUNTIF(models_list_studies!B:B,"*SIMPACTS*")</f>
        <v>1</v>
      </c>
      <c r="D28" s="51" t="s">
        <v>3099</v>
      </c>
      <c r="E28" s="51" t="s">
        <v>3075</v>
      </c>
      <c r="F28" s="51" t="s">
        <v>3100</v>
      </c>
      <c r="G28" s="51" t="s">
        <v>3077</v>
      </c>
      <c r="H28" s="51" t="s">
        <v>3077</v>
      </c>
      <c r="I28" s="51" t="s">
        <v>3204</v>
      </c>
      <c r="J28" s="51" t="s">
        <v>3151</v>
      </c>
      <c r="K28" s="51" t="s">
        <v>3081</v>
      </c>
      <c r="L28" s="51" t="s">
        <v>3082</v>
      </c>
    </row>
    <row r="29" spans="1:12" ht="16">
      <c r="A29" s="50" t="s">
        <v>2426</v>
      </c>
      <c r="B29" s="51" t="s">
        <v>3205</v>
      </c>
      <c r="C29" s="51">
        <f>COUNTIF(models_list_studies!B:B,"*CERC*")</f>
        <v>1</v>
      </c>
      <c r="D29" s="51" t="s">
        <v>3206</v>
      </c>
      <c r="E29" s="51" t="s">
        <v>3075</v>
      </c>
      <c r="F29" s="51" t="s">
        <v>3132</v>
      </c>
      <c r="G29" s="51" t="s">
        <v>3117</v>
      </c>
      <c r="H29" s="51" t="s">
        <v>3078</v>
      </c>
      <c r="I29" s="51" t="s">
        <v>3207</v>
      </c>
      <c r="J29" s="51" t="s">
        <v>3208</v>
      </c>
      <c r="K29" s="51" t="s">
        <v>3081</v>
      </c>
      <c r="L29" s="51" t="s">
        <v>3082</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3209</v>
      </c>
      <c r="B1" s="30" t="s">
        <v>3210</v>
      </c>
      <c r="C1" s="30" t="s">
        <v>3211</v>
      </c>
      <c r="D1" s="30" t="s">
        <v>3212</v>
      </c>
      <c r="E1" s="30" t="s">
        <v>3213</v>
      </c>
      <c r="F1" s="30" t="s">
        <v>3214</v>
      </c>
      <c r="G1" s="30" t="s">
        <v>3215</v>
      </c>
      <c r="H1" s="30" t="s">
        <v>18</v>
      </c>
      <c r="I1" s="30" t="s">
        <v>3216</v>
      </c>
      <c r="J1" s="30" t="s">
        <v>20</v>
      </c>
      <c r="K1" s="30" t="s">
        <v>21</v>
      </c>
      <c r="L1" s="30" t="s">
        <v>3217</v>
      </c>
      <c r="M1" s="30" t="s">
        <v>3218</v>
      </c>
      <c r="N1" s="30" t="s">
        <v>3219</v>
      </c>
      <c r="O1" s="30" t="s">
        <v>3220</v>
      </c>
      <c r="P1" s="30" t="s">
        <v>26</v>
      </c>
      <c r="Q1" s="30" t="s">
        <v>3221</v>
      </c>
      <c r="R1" s="30" t="s">
        <v>3222</v>
      </c>
      <c r="S1" s="30" t="s">
        <v>3223</v>
      </c>
      <c r="T1" s="30" t="s">
        <v>3224</v>
      </c>
      <c r="U1" s="30" t="s">
        <v>3225</v>
      </c>
      <c r="V1" s="30" t="s">
        <v>3226</v>
      </c>
      <c r="W1" s="30" t="s">
        <v>3227</v>
      </c>
      <c r="X1" s="30" t="s">
        <v>3228</v>
      </c>
      <c r="Y1" s="30" t="s">
        <v>3229</v>
      </c>
      <c r="Z1" s="30" t="s">
        <v>3230</v>
      </c>
      <c r="AA1" s="30" t="s">
        <v>3231</v>
      </c>
      <c r="AB1" s="30" t="s">
        <v>3232</v>
      </c>
      <c r="AC1" s="30" t="s">
        <v>3233</v>
      </c>
      <c r="AD1" s="30" t="s">
        <v>3234</v>
      </c>
    </row>
    <row r="2" spans="1:30" s="1" customFormat="1" ht="189.75" customHeight="1">
      <c r="A2" s="8" t="s">
        <v>3235</v>
      </c>
      <c r="B2" s="8" t="s">
        <v>52</v>
      </c>
      <c r="C2" s="8" t="s">
        <v>3236</v>
      </c>
      <c r="D2" s="8" t="s">
        <v>58</v>
      </c>
      <c r="E2" s="8" t="s">
        <v>3237</v>
      </c>
      <c r="F2" s="8">
        <v>2050</v>
      </c>
      <c r="G2" s="8" t="s">
        <v>3238</v>
      </c>
      <c r="H2" s="8" t="s">
        <v>3075</v>
      </c>
      <c r="I2" s="8" t="s">
        <v>3075</v>
      </c>
      <c r="J2" s="8" t="s">
        <v>3075</v>
      </c>
      <c r="K2" s="8" t="s">
        <v>3185</v>
      </c>
      <c r="L2" s="8" t="s">
        <v>3185</v>
      </c>
      <c r="M2" s="8" t="s">
        <v>3185</v>
      </c>
      <c r="N2" s="8" t="s">
        <v>3075</v>
      </c>
      <c r="O2" s="8" t="s">
        <v>3185</v>
      </c>
      <c r="P2" s="8" t="s">
        <v>3185</v>
      </c>
      <c r="Q2" s="8" t="s">
        <v>3239</v>
      </c>
      <c r="R2" s="8" t="s">
        <v>3240</v>
      </c>
      <c r="S2" s="8" t="s">
        <v>3241</v>
      </c>
      <c r="T2" s="8" t="s">
        <v>3242</v>
      </c>
      <c r="U2" s="8" t="s">
        <v>3243</v>
      </c>
      <c r="V2" s="8" t="s">
        <v>3185</v>
      </c>
      <c r="W2" s="8" t="s">
        <v>3244</v>
      </c>
      <c r="X2" s="8" t="s">
        <v>3245</v>
      </c>
      <c r="Y2" s="8" t="s">
        <v>3246</v>
      </c>
      <c r="Z2" s="8" t="s">
        <v>3247</v>
      </c>
      <c r="AA2" s="8" t="s">
        <v>3246</v>
      </c>
      <c r="AB2" s="8" t="s">
        <v>3248</v>
      </c>
      <c r="AC2" s="9" t="s">
        <v>3249</v>
      </c>
      <c r="AD2" s="10" t="s">
        <v>3250</v>
      </c>
    </row>
    <row r="3" spans="1:30" s="1" customFormat="1" ht="158" customHeight="1">
      <c r="A3" s="8" t="s">
        <v>3251</v>
      </c>
      <c r="B3" s="8" t="s">
        <v>3252</v>
      </c>
      <c r="C3" s="8" t="s">
        <v>3236</v>
      </c>
      <c r="D3" s="8" t="s">
        <v>3253</v>
      </c>
      <c r="E3" s="8" t="s">
        <v>3254</v>
      </c>
      <c r="F3" s="8">
        <v>2060</v>
      </c>
      <c r="G3" s="8" t="s">
        <v>3255</v>
      </c>
      <c r="H3" s="8" t="s">
        <v>3075</v>
      </c>
      <c r="I3" s="8" t="s">
        <v>3075</v>
      </c>
      <c r="J3" s="8" t="s">
        <v>3075</v>
      </c>
      <c r="K3" s="8" t="s">
        <v>3075</v>
      </c>
      <c r="L3" s="8" t="s">
        <v>3075</v>
      </c>
      <c r="M3" s="8" t="s">
        <v>3185</v>
      </c>
      <c r="N3" s="8" t="s">
        <v>3075</v>
      </c>
      <c r="O3" s="8" t="s">
        <v>3075</v>
      </c>
      <c r="P3" s="8" t="s">
        <v>3075</v>
      </c>
      <c r="Q3" s="8" t="s">
        <v>3256</v>
      </c>
      <c r="R3" s="8" t="s">
        <v>3257</v>
      </c>
      <c r="S3" s="8" t="s">
        <v>3258</v>
      </c>
      <c r="T3" s="8" t="s">
        <v>3259</v>
      </c>
      <c r="U3" s="8" t="s">
        <v>3243</v>
      </c>
      <c r="V3" s="8" t="s">
        <v>3185</v>
      </c>
      <c r="W3" s="8" t="s">
        <v>3260</v>
      </c>
      <c r="X3" s="8" t="s">
        <v>3261</v>
      </c>
      <c r="Y3" s="8" t="s">
        <v>3246</v>
      </c>
      <c r="Z3" s="8" t="s">
        <v>3262</v>
      </c>
      <c r="AA3" s="8" t="s">
        <v>3263</v>
      </c>
      <c r="AB3" s="8" t="s">
        <v>3264</v>
      </c>
      <c r="AC3" s="9" t="s">
        <v>93</v>
      </c>
      <c r="AD3" s="9" t="s">
        <v>3265</v>
      </c>
    </row>
    <row r="4" spans="1:30" s="1" customFormat="1" ht="138" customHeight="1">
      <c r="A4" s="8" t="s">
        <v>3266</v>
      </c>
      <c r="B4" s="8" t="s">
        <v>95</v>
      </c>
      <c r="C4" s="8" t="s">
        <v>3267</v>
      </c>
      <c r="D4" s="8" t="s">
        <v>99</v>
      </c>
      <c r="E4" s="8" t="s">
        <v>3268</v>
      </c>
      <c r="F4" s="8">
        <v>2030</v>
      </c>
      <c r="G4" s="8" t="s">
        <v>3269</v>
      </c>
      <c r="H4" s="8" t="s">
        <v>3075</v>
      </c>
      <c r="I4" s="8" t="s">
        <v>3075</v>
      </c>
      <c r="J4" s="8" t="s">
        <v>3075</v>
      </c>
      <c r="K4" s="8" t="s">
        <v>3185</v>
      </c>
      <c r="L4" s="8" t="s">
        <v>3185</v>
      </c>
      <c r="M4" s="8" t="s">
        <v>3185</v>
      </c>
      <c r="N4" s="8" t="s">
        <v>3185</v>
      </c>
      <c r="O4" s="8" t="s">
        <v>3185</v>
      </c>
      <c r="P4" s="8" t="s">
        <v>3185</v>
      </c>
      <c r="Q4" s="8" t="s">
        <v>3270</v>
      </c>
      <c r="R4" s="8" t="s">
        <v>3271</v>
      </c>
      <c r="S4" s="8" t="s">
        <v>3272</v>
      </c>
      <c r="T4" s="8" t="s">
        <v>3273</v>
      </c>
      <c r="U4" s="8" t="s">
        <v>3274</v>
      </c>
      <c r="V4" s="8" t="s">
        <v>3185</v>
      </c>
      <c r="W4" s="8" t="s">
        <v>3275</v>
      </c>
      <c r="X4" s="8" t="s">
        <v>3276</v>
      </c>
      <c r="Y4" s="8" t="s">
        <v>3246</v>
      </c>
      <c r="Z4" s="8" t="s">
        <v>3277</v>
      </c>
      <c r="AA4" s="8" t="s">
        <v>3278</v>
      </c>
      <c r="AB4" s="8" t="s">
        <v>3279</v>
      </c>
      <c r="AC4" s="9" t="s">
        <v>3280</v>
      </c>
      <c r="AD4" s="9" t="s">
        <v>109</v>
      </c>
    </row>
    <row r="5" spans="1:30" s="2" customFormat="1" ht="236.25" customHeight="1">
      <c r="A5" s="8" t="s">
        <v>3281</v>
      </c>
      <c r="B5" s="8" t="s">
        <v>3282</v>
      </c>
      <c r="C5" s="8" t="s">
        <v>3236</v>
      </c>
      <c r="D5" s="8" t="s">
        <v>114</v>
      </c>
      <c r="E5" s="8" t="s">
        <v>3237</v>
      </c>
      <c r="F5" s="8">
        <v>2050</v>
      </c>
      <c r="G5" s="8" t="s">
        <v>3283</v>
      </c>
      <c r="H5" s="8" t="s">
        <v>3075</v>
      </c>
      <c r="I5" s="8" t="s">
        <v>3075</v>
      </c>
      <c r="J5" s="8" t="s">
        <v>3075</v>
      </c>
      <c r="K5" s="8" t="s">
        <v>3185</v>
      </c>
      <c r="L5" s="8" t="s">
        <v>3185</v>
      </c>
      <c r="M5" s="8" t="s">
        <v>3185</v>
      </c>
      <c r="N5" s="8" t="s">
        <v>3075</v>
      </c>
      <c r="O5" s="8" t="s">
        <v>3075</v>
      </c>
      <c r="P5" s="8" t="s">
        <v>3185</v>
      </c>
      <c r="Q5" s="8" t="s">
        <v>3284</v>
      </c>
      <c r="R5" s="8" t="s">
        <v>3285</v>
      </c>
      <c r="S5" s="8" t="s">
        <v>3286</v>
      </c>
      <c r="T5" s="8" t="s">
        <v>3287</v>
      </c>
      <c r="U5" s="8" t="s">
        <v>3288</v>
      </c>
      <c r="V5" s="8" t="s">
        <v>3185</v>
      </c>
      <c r="W5" s="8" t="s">
        <v>3289</v>
      </c>
      <c r="X5" s="8" t="s">
        <v>3290</v>
      </c>
      <c r="Y5" s="8" t="s">
        <v>3246</v>
      </c>
      <c r="Z5" s="8" t="s">
        <v>3246</v>
      </c>
      <c r="AA5" s="8" t="s">
        <v>3291</v>
      </c>
      <c r="AB5" s="8" t="s">
        <v>3292</v>
      </c>
      <c r="AC5" s="9" t="s">
        <v>3293</v>
      </c>
      <c r="AD5" s="9" t="s">
        <v>3294</v>
      </c>
    </row>
    <row r="6" spans="1:30" s="2" customFormat="1" ht="213" customHeight="1">
      <c r="A6" s="11" t="s">
        <v>3295</v>
      </c>
      <c r="B6" s="11" t="s">
        <v>3296</v>
      </c>
      <c r="C6" s="8" t="s">
        <v>3297</v>
      </c>
      <c r="D6" s="11" t="s">
        <v>3298</v>
      </c>
      <c r="E6" s="11" t="s">
        <v>3299</v>
      </c>
      <c r="F6" s="11">
        <v>2040</v>
      </c>
      <c r="G6" s="11" t="s">
        <v>3300</v>
      </c>
      <c r="H6" s="12" t="s">
        <v>3075</v>
      </c>
      <c r="I6" s="12" t="s">
        <v>3075</v>
      </c>
      <c r="J6" s="12" t="s">
        <v>3075</v>
      </c>
      <c r="K6" s="12" t="s">
        <v>3075</v>
      </c>
      <c r="L6" s="11" t="s">
        <v>3075</v>
      </c>
      <c r="M6" s="11" t="s">
        <v>3185</v>
      </c>
      <c r="N6" s="8" t="s">
        <v>63</v>
      </c>
      <c r="O6" s="11" t="s">
        <v>3185</v>
      </c>
      <c r="P6" s="11" t="s">
        <v>3075</v>
      </c>
      <c r="Q6" s="11" t="s">
        <v>3301</v>
      </c>
      <c r="R6" s="11" t="s">
        <v>3302</v>
      </c>
      <c r="S6" s="11" t="s">
        <v>3303</v>
      </c>
      <c r="T6" s="11" t="s">
        <v>3304</v>
      </c>
      <c r="U6" s="11" t="s">
        <v>3305</v>
      </c>
      <c r="V6" s="11" t="s">
        <v>3185</v>
      </c>
      <c r="W6" s="11" t="s">
        <v>3306</v>
      </c>
      <c r="X6" s="11" t="s">
        <v>3307</v>
      </c>
      <c r="Y6" s="8" t="s">
        <v>3246</v>
      </c>
      <c r="Z6" s="11" t="s">
        <v>3308</v>
      </c>
      <c r="AA6" s="11" t="s">
        <v>3309</v>
      </c>
      <c r="AB6" s="11" t="s">
        <v>3310</v>
      </c>
      <c r="AC6" s="9" t="s">
        <v>3311</v>
      </c>
      <c r="AD6" s="9" t="s">
        <v>136</v>
      </c>
    </row>
    <row r="7" spans="1:30" s="2" customFormat="1" ht="214.5" customHeight="1">
      <c r="A7" s="11" t="s">
        <v>3312</v>
      </c>
      <c r="B7" s="11" t="s">
        <v>3313</v>
      </c>
      <c r="C7" s="8" t="s">
        <v>3314</v>
      </c>
      <c r="D7" s="11" t="s">
        <v>141</v>
      </c>
      <c r="E7" s="11" t="s">
        <v>3315</v>
      </c>
      <c r="F7" s="11">
        <v>2065</v>
      </c>
      <c r="G7" s="11" t="s">
        <v>3316</v>
      </c>
      <c r="H7" s="12" t="s">
        <v>3075</v>
      </c>
      <c r="I7" s="12" t="s">
        <v>3075</v>
      </c>
      <c r="J7" s="12" t="s">
        <v>3075</v>
      </c>
      <c r="K7" s="12" t="s">
        <v>3075</v>
      </c>
      <c r="L7" s="12" t="s">
        <v>3075</v>
      </c>
      <c r="M7" s="12" t="s">
        <v>3185</v>
      </c>
      <c r="N7" s="12" t="s">
        <v>3075</v>
      </c>
      <c r="O7" s="11" t="s">
        <v>3185</v>
      </c>
      <c r="P7" s="11" t="s">
        <v>3075</v>
      </c>
      <c r="Q7" s="11" t="s">
        <v>3317</v>
      </c>
      <c r="R7" s="11" t="s">
        <v>3318</v>
      </c>
      <c r="S7" s="8" t="s">
        <v>3319</v>
      </c>
      <c r="T7" s="11" t="s">
        <v>3320</v>
      </c>
      <c r="U7" s="8" t="s">
        <v>3243</v>
      </c>
      <c r="V7" s="8" t="s">
        <v>3185</v>
      </c>
      <c r="W7" s="8" t="s">
        <v>3321</v>
      </c>
      <c r="X7" s="8" t="s">
        <v>3322</v>
      </c>
      <c r="Y7" s="8" t="s">
        <v>3246</v>
      </c>
      <c r="Z7" s="8" t="s">
        <v>3323</v>
      </c>
      <c r="AA7" s="8" t="s">
        <v>3324</v>
      </c>
      <c r="AB7" s="11" t="s">
        <v>3325</v>
      </c>
      <c r="AC7" s="9" t="s">
        <v>149</v>
      </c>
      <c r="AD7" s="9" t="s">
        <v>150</v>
      </c>
    </row>
    <row r="8" spans="1:30" s="2" customFormat="1" ht="261" customHeight="1">
      <c r="A8" s="11" t="s">
        <v>3326</v>
      </c>
      <c r="B8" s="11" t="s">
        <v>3327</v>
      </c>
      <c r="C8" s="8" t="s">
        <v>3328</v>
      </c>
      <c r="D8" s="11" t="s">
        <v>3329</v>
      </c>
      <c r="E8" s="11" t="s">
        <v>3330</v>
      </c>
      <c r="F8" s="11">
        <v>2040</v>
      </c>
      <c r="G8" s="11" t="s">
        <v>3331</v>
      </c>
      <c r="H8" s="12" t="s">
        <v>3075</v>
      </c>
      <c r="I8" s="12" t="s">
        <v>3075</v>
      </c>
      <c r="J8" s="12" t="s">
        <v>3075</v>
      </c>
      <c r="K8" s="12" t="s">
        <v>3075</v>
      </c>
      <c r="L8" s="11" t="s">
        <v>3075</v>
      </c>
      <c r="M8" s="8" t="s">
        <v>63</v>
      </c>
      <c r="N8" s="8" t="s">
        <v>63</v>
      </c>
      <c r="O8" s="11" t="s">
        <v>3075</v>
      </c>
      <c r="P8" s="8" t="s">
        <v>63</v>
      </c>
      <c r="Q8" s="11" t="s">
        <v>3332</v>
      </c>
      <c r="R8" s="11" t="s">
        <v>3333</v>
      </c>
      <c r="S8" s="11" t="s">
        <v>3334</v>
      </c>
      <c r="T8" s="11" t="s">
        <v>3335</v>
      </c>
      <c r="U8" s="11" t="s">
        <v>3288</v>
      </c>
      <c r="V8" s="11" t="s">
        <v>3336</v>
      </c>
      <c r="W8" s="11" t="s">
        <v>3337</v>
      </c>
      <c r="X8" s="11" t="s">
        <v>3338</v>
      </c>
      <c r="Y8" s="8" t="s">
        <v>3246</v>
      </c>
      <c r="Z8" s="11" t="s">
        <v>3339</v>
      </c>
      <c r="AA8" s="11" t="s">
        <v>3340</v>
      </c>
      <c r="AB8" s="11" t="s">
        <v>3341</v>
      </c>
      <c r="AC8" s="9" t="s">
        <v>3342</v>
      </c>
      <c r="AD8" s="11" t="s">
        <v>151</v>
      </c>
    </row>
    <row r="9" spans="1:30" s="2" customFormat="1" ht="201" customHeight="1">
      <c r="A9" s="8" t="s">
        <v>3343</v>
      </c>
      <c r="B9" s="8" t="s">
        <v>2180</v>
      </c>
      <c r="C9" s="8" t="s">
        <v>3344</v>
      </c>
      <c r="D9" s="8" t="s">
        <v>3345</v>
      </c>
      <c r="E9" s="8" t="s">
        <v>3246</v>
      </c>
      <c r="F9" s="8" t="s">
        <v>3246</v>
      </c>
      <c r="G9" s="8" t="s">
        <v>3346</v>
      </c>
      <c r="H9" s="8" t="s">
        <v>3075</v>
      </c>
      <c r="I9" s="8" t="s">
        <v>3075</v>
      </c>
      <c r="J9" s="8" t="s">
        <v>3075</v>
      </c>
      <c r="K9" s="8" t="s">
        <v>3075</v>
      </c>
      <c r="L9" s="8" t="s">
        <v>3075</v>
      </c>
      <c r="M9" s="8" t="s">
        <v>3075</v>
      </c>
      <c r="N9" s="8" t="s">
        <v>3075</v>
      </c>
      <c r="O9" s="8" t="s">
        <v>3075</v>
      </c>
      <c r="P9" s="8" t="s">
        <v>3075</v>
      </c>
      <c r="Q9" s="8" t="s">
        <v>3347</v>
      </c>
      <c r="R9" s="8" t="s">
        <v>3348</v>
      </c>
      <c r="S9" s="8" t="s">
        <v>3349</v>
      </c>
      <c r="T9" s="8" t="s">
        <v>3350</v>
      </c>
      <c r="U9" s="8" t="s">
        <v>3288</v>
      </c>
      <c r="V9" s="8" t="s">
        <v>3185</v>
      </c>
      <c r="W9" s="8" t="s">
        <v>3075</v>
      </c>
      <c r="X9" s="8" t="s">
        <v>3338</v>
      </c>
      <c r="Y9" s="8" t="s">
        <v>3246</v>
      </c>
      <c r="Z9" s="8" t="s">
        <v>3351</v>
      </c>
      <c r="AA9" s="8" t="s">
        <v>3352</v>
      </c>
      <c r="AB9" s="8" t="s">
        <v>3353</v>
      </c>
      <c r="AC9" s="9" t="s">
        <v>3354</v>
      </c>
      <c r="AD9" s="9" t="s">
        <v>3355</v>
      </c>
    </row>
    <row r="10" spans="1:30" s="1" customFormat="1" ht="208.25" customHeight="1">
      <c r="A10" s="8" t="s">
        <v>3356</v>
      </c>
      <c r="B10" s="8" t="s">
        <v>184</v>
      </c>
      <c r="C10" s="8" t="s">
        <v>3357</v>
      </c>
      <c r="D10" s="8" t="s">
        <v>187</v>
      </c>
      <c r="E10" s="8" t="s">
        <v>3358</v>
      </c>
      <c r="F10" s="8">
        <v>2040</v>
      </c>
      <c r="G10" s="8" t="s">
        <v>3359</v>
      </c>
      <c r="H10" s="8" t="s">
        <v>3075</v>
      </c>
      <c r="I10" s="12" t="s">
        <v>3075</v>
      </c>
      <c r="J10" s="12" t="s">
        <v>3075</v>
      </c>
      <c r="K10" s="8" t="s">
        <v>3075</v>
      </c>
      <c r="L10" s="8" t="s">
        <v>3185</v>
      </c>
      <c r="M10" s="8" t="s">
        <v>3185</v>
      </c>
      <c r="N10" s="8" t="s">
        <v>3075</v>
      </c>
      <c r="O10" s="8" t="s">
        <v>3185</v>
      </c>
      <c r="P10" s="8" t="s">
        <v>3075</v>
      </c>
      <c r="Q10" s="8" t="s">
        <v>3246</v>
      </c>
      <c r="R10" s="8" t="s">
        <v>3318</v>
      </c>
      <c r="S10" s="11" t="s">
        <v>3360</v>
      </c>
      <c r="T10" s="11" t="s">
        <v>3361</v>
      </c>
      <c r="U10" s="11" t="s">
        <v>3243</v>
      </c>
      <c r="V10" s="11" t="s">
        <v>3185</v>
      </c>
      <c r="W10" s="11" t="s">
        <v>3075</v>
      </c>
      <c r="X10" s="11" t="s">
        <v>3362</v>
      </c>
      <c r="Y10" s="11" t="s">
        <v>3363</v>
      </c>
      <c r="Z10" s="8" t="s">
        <v>3246</v>
      </c>
      <c r="AA10" s="8" t="s">
        <v>3364</v>
      </c>
      <c r="AB10" s="8" t="s">
        <v>3365</v>
      </c>
      <c r="AC10" s="9" t="s">
        <v>3366</v>
      </c>
      <c r="AD10" s="9" t="s">
        <v>3367</v>
      </c>
    </row>
    <row r="11" spans="1:30" s="2" customFormat="1" ht="215.25" customHeight="1">
      <c r="A11" s="11" t="s">
        <v>3368</v>
      </c>
      <c r="B11" s="11" t="s">
        <v>200</v>
      </c>
      <c r="C11" s="8" t="s">
        <v>3369</v>
      </c>
      <c r="D11" s="11" t="s">
        <v>3370</v>
      </c>
      <c r="E11" s="11" t="s">
        <v>3371</v>
      </c>
      <c r="F11" s="11">
        <v>2025</v>
      </c>
      <c r="G11" s="11" t="s">
        <v>3372</v>
      </c>
      <c r="H11" s="11" t="s">
        <v>3373</v>
      </c>
      <c r="I11" s="12" t="s">
        <v>3075</v>
      </c>
      <c r="J11" s="12" t="s">
        <v>3075</v>
      </c>
      <c r="K11" s="11" t="s">
        <v>3075</v>
      </c>
      <c r="L11" s="11" t="s">
        <v>3185</v>
      </c>
      <c r="M11" s="11" t="s">
        <v>3075</v>
      </c>
      <c r="N11" s="11" t="s">
        <v>3075</v>
      </c>
      <c r="O11" s="11" t="s">
        <v>3185</v>
      </c>
      <c r="P11" s="11" t="s">
        <v>3075</v>
      </c>
      <c r="Q11" s="11" t="s">
        <v>3374</v>
      </c>
      <c r="R11" s="11" t="s">
        <v>3375</v>
      </c>
      <c r="S11" s="8" t="s">
        <v>3376</v>
      </c>
      <c r="T11" s="8" t="s">
        <v>3273</v>
      </c>
      <c r="U11" s="8" t="s">
        <v>3377</v>
      </c>
      <c r="V11" s="8" t="s">
        <v>3185</v>
      </c>
      <c r="W11" s="8" t="s">
        <v>3378</v>
      </c>
      <c r="X11" s="8" t="s">
        <v>3379</v>
      </c>
      <c r="Y11" s="8" t="s">
        <v>3246</v>
      </c>
      <c r="Z11" s="8" t="s">
        <v>3380</v>
      </c>
      <c r="AA11" s="8" t="s">
        <v>3381</v>
      </c>
      <c r="AB11" s="11" t="s">
        <v>3382</v>
      </c>
      <c r="AC11" s="9" t="s">
        <v>3383</v>
      </c>
      <c r="AD11" s="9" t="s">
        <v>214</v>
      </c>
    </row>
    <row r="12" spans="1:30" s="2" customFormat="1" ht="215.25" customHeight="1">
      <c r="A12" s="11" t="s">
        <v>3384</v>
      </c>
      <c r="B12" s="11" t="s">
        <v>216</v>
      </c>
      <c r="C12" s="8" t="s">
        <v>3385</v>
      </c>
      <c r="D12" s="11" t="s">
        <v>3386</v>
      </c>
      <c r="E12" s="11" t="s">
        <v>3387</v>
      </c>
      <c r="F12" s="11">
        <v>2070</v>
      </c>
      <c r="G12" s="11" t="s">
        <v>3388</v>
      </c>
      <c r="H12" s="11" t="s">
        <v>3075</v>
      </c>
      <c r="I12" s="11" t="s">
        <v>3389</v>
      </c>
      <c r="J12" s="11" t="s">
        <v>3075</v>
      </c>
      <c r="K12" s="11" t="s">
        <v>3075</v>
      </c>
      <c r="L12" s="11" t="s">
        <v>3075</v>
      </c>
      <c r="M12" s="11" t="s">
        <v>3185</v>
      </c>
      <c r="N12" s="11" t="s">
        <v>3390</v>
      </c>
      <c r="O12" s="11" t="s">
        <v>3391</v>
      </c>
      <c r="P12" s="11" t="s">
        <v>3185</v>
      </c>
      <c r="Q12" s="11" t="s">
        <v>3392</v>
      </c>
      <c r="R12" s="11" t="s">
        <v>3271</v>
      </c>
      <c r="S12" s="8" t="s">
        <v>3393</v>
      </c>
      <c r="T12" s="8" t="s">
        <v>3394</v>
      </c>
      <c r="U12" s="8" t="s">
        <v>3395</v>
      </c>
      <c r="V12" s="8" t="s">
        <v>3396</v>
      </c>
      <c r="W12" s="8" t="s">
        <v>3397</v>
      </c>
      <c r="X12" s="8" t="s">
        <v>3398</v>
      </c>
      <c r="Y12" s="8" t="s">
        <v>3246</v>
      </c>
      <c r="Z12" s="8" t="s">
        <v>3399</v>
      </c>
      <c r="AA12" s="8" t="s">
        <v>3400</v>
      </c>
      <c r="AB12" s="11" t="s">
        <v>3401</v>
      </c>
      <c r="AC12" s="9" t="s">
        <v>3402</v>
      </c>
      <c r="AD12" s="9" t="s">
        <v>3403</v>
      </c>
    </row>
    <row r="13" spans="1:30" s="2" customFormat="1" ht="215.25" customHeight="1">
      <c r="A13" s="11" t="s">
        <v>3404</v>
      </c>
      <c r="B13" s="11" t="s">
        <v>3405</v>
      </c>
      <c r="C13" s="8" t="s">
        <v>2258</v>
      </c>
      <c r="D13" s="11" t="s">
        <v>3406</v>
      </c>
      <c r="E13" s="11" t="s">
        <v>3407</v>
      </c>
      <c r="F13" s="11"/>
      <c r="G13" s="11" t="s">
        <v>3408</v>
      </c>
      <c r="H13" s="11" t="s">
        <v>3185</v>
      </c>
      <c r="I13" s="11" t="s">
        <v>3185</v>
      </c>
      <c r="J13" s="11" t="s">
        <v>3075</v>
      </c>
      <c r="K13" s="11" t="s">
        <v>3185</v>
      </c>
      <c r="L13" s="11" t="s">
        <v>3185</v>
      </c>
      <c r="M13" s="11" t="s">
        <v>3185</v>
      </c>
      <c r="N13" s="11" t="s">
        <v>3075</v>
      </c>
      <c r="O13" s="11" t="s">
        <v>3075</v>
      </c>
      <c r="P13" s="11" t="s">
        <v>3185</v>
      </c>
      <c r="Q13" s="11" t="s">
        <v>3409</v>
      </c>
      <c r="R13" s="11" t="s">
        <v>3410</v>
      </c>
      <c r="S13" s="8" t="s">
        <v>3411</v>
      </c>
      <c r="T13" s="8" t="s">
        <v>3412</v>
      </c>
      <c r="U13" s="8" t="s">
        <v>3243</v>
      </c>
      <c r="V13" s="8" t="s">
        <v>3413</v>
      </c>
      <c r="W13" s="8" t="s">
        <v>3414</v>
      </c>
      <c r="X13" s="8" t="s">
        <v>3415</v>
      </c>
      <c r="Y13" s="8" t="s">
        <v>3185</v>
      </c>
      <c r="Z13" s="8" t="s">
        <v>3416</v>
      </c>
      <c r="AA13" s="8" t="s">
        <v>3417</v>
      </c>
      <c r="AB13" s="11" t="s">
        <v>3418</v>
      </c>
      <c r="AC13" s="9" t="s">
        <v>3419</v>
      </c>
      <c r="AD13" s="9" t="s">
        <v>3420</v>
      </c>
    </row>
    <row r="14" spans="1:30" s="2" customFormat="1" ht="147" customHeight="1">
      <c r="A14" s="8" t="s">
        <v>3421</v>
      </c>
      <c r="B14" s="8" t="s">
        <v>3422</v>
      </c>
      <c r="C14" s="8" t="s">
        <v>2264</v>
      </c>
      <c r="D14" s="8" t="s">
        <v>245</v>
      </c>
      <c r="E14" s="8" t="s">
        <v>3423</v>
      </c>
      <c r="F14" s="8">
        <v>2050</v>
      </c>
      <c r="G14" s="8" t="s">
        <v>3424</v>
      </c>
      <c r="H14" s="8" t="s">
        <v>3075</v>
      </c>
      <c r="I14" s="12" t="s">
        <v>3075</v>
      </c>
      <c r="J14" s="12" t="s">
        <v>3075</v>
      </c>
      <c r="K14" s="8" t="s">
        <v>3075</v>
      </c>
      <c r="L14" s="8" t="s">
        <v>3185</v>
      </c>
      <c r="M14" s="8" t="s">
        <v>3185</v>
      </c>
      <c r="N14" s="8" t="s">
        <v>3075</v>
      </c>
      <c r="O14" s="8" t="s">
        <v>3185</v>
      </c>
      <c r="P14" s="8" t="s">
        <v>3075</v>
      </c>
      <c r="Q14" s="8" t="s">
        <v>3246</v>
      </c>
      <c r="R14" s="8" t="s">
        <v>3425</v>
      </c>
      <c r="S14" s="11" t="s">
        <v>3426</v>
      </c>
      <c r="T14" s="11" t="s">
        <v>3427</v>
      </c>
      <c r="U14" s="11" t="s">
        <v>3395</v>
      </c>
      <c r="V14" s="11" t="s">
        <v>3428</v>
      </c>
      <c r="W14" s="11" t="s">
        <v>3429</v>
      </c>
      <c r="X14" s="11" t="s">
        <v>3430</v>
      </c>
      <c r="Y14" s="11" t="s">
        <v>3246</v>
      </c>
      <c r="Z14" s="11" t="s">
        <v>3431</v>
      </c>
      <c r="AA14" s="11" t="s">
        <v>3432</v>
      </c>
      <c r="AB14" s="8" t="s">
        <v>3433</v>
      </c>
      <c r="AC14" s="24" t="s">
        <v>3434</v>
      </c>
      <c r="AD14" s="24" t="s">
        <v>253</v>
      </c>
    </row>
    <row r="15" spans="1:30" s="2" customFormat="1" ht="140.5" customHeight="1">
      <c r="A15" s="8" t="s">
        <v>3435</v>
      </c>
      <c r="B15" s="8" t="s">
        <v>3436</v>
      </c>
      <c r="C15" s="8" t="s">
        <v>2268</v>
      </c>
      <c r="D15" s="8" t="s">
        <v>3437</v>
      </c>
      <c r="E15" s="8" t="s">
        <v>3268</v>
      </c>
      <c r="F15" s="8">
        <v>2030</v>
      </c>
      <c r="G15" s="8" t="s">
        <v>3438</v>
      </c>
      <c r="H15" s="8" t="s">
        <v>3075</v>
      </c>
      <c r="I15" s="11" t="s">
        <v>63</v>
      </c>
      <c r="J15" s="11" t="s">
        <v>64</v>
      </c>
      <c r="K15" s="8" t="s">
        <v>64</v>
      </c>
      <c r="L15" s="8" t="s">
        <v>64</v>
      </c>
      <c r="M15" s="8" t="s">
        <v>64</v>
      </c>
      <c r="N15" s="8" t="s">
        <v>63</v>
      </c>
      <c r="O15" s="8" t="s">
        <v>64</v>
      </c>
      <c r="P15" s="8" t="s">
        <v>64</v>
      </c>
      <c r="Q15" s="8" t="s">
        <v>3439</v>
      </c>
      <c r="R15" s="8" t="s">
        <v>65</v>
      </c>
      <c r="S15" s="11" t="s">
        <v>3440</v>
      </c>
      <c r="T15" s="8" t="s">
        <v>3441</v>
      </c>
      <c r="U15" s="11" t="s">
        <v>3288</v>
      </c>
      <c r="V15" s="8" t="s">
        <v>3442</v>
      </c>
      <c r="W15" s="11" t="s">
        <v>3443</v>
      </c>
      <c r="X15" s="11" t="s">
        <v>3444</v>
      </c>
      <c r="Y15" s="11" t="s">
        <v>3445</v>
      </c>
      <c r="Z15" s="11" t="s">
        <v>3446</v>
      </c>
      <c r="AA15" s="8" t="s">
        <v>3447</v>
      </c>
      <c r="AB15" s="8" t="s">
        <v>3448</v>
      </c>
      <c r="AC15" s="9" t="s">
        <v>3449</v>
      </c>
      <c r="AD15" s="9" t="s">
        <v>3450</v>
      </c>
    </row>
    <row r="16" spans="1:30" s="2" customFormat="1" ht="108.75" customHeight="1">
      <c r="A16" s="8" t="s">
        <v>3451</v>
      </c>
      <c r="B16" s="8" t="s">
        <v>255</v>
      </c>
      <c r="C16" s="8" t="s">
        <v>3452</v>
      </c>
      <c r="D16" s="8" t="s">
        <v>3453</v>
      </c>
      <c r="E16" s="8" t="s">
        <v>3268</v>
      </c>
      <c r="F16" s="8">
        <v>2030</v>
      </c>
      <c r="G16" s="8" t="s">
        <v>3454</v>
      </c>
      <c r="H16" s="8" t="s">
        <v>3075</v>
      </c>
      <c r="I16" s="11" t="s">
        <v>3075</v>
      </c>
      <c r="J16" s="11" t="s">
        <v>3075</v>
      </c>
      <c r="K16" s="8" t="s">
        <v>3185</v>
      </c>
      <c r="L16" s="8" t="s">
        <v>3185</v>
      </c>
      <c r="M16" s="8" t="s">
        <v>3185</v>
      </c>
      <c r="N16" s="8" t="s">
        <v>3075</v>
      </c>
      <c r="O16" s="8" t="s">
        <v>3185</v>
      </c>
      <c r="P16" s="8" t="s">
        <v>3185</v>
      </c>
      <c r="Q16" s="8" t="s">
        <v>3439</v>
      </c>
      <c r="R16" s="8" t="s">
        <v>3455</v>
      </c>
      <c r="S16" s="11" t="s">
        <v>3456</v>
      </c>
      <c r="T16" s="8" t="s">
        <v>3457</v>
      </c>
      <c r="U16" s="11" t="s">
        <v>3288</v>
      </c>
      <c r="V16" s="8" t="s">
        <v>3246</v>
      </c>
      <c r="W16" s="11" t="s">
        <v>3458</v>
      </c>
      <c r="X16" s="11" t="s">
        <v>3459</v>
      </c>
      <c r="Y16" s="11" t="s">
        <v>3185</v>
      </c>
      <c r="Z16" s="11" t="s">
        <v>3460</v>
      </c>
      <c r="AA16" s="8" t="s">
        <v>3461</v>
      </c>
      <c r="AB16" s="8" t="s">
        <v>3462</v>
      </c>
      <c r="AC16" s="9" t="s">
        <v>3463</v>
      </c>
      <c r="AD16" s="9" t="s">
        <v>3464</v>
      </c>
    </row>
    <row r="17" spans="1:30" s="2" customFormat="1" ht="161.25" customHeight="1">
      <c r="A17" s="13" t="s">
        <v>3465</v>
      </c>
      <c r="B17" s="8" t="s">
        <v>3466</v>
      </c>
      <c r="C17" s="13" t="s">
        <v>2266</v>
      </c>
      <c r="D17" s="8" t="s">
        <v>268</v>
      </c>
      <c r="E17" s="13" t="s">
        <v>3467</v>
      </c>
      <c r="F17" s="13">
        <v>2050</v>
      </c>
      <c r="G17" s="8" t="s">
        <v>3468</v>
      </c>
      <c r="H17" s="8" t="s">
        <v>3075</v>
      </c>
      <c r="I17" s="12" t="s">
        <v>3075</v>
      </c>
      <c r="J17" s="12" t="s">
        <v>3075</v>
      </c>
      <c r="K17" s="8" t="s">
        <v>3075</v>
      </c>
      <c r="L17" s="8" t="s">
        <v>3185</v>
      </c>
      <c r="M17" s="8" t="s">
        <v>63</v>
      </c>
      <c r="N17" s="8" t="s">
        <v>3075</v>
      </c>
      <c r="O17" s="8" t="s">
        <v>3185</v>
      </c>
      <c r="P17" s="8" t="s">
        <v>3075</v>
      </c>
      <c r="Q17" s="8" t="s">
        <v>3469</v>
      </c>
      <c r="R17" s="13" t="s">
        <v>3318</v>
      </c>
      <c r="S17" s="11" t="s">
        <v>3470</v>
      </c>
      <c r="T17" s="11" t="s">
        <v>3246</v>
      </c>
      <c r="U17" s="11" t="s">
        <v>3471</v>
      </c>
      <c r="V17" s="11" t="s">
        <v>3472</v>
      </c>
      <c r="W17" s="11" t="s">
        <v>3473</v>
      </c>
      <c r="X17" s="8" t="s">
        <v>3474</v>
      </c>
      <c r="Y17" s="11" t="s">
        <v>3246</v>
      </c>
      <c r="Z17" s="11" t="s">
        <v>3475</v>
      </c>
      <c r="AA17" s="11" t="s">
        <v>3476</v>
      </c>
      <c r="AB17" s="8" t="s">
        <v>3477</v>
      </c>
      <c r="AC17" s="9" t="s">
        <v>3478</v>
      </c>
      <c r="AD17" s="9" t="s">
        <v>276</v>
      </c>
    </row>
    <row r="18" spans="1:30" s="1" customFormat="1" ht="197.25" customHeight="1">
      <c r="A18" s="8" t="s">
        <v>3479</v>
      </c>
      <c r="B18" s="8" t="s">
        <v>278</v>
      </c>
      <c r="C18" s="8" t="s">
        <v>2272</v>
      </c>
      <c r="D18" s="8" t="s">
        <v>3480</v>
      </c>
      <c r="E18" s="8" t="s">
        <v>3481</v>
      </c>
      <c r="F18" s="8">
        <v>2035</v>
      </c>
      <c r="G18" s="8" t="s">
        <v>3482</v>
      </c>
      <c r="H18" s="8" t="s">
        <v>3075</v>
      </c>
      <c r="I18" s="12" t="s">
        <v>3075</v>
      </c>
      <c r="J18" s="12" t="s">
        <v>3075</v>
      </c>
      <c r="K18" s="11" t="s">
        <v>3075</v>
      </c>
      <c r="L18" s="8" t="s">
        <v>3185</v>
      </c>
      <c r="M18" s="8" t="s">
        <v>3185</v>
      </c>
      <c r="N18" s="8" t="s">
        <v>3075</v>
      </c>
      <c r="O18" s="8" t="s">
        <v>3185</v>
      </c>
      <c r="P18" s="8" t="s">
        <v>3185</v>
      </c>
      <c r="Q18" s="8" t="s">
        <v>3483</v>
      </c>
      <c r="R18" s="8" t="s">
        <v>3271</v>
      </c>
      <c r="S18" s="11" t="s">
        <v>3484</v>
      </c>
      <c r="T18" s="11" t="s">
        <v>3246</v>
      </c>
      <c r="U18" s="11" t="s">
        <v>3395</v>
      </c>
      <c r="V18" s="11" t="s">
        <v>64</v>
      </c>
      <c r="W18" s="11" t="s">
        <v>3485</v>
      </c>
      <c r="X18" s="11" t="s">
        <v>3486</v>
      </c>
      <c r="Y18" s="11" t="s">
        <v>3246</v>
      </c>
      <c r="Z18" s="11" t="s">
        <v>3487</v>
      </c>
      <c r="AA18" s="11" t="s">
        <v>3488</v>
      </c>
      <c r="AB18" s="8" t="s">
        <v>3489</v>
      </c>
      <c r="AC18" s="9" t="s">
        <v>3490</v>
      </c>
      <c r="AD18" s="9" t="s">
        <v>288</v>
      </c>
    </row>
    <row r="19" spans="1:30" s="1" customFormat="1" ht="141.75" customHeight="1">
      <c r="A19" s="8" t="s">
        <v>3491</v>
      </c>
      <c r="B19" s="8" t="s">
        <v>290</v>
      </c>
      <c r="C19" s="8" t="s">
        <v>2272</v>
      </c>
      <c r="D19" s="8" t="s">
        <v>293</v>
      </c>
      <c r="E19" s="8" t="s">
        <v>3492</v>
      </c>
      <c r="F19" s="8">
        <v>2035</v>
      </c>
      <c r="G19" s="8" t="s">
        <v>3493</v>
      </c>
      <c r="H19" s="12" t="s">
        <v>3075</v>
      </c>
      <c r="I19" s="12" t="s">
        <v>3075</v>
      </c>
      <c r="J19" s="12" t="s">
        <v>3075</v>
      </c>
      <c r="K19" s="11" t="s">
        <v>3185</v>
      </c>
      <c r="L19" s="11" t="s">
        <v>3185</v>
      </c>
      <c r="M19" s="11" t="s">
        <v>3185</v>
      </c>
      <c r="N19" s="8" t="s">
        <v>3494</v>
      </c>
      <c r="O19" s="8" t="s">
        <v>3185</v>
      </c>
      <c r="P19" s="8" t="s">
        <v>3185</v>
      </c>
      <c r="Q19" s="8" t="s">
        <v>3495</v>
      </c>
      <c r="R19" s="8" t="s">
        <v>65</v>
      </c>
      <c r="S19" s="11" t="s">
        <v>3496</v>
      </c>
      <c r="T19" s="11" t="s">
        <v>3246</v>
      </c>
      <c r="U19" s="11" t="s">
        <v>3243</v>
      </c>
      <c r="V19" s="11" t="s">
        <v>3185</v>
      </c>
      <c r="W19" s="11" t="s">
        <v>3497</v>
      </c>
      <c r="X19" s="11" t="s">
        <v>3498</v>
      </c>
      <c r="Y19" s="11" t="s">
        <v>3246</v>
      </c>
      <c r="Z19" s="11" t="s">
        <v>3499</v>
      </c>
      <c r="AA19" s="11" t="s">
        <v>3500</v>
      </c>
      <c r="AB19" s="8" t="s">
        <v>3501</v>
      </c>
      <c r="AC19" s="9" t="s">
        <v>3502</v>
      </c>
      <c r="AD19" s="9" t="s">
        <v>298</v>
      </c>
    </row>
    <row r="20" spans="1:30" s="1" customFormat="1" ht="141.75" customHeight="1">
      <c r="A20" s="8" t="s">
        <v>3503</v>
      </c>
      <c r="B20" s="8" t="s">
        <v>3504</v>
      </c>
      <c r="C20" s="8" t="s">
        <v>2272</v>
      </c>
      <c r="D20" s="8" t="s">
        <v>3505</v>
      </c>
      <c r="E20" s="8" t="s">
        <v>3237</v>
      </c>
      <c r="F20" s="8">
        <v>2050</v>
      </c>
      <c r="G20" s="8" t="s">
        <v>3506</v>
      </c>
      <c r="H20" s="11" t="s">
        <v>3075</v>
      </c>
      <c r="I20" s="11" t="s">
        <v>3075</v>
      </c>
      <c r="J20" s="11" t="s">
        <v>3075</v>
      </c>
      <c r="K20" s="11" t="s">
        <v>3075</v>
      </c>
      <c r="L20" s="11" t="s">
        <v>3185</v>
      </c>
      <c r="M20" s="11" t="s">
        <v>3075</v>
      </c>
      <c r="N20" s="8" t="s">
        <v>3075</v>
      </c>
      <c r="O20" s="8" t="s">
        <v>3185</v>
      </c>
      <c r="P20" s="8" t="s">
        <v>3185</v>
      </c>
      <c r="Q20" s="8" t="s">
        <v>3507</v>
      </c>
      <c r="R20" s="8" t="s">
        <v>3271</v>
      </c>
      <c r="S20" s="11" t="s">
        <v>3508</v>
      </c>
      <c r="T20" s="8" t="s">
        <v>3509</v>
      </c>
      <c r="U20" s="11" t="s">
        <v>3246</v>
      </c>
      <c r="V20" s="8" t="s">
        <v>3510</v>
      </c>
      <c r="W20" s="11" t="s">
        <v>3511</v>
      </c>
      <c r="X20" s="11" t="s">
        <v>3512</v>
      </c>
      <c r="Y20" s="11" t="s">
        <v>3246</v>
      </c>
      <c r="Z20" s="11" t="s">
        <v>3513</v>
      </c>
      <c r="AA20" s="8" t="s">
        <v>3514</v>
      </c>
      <c r="AB20" s="8" t="s">
        <v>3515</v>
      </c>
      <c r="AC20" s="9" t="s">
        <v>3516</v>
      </c>
      <c r="AD20" s="8" t="s">
        <v>3246</v>
      </c>
    </row>
    <row r="21" spans="1:30" s="28" customFormat="1" ht="127.5" customHeight="1">
      <c r="A21" s="25" t="s">
        <v>3517</v>
      </c>
      <c r="B21" s="25" t="s">
        <v>3518</v>
      </c>
      <c r="C21" s="25" t="s">
        <v>3519</v>
      </c>
      <c r="D21" s="25" t="s">
        <v>3520</v>
      </c>
      <c r="E21" s="25" t="s">
        <v>3521</v>
      </c>
      <c r="F21" s="25">
        <v>2050</v>
      </c>
      <c r="G21" s="25" t="s">
        <v>3522</v>
      </c>
      <c r="H21" s="26" t="s">
        <v>3075</v>
      </c>
      <c r="I21" s="26" t="s">
        <v>3075</v>
      </c>
      <c r="J21" s="26" t="s">
        <v>3075</v>
      </c>
      <c r="K21" s="26" t="s">
        <v>3075</v>
      </c>
      <c r="L21" s="26" t="s">
        <v>3185</v>
      </c>
      <c r="M21" s="26" t="s">
        <v>3185</v>
      </c>
      <c r="N21" s="25" t="s">
        <v>3075</v>
      </c>
      <c r="O21" s="25" t="s">
        <v>3185</v>
      </c>
      <c r="P21" s="25" t="s">
        <v>3075</v>
      </c>
      <c r="Q21" s="25" t="s">
        <v>3523</v>
      </c>
      <c r="R21" s="25" t="s">
        <v>3271</v>
      </c>
      <c r="S21" s="25" t="s">
        <v>3524</v>
      </c>
      <c r="T21" s="25" t="s">
        <v>3273</v>
      </c>
      <c r="U21" s="25" t="s">
        <v>3243</v>
      </c>
      <c r="V21" s="25" t="s">
        <v>3525</v>
      </c>
      <c r="W21" s="25" t="s">
        <v>3526</v>
      </c>
      <c r="X21" s="25" t="s">
        <v>3527</v>
      </c>
      <c r="Y21" s="25" t="s">
        <v>3528</v>
      </c>
      <c r="Z21" s="25" t="s">
        <v>3529</v>
      </c>
      <c r="AA21" s="25" t="s">
        <v>3530</v>
      </c>
      <c r="AB21" s="25" t="s">
        <v>3531</v>
      </c>
      <c r="AC21" s="27" t="s">
        <v>3532</v>
      </c>
      <c r="AD21" s="27" t="s">
        <v>3533</v>
      </c>
    </row>
    <row r="22" spans="1:30" s="1" customFormat="1" ht="183" customHeight="1">
      <c r="A22" s="8" t="s">
        <v>3534</v>
      </c>
      <c r="B22" s="8" t="s">
        <v>265</v>
      </c>
      <c r="C22" s="8" t="s">
        <v>2280</v>
      </c>
      <c r="D22" s="8" t="s">
        <v>3535</v>
      </c>
      <c r="E22" s="8" t="s">
        <v>3536</v>
      </c>
      <c r="F22" s="8">
        <v>2042</v>
      </c>
      <c r="G22" s="8" t="s">
        <v>3537</v>
      </c>
      <c r="H22" s="8" t="s">
        <v>3075</v>
      </c>
      <c r="I22" s="8" t="s">
        <v>3075</v>
      </c>
      <c r="J22" s="8" t="s">
        <v>3075</v>
      </c>
      <c r="K22" s="8" t="s">
        <v>3185</v>
      </c>
      <c r="L22" s="8" t="s">
        <v>3075</v>
      </c>
      <c r="M22" s="8" t="s">
        <v>3185</v>
      </c>
      <c r="N22" s="8" t="s">
        <v>3075</v>
      </c>
      <c r="O22" s="8" t="s">
        <v>3185</v>
      </c>
      <c r="P22" s="8" t="s">
        <v>3075</v>
      </c>
      <c r="Q22" s="8" t="s">
        <v>3185</v>
      </c>
      <c r="R22" s="8" t="s">
        <v>3271</v>
      </c>
      <c r="S22" s="8" t="s">
        <v>3538</v>
      </c>
      <c r="T22" s="8" t="s">
        <v>3273</v>
      </c>
      <c r="U22" s="8" t="s">
        <v>3246</v>
      </c>
      <c r="V22" s="8" t="s">
        <v>3539</v>
      </c>
      <c r="W22" s="8" t="s">
        <v>3540</v>
      </c>
      <c r="X22" s="8" t="s">
        <v>3541</v>
      </c>
      <c r="Y22" s="8" t="s">
        <v>3246</v>
      </c>
      <c r="Z22" s="8" t="s">
        <v>3542</v>
      </c>
      <c r="AA22" s="8" t="s">
        <v>3543</v>
      </c>
      <c r="AB22" s="8" t="s">
        <v>3544</v>
      </c>
      <c r="AC22" s="9" t="s">
        <v>3545</v>
      </c>
      <c r="AD22" s="9" t="s">
        <v>3546</v>
      </c>
    </row>
    <row r="23" spans="1:30" s="1" customFormat="1" ht="173.25" customHeight="1">
      <c r="A23" s="8" t="s">
        <v>3547</v>
      </c>
      <c r="B23" s="8" t="s">
        <v>326</v>
      </c>
      <c r="C23" s="8" t="s">
        <v>3548</v>
      </c>
      <c r="D23" s="8" t="s">
        <v>3549</v>
      </c>
      <c r="E23" s="8" t="s">
        <v>3550</v>
      </c>
      <c r="F23" s="8">
        <v>2040</v>
      </c>
      <c r="G23" s="8" t="s">
        <v>3551</v>
      </c>
      <c r="H23" s="8" t="s">
        <v>3075</v>
      </c>
      <c r="I23" s="8" t="s">
        <v>3075</v>
      </c>
      <c r="J23" s="8" t="s">
        <v>3075</v>
      </c>
      <c r="K23" s="8" t="s">
        <v>3185</v>
      </c>
      <c r="L23" s="8" t="s">
        <v>3075</v>
      </c>
      <c r="M23" s="8" t="s">
        <v>3185</v>
      </c>
      <c r="N23" s="8" t="s">
        <v>3075</v>
      </c>
      <c r="O23" s="8" t="s">
        <v>3185</v>
      </c>
      <c r="P23" s="8" t="s">
        <v>3075</v>
      </c>
      <c r="Q23" s="8" t="s">
        <v>3552</v>
      </c>
      <c r="R23" s="8" t="s">
        <v>3271</v>
      </c>
      <c r="S23" s="8" t="s">
        <v>3349</v>
      </c>
      <c r="T23" s="8" t="s">
        <v>3553</v>
      </c>
      <c r="U23" s="8" t="s">
        <v>3246</v>
      </c>
      <c r="V23" s="8" t="s">
        <v>3554</v>
      </c>
      <c r="W23" s="8" t="s">
        <v>3555</v>
      </c>
      <c r="X23" s="8" t="s">
        <v>3556</v>
      </c>
      <c r="Y23" s="8" t="s">
        <v>3246</v>
      </c>
      <c r="Z23" s="8" t="s">
        <v>3557</v>
      </c>
      <c r="AA23" s="8" t="s">
        <v>3558</v>
      </c>
      <c r="AB23" s="8" t="s">
        <v>3559</v>
      </c>
      <c r="AC23" s="9" t="s">
        <v>3560</v>
      </c>
      <c r="AD23" s="8" t="s">
        <v>3561</v>
      </c>
    </row>
    <row r="24" spans="1:30" s="1" customFormat="1" ht="173.25" customHeight="1">
      <c r="A24" s="8" t="s">
        <v>3562</v>
      </c>
      <c r="B24" s="8" t="s">
        <v>3563</v>
      </c>
      <c r="C24" s="8" t="s">
        <v>3548</v>
      </c>
      <c r="D24" s="8" t="s">
        <v>339</v>
      </c>
      <c r="E24" s="8" t="s">
        <v>3564</v>
      </c>
      <c r="F24" s="8">
        <v>2050</v>
      </c>
      <c r="G24" s="8" t="s">
        <v>3565</v>
      </c>
      <c r="H24" s="8" t="s">
        <v>3075</v>
      </c>
      <c r="I24" s="8" t="s">
        <v>3075</v>
      </c>
      <c r="J24" s="8" t="s">
        <v>3075</v>
      </c>
      <c r="K24" s="8" t="s">
        <v>3075</v>
      </c>
      <c r="L24" s="8" t="s">
        <v>3566</v>
      </c>
      <c r="M24" s="8" t="s">
        <v>3075</v>
      </c>
      <c r="N24" s="8" t="s">
        <v>3075</v>
      </c>
      <c r="O24" s="8" t="s">
        <v>3185</v>
      </c>
      <c r="P24" s="8" t="s">
        <v>3185</v>
      </c>
      <c r="Q24" s="8" t="s">
        <v>3567</v>
      </c>
      <c r="R24" s="8" t="s">
        <v>3568</v>
      </c>
      <c r="S24" s="8" t="s">
        <v>3569</v>
      </c>
      <c r="T24" s="8" t="s">
        <v>3570</v>
      </c>
      <c r="U24" s="8" t="s">
        <v>3395</v>
      </c>
      <c r="V24" s="8" t="s">
        <v>3075</v>
      </c>
      <c r="W24" s="8" t="s">
        <v>3571</v>
      </c>
      <c r="X24" s="8" t="s">
        <v>3572</v>
      </c>
      <c r="Y24" s="8" t="s">
        <v>3185</v>
      </c>
      <c r="Z24" s="8" t="s">
        <v>3573</v>
      </c>
      <c r="AA24" s="8" t="s">
        <v>3574</v>
      </c>
      <c r="AB24" s="8" t="s">
        <v>3575</v>
      </c>
      <c r="AC24" s="9" t="s">
        <v>3576</v>
      </c>
      <c r="AD24" s="9" t="s">
        <v>347</v>
      </c>
    </row>
    <row r="25" spans="1:30" s="1" customFormat="1" ht="127.5" customHeight="1">
      <c r="A25" s="13" t="s">
        <v>3577</v>
      </c>
      <c r="B25" s="8" t="s">
        <v>349</v>
      </c>
      <c r="C25" s="13" t="s">
        <v>2287</v>
      </c>
      <c r="D25" s="8" t="s">
        <v>3578</v>
      </c>
      <c r="E25" s="13" t="s">
        <v>3579</v>
      </c>
      <c r="F25" s="13">
        <v>2050</v>
      </c>
      <c r="G25" s="13" t="s">
        <v>3580</v>
      </c>
      <c r="H25" s="8" t="s">
        <v>3075</v>
      </c>
      <c r="I25" s="8" t="s">
        <v>3075</v>
      </c>
      <c r="J25" s="8" t="s">
        <v>3075</v>
      </c>
      <c r="K25" s="12" t="s">
        <v>3075</v>
      </c>
      <c r="L25" s="12" t="s">
        <v>3075</v>
      </c>
      <c r="M25" s="8" t="s">
        <v>3075</v>
      </c>
      <c r="N25" s="8" t="s">
        <v>3075</v>
      </c>
      <c r="O25" s="8" t="s">
        <v>3185</v>
      </c>
      <c r="P25" s="8" t="s">
        <v>3185</v>
      </c>
      <c r="Q25" s="8" t="s">
        <v>3581</v>
      </c>
      <c r="R25" s="8" t="s">
        <v>3582</v>
      </c>
      <c r="S25" s="8" t="s">
        <v>3349</v>
      </c>
      <c r="T25" s="8" t="s">
        <v>3583</v>
      </c>
      <c r="U25" s="8" t="s">
        <v>3395</v>
      </c>
      <c r="V25" s="8" t="s">
        <v>3584</v>
      </c>
      <c r="W25" s="8" t="s">
        <v>3585</v>
      </c>
      <c r="X25" s="8" t="s">
        <v>3586</v>
      </c>
      <c r="Y25" s="8" t="s">
        <v>3587</v>
      </c>
      <c r="Z25" s="8" t="s">
        <v>3588</v>
      </c>
      <c r="AA25" s="8" t="s">
        <v>3589</v>
      </c>
      <c r="AB25" s="8" t="s">
        <v>3590</v>
      </c>
      <c r="AC25" s="9" t="s">
        <v>3591</v>
      </c>
      <c r="AD25" s="9" t="s">
        <v>357</v>
      </c>
    </row>
    <row r="26" spans="1:30" s="1" customFormat="1" ht="177" customHeight="1">
      <c r="A26" s="8" t="s">
        <v>3592</v>
      </c>
      <c r="B26" s="8" t="s">
        <v>3593</v>
      </c>
      <c r="C26" s="13" t="s">
        <v>2287</v>
      </c>
      <c r="D26" s="8" t="s">
        <v>3594</v>
      </c>
      <c r="E26" s="8" t="s">
        <v>3595</v>
      </c>
      <c r="F26" s="8">
        <v>2045</v>
      </c>
      <c r="G26" s="8" t="s">
        <v>3596</v>
      </c>
      <c r="H26" s="8" t="s">
        <v>3075</v>
      </c>
      <c r="I26" s="8" t="s">
        <v>3075</v>
      </c>
      <c r="J26" s="8" t="s">
        <v>3075</v>
      </c>
      <c r="K26" s="11" t="s">
        <v>3185</v>
      </c>
      <c r="L26" s="11" t="s">
        <v>3185</v>
      </c>
      <c r="M26" s="8" t="s">
        <v>3075</v>
      </c>
      <c r="N26" s="8" t="s">
        <v>3075</v>
      </c>
      <c r="O26" s="8" t="s">
        <v>3185</v>
      </c>
      <c r="P26" s="8" t="s">
        <v>3075</v>
      </c>
      <c r="Q26" s="8" t="s">
        <v>3597</v>
      </c>
      <c r="R26" s="8" t="s">
        <v>3598</v>
      </c>
      <c r="S26" s="8" t="s">
        <v>3599</v>
      </c>
      <c r="T26" s="8" t="s">
        <v>3600</v>
      </c>
      <c r="U26" s="8" t="s">
        <v>3395</v>
      </c>
      <c r="V26" s="8" t="s">
        <v>3601</v>
      </c>
      <c r="W26" s="8" t="s">
        <v>3602</v>
      </c>
      <c r="X26" s="8" t="s">
        <v>3603</v>
      </c>
      <c r="Y26" s="8" t="s">
        <v>3246</v>
      </c>
      <c r="Z26" s="8" t="s">
        <v>3604</v>
      </c>
      <c r="AA26" s="8" t="s">
        <v>3605</v>
      </c>
      <c r="AB26" s="8" t="s">
        <v>3606</v>
      </c>
      <c r="AC26" s="9" t="s">
        <v>3607</v>
      </c>
      <c r="AD26" s="9" t="s">
        <v>347</v>
      </c>
    </row>
    <row r="27" spans="1:30" s="1" customFormat="1" ht="127.5" customHeight="1">
      <c r="A27" s="8" t="s">
        <v>3608</v>
      </c>
      <c r="B27" s="8" t="s">
        <v>370</v>
      </c>
      <c r="C27" s="8" t="s">
        <v>2289</v>
      </c>
      <c r="D27" s="8" t="s">
        <v>372</v>
      </c>
      <c r="E27" s="8" t="s">
        <v>3609</v>
      </c>
      <c r="F27" s="8">
        <v>2030</v>
      </c>
      <c r="G27" s="8" t="s">
        <v>3610</v>
      </c>
      <c r="H27" s="8" t="s">
        <v>3075</v>
      </c>
      <c r="I27" s="8" t="s">
        <v>3075</v>
      </c>
      <c r="J27" s="8" t="s">
        <v>3075</v>
      </c>
      <c r="K27" s="8" t="s">
        <v>3075</v>
      </c>
      <c r="L27" s="11" t="s">
        <v>3185</v>
      </c>
      <c r="M27" s="11" t="s">
        <v>3185</v>
      </c>
      <c r="N27" s="8" t="s">
        <v>3075</v>
      </c>
      <c r="O27" s="8" t="s">
        <v>3185</v>
      </c>
      <c r="P27" s="8" t="s">
        <v>3075</v>
      </c>
      <c r="Q27" s="8" t="s">
        <v>3246</v>
      </c>
      <c r="R27" s="8" t="s">
        <v>3611</v>
      </c>
      <c r="S27" s="8" t="s">
        <v>3246</v>
      </c>
      <c r="T27" s="8" t="s">
        <v>3273</v>
      </c>
      <c r="U27" s="8" t="s">
        <v>3612</v>
      </c>
      <c r="V27" s="8" t="s">
        <v>3613</v>
      </c>
      <c r="W27" s="8" t="s">
        <v>3614</v>
      </c>
      <c r="X27" s="8" t="s">
        <v>3615</v>
      </c>
      <c r="Y27" s="8" t="s">
        <v>3246</v>
      </c>
      <c r="Z27" s="8" t="s">
        <v>3616</v>
      </c>
      <c r="AA27" s="8" t="s">
        <v>3617</v>
      </c>
      <c r="AB27" s="8" t="s">
        <v>3618</v>
      </c>
      <c r="AC27" s="9" t="s">
        <v>3619</v>
      </c>
      <c r="AD27" s="8" t="s">
        <v>3620</v>
      </c>
    </row>
    <row r="28" spans="1:30" s="1" customFormat="1" ht="220.25" customHeight="1">
      <c r="A28" s="8" t="s">
        <v>381</v>
      </c>
      <c r="B28" s="8" t="s">
        <v>382</v>
      </c>
      <c r="C28" s="8" t="s">
        <v>2290</v>
      </c>
      <c r="D28" s="8" t="s">
        <v>384</v>
      </c>
      <c r="E28" s="8" t="s">
        <v>3621</v>
      </c>
      <c r="F28" s="8">
        <v>2030</v>
      </c>
      <c r="G28" s="8" t="s">
        <v>3622</v>
      </c>
      <c r="H28" s="8" t="s">
        <v>3075</v>
      </c>
      <c r="I28" s="8" t="s">
        <v>3373</v>
      </c>
      <c r="J28" s="8" t="s">
        <v>3075</v>
      </c>
      <c r="K28" s="8" t="s">
        <v>3075</v>
      </c>
      <c r="L28" s="11" t="s">
        <v>3185</v>
      </c>
      <c r="M28" s="11" t="s">
        <v>3075</v>
      </c>
      <c r="N28" s="8" t="s">
        <v>3075</v>
      </c>
      <c r="O28" s="8" t="s">
        <v>3185</v>
      </c>
      <c r="P28" s="8" t="s">
        <v>3185</v>
      </c>
      <c r="Q28" s="8" t="s">
        <v>3246</v>
      </c>
      <c r="R28" s="8" t="s">
        <v>3623</v>
      </c>
      <c r="S28" s="8" t="s">
        <v>3624</v>
      </c>
      <c r="T28" s="8" t="s">
        <v>3273</v>
      </c>
      <c r="U28" s="8" t="s">
        <v>3243</v>
      </c>
      <c r="V28" s="8" t="s">
        <v>3625</v>
      </c>
      <c r="W28" s="8" t="s">
        <v>3626</v>
      </c>
      <c r="X28" s="8" t="s">
        <v>3627</v>
      </c>
      <c r="Y28" s="8" t="s">
        <v>3628</v>
      </c>
      <c r="Z28" s="8" t="s">
        <v>3629</v>
      </c>
      <c r="AA28" s="8" t="s">
        <v>3630</v>
      </c>
      <c r="AB28" s="8" t="s">
        <v>3631</v>
      </c>
      <c r="AC28" s="9" t="s">
        <v>3632</v>
      </c>
      <c r="AD28" s="9" t="s">
        <v>389</v>
      </c>
    </row>
    <row r="29" spans="1:30" s="1" customFormat="1" ht="127.5" customHeight="1">
      <c r="A29" s="8" t="s">
        <v>390</v>
      </c>
      <c r="B29" s="8" t="s">
        <v>370</v>
      </c>
      <c r="C29" s="8" t="s">
        <v>2290</v>
      </c>
      <c r="D29" s="8" t="s">
        <v>3633</v>
      </c>
      <c r="E29" s="8" t="s">
        <v>3634</v>
      </c>
      <c r="F29" s="8">
        <v>2048</v>
      </c>
      <c r="G29" s="8" t="s">
        <v>3635</v>
      </c>
      <c r="H29" s="8" t="s">
        <v>3075</v>
      </c>
      <c r="I29" s="8" t="s">
        <v>3075</v>
      </c>
      <c r="J29" s="8" t="s">
        <v>3075</v>
      </c>
      <c r="K29" s="8" t="s">
        <v>3185</v>
      </c>
      <c r="L29" s="8" t="s">
        <v>3075</v>
      </c>
      <c r="M29" s="11" t="s">
        <v>3185</v>
      </c>
      <c r="N29" s="8" t="s">
        <v>3075</v>
      </c>
      <c r="O29" s="8" t="s">
        <v>3185</v>
      </c>
      <c r="P29" s="8" t="s">
        <v>3075</v>
      </c>
      <c r="Q29" s="8" t="s">
        <v>3246</v>
      </c>
      <c r="R29" s="8" t="s">
        <v>3636</v>
      </c>
      <c r="S29" s="8" t="s">
        <v>3637</v>
      </c>
      <c r="T29" s="8" t="s">
        <v>3361</v>
      </c>
      <c r="U29" s="8" t="s">
        <v>3395</v>
      </c>
      <c r="V29" s="8" t="s">
        <v>3075</v>
      </c>
      <c r="W29" s="8" t="s">
        <v>3638</v>
      </c>
      <c r="X29" s="8" t="s">
        <v>3639</v>
      </c>
      <c r="Y29" s="8" t="s">
        <v>3640</v>
      </c>
      <c r="Z29" s="8" t="s">
        <v>3246</v>
      </c>
      <c r="AA29" s="8" t="s">
        <v>3641</v>
      </c>
      <c r="AB29" s="8" t="s">
        <v>3246</v>
      </c>
      <c r="AC29" s="9" t="s">
        <v>3642</v>
      </c>
      <c r="AD29" s="9" t="s">
        <v>396</v>
      </c>
    </row>
    <row r="30" spans="1:30" s="1" customFormat="1" ht="127.5" customHeight="1">
      <c r="A30" s="8" t="s">
        <v>397</v>
      </c>
      <c r="B30" s="8" t="s">
        <v>398</v>
      </c>
      <c r="C30" s="8" t="s">
        <v>2290</v>
      </c>
      <c r="D30" s="8" t="s">
        <v>400</v>
      </c>
      <c r="E30" s="8" t="s">
        <v>3358</v>
      </c>
      <c r="F30" s="8">
        <v>2040</v>
      </c>
      <c r="G30" s="8" t="s">
        <v>3643</v>
      </c>
      <c r="H30" s="12" t="s">
        <v>3075</v>
      </c>
      <c r="I30" s="12" t="s">
        <v>3075</v>
      </c>
      <c r="J30" s="12" t="s">
        <v>3075</v>
      </c>
      <c r="K30" s="8" t="s">
        <v>3075</v>
      </c>
      <c r="L30" s="11" t="s">
        <v>3185</v>
      </c>
      <c r="M30" s="11" t="s">
        <v>3185</v>
      </c>
      <c r="N30" s="8" t="s">
        <v>3075</v>
      </c>
      <c r="O30" s="8" t="s">
        <v>3185</v>
      </c>
      <c r="P30" s="8" t="s">
        <v>3185</v>
      </c>
      <c r="Q30" s="8" t="s">
        <v>3246</v>
      </c>
      <c r="R30" s="8" t="s">
        <v>3644</v>
      </c>
      <c r="S30" s="8" t="s">
        <v>3349</v>
      </c>
      <c r="T30" s="8" t="s">
        <v>3273</v>
      </c>
      <c r="U30" s="8" t="s">
        <v>3645</v>
      </c>
      <c r="V30" s="8" t="s">
        <v>3075</v>
      </c>
      <c r="W30" s="8" t="s">
        <v>3646</v>
      </c>
      <c r="X30" s="8" t="s">
        <v>3647</v>
      </c>
      <c r="Y30" s="8" t="s">
        <v>3628</v>
      </c>
      <c r="Z30" s="8" t="s">
        <v>3648</v>
      </c>
      <c r="AA30" s="8" t="s">
        <v>3649</v>
      </c>
      <c r="AB30" s="8" t="s">
        <v>3650</v>
      </c>
      <c r="AC30" s="9" t="s">
        <v>3651</v>
      </c>
      <c r="AD30" s="9" t="s">
        <v>409</v>
      </c>
    </row>
    <row r="31" spans="1:30" s="1" customFormat="1" ht="110.25" customHeight="1">
      <c r="A31" s="8" t="s">
        <v>3652</v>
      </c>
      <c r="B31" s="13" t="s">
        <v>411</v>
      </c>
      <c r="C31" s="13" t="s">
        <v>2294</v>
      </c>
      <c r="D31" s="8" t="s">
        <v>413</v>
      </c>
      <c r="E31" s="13" t="s">
        <v>3653</v>
      </c>
      <c r="F31" s="13">
        <v>2045</v>
      </c>
      <c r="G31" s="8" t="s">
        <v>3654</v>
      </c>
      <c r="H31" s="12" t="s">
        <v>3075</v>
      </c>
      <c r="I31" s="12" t="s">
        <v>3075</v>
      </c>
      <c r="J31" s="12" t="s">
        <v>3075</v>
      </c>
      <c r="K31" s="12" t="s">
        <v>3185</v>
      </c>
      <c r="L31" s="12" t="s">
        <v>3075</v>
      </c>
      <c r="M31" s="12" t="s">
        <v>3075</v>
      </c>
      <c r="N31" s="12" t="s">
        <v>3075</v>
      </c>
      <c r="O31" s="8" t="s">
        <v>3185</v>
      </c>
      <c r="P31" s="8" t="s">
        <v>63</v>
      </c>
      <c r="Q31" s="8" t="s">
        <v>3246</v>
      </c>
      <c r="R31" s="8" t="s">
        <v>3644</v>
      </c>
      <c r="S31" s="8" t="s">
        <v>3655</v>
      </c>
      <c r="T31" s="8" t="s">
        <v>3273</v>
      </c>
      <c r="U31" s="8" t="s">
        <v>3656</v>
      </c>
      <c r="V31" s="8" t="s">
        <v>3657</v>
      </c>
      <c r="W31" s="8" t="s">
        <v>3658</v>
      </c>
      <c r="X31" s="8" t="s">
        <v>3659</v>
      </c>
      <c r="Y31" s="8" t="s">
        <v>3246</v>
      </c>
      <c r="Z31" s="8" t="s">
        <v>3660</v>
      </c>
      <c r="AA31" s="8" t="s">
        <v>3661</v>
      </c>
      <c r="AB31" s="8" t="s">
        <v>3662</v>
      </c>
      <c r="AC31" s="9" t="s">
        <v>3663</v>
      </c>
      <c r="AD31" s="9" t="s">
        <v>421</v>
      </c>
    </row>
    <row r="32" spans="1:30" s="1" customFormat="1" ht="135.75" customHeight="1">
      <c r="A32" s="13" t="s">
        <v>3664</v>
      </c>
      <c r="B32" s="8" t="s">
        <v>3665</v>
      </c>
      <c r="C32" s="13" t="s">
        <v>2294</v>
      </c>
      <c r="D32" s="8" t="s">
        <v>3666</v>
      </c>
      <c r="E32" s="13" t="s">
        <v>3667</v>
      </c>
      <c r="F32" s="13">
        <v>2037</v>
      </c>
      <c r="G32" s="8" t="s">
        <v>3668</v>
      </c>
      <c r="H32" s="12" t="s">
        <v>3075</v>
      </c>
      <c r="I32" s="12" t="s">
        <v>3075</v>
      </c>
      <c r="J32" s="12" t="s">
        <v>3075</v>
      </c>
      <c r="K32" s="12" t="s">
        <v>3185</v>
      </c>
      <c r="L32" s="12" t="s">
        <v>3075</v>
      </c>
      <c r="M32" s="12" t="s">
        <v>3075</v>
      </c>
      <c r="N32" s="12" t="s">
        <v>3075</v>
      </c>
      <c r="O32" s="8" t="s">
        <v>3185</v>
      </c>
      <c r="P32" s="8" t="s">
        <v>63</v>
      </c>
      <c r="Q32" s="8" t="s">
        <v>3669</v>
      </c>
      <c r="R32" s="8" t="s">
        <v>3670</v>
      </c>
      <c r="S32" s="8" t="s">
        <v>3671</v>
      </c>
      <c r="T32" s="8" t="s">
        <v>3273</v>
      </c>
      <c r="U32" s="8" t="s">
        <v>3395</v>
      </c>
      <c r="V32" s="8" t="s">
        <v>3672</v>
      </c>
      <c r="W32" s="8" t="s">
        <v>3673</v>
      </c>
      <c r="X32" s="8" t="s">
        <v>3674</v>
      </c>
      <c r="Y32" s="8" t="s">
        <v>3246</v>
      </c>
      <c r="Z32" s="8" t="s">
        <v>3675</v>
      </c>
      <c r="AA32" s="8" t="s">
        <v>3676</v>
      </c>
      <c r="AB32" s="8" t="s">
        <v>3677</v>
      </c>
      <c r="AC32" s="9" t="s">
        <v>3678</v>
      </c>
      <c r="AD32" s="9" t="s">
        <v>431</v>
      </c>
    </row>
    <row r="33" spans="1:39" s="1" customFormat="1" ht="135.75" customHeight="1">
      <c r="A33" s="8" t="s">
        <v>3679</v>
      </c>
      <c r="B33" s="8" t="s">
        <v>382</v>
      </c>
      <c r="C33" s="13" t="s">
        <v>2294</v>
      </c>
      <c r="D33" s="8" t="s">
        <v>3680</v>
      </c>
      <c r="E33" s="8" t="s">
        <v>3681</v>
      </c>
      <c r="F33" s="8">
        <v>2030</v>
      </c>
      <c r="G33" s="8" t="s">
        <v>3682</v>
      </c>
      <c r="H33" s="12" t="s">
        <v>3075</v>
      </c>
      <c r="I33" s="12" t="s">
        <v>3075</v>
      </c>
      <c r="J33" s="12" t="s">
        <v>3075</v>
      </c>
      <c r="K33" s="11" t="s">
        <v>3075</v>
      </c>
      <c r="L33" s="11" t="s">
        <v>3075</v>
      </c>
      <c r="M33" s="11" t="s">
        <v>63</v>
      </c>
      <c r="N33" s="11" t="s">
        <v>3075</v>
      </c>
      <c r="O33" s="8" t="s">
        <v>3185</v>
      </c>
      <c r="P33" s="8" t="s">
        <v>3075</v>
      </c>
      <c r="Q33" s="8" t="s">
        <v>3683</v>
      </c>
      <c r="R33" s="8" t="s">
        <v>3271</v>
      </c>
      <c r="S33" s="8" t="s">
        <v>3684</v>
      </c>
      <c r="T33" s="8" t="s">
        <v>3273</v>
      </c>
      <c r="U33" s="8" t="s">
        <v>3395</v>
      </c>
      <c r="V33" s="8" t="s">
        <v>3185</v>
      </c>
      <c r="W33" s="8" t="s">
        <v>3685</v>
      </c>
      <c r="X33" s="8" t="s">
        <v>3686</v>
      </c>
      <c r="Y33" s="8" t="s">
        <v>3246</v>
      </c>
      <c r="Z33" s="8" t="s">
        <v>3687</v>
      </c>
      <c r="AA33" s="8" t="s">
        <v>3688</v>
      </c>
      <c r="AB33" s="8" t="s">
        <v>3689</v>
      </c>
      <c r="AC33" s="9" t="s">
        <v>438</v>
      </c>
      <c r="AD33" s="9" t="s">
        <v>3690</v>
      </c>
    </row>
    <row r="34" spans="1:39" s="1" customFormat="1" ht="147.75" customHeight="1">
      <c r="A34" s="8" t="s">
        <v>3691</v>
      </c>
      <c r="B34" s="8" t="s">
        <v>3692</v>
      </c>
      <c r="C34" s="8" t="s">
        <v>2294</v>
      </c>
      <c r="D34" s="8" t="s">
        <v>443</v>
      </c>
      <c r="E34" s="8" t="s">
        <v>3693</v>
      </c>
      <c r="F34" s="8">
        <v>2035</v>
      </c>
      <c r="G34" s="8" t="s">
        <v>3694</v>
      </c>
      <c r="H34" s="11" t="s">
        <v>3695</v>
      </c>
      <c r="I34" s="12" t="s">
        <v>3075</v>
      </c>
      <c r="J34" s="12" t="s">
        <v>3075</v>
      </c>
      <c r="K34" s="11" t="s">
        <v>3185</v>
      </c>
      <c r="L34" s="11" t="s">
        <v>3185</v>
      </c>
      <c r="M34" s="11" t="s">
        <v>3075</v>
      </c>
      <c r="N34" s="11" t="s">
        <v>3075</v>
      </c>
      <c r="O34" s="8" t="s">
        <v>3185</v>
      </c>
      <c r="P34" s="8" t="s">
        <v>3075</v>
      </c>
      <c r="Q34" s="8" t="s">
        <v>3696</v>
      </c>
      <c r="R34" s="8" t="s">
        <v>3271</v>
      </c>
      <c r="S34" s="8" t="s">
        <v>3697</v>
      </c>
      <c r="T34" s="8" t="s">
        <v>3273</v>
      </c>
      <c r="U34" s="8" t="s">
        <v>3698</v>
      </c>
      <c r="V34" s="8" t="s">
        <v>3699</v>
      </c>
      <c r="W34" s="8" t="s">
        <v>3700</v>
      </c>
      <c r="X34" s="8" t="s">
        <v>3701</v>
      </c>
      <c r="Y34" s="8" t="s">
        <v>3246</v>
      </c>
      <c r="Z34" s="8" t="s">
        <v>3702</v>
      </c>
      <c r="AA34" s="8" t="s">
        <v>3703</v>
      </c>
      <c r="AB34" s="8" t="s">
        <v>3246</v>
      </c>
      <c r="AC34" s="9" t="s">
        <v>3704</v>
      </c>
      <c r="AD34" s="9" t="s">
        <v>449</v>
      </c>
    </row>
    <row r="35" spans="1:39" s="1" customFormat="1" ht="202.5" customHeight="1">
      <c r="A35" s="8" t="s">
        <v>3705</v>
      </c>
      <c r="B35" s="8" t="s">
        <v>3706</v>
      </c>
      <c r="C35" s="8" t="s">
        <v>2294</v>
      </c>
      <c r="D35" s="8" t="s">
        <v>3707</v>
      </c>
      <c r="E35" s="8" t="s">
        <v>3708</v>
      </c>
      <c r="F35" s="8">
        <v>2041</v>
      </c>
      <c r="G35" s="8" t="s">
        <v>3709</v>
      </c>
      <c r="H35" s="11" t="s">
        <v>3075</v>
      </c>
      <c r="I35" s="11" t="s">
        <v>3075</v>
      </c>
      <c r="J35" s="11" t="s">
        <v>3075</v>
      </c>
      <c r="K35" s="11" t="s">
        <v>3185</v>
      </c>
      <c r="L35" s="11" t="s">
        <v>3075</v>
      </c>
      <c r="M35" s="11" t="s">
        <v>3075</v>
      </c>
      <c r="N35" s="11" t="s">
        <v>3710</v>
      </c>
      <c r="O35" s="8" t="s">
        <v>3185</v>
      </c>
      <c r="P35" s="8" t="s">
        <v>3075</v>
      </c>
      <c r="Q35" s="8" t="s">
        <v>3711</v>
      </c>
      <c r="R35" s="8" t="s">
        <v>3271</v>
      </c>
      <c r="S35" s="8" t="s">
        <v>3712</v>
      </c>
      <c r="T35" s="8" t="s">
        <v>3713</v>
      </c>
      <c r="U35" s="8" t="s">
        <v>3288</v>
      </c>
      <c r="V35" s="8" t="s">
        <v>3714</v>
      </c>
      <c r="W35" s="8" t="s">
        <v>3715</v>
      </c>
      <c r="X35" s="8" t="s">
        <v>3716</v>
      </c>
      <c r="Y35" s="8" t="s">
        <v>3185</v>
      </c>
      <c r="Z35" s="8" t="s">
        <v>3717</v>
      </c>
      <c r="AA35" s="8" t="s">
        <v>3718</v>
      </c>
      <c r="AB35" s="8" t="s">
        <v>3719</v>
      </c>
      <c r="AC35" s="9" t="s">
        <v>3720</v>
      </c>
      <c r="AD35" s="9" t="s">
        <v>460</v>
      </c>
    </row>
    <row r="36" spans="1:39" s="1" customFormat="1" ht="160.5" customHeight="1">
      <c r="A36" s="8" t="s">
        <v>3721</v>
      </c>
      <c r="B36" s="8" t="s">
        <v>462</v>
      </c>
      <c r="C36" s="8" t="s">
        <v>2294</v>
      </c>
      <c r="D36" s="8" t="s">
        <v>465</v>
      </c>
      <c r="E36" s="8" t="s">
        <v>3722</v>
      </c>
      <c r="F36" s="8">
        <v>2030</v>
      </c>
      <c r="G36" s="8" t="s">
        <v>3723</v>
      </c>
      <c r="H36" s="12" t="s">
        <v>3075</v>
      </c>
      <c r="I36" s="12" t="s">
        <v>3075</v>
      </c>
      <c r="J36" s="12" t="s">
        <v>3075</v>
      </c>
      <c r="K36" s="12" t="s">
        <v>3075</v>
      </c>
      <c r="L36" s="12" t="s">
        <v>3185</v>
      </c>
      <c r="M36" s="12" t="s">
        <v>3075</v>
      </c>
      <c r="N36" s="12" t="s">
        <v>3075</v>
      </c>
      <c r="O36" s="8" t="s">
        <v>3185</v>
      </c>
      <c r="P36" s="8" t="s">
        <v>63</v>
      </c>
      <c r="Q36" s="8" t="s">
        <v>3439</v>
      </c>
      <c r="R36" s="8" t="s">
        <v>3724</v>
      </c>
      <c r="S36" s="8" t="s">
        <v>3349</v>
      </c>
      <c r="T36" s="8" t="s">
        <v>3273</v>
      </c>
      <c r="U36" s="8" t="s">
        <v>3288</v>
      </c>
      <c r="V36" s="8" t="s">
        <v>3725</v>
      </c>
      <c r="W36" s="8" t="s">
        <v>3726</v>
      </c>
      <c r="X36" s="8" t="s">
        <v>3727</v>
      </c>
      <c r="Y36" s="8" t="s">
        <v>3246</v>
      </c>
      <c r="Z36" s="8" t="s">
        <v>3728</v>
      </c>
      <c r="AA36" s="8" t="s">
        <v>3729</v>
      </c>
      <c r="AB36" s="8" t="s">
        <v>3730</v>
      </c>
      <c r="AC36" s="9" t="s">
        <v>3731</v>
      </c>
      <c r="AD36" s="9" t="s">
        <v>472</v>
      </c>
    </row>
    <row r="37" spans="1:39" s="1" customFormat="1" ht="160.5" customHeight="1">
      <c r="A37" s="8" t="s">
        <v>3732</v>
      </c>
      <c r="B37" s="8" t="s">
        <v>474</v>
      </c>
      <c r="C37" s="8" t="s">
        <v>3733</v>
      </c>
      <c r="D37" s="8" t="s">
        <v>3734</v>
      </c>
      <c r="E37" s="8" t="s">
        <v>3735</v>
      </c>
      <c r="F37" s="8">
        <v>2025</v>
      </c>
      <c r="G37" s="8" t="s">
        <v>3736</v>
      </c>
      <c r="H37" s="11" t="s">
        <v>3075</v>
      </c>
      <c r="I37" s="11" t="s">
        <v>3075</v>
      </c>
      <c r="J37" s="11" t="s">
        <v>3075</v>
      </c>
      <c r="K37" s="11" t="s">
        <v>3185</v>
      </c>
      <c r="L37" s="11" t="s">
        <v>3185</v>
      </c>
      <c r="M37" s="11" t="s">
        <v>3185</v>
      </c>
      <c r="N37" s="11" t="s">
        <v>3075</v>
      </c>
      <c r="O37" s="8" t="s">
        <v>3185</v>
      </c>
      <c r="P37" s="8" t="s">
        <v>3075</v>
      </c>
      <c r="Q37" s="8" t="s">
        <v>3737</v>
      </c>
      <c r="R37" s="8" t="s">
        <v>3738</v>
      </c>
      <c r="S37" s="8" t="s">
        <v>3739</v>
      </c>
      <c r="T37" s="8" t="s">
        <v>3273</v>
      </c>
      <c r="U37" s="8" t="s">
        <v>3246</v>
      </c>
      <c r="V37" s="8" t="s">
        <v>3246</v>
      </c>
      <c r="W37" s="8" t="s">
        <v>3740</v>
      </c>
      <c r="X37" s="8" t="s">
        <v>3741</v>
      </c>
      <c r="Y37" s="8" t="s">
        <v>3185</v>
      </c>
      <c r="Z37" s="8" t="s">
        <v>3742</v>
      </c>
      <c r="AA37" s="8" t="s">
        <v>3743</v>
      </c>
      <c r="AB37" s="8" t="s">
        <v>3744</v>
      </c>
      <c r="AC37" s="9" t="s">
        <v>3745</v>
      </c>
      <c r="AD37" s="9" t="s">
        <v>482</v>
      </c>
    </row>
    <row r="38" spans="1:39" s="1" customFormat="1" ht="160.5" customHeight="1">
      <c r="A38" s="8" t="s">
        <v>3746</v>
      </c>
      <c r="B38" s="8" t="s">
        <v>484</v>
      </c>
      <c r="C38" s="8" t="s">
        <v>2300</v>
      </c>
      <c r="D38" s="8" t="s">
        <v>486</v>
      </c>
      <c r="E38" s="8" t="s">
        <v>3747</v>
      </c>
      <c r="F38" s="8">
        <v>2050</v>
      </c>
      <c r="G38" s="8" t="s">
        <v>3748</v>
      </c>
      <c r="H38" s="11" t="s">
        <v>3075</v>
      </c>
      <c r="I38" s="11" t="s">
        <v>3075</v>
      </c>
      <c r="J38" s="11" t="s">
        <v>3075</v>
      </c>
      <c r="K38" s="11" t="s">
        <v>3075</v>
      </c>
      <c r="L38" s="11" t="s">
        <v>3185</v>
      </c>
      <c r="M38" s="11" t="s">
        <v>3185</v>
      </c>
      <c r="N38" s="11" t="s">
        <v>3075</v>
      </c>
      <c r="O38" s="8" t="s">
        <v>3185</v>
      </c>
      <c r="P38" s="8" t="s">
        <v>3185</v>
      </c>
      <c r="Q38" s="8" t="s">
        <v>3749</v>
      </c>
      <c r="R38" s="8" t="s">
        <v>3750</v>
      </c>
      <c r="S38" s="8" t="s">
        <v>3751</v>
      </c>
      <c r="T38" s="8" t="s">
        <v>3273</v>
      </c>
      <c r="U38" s="8" t="s">
        <v>3752</v>
      </c>
      <c r="V38" s="8" t="s">
        <v>3246</v>
      </c>
      <c r="W38" s="8" t="s">
        <v>3753</v>
      </c>
      <c r="X38" s="8" t="s">
        <v>3754</v>
      </c>
      <c r="Y38" s="8" t="s">
        <v>3185</v>
      </c>
      <c r="Z38" s="8" t="s">
        <v>3755</v>
      </c>
      <c r="AA38" s="8" t="s">
        <v>3756</v>
      </c>
      <c r="AB38" s="8" t="s">
        <v>3246</v>
      </c>
      <c r="AC38" s="22" t="s">
        <v>3757</v>
      </c>
      <c r="AD38" s="22" t="s">
        <v>494</v>
      </c>
    </row>
    <row r="39" spans="1:39" s="1" customFormat="1" ht="160.5" customHeight="1">
      <c r="A39" s="8" t="s">
        <v>3758</v>
      </c>
      <c r="B39" s="8" t="s">
        <v>3759</v>
      </c>
      <c r="C39" s="8" t="s">
        <v>3760</v>
      </c>
      <c r="D39" s="8" t="s">
        <v>3761</v>
      </c>
      <c r="E39" s="8" t="s">
        <v>3762</v>
      </c>
      <c r="F39" s="8">
        <v>2030</v>
      </c>
      <c r="G39" s="8" t="s">
        <v>3763</v>
      </c>
      <c r="H39" s="11" t="s">
        <v>3075</v>
      </c>
      <c r="I39" s="11" t="s">
        <v>3185</v>
      </c>
      <c r="J39" s="11" t="s">
        <v>3075</v>
      </c>
      <c r="K39" s="11" t="s">
        <v>3075</v>
      </c>
      <c r="L39" s="11" t="s">
        <v>3185</v>
      </c>
      <c r="M39" s="11" t="s">
        <v>3185</v>
      </c>
      <c r="N39" s="11" t="s">
        <v>3075</v>
      </c>
      <c r="O39" s="8" t="s">
        <v>3185</v>
      </c>
      <c r="P39" s="8" t="s">
        <v>3075</v>
      </c>
      <c r="Q39" s="8" t="s">
        <v>3764</v>
      </c>
      <c r="R39" s="8" t="s">
        <v>3765</v>
      </c>
      <c r="S39" s="8" t="s">
        <v>3766</v>
      </c>
      <c r="T39" s="8" t="s">
        <v>168</v>
      </c>
      <c r="U39" s="8" t="s">
        <v>3767</v>
      </c>
      <c r="V39" s="8" t="s">
        <v>3185</v>
      </c>
      <c r="W39" s="8" t="s">
        <v>3768</v>
      </c>
      <c r="X39" s="8" t="s">
        <v>3769</v>
      </c>
      <c r="Y39" s="8" t="s">
        <v>3246</v>
      </c>
      <c r="Z39" s="8" t="s">
        <v>3770</v>
      </c>
      <c r="AA39" s="8" t="s">
        <v>3771</v>
      </c>
      <c r="AB39" s="8" t="s">
        <v>3772</v>
      </c>
      <c r="AC39" s="9" t="s">
        <v>3773</v>
      </c>
      <c r="AD39" s="9" t="s">
        <v>505</v>
      </c>
    </row>
    <row r="40" spans="1:39" s="1" customFormat="1" ht="124.5" customHeight="1">
      <c r="A40" s="11" t="s">
        <v>3774</v>
      </c>
      <c r="B40" s="11" t="s">
        <v>507</v>
      </c>
      <c r="C40" s="11" t="s">
        <v>3775</v>
      </c>
      <c r="D40" s="11" t="s">
        <v>509</v>
      </c>
      <c r="E40" s="11" t="s">
        <v>3776</v>
      </c>
      <c r="F40" s="11">
        <v>2050</v>
      </c>
      <c r="G40" s="11" t="s">
        <v>3777</v>
      </c>
      <c r="H40" s="12" t="s">
        <v>3075</v>
      </c>
      <c r="I40" s="12" t="s">
        <v>3075</v>
      </c>
      <c r="J40" s="12" t="s">
        <v>3075</v>
      </c>
      <c r="K40" s="11" t="s">
        <v>3185</v>
      </c>
      <c r="L40" s="11" t="s">
        <v>3185</v>
      </c>
      <c r="M40" s="11" t="s">
        <v>3185</v>
      </c>
      <c r="N40" s="8" t="s">
        <v>63</v>
      </c>
      <c r="O40" s="11" t="s">
        <v>3185</v>
      </c>
      <c r="P40" s="8" t="s">
        <v>63</v>
      </c>
      <c r="Q40" s="11" t="s">
        <v>3246</v>
      </c>
      <c r="R40" s="11" t="s">
        <v>3271</v>
      </c>
      <c r="S40" s="8" t="s">
        <v>3349</v>
      </c>
      <c r="T40" s="8" t="s">
        <v>3273</v>
      </c>
      <c r="U40" s="8" t="s">
        <v>3395</v>
      </c>
      <c r="V40" s="8" t="s">
        <v>3246</v>
      </c>
      <c r="W40" s="8" t="s">
        <v>3778</v>
      </c>
      <c r="X40" s="8" t="s">
        <v>3779</v>
      </c>
      <c r="Y40" s="8" t="s">
        <v>3780</v>
      </c>
      <c r="Z40" s="8" t="s">
        <v>3781</v>
      </c>
      <c r="AA40" s="8" t="s">
        <v>3782</v>
      </c>
      <c r="AB40" s="11" t="s">
        <v>3783</v>
      </c>
      <c r="AC40" s="9" t="s">
        <v>3784</v>
      </c>
      <c r="AD40" s="9" t="s">
        <v>516</v>
      </c>
    </row>
    <row r="41" spans="1:39" s="1" customFormat="1" ht="124.5" customHeight="1">
      <c r="A41" s="11" t="s">
        <v>3785</v>
      </c>
      <c r="B41" s="11" t="s">
        <v>3786</v>
      </c>
      <c r="C41" s="11" t="s">
        <v>3775</v>
      </c>
      <c r="D41" s="11" t="s">
        <v>3787</v>
      </c>
      <c r="E41" s="11" t="s">
        <v>3788</v>
      </c>
      <c r="F41" s="11">
        <v>2050</v>
      </c>
      <c r="G41" s="11" t="s">
        <v>3789</v>
      </c>
      <c r="H41" s="11" t="s">
        <v>3185</v>
      </c>
      <c r="I41" s="11" t="s">
        <v>3075</v>
      </c>
      <c r="J41" s="11" t="s">
        <v>3185</v>
      </c>
      <c r="K41" s="11" t="s">
        <v>3185</v>
      </c>
      <c r="L41" s="11" t="s">
        <v>3185</v>
      </c>
      <c r="M41" s="11" t="s">
        <v>3185</v>
      </c>
      <c r="N41" s="11" t="s">
        <v>3185</v>
      </c>
      <c r="O41" s="11" t="s">
        <v>3790</v>
      </c>
      <c r="P41" s="8" t="s">
        <v>3185</v>
      </c>
      <c r="Q41" s="11" t="s">
        <v>3791</v>
      </c>
      <c r="R41" s="11" t="s">
        <v>3792</v>
      </c>
      <c r="S41" s="8" t="s">
        <v>3793</v>
      </c>
      <c r="T41" s="8" t="s">
        <v>3713</v>
      </c>
      <c r="U41" s="8" t="s">
        <v>3794</v>
      </c>
      <c r="V41" s="8" t="s">
        <v>3795</v>
      </c>
      <c r="W41" s="8" t="s">
        <v>3796</v>
      </c>
      <c r="X41" s="8" t="s">
        <v>3797</v>
      </c>
      <c r="Y41" s="8" t="s">
        <v>3185</v>
      </c>
      <c r="Z41" s="8" t="s">
        <v>3798</v>
      </c>
      <c r="AA41" s="8" t="s">
        <v>3799</v>
      </c>
      <c r="AB41" s="11" t="s">
        <v>3800</v>
      </c>
      <c r="AC41" s="9" t="s">
        <v>3801</v>
      </c>
      <c r="AD41" s="9" t="s">
        <v>525</v>
      </c>
    </row>
    <row r="42" spans="1:39" s="1" customFormat="1" ht="124.5" customHeight="1">
      <c r="A42" s="11" t="s">
        <v>3802</v>
      </c>
      <c r="B42" s="11" t="s">
        <v>527</v>
      </c>
      <c r="C42" s="11" t="s">
        <v>2304</v>
      </c>
      <c r="D42" s="11" t="s">
        <v>3803</v>
      </c>
      <c r="E42" s="11" t="s">
        <v>3804</v>
      </c>
      <c r="F42" s="11">
        <v>2032</v>
      </c>
      <c r="G42" s="11" t="s">
        <v>3682</v>
      </c>
      <c r="H42" s="11" t="s">
        <v>3075</v>
      </c>
      <c r="I42" s="11" t="s">
        <v>3075</v>
      </c>
      <c r="J42" s="11" t="s">
        <v>3075</v>
      </c>
      <c r="K42" s="11" t="s">
        <v>3185</v>
      </c>
      <c r="L42" s="11" t="s">
        <v>3185</v>
      </c>
      <c r="M42" s="11" t="s">
        <v>3185</v>
      </c>
      <c r="N42" s="11" t="s">
        <v>3075</v>
      </c>
      <c r="O42" s="11" t="s">
        <v>3075</v>
      </c>
      <c r="P42" s="8" t="s">
        <v>3185</v>
      </c>
      <c r="Q42" s="11" t="s">
        <v>3805</v>
      </c>
      <c r="R42" s="11" t="s">
        <v>3271</v>
      </c>
      <c r="S42" s="8" t="s">
        <v>3806</v>
      </c>
      <c r="T42" s="8" t="s">
        <v>3242</v>
      </c>
      <c r="U42" s="8" t="s">
        <v>3288</v>
      </c>
      <c r="V42" s="8" t="s">
        <v>3185</v>
      </c>
      <c r="W42" s="8" t="s">
        <v>3807</v>
      </c>
      <c r="X42" s="8" t="s">
        <v>3808</v>
      </c>
      <c r="Y42" s="8" t="s">
        <v>3185</v>
      </c>
      <c r="Z42" s="8" t="s">
        <v>3809</v>
      </c>
      <c r="AA42" s="8" t="s">
        <v>3810</v>
      </c>
      <c r="AB42" s="11" t="s">
        <v>3811</v>
      </c>
      <c r="AC42" s="9" t="s">
        <v>535</v>
      </c>
      <c r="AD42" s="9" t="s">
        <v>536</v>
      </c>
    </row>
    <row r="43" spans="1:39" s="1" customFormat="1" ht="105" customHeight="1">
      <c r="A43" s="13" t="s">
        <v>3812</v>
      </c>
      <c r="B43" s="13" t="s">
        <v>3813</v>
      </c>
      <c r="C43" s="13" t="s">
        <v>2307</v>
      </c>
      <c r="D43" s="8" t="s">
        <v>3814</v>
      </c>
      <c r="E43" s="13" t="s">
        <v>3815</v>
      </c>
      <c r="F43" s="13">
        <v>2040</v>
      </c>
      <c r="G43" s="8" t="s">
        <v>3816</v>
      </c>
      <c r="H43" s="12" t="s">
        <v>3075</v>
      </c>
      <c r="I43" s="12" t="s">
        <v>3075</v>
      </c>
      <c r="J43" s="12" t="s">
        <v>3075</v>
      </c>
      <c r="K43" s="12" t="s">
        <v>3075</v>
      </c>
      <c r="L43" s="12" t="s">
        <v>3075</v>
      </c>
      <c r="M43" s="8" t="s">
        <v>3185</v>
      </c>
      <c r="N43" s="12" t="s">
        <v>3075</v>
      </c>
      <c r="O43" s="8" t="s">
        <v>3185</v>
      </c>
      <c r="P43" s="8" t="s">
        <v>63</v>
      </c>
      <c r="Q43" s="8" t="s">
        <v>3246</v>
      </c>
      <c r="R43" s="13" t="s">
        <v>3817</v>
      </c>
      <c r="S43" s="8" t="s">
        <v>3818</v>
      </c>
      <c r="T43" s="8" t="s">
        <v>3273</v>
      </c>
      <c r="U43" s="8" t="s">
        <v>3288</v>
      </c>
      <c r="V43" s="8" t="s">
        <v>3819</v>
      </c>
      <c r="W43" s="8" t="s">
        <v>3820</v>
      </c>
      <c r="X43" s="8" t="s">
        <v>3821</v>
      </c>
      <c r="Y43" s="8" t="s">
        <v>3246</v>
      </c>
      <c r="Z43" s="8" t="s">
        <v>3822</v>
      </c>
      <c r="AA43" s="8" t="s">
        <v>3823</v>
      </c>
      <c r="AB43" s="8" t="s">
        <v>3824</v>
      </c>
      <c r="AC43" s="9" t="s">
        <v>3825</v>
      </c>
      <c r="AD43" s="9" t="s">
        <v>3826</v>
      </c>
    </row>
    <row r="44" spans="1:39" s="1" customFormat="1" ht="171.75" customHeight="1">
      <c r="A44" s="8" t="s">
        <v>3827</v>
      </c>
      <c r="B44" s="8" t="s">
        <v>382</v>
      </c>
      <c r="C44" s="13" t="s">
        <v>2307</v>
      </c>
      <c r="D44" s="8" t="s">
        <v>3828</v>
      </c>
      <c r="E44" s="8" t="s">
        <v>3829</v>
      </c>
      <c r="F44" s="8">
        <v>2040</v>
      </c>
      <c r="G44" s="8" t="s">
        <v>3830</v>
      </c>
      <c r="H44" s="12" t="s">
        <v>3075</v>
      </c>
      <c r="I44" s="12" t="s">
        <v>3075</v>
      </c>
      <c r="J44" s="12" t="s">
        <v>3075</v>
      </c>
      <c r="K44" s="12" t="s">
        <v>3075</v>
      </c>
      <c r="L44" s="12" t="s">
        <v>3075</v>
      </c>
      <c r="M44" s="8" t="s">
        <v>63</v>
      </c>
      <c r="N44" s="12" t="s">
        <v>3075</v>
      </c>
      <c r="O44" s="8" t="s">
        <v>3185</v>
      </c>
      <c r="P44" s="8" t="s">
        <v>3075</v>
      </c>
      <c r="Q44" s="8" t="s">
        <v>3246</v>
      </c>
      <c r="R44" s="8" t="s">
        <v>3318</v>
      </c>
      <c r="S44" s="8" t="s">
        <v>3831</v>
      </c>
      <c r="T44" s="8" t="s">
        <v>3273</v>
      </c>
      <c r="U44" s="8" t="s">
        <v>3832</v>
      </c>
      <c r="V44" s="8" t="s">
        <v>3246</v>
      </c>
      <c r="W44" s="8" t="s">
        <v>3833</v>
      </c>
      <c r="X44" s="8" t="s">
        <v>3834</v>
      </c>
      <c r="Y44" s="8" t="s">
        <v>3246</v>
      </c>
      <c r="Z44" s="8" t="s">
        <v>3835</v>
      </c>
      <c r="AA44" s="8" t="s">
        <v>3836</v>
      </c>
      <c r="AB44" s="8" t="s">
        <v>3837</v>
      </c>
      <c r="AC44" s="9" t="s">
        <v>3838</v>
      </c>
      <c r="AD44" s="9" t="s">
        <v>554</v>
      </c>
    </row>
    <row r="45" spans="1:39" s="1" customFormat="1" ht="171.75" customHeight="1">
      <c r="A45" s="8" t="s">
        <v>3839</v>
      </c>
      <c r="B45" s="8" t="s">
        <v>556</v>
      </c>
      <c r="C45" s="8" t="s">
        <v>2307</v>
      </c>
      <c r="D45" s="8" t="s">
        <v>3840</v>
      </c>
      <c r="E45" s="8" t="s">
        <v>3841</v>
      </c>
      <c r="F45" s="8">
        <v>2060</v>
      </c>
      <c r="G45" s="8" t="s">
        <v>3842</v>
      </c>
      <c r="H45" s="12" t="s">
        <v>3075</v>
      </c>
      <c r="I45" s="12" t="s">
        <v>3075</v>
      </c>
      <c r="J45" s="12" t="s">
        <v>3075</v>
      </c>
      <c r="K45" s="11" t="s">
        <v>3185</v>
      </c>
      <c r="L45" s="11" t="s">
        <v>3075</v>
      </c>
      <c r="M45" s="8" t="s">
        <v>3185</v>
      </c>
      <c r="N45" s="11" t="s">
        <v>3075</v>
      </c>
      <c r="O45" s="8" t="s">
        <v>3185</v>
      </c>
      <c r="P45" s="8" t="s">
        <v>3075</v>
      </c>
      <c r="Q45" s="8" t="s">
        <v>3843</v>
      </c>
      <c r="R45" s="8" t="s">
        <v>3271</v>
      </c>
      <c r="S45" s="8" t="s">
        <v>3844</v>
      </c>
      <c r="T45" s="8" t="s">
        <v>3273</v>
      </c>
      <c r="U45" s="8" t="s">
        <v>3845</v>
      </c>
      <c r="V45" s="8" t="s">
        <v>3846</v>
      </c>
      <c r="W45" s="8" t="s">
        <v>3847</v>
      </c>
      <c r="X45" s="8" t="s">
        <v>3848</v>
      </c>
      <c r="Y45" s="8" t="s">
        <v>3246</v>
      </c>
      <c r="Z45" s="8" t="s">
        <v>3849</v>
      </c>
      <c r="AA45" s="8" t="s">
        <v>3850</v>
      </c>
      <c r="AB45" s="8" t="s">
        <v>3851</v>
      </c>
      <c r="AC45" s="9" t="s">
        <v>3852</v>
      </c>
      <c r="AD45" s="9" t="s">
        <v>565</v>
      </c>
    </row>
    <row r="46" spans="1:39" s="1" customFormat="1" ht="171.75" customHeight="1">
      <c r="A46" s="8" t="s">
        <v>3853</v>
      </c>
      <c r="B46" s="8" t="s">
        <v>3854</v>
      </c>
      <c r="C46" s="8" t="s">
        <v>2307</v>
      </c>
      <c r="D46" s="8" t="s">
        <v>3855</v>
      </c>
      <c r="E46" s="8" t="s">
        <v>3237</v>
      </c>
      <c r="F46" s="8">
        <v>2050</v>
      </c>
      <c r="G46" s="8" t="s">
        <v>3856</v>
      </c>
      <c r="H46" s="12" t="s">
        <v>3075</v>
      </c>
      <c r="I46" s="12" t="s">
        <v>3075</v>
      </c>
      <c r="J46" s="12" t="s">
        <v>3075</v>
      </c>
      <c r="K46" s="12" t="s">
        <v>3075</v>
      </c>
      <c r="L46" s="12" t="s">
        <v>3075</v>
      </c>
      <c r="M46" s="8" t="s">
        <v>3185</v>
      </c>
      <c r="N46" s="11" t="s">
        <v>3075</v>
      </c>
      <c r="O46" s="8" t="s">
        <v>3185</v>
      </c>
      <c r="P46" s="8" t="s">
        <v>3075</v>
      </c>
      <c r="Q46" s="8" t="s">
        <v>3857</v>
      </c>
      <c r="R46" s="8" t="s">
        <v>3858</v>
      </c>
      <c r="S46" s="8" t="s">
        <v>3859</v>
      </c>
      <c r="T46" s="8" t="s">
        <v>3335</v>
      </c>
      <c r="U46" s="8" t="s">
        <v>3395</v>
      </c>
      <c r="V46" s="8" t="s">
        <v>3075</v>
      </c>
      <c r="W46" s="8" t="s">
        <v>3860</v>
      </c>
      <c r="X46" s="8" t="s">
        <v>3861</v>
      </c>
      <c r="Y46" s="8" t="s">
        <v>3246</v>
      </c>
      <c r="Z46" s="8" t="s">
        <v>3862</v>
      </c>
      <c r="AA46" s="8" t="s">
        <v>3863</v>
      </c>
      <c r="AB46" s="8" t="s">
        <v>3864</v>
      </c>
      <c r="AC46" s="9" t="s">
        <v>3865</v>
      </c>
      <c r="AD46" s="9" t="s">
        <v>574</v>
      </c>
    </row>
    <row r="47" spans="1:39" s="1" customFormat="1" ht="105" customHeight="1">
      <c r="A47" s="8" t="s">
        <v>3866</v>
      </c>
      <c r="B47" s="8" t="s">
        <v>576</v>
      </c>
      <c r="C47" s="8" t="s">
        <v>3867</v>
      </c>
      <c r="D47" s="8" t="s">
        <v>578</v>
      </c>
      <c r="E47" s="8" t="s">
        <v>3868</v>
      </c>
      <c r="F47" s="8">
        <v>2040</v>
      </c>
      <c r="G47" s="8" t="s">
        <v>3869</v>
      </c>
      <c r="H47" s="11" t="s">
        <v>3185</v>
      </c>
      <c r="I47" s="12" t="s">
        <v>3075</v>
      </c>
      <c r="J47" s="11" t="s">
        <v>3185</v>
      </c>
      <c r="K47" s="11" t="s">
        <v>3075</v>
      </c>
      <c r="L47" s="11" t="s">
        <v>3185</v>
      </c>
      <c r="M47" s="11" t="s">
        <v>3185</v>
      </c>
      <c r="N47" s="11" t="s">
        <v>3185</v>
      </c>
      <c r="O47" s="11" t="s">
        <v>3185</v>
      </c>
      <c r="P47" s="11" t="s">
        <v>3185</v>
      </c>
      <c r="Q47" s="8" t="s">
        <v>3870</v>
      </c>
      <c r="R47" s="8" t="s">
        <v>3871</v>
      </c>
      <c r="S47" s="8" t="s">
        <v>3349</v>
      </c>
      <c r="T47" s="8" t="s">
        <v>3273</v>
      </c>
      <c r="U47" s="8" t="s">
        <v>3395</v>
      </c>
      <c r="V47" s="8" t="s">
        <v>3246</v>
      </c>
      <c r="W47" s="8" t="s">
        <v>3872</v>
      </c>
      <c r="X47" s="8" t="s">
        <v>3873</v>
      </c>
      <c r="Y47" s="8" t="s">
        <v>3246</v>
      </c>
      <c r="Z47" s="8" t="s">
        <v>3874</v>
      </c>
      <c r="AA47" s="8" t="s">
        <v>3875</v>
      </c>
      <c r="AB47" s="8" t="s">
        <v>3876</v>
      </c>
      <c r="AC47" s="9" t="s">
        <v>3877</v>
      </c>
      <c r="AD47" s="9" t="s">
        <v>585</v>
      </c>
      <c r="AM47" s="1" t="s">
        <v>3878</v>
      </c>
    </row>
    <row r="48" spans="1:39" s="1" customFormat="1" ht="105" customHeight="1">
      <c r="A48" s="8" t="s">
        <v>3879</v>
      </c>
      <c r="B48" s="8" t="s">
        <v>587</v>
      </c>
      <c r="C48" s="8" t="s">
        <v>3880</v>
      </c>
      <c r="D48" s="8" t="s">
        <v>590</v>
      </c>
      <c r="E48" s="8" t="s">
        <v>3881</v>
      </c>
      <c r="F48" s="8">
        <v>2030</v>
      </c>
      <c r="G48" s="8" t="s">
        <v>3882</v>
      </c>
      <c r="H48" s="12" t="s">
        <v>3075</v>
      </c>
      <c r="I48" s="12" t="s">
        <v>3075</v>
      </c>
      <c r="J48" s="11" t="s">
        <v>3185</v>
      </c>
      <c r="K48" s="11" t="s">
        <v>3185</v>
      </c>
      <c r="L48" s="11" t="s">
        <v>3185</v>
      </c>
      <c r="M48" s="11" t="s">
        <v>3185</v>
      </c>
      <c r="N48" s="11" t="s">
        <v>3185</v>
      </c>
      <c r="O48" s="11" t="s">
        <v>3185</v>
      </c>
      <c r="P48" s="11" t="s">
        <v>3185</v>
      </c>
      <c r="Q48" s="8" t="s">
        <v>3439</v>
      </c>
      <c r="R48" s="8" t="s">
        <v>3883</v>
      </c>
      <c r="S48" s="8" t="s">
        <v>3349</v>
      </c>
      <c r="T48" s="8" t="s">
        <v>3242</v>
      </c>
      <c r="U48" s="8" t="s">
        <v>3395</v>
      </c>
      <c r="V48" s="8" t="s">
        <v>3246</v>
      </c>
      <c r="W48" s="8" t="s">
        <v>3884</v>
      </c>
      <c r="X48" s="8" t="s">
        <v>3885</v>
      </c>
      <c r="Y48" s="8" t="s">
        <v>3246</v>
      </c>
      <c r="Z48" s="8" t="s">
        <v>3886</v>
      </c>
      <c r="AA48" s="8" t="s">
        <v>3887</v>
      </c>
      <c r="AB48" s="8" t="s">
        <v>3888</v>
      </c>
      <c r="AC48" s="9" t="s">
        <v>3889</v>
      </c>
      <c r="AD48" s="9" t="s">
        <v>595</v>
      </c>
    </row>
    <row r="49" spans="1:30" s="1" customFormat="1" ht="174" customHeight="1">
      <c r="A49" s="8" t="s">
        <v>3890</v>
      </c>
      <c r="B49" s="8" t="s">
        <v>3891</v>
      </c>
      <c r="C49" s="8" t="s">
        <v>3892</v>
      </c>
      <c r="D49" s="8" t="s">
        <v>3893</v>
      </c>
      <c r="E49" s="8" t="s">
        <v>3894</v>
      </c>
      <c r="F49" s="8">
        <v>2040</v>
      </c>
      <c r="G49" s="8" t="s">
        <v>3895</v>
      </c>
      <c r="H49" s="11" t="s">
        <v>3896</v>
      </c>
      <c r="I49" s="11" t="s">
        <v>3075</v>
      </c>
      <c r="J49" s="11" t="s">
        <v>3075</v>
      </c>
      <c r="K49" s="11" t="s">
        <v>3897</v>
      </c>
      <c r="L49" s="11" t="s">
        <v>3898</v>
      </c>
      <c r="M49" s="11" t="s">
        <v>3075</v>
      </c>
      <c r="N49" s="11" t="s">
        <v>3899</v>
      </c>
      <c r="O49" s="11" t="s">
        <v>3900</v>
      </c>
      <c r="P49" s="11" t="s">
        <v>3901</v>
      </c>
      <c r="Q49" s="8" t="s">
        <v>3902</v>
      </c>
      <c r="R49" s="8" t="s">
        <v>3903</v>
      </c>
      <c r="S49" s="8" t="s">
        <v>3904</v>
      </c>
      <c r="T49" s="8" t="s">
        <v>3335</v>
      </c>
      <c r="U49" s="8" t="s">
        <v>3246</v>
      </c>
      <c r="V49" s="8" t="s">
        <v>3905</v>
      </c>
      <c r="W49" s="8" t="s">
        <v>3906</v>
      </c>
      <c r="X49" s="8" t="s">
        <v>3907</v>
      </c>
      <c r="Y49" s="8" t="s">
        <v>3246</v>
      </c>
      <c r="Z49" s="8" t="s">
        <v>3908</v>
      </c>
      <c r="AA49" s="8" t="s">
        <v>3909</v>
      </c>
      <c r="AB49" s="8" t="s">
        <v>3910</v>
      </c>
      <c r="AC49" s="9" t="s">
        <v>3911</v>
      </c>
      <c r="AD49" s="9" t="s">
        <v>3912</v>
      </c>
    </row>
    <row r="50" spans="1:30" s="1" customFormat="1" ht="95.25" customHeight="1">
      <c r="A50" s="8" t="s">
        <v>3913</v>
      </c>
      <c r="B50" s="8" t="s">
        <v>3914</v>
      </c>
      <c r="C50" s="8" t="s">
        <v>3915</v>
      </c>
      <c r="D50" s="8" t="s">
        <v>3916</v>
      </c>
      <c r="E50" s="8" t="s">
        <v>3358</v>
      </c>
      <c r="F50" s="8">
        <v>2040</v>
      </c>
      <c r="G50" s="8" t="s">
        <v>3917</v>
      </c>
      <c r="H50" s="11" t="s">
        <v>3075</v>
      </c>
      <c r="I50" s="11" t="s">
        <v>3075</v>
      </c>
      <c r="J50" s="11" t="s">
        <v>3075</v>
      </c>
      <c r="K50" s="11" t="s">
        <v>3075</v>
      </c>
      <c r="L50" s="11" t="s">
        <v>3185</v>
      </c>
      <c r="M50" s="11" t="s">
        <v>3075</v>
      </c>
      <c r="N50" s="11" t="s">
        <v>3075</v>
      </c>
      <c r="O50" s="11" t="s">
        <v>3185</v>
      </c>
      <c r="P50" s="11" t="s">
        <v>3918</v>
      </c>
      <c r="Q50" s="8" t="s">
        <v>3246</v>
      </c>
      <c r="R50" s="8" t="s">
        <v>3919</v>
      </c>
      <c r="S50" s="8" t="s">
        <v>3349</v>
      </c>
      <c r="T50" s="8" t="s">
        <v>3273</v>
      </c>
      <c r="U50" s="8" t="s">
        <v>3395</v>
      </c>
      <c r="V50" s="8" t="s">
        <v>3246</v>
      </c>
      <c r="W50" s="8" t="s">
        <v>3920</v>
      </c>
      <c r="X50" s="8" t="s">
        <v>3921</v>
      </c>
      <c r="Y50" s="8" t="s">
        <v>3246</v>
      </c>
      <c r="Z50" s="8" t="s">
        <v>3922</v>
      </c>
      <c r="AA50" s="8" t="s">
        <v>3923</v>
      </c>
      <c r="AB50" s="8" t="s">
        <v>3924</v>
      </c>
      <c r="AC50" s="9" t="s">
        <v>3925</v>
      </c>
      <c r="AD50" s="9" t="s">
        <v>3926</v>
      </c>
    </row>
    <row r="51" spans="1:30" s="1" customFormat="1" ht="171.75" customHeight="1">
      <c r="A51" s="8" t="s">
        <v>3927</v>
      </c>
      <c r="B51" s="8" t="s">
        <v>3928</v>
      </c>
      <c r="C51" s="8" t="s">
        <v>2308</v>
      </c>
      <c r="D51" s="8" t="s">
        <v>3929</v>
      </c>
      <c r="E51" s="8" t="s">
        <v>3930</v>
      </c>
      <c r="F51" s="8"/>
      <c r="G51" s="8" t="s">
        <v>3931</v>
      </c>
      <c r="H51" s="11" t="s">
        <v>3075</v>
      </c>
      <c r="I51" s="11" t="s">
        <v>3075</v>
      </c>
      <c r="J51" s="11" t="s">
        <v>3075</v>
      </c>
      <c r="K51" s="11" t="s">
        <v>3075</v>
      </c>
      <c r="L51" s="11" t="s">
        <v>3185</v>
      </c>
      <c r="M51" s="11" t="s">
        <v>3075</v>
      </c>
      <c r="N51" s="11" t="s">
        <v>3185</v>
      </c>
      <c r="O51" s="11" t="s">
        <v>3185</v>
      </c>
      <c r="P51" s="11" t="s">
        <v>3185</v>
      </c>
      <c r="Q51" s="8" t="s">
        <v>3932</v>
      </c>
      <c r="R51" s="8" t="s">
        <v>3933</v>
      </c>
      <c r="S51" s="8" t="s">
        <v>3934</v>
      </c>
      <c r="T51" s="8" t="s">
        <v>3273</v>
      </c>
      <c r="U51" s="8" t="s">
        <v>3395</v>
      </c>
      <c r="V51" s="8" t="s">
        <v>3185</v>
      </c>
      <c r="W51" s="8" t="s">
        <v>3935</v>
      </c>
      <c r="X51" s="8" t="s">
        <v>3936</v>
      </c>
      <c r="Y51" s="8" t="s">
        <v>3937</v>
      </c>
      <c r="Z51" s="8" t="s">
        <v>3938</v>
      </c>
      <c r="AA51" s="8" t="s">
        <v>3939</v>
      </c>
      <c r="AB51" s="8" t="s">
        <v>3940</v>
      </c>
      <c r="AC51" s="9" t="s">
        <v>3941</v>
      </c>
      <c r="AD51" s="9" t="s">
        <v>604</v>
      </c>
    </row>
    <row r="52" spans="1:30" s="1" customFormat="1" ht="171.75" customHeight="1">
      <c r="A52" s="8" t="s">
        <v>3942</v>
      </c>
      <c r="B52" s="8" t="s">
        <v>3943</v>
      </c>
      <c r="C52" s="8" t="s">
        <v>3944</v>
      </c>
      <c r="D52" s="8" t="s">
        <v>3945</v>
      </c>
      <c r="E52" s="8" t="s">
        <v>3946</v>
      </c>
      <c r="F52" s="8"/>
      <c r="G52" s="8" t="s">
        <v>3947</v>
      </c>
      <c r="H52" s="11" t="s">
        <v>3075</v>
      </c>
      <c r="I52" s="11" t="s">
        <v>3185</v>
      </c>
      <c r="J52" s="11" t="s">
        <v>3185</v>
      </c>
      <c r="K52" s="11" t="s">
        <v>3185</v>
      </c>
      <c r="L52" s="11" t="s">
        <v>3075</v>
      </c>
      <c r="M52" s="11" t="s">
        <v>3185</v>
      </c>
      <c r="N52" s="11" t="s">
        <v>3075</v>
      </c>
      <c r="O52" s="11" t="s">
        <v>3185</v>
      </c>
      <c r="P52" s="11" t="s">
        <v>3075</v>
      </c>
      <c r="Q52" s="8" t="s">
        <v>3948</v>
      </c>
      <c r="R52" s="8" t="s">
        <v>3933</v>
      </c>
      <c r="S52" s="8" t="s">
        <v>3949</v>
      </c>
      <c r="T52" s="8" t="s">
        <v>3713</v>
      </c>
      <c r="U52" s="8" t="s">
        <v>3246</v>
      </c>
      <c r="V52" s="8" t="s">
        <v>3185</v>
      </c>
      <c r="W52" s="8" t="s">
        <v>3950</v>
      </c>
      <c r="X52" s="8" t="s">
        <v>3951</v>
      </c>
      <c r="Y52" s="8" t="s">
        <v>3185</v>
      </c>
      <c r="Z52" s="8" t="s">
        <v>3952</v>
      </c>
      <c r="AA52" s="8" t="s">
        <v>3953</v>
      </c>
      <c r="AB52" s="8" t="s">
        <v>3954</v>
      </c>
      <c r="AC52" s="9" t="s">
        <v>3955</v>
      </c>
      <c r="AD52" s="9" t="s">
        <v>3956</v>
      </c>
    </row>
    <row r="53" spans="1:30" s="1" customFormat="1" ht="157.5" customHeight="1">
      <c r="A53" s="8" t="s">
        <v>3957</v>
      </c>
      <c r="B53" s="8" t="s">
        <v>606</v>
      </c>
      <c r="C53" s="13" t="s">
        <v>2314</v>
      </c>
      <c r="D53" s="8" t="s">
        <v>3958</v>
      </c>
      <c r="E53" s="13" t="s">
        <v>3423</v>
      </c>
      <c r="F53" s="13">
        <v>2050</v>
      </c>
      <c r="G53" s="8" t="s">
        <v>3959</v>
      </c>
      <c r="H53" s="12" t="s">
        <v>3075</v>
      </c>
      <c r="I53" s="12" t="s">
        <v>3075</v>
      </c>
      <c r="J53" s="12" t="s">
        <v>3075</v>
      </c>
      <c r="K53" s="12" t="s">
        <v>3075</v>
      </c>
      <c r="L53" s="12" t="s">
        <v>3075</v>
      </c>
      <c r="M53" s="11" t="s">
        <v>3185</v>
      </c>
      <c r="N53" s="8" t="s">
        <v>63</v>
      </c>
      <c r="O53" s="8" t="s">
        <v>63</v>
      </c>
      <c r="P53" s="8" t="s">
        <v>63</v>
      </c>
      <c r="Q53" s="8" t="s">
        <v>3960</v>
      </c>
      <c r="R53" s="8" t="s">
        <v>3961</v>
      </c>
      <c r="S53" s="8" t="s">
        <v>3962</v>
      </c>
      <c r="T53" s="8" t="s">
        <v>3335</v>
      </c>
      <c r="U53" s="8" t="s">
        <v>3395</v>
      </c>
      <c r="V53" s="8" t="s">
        <v>3075</v>
      </c>
      <c r="W53" s="8" t="s">
        <v>3963</v>
      </c>
      <c r="X53" s="8" t="s">
        <v>3921</v>
      </c>
      <c r="Y53" s="8" t="s">
        <v>3964</v>
      </c>
      <c r="Z53" s="8" t="s">
        <v>3965</v>
      </c>
      <c r="AA53" s="8" t="s">
        <v>3966</v>
      </c>
      <c r="AB53" s="8" t="s">
        <v>3967</v>
      </c>
      <c r="AC53" s="9" t="s">
        <v>3968</v>
      </c>
      <c r="AD53" s="9" t="s">
        <v>616</v>
      </c>
    </row>
    <row r="54" spans="1:30" s="1" customFormat="1" ht="157.5" customHeight="1">
      <c r="A54" s="8" t="s">
        <v>3969</v>
      </c>
      <c r="B54" s="8" t="s">
        <v>618</v>
      </c>
      <c r="C54" s="8" t="s">
        <v>2314</v>
      </c>
      <c r="D54" s="8" t="s">
        <v>3970</v>
      </c>
      <c r="E54" s="8" t="s">
        <v>3268</v>
      </c>
      <c r="F54" s="8">
        <v>2030</v>
      </c>
      <c r="G54" s="8" t="s">
        <v>3971</v>
      </c>
      <c r="H54" s="11" t="s">
        <v>3246</v>
      </c>
      <c r="I54" s="11" t="s">
        <v>3246</v>
      </c>
      <c r="J54" s="11" t="s">
        <v>3246</v>
      </c>
      <c r="K54" s="11" t="s">
        <v>3246</v>
      </c>
      <c r="L54" s="11" t="s">
        <v>3246</v>
      </c>
      <c r="M54" s="11" t="s">
        <v>3246</v>
      </c>
      <c r="N54" s="11" t="s">
        <v>3246</v>
      </c>
      <c r="O54" s="11" t="s">
        <v>3246</v>
      </c>
      <c r="P54" s="11" t="s">
        <v>3246</v>
      </c>
      <c r="Q54" s="8" t="s">
        <v>3246</v>
      </c>
      <c r="R54" s="8" t="s">
        <v>3972</v>
      </c>
      <c r="S54" s="8" t="s">
        <v>3973</v>
      </c>
      <c r="T54" s="8" t="s">
        <v>3974</v>
      </c>
      <c r="U54" s="8" t="s">
        <v>3794</v>
      </c>
      <c r="V54" s="8" t="s">
        <v>3975</v>
      </c>
      <c r="W54" s="8" t="s">
        <v>3976</v>
      </c>
      <c r="X54" s="8" t="s">
        <v>3921</v>
      </c>
      <c r="Y54" s="8" t="s">
        <v>3246</v>
      </c>
      <c r="Z54" s="8" t="s">
        <v>3246</v>
      </c>
      <c r="AA54" s="8" t="s">
        <v>3977</v>
      </c>
      <c r="AB54" s="8" t="s">
        <v>3978</v>
      </c>
      <c r="AC54" s="9" t="s">
        <v>3979</v>
      </c>
      <c r="AD54" s="9" t="s">
        <v>624</v>
      </c>
    </row>
    <row r="55" spans="1:30" s="1" customFormat="1" ht="157.5" customHeight="1">
      <c r="A55" s="8" t="s">
        <v>3980</v>
      </c>
      <c r="B55" s="8" t="s">
        <v>382</v>
      </c>
      <c r="C55" s="8" t="s">
        <v>3981</v>
      </c>
      <c r="D55" s="8" t="s">
        <v>3982</v>
      </c>
      <c r="E55" s="8" t="s">
        <v>3983</v>
      </c>
      <c r="F55" s="8">
        <v>2050</v>
      </c>
      <c r="G55" s="8" t="s">
        <v>3682</v>
      </c>
      <c r="H55" s="11" t="s">
        <v>3185</v>
      </c>
      <c r="I55" s="11" t="s">
        <v>3185</v>
      </c>
      <c r="J55" s="11" t="s">
        <v>3185</v>
      </c>
      <c r="K55" s="11" t="s">
        <v>3185</v>
      </c>
      <c r="L55" s="11" t="s">
        <v>3185</v>
      </c>
      <c r="M55" s="11" t="s">
        <v>3185</v>
      </c>
      <c r="N55" s="11" t="s">
        <v>3984</v>
      </c>
      <c r="O55" s="11" t="s">
        <v>3246</v>
      </c>
      <c r="P55" s="11" t="s">
        <v>3246</v>
      </c>
      <c r="Q55" s="8" t="s">
        <v>3246</v>
      </c>
      <c r="R55" s="8" t="s">
        <v>3985</v>
      </c>
      <c r="S55" s="8" t="s">
        <v>3986</v>
      </c>
      <c r="T55" s="8" t="s">
        <v>3974</v>
      </c>
      <c r="U55" s="8" t="s">
        <v>3794</v>
      </c>
      <c r="V55" s="8" t="s">
        <v>3987</v>
      </c>
      <c r="W55" s="8" t="s">
        <v>3988</v>
      </c>
      <c r="X55" s="8" t="s">
        <v>3989</v>
      </c>
      <c r="Y55" s="8" t="s">
        <v>3990</v>
      </c>
      <c r="Z55" s="8" t="s">
        <v>3246</v>
      </c>
      <c r="AA55" s="8" t="s">
        <v>3991</v>
      </c>
      <c r="AB55" s="8" t="s">
        <v>3992</v>
      </c>
      <c r="AC55" s="9" t="s">
        <v>3993</v>
      </c>
      <c r="AD55" s="9" t="s">
        <v>634</v>
      </c>
    </row>
    <row r="56" spans="1:30" s="1" customFormat="1" ht="157.5" customHeight="1">
      <c r="A56" s="8" t="s">
        <v>3994</v>
      </c>
      <c r="B56" s="8" t="s">
        <v>3995</v>
      </c>
      <c r="C56" s="8" t="s">
        <v>2315</v>
      </c>
      <c r="D56" s="8" t="s">
        <v>3996</v>
      </c>
      <c r="E56" s="8" t="s">
        <v>3997</v>
      </c>
      <c r="F56" s="8">
        <v>2037</v>
      </c>
      <c r="G56" s="8" t="s">
        <v>3998</v>
      </c>
      <c r="H56" s="12" t="s">
        <v>3075</v>
      </c>
      <c r="I56" s="12" t="s">
        <v>3075</v>
      </c>
      <c r="J56" s="11" t="s">
        <v>3185</v>
      </c>
      <c r="K56" s="11" t="s">
        <v>3185</v>
      </c>
      <c r="L56" s="11" t="s">
        <v>3185</v>
      </c>
      <c r="M56" s="11" t="s">
        <v>3185</v>
      </c>
      <c r="N56" s="8" t="s">
        <v>3494</v>
      </c>
      <c r="O56" s="8" t="s">
        <v>3185</v>
      </c>
      <c r="P56" s="8" t="s">
        <v>3185</v>
      </c>
      <c r="Q56" s="8" t="s">
        <v>3999</v>
      </c>
      <c r="R56" s="8" t="s">
        <v>3271</v>
      </c>
      <c r="S56" s="8" t="s">
        <v>3349</v>
      </c>
      <c r="T56" s="8" t="s">
        <v>3974</v>
      </c>
      <c r="U56" s="8" t="s">
        <v>4000</v>
      </c>
      <c r="V56" s="8" t="s">
        <v>3185</v>
      </c>
      <c r="W56" s="8" t="s">
        <v>4001</v>
      </c>
      <c r="X56" s="8" t="s">
        <v>4002</v>
      </c>
      <c r="Y56" s="8" t="s">
        <v>3246</v>
      </c>
      <c r="Z56" s="8" t="s">
        <v>4003</v>
      </c>
      <c r="AA56" s="8" t="s">
        <v>4004</v>
      </c>
      <c r="AB56" s="8" t="s">
        <v>4005</v>
      </c>
      <c r="AC56" s="9" t="s">
        <v>4006</v>
      </c>
      <c r="AD56" s="9" t="s">
        <v>646</v>
      </c>
    </row>
    <row r="57" spans="1:30" s="1" customFormat="1" ht="197.25" customHeight="1">
      <c r="A57" s="8" t="s">
        <v>4007</v>
      </c>
      <c r="B57" s="8" t="s">
        <v>290</v>
      </c>
      <c r="C57" s="8" t="s">
        <v>4008</v>
      </c>
      <c r="D57" s="8" t="s">
        <v>650</v>
      </c>
      <c r="E57" s="8" t="s">
        <v>3268</v>
      </c>
      <c r="F57" s="8">
        <v>2030</v>
      </c>
      <c r="G57" s="8" t="s">
        <v>4009</v>
      </c>
      <c r="H57" s="12" t="s">
        <v>3075</v>
      </c>
      <c r="I57" s="12" t="s">
        <v>3075</v>
      </c>
      <c r="J57" s="12" t="s">
        <v>3075</v>
      </c>
      <c r="K57" s="11" t="s">
        <v>3185</v>
      </c>
      <c r="L57" s="11" t="s">
        <v>3185</v>
      </c>
      <c r="M57" s="11" t="s">
        <v>3185</v>
      </c>
      <c r="N57" s="8" t="s">
        <v>3494</v>
      </c>
      <c r="O57" s="8" t="s">
        <v>3185</v>
      </c>
      <c r="P57" s="8" t="s">
        <v>3185</v>
      </c>
      <c r="Q57" s="8" t="s">
        <v>4010</v>
      </c>
      <c r="R57" s="8" t="s">
        <v>3455</v>
      </c>
      <c r="S57" s="8" t="s">
        <v>4011</v>
      </c>
      <c r="T57" s="8" t="s">
        <v>4012</v>
      </c>
      <c r="U57" s="8" t="s">
        <v>3288</v>
      </c>
      <c r="V57" s="8" t="s">
        <v>3185</v>
      </c>
      <c r="W57" s="8" t="s">
        <v>4013</v>
      </c>
      <c r="X57" s="8" t="s">
        <v>4014</v>
      </c>
      <c r="Y57" s="8" t="s">
        <v>3246</v>
      </c>
      <c r="Z57" s="8" t="s">
        <v>4015</v>
      </c>
      <c r="AA57" s="8" t="s">
        <v>4016</v>
      </c>
      <c r="AB57" s="8" t="s">
        <v>4017</v>
      </c>
      <c r="AC57" s="9" t="s">
        <v>4018</v>
      </c>
      <c r="AD57" s="9" t="s">
        <v>655</v>
      </c>
    </row>
    <row r="58" spans="1:30" s="1" customFormat="1" ht="227.25" customHeight="1">
      <c r="A58" s="8" t="s">
        <v>4019</v>
      </c>
      <c r="B58" s="8" t="s">
        <v>265</v>
      </c>
      <c r="C58" s="8" t="s">
        <v>4020</v>
      </c>
      <c r="D58" s="8" t="s">
        <v>4021</v>
      </c>
      <c r="E58" s="8" t="s">
        <v>3268</v>
      </c>
      <c r="F58" s="8">
        <v>2030</v>
      </c>
      <c r="G58" s="8" t="s">
        <v>4022</v>
      </c>
      <c r="H58" s="12" t="s">
        <v>3075</v>
      </c>
      <c r="I58" s="12" t="s">
        <v>3075</v>
      </c>
      <c r="J58" s="12" t="s">
        <v>3075</v>
      </c>
      <c r="K58" s="12" t="s">
        <v>3075</v>
      </c>
      <c r="L58" s="12" t="s">
        <v>3075</v>
      </c>
      <c r="M58" s="11" t="s">
        <v>63</v>
      </c>
      <c r="N58" s="8" t="s">
        <v>3075</v>
      </c>
      <c r="O58" s="8" t="s">
        <v>3185</v>
      </c>
      <c r="P58" s="8" t="s">
        <v>3075</v>
      </c>
      <c r="Q58" s="8" t="s">
        <v>3246</v>
      </c>
      <c r="R58" s="8" t="s">
        <v>3271</v>
      </c>
      <c r="S58" s="8" t="s">
        <v>4023</v>
      </c>
      <c r="T58" s="8" t="s">
        <v>4024</v>
      </c>
      <c r="U58" s="8" t="s">
        <v>3288</v>
      </c>
      <c r="V58" s="8" t="s">
        <v>3185</v>
      </c>
      <c r="W58" s="8" t="s">
        <v>4025</v>
      </c>
      <c r="X58" s="8" t="s">
        <v>4026</v>
      </c>
      <c r="Y58" s="8" t="s">
        <v>4027</v>
      </c>
      <c r="Z58" s="8" t="s">
        <v>3246</v>
      </c>
      <c r="AA58" s="8" t="s">
        <v>4028</v>
      </c>
      <c r="AB58" s="8" t="s">
        <v>4029</v>
      </c>
      <c r="AC58" s="9" t="s">
        <v>4030</v>
      </c>
      <c r="AD58" s="9" t="s">
        <v>4031</v>
      </c>
    </row>
    <row r="59" spans="1:30" s="1" customFormat="1" ht="146.5" customHeight="1">
      <c r="A59" s="8" t="s">
        <v>4032</v>
      </c>
      <c r="B59" s="8" t="s">
        <v>4033</v>
      </c>
      <c r="C59" s="8" t="s">
        <v>2317</v>
      </c>
      <c r="D59" s="8" t="s">
        <v>4034</v>
      </c>
      <c r="E59" s="8" t="s">
        <v>4035</v>
      </c>
      <c r="F59" s="8">
        <v>2040</v>
      </c>
      <c r="G59" s="8" t="s">
        <v>4036</v>
      </c>
      <c r="H59" s="12" t="s">
        <v>3075</v>
      </c>
      <c r="I59" s="12" t="s">
        <v>3075</v>
      </c>
      <c r="J59" s="12" t="s">
        <v>3075</v>
      </c>
      <c r="K59" s="12" t="s">
        <v>3075</v>
      </c>
      <c r="L59" s="11" t="s">
        <v>3185</v>
      </c>
      <c r="M59" s="11" t="s">
        <v>3075</v>
      </c>
      <c r="N59" s="11" t="s">
        <v>3075</v>
      </c>
      <c r="O59" s="8" t="s">
        <v>3185</v>
      </c>
      <c r="P59" s="8" t="s">
        <v>3075</v>
      </c>
      <c r="Q59" s="8" t="s">
        <v>4037</v>
      </c>
      <c r="R59" s="8" t="s">
        <v>3333</v>
      </c>
      <c r="S59" s="8" t="s">
        <v>4038</v>
      </c>
      <c r="T59" s="8" t="s">
        <v>3273</v>
      </c>
      <c r="U59" s="8" t="s">
        <v>3395</v>
      </c>
      <c r="V59" s="8" t="s">
        <v>4039</v>
      </c>
      <c r="W59" s="11" t="s">
        <v>4040</v>
      </c>
      <c r="X59" s="11" t="s">
        <v>4041</v>
      </c>
      <c r="Y59" s="8" t="s">
        <v>3246</v>
      </c>
      <c r="Z59" s="8" t="s">
        <v>3246</v>
      </c>
      <c r="AA59" s="8" t="s">
        <v>4042</v>
      </c>
      <c r="AB59" s="8" t="s">
        <v>4043</v>
      </c>
      <c r="AC59" s="9" t="s">
        <v>4044</v>
      </c>
      <c r="AD59" s="9" t="s">
        <v>665</v>
      </c>
    </row>
    <row r="60" spans="1:30" s="1" customFormat="1" ht="192.75" customHeight="1">
      <c r="A60" s="8" t="s">
        <v>4045</v>
      </c>
      <c r="B60" s="8" t="s">
        <v>4046</v>
      </c>
      <c r="C60" s="8" t="s">
        <v>2318</v>
      </c>
      <c r="D60" s="8" t="s">
        <v>668</v>
      </c>
      <c r="E60" s="8" t="s">
        <v>4047</v>
      </c>
      <c r="F60" s="8">
        <v>2050</v>
      </c>
      <c r="G60" s="8" t="s">
        <v>4048</v>
      </c>
      <c r="H60" s="12" t="s">
        <v>3075</v>
      </c>
      <c r="I60" s="12" t="s">
        <v>3075</v>
      </c>
      <c r="J60" s="12" t="s">
        <v>3075</v>
      </c>
      <c r="K60" s="11" t="s">
        <v>3185</v>
      </c>
      <c r="L60" s="11" t="s">
        <v>3185</v>
      </c>
      <c r="M60" s="11" t="s">
        <v>3185</v>
      </c>
      <c r="N60" s="11" t="s">
        <v>3075</v>
      </c>
      <c r="O60" s="8" t="s">
        <v>3185</v>
      </c>
      <c r="P60" s="8" t="s">
        <v>3185</v>
      </c>
      <c r="Q60" s="8" t="s">
        <v>3246</v>
      </c>
      <c r="R60" s="8" t="s">
        <v>4049</v>
      </c>
      <c r="S60" s="8" t="s">
        <v>3349</v>
      </c>
      <c r="T60" s="8" t="s">
        <v>3273</v>
      </c>
      <c r="U60" s="8" t="s">
        <v>3288</v>
      </c>
      <c r="V60" s="8" t="s">
        <v>3185</v>
      </c>
      <c r="W60" s="8" t="s">
        <v>4050</v>
      </c>
      <c r="X60" s="8" t="s">
        <v>4051</v>
      </c>
      <c r="Y60" s="8" t="s">
        <v>4052</v>
      </c>
      <c r="Z60" s="8" t="s">
        <v>4053</v>
      </c>
      <c r="AA60" s="8" t="s">
        <v>4054</v>
      </c>
      <c r="AB60" s="8" t="s">
        <v>4055</v>
      </c>
      <c r="AC60" s="9" t="s">
        <v>4056</v>
      </c>
      <c r="AD60" s="9" t="s">
        <v>676</v>
      </c>
    </row>
    <row r="61" spans="1:30" s="1" customFormat="1" ht="192.75" customHeight="1">
      <c r="A61" s="8" t="s">
        <v>4057</v>
      </c>
      <c r="B61" s="8" t="s">
        <v>678</v>
      </c>
      <c r="C61" s="8" t="s">
        <v>4058</v>
      </c>
      <c r="D61" s="8" t="s">
        <v>4059</v>
      </c>
      <c r="E61" s="8" t="s">
        <v>3930</v>
      </c>
      <c r="F61" s="8"/>
      <c r="G61" s="8" t="s">
        <v>4060</v>
      </c>
      <c r="H61" s="11" t="s">
        <v>3075</v>
      </c>
      <c r="I61" s="11" t="s">
        <v>4061</v>
      </c>
      <c r="J61" s="11" t="s">
        <v>3075</v>
      </c>
      <c r="K61" s="11" t="s">
        <v>3075</v>
      </c>
      <c r="L61" s="11" t="s">
        <v>3185</v>
      </c>
      <c r="M61" s="11" t="s">
        <v>3185</v>
      </c>
      <c r="N61" s="11" t="s">
        <v>4062</v>
      </c>
      <c r="O61" s="8" t="s">
        <v>3185</v>
      </c>
      <c r="P61" s="8" t="s">
        <v>3185</v>
      </c>
      <c r="Q61" s="8" t="s">
        <v>4063</v>
      </c>
      <c r="R61" s="8" t="s">
        <v>3271</v>
      </c>
      <c r="S61" s="8" t="s">
        <v>4064</v>
      </c>
      <c r="T61" s="8" t="s">
        <v>3713</v>
      </c>
      <c r="U61" s="8" t="s">
        <v>4065</v>
      </c>
      <c r="V61" s="8" t="s">
        <v>4066</v>
      </c>
      <c r="W61" s="8" t="s">
        <v>4067</v>
      </c>
      <c r="X61" s="8" t="s">
        <v>4068</v>
      </c>
      <c r="Y61" s="8" t="s">
        <v>3075</v>
      </c>
      <c r="Z61" s="8" t="s">
        <v>4069</v>
      </c>
      <c r="AA61" s="8" t="s">
        <v>4070</v>
      </c>
      <c r="AB61" s="8" t="s">
        <v>4071</v>
      </c>
      <c r="AC61" s="9" t="s">
        <v>4072</v>
      </c>
      <c r="AD61" s="9" t="s">
        <v>685</v>
      </c>
    </row>
    <row r="62" spans="1:30" s="1" customFormat="1" ht="192.75" customHeight="1">
      <c r="A62" s="8" t="s">
        <v>4073</v>
      </c>
      <c r="B62" s="8" t="s">
        <v>265</v>
      </c>
      <c r="C62" s="8" t="s">
        <v>2319</v>
      </c>
      <c r="D62" s="8" t="s">
        <v>4074</v>
      </c>
      <c r="E62" s="8" t="s">
        <v>4075</v>
      </c>
      <c r="F62" s="8">
        <v>2030</v>
      </c>
      <c r="G62" s="8" t="s">
        <v>4076</v>
      </c>
      <c r="H62" s="11" t="s">
        <v>3075</v>
      </c>
      <c r="I62" s="11" t="s">
        <v>3075</v>
      </c>
      <c r="J62" s="11" t="s">
        <v>3075</v>
      </c>
      <c r="K62" s="11" t="s">
        <v>3185</v>
      </c>
      <c r="L62" s="11" t="s">
        <v>3185</v>
      </c>
      <c r="M62" s="11" t="s">
        <v>3185</v>
      </c>
      <c r="N62" s="11" t="s">
        <v>4077</v>
      </c>
      <c r="O62" s="8" t="s">
        <v>3185</v>
      </c>
      <c r="P62" s="8" t="s">
        <v>3185</v>
      </c>
      <c r="Q62" s="8" t="s">
        <v>4078</v>
      </c>
      <c r="R62" s="8" t="s">
        <v>4079</v>
      </c>
      <c r="S62" s="8" t="s">
        <v>4080</v>
      </c>
      <c r="T62" s="8" t="s">
        <v>3713</v>
      </c>
      <c r="U62" s="8" t="s">
        <v>3288</v>
      </c>
      <c r="V62" s="8" t="s">
        <v>4081</v>
      </c>
      <c r="W62" s="8" t="s">
        <v>4082</v>
      </c>
      <c r="X62" s="8" t="s">
        <v>4083</v>
      </c>
      <c r="Y62" s="8" t="s">
        <v>3185</v>
      </c>
      <c r="Z62" s="8" t="s">
        <v>4084</v>
      </c>
      <c r="AA62" s="8" t="s">
        <v>4085</v>
      </c>
      <c r="AB62" s="8" t="s">
        <v>4086</v>
      </c>
      <c r="AC62" s="9" t="s">
        <v>4087</v>
      </c>
      <c r="AD62" s="9" t="s">
        <v>695</v>
      </c>
    </row>
    <row r="63" spans="1:30" s="1" customFormat="1" ht="219" customHeight="1">
      <c r="A63" s="8" t="s">
        <v>4088</v>
      </c>
      <c r="B63" s="8" t="s">
        <v>697</v>
      </c>
      <c r="C63" s="8" t="s">
        <v>2319</v>
      </c>
      <c r="D63" s="8" t="s">
        <v>4089</v>
      </c>
      <c r="E63" s="8" t="s">
        <v>4090</v>
      </c>
      <c r="F63" s="8">
        <v>2040</v>
      </c>
      <c r="G63" s="8" t="s">
        <v>4091</v>
      </c>
      <c r="H63" s="12" t="s">
        <v>3075</v>
      </c>
      <c r="I63" s="12" t="s">
        <v>3075</v>
      </c>
      <c r="J63" s="12" t="s">
        <v>3075</v>
      </c>
      <c r="K63" s="11" t="s">
        <v>3075</v>
      </c>
      <c r="L63" s="11" t="s">
        <v>3185</v>
      </c>
      <c r="M63" s="11" t="s">
        <v>3185</v>
      </c>
      <c r="N63" s="11" t="s">
        <v>3075</v>
      </c>
      <c r="O63" s="8" t="s">
        <v>3185</v>
      </c>
      <c r="P63" s="8" t="s">
        <v>3185</v>
      </c>
      <c r="Q63" s="8" t="s">
        <v>4092</v>
      </c>
      <c r="R63" s="8" t="s">
        <v>4093</v>
      </c>
      <c r="S63" s="8" t="s">
        <v>4094</v>
      </c>
      <c r="T63" s="8" t="s">
        <v>3273</v>
      </c>
      <c r="U63" s="8" t="s">
        <v>4095</v>
      </c>
      <c r="V63" s="8" t="s">
        <v>4096</v>
      </c>
      <c r="W63" s="8" t="s">
        <v>4097</v>
      </c>
      <c r="X63" s="8" t="s">
        <v>4098</v>
      </c>
      <c r="Y63" s="8" t="s">
        <v>3246</v>
      </c>
      <c r="Z63" s="8" t="s">
        <v>4099</v>
      </c>
      <c r="AA63" s="8" t="s">
        <v>4100</v>
      </c>
      <c r="AB63" s="8" t="s">
        <v>4101</v>
      </c>
      <c r="AC63" s="9" t="s">
        <v>4102</v>
      </c>
      <c r="AD63" s="9" t="s">
        <v>706</v>
      </c>
    </row>
    <row r="64" spans="1:30" s="1" customFormat="1" ht="224.25" customHeight="1">
      <c r="A64" s="8" t="s">
        <v>4103</v>
      </c>
      <c r="B64" s="8" t="s">
        <v>4104</v>
      </c>
      <c r="C64" s="8" t="s">
        <v>2320</v>
      </c>
      <c r="D64" s="8" t="s">
        <v>4105</v>
      </c>
      <c r="E64" s="8" t="s">
        <v>4106</v>
      </c>
      <c r="F64" s="8">
        <v>2040</v>
      </c>
      <c r="G64" s="8" t="s">
        <v>4107</v>
      </c>
      <c r="H64" s="12" t="s">
        <v>3075</v>
      </c>
      <c r="I64" s="12" t="s">
        <v>3075</v>
      </c>
      <c r="J64" s="12" t="s">
        <v>3075</v>
      </c>
      <c r="K64" s="11" t="s">
        <v>3075</v>
      </c>
      <c r="L64" s="11" t="s">
        <v>3075</v>
      </c>
      <c r="M64" s="11" t="s">
        <v>3075</v>
      </c>
      <c r="N64" s="11" t="s">
        <v>3075</v>
      </c>
      <c r="O64" s="8" t="s">
        <v>3185</v>
      </c>
      <c r="P64" s="8" t="s">
        <v>3075</v>
      </c>
      <c r="Q64" s="8" t="s">
        <v>4108</v>
      </c>
      <c r="R64" s="8" t="s">
        <v>4109</v>
      </c>
      <c r="S64" s="8" t="s">
        <v>4110</v>
      </c>
      <c r="T64" s="8" t="s">
        <v>3273</v>
      </c>
      <c r="U64" s="8" t="s">
        <v>3288</v>
      </c>
      <c r="V64" s="8" t="s">
        <v>4111</v>
      </c>
      <c r="W64" s="8" t="s">
        <v>4112</v>
      </c>
      <c r="X64" s="8" t="s">
        <v>4113</v>
      </c>
      <c r="Y64" s="8" t="s">
        <v>3246</v>
      </c>
      <c r="Z64" s="8" t="s">
        <v>4114</v>
      </c>
      <c r="AA64" s="8" t="s">
        <v>4115</v>
      </c>
      <c r="AB64" s="8" t="s">
        <v>4116</v>
      </c>
      <c r="AC64" s="9" t="s">
        <v>4117</v>
      </c>
      <c r="AD64" s="9" t="s">
        <v>4118</v>
      </c>
    </row>
    <row r="65" spans="1:31" s="1" customFormat="1" ht="141" customHeight="1">
      <c r="A65" s="8" t="s">
        <v>4119</v>
      </c>
      <c r="B65" s="8" t="s">
        <v>4120</v>
      </c>
      <c r="C65" s="8" t="s">
        <v>4121</v>
      </c>
      <c r="D65" s="8" t="s">
        <v>709</v>
      </c>
      <c r="E65" s="8" t="s">
        <v>4122</v>
      </c>
      <c r="F65" s="8">
        <v>2030</v>
      </c>
      <c r="G65" s="8" t="s">
        <v>4123</v>
      </c>
      <c r="H65" s="8" t="s">
        <v>3075</v>
      </c>
      <c r="I65" s="8" t="s">
        <v>3075</v>
      </c>
      <c r="J65" s="8" t="s">
        <v>3075</v>
      </c>
      <c r="K65" s="8" t="s">
        <v>3075</v>
      </c>
      <c r="L65" s="8" t="s">
        <v>3185</v>
      </c>
      <c r="M65" s="8" t="s">
        <v>3185</v>
      </c>
      <c r="N65" s="8" t="s">
        <v>3075</v>
      </c>
      <c r="O65" s="8" t="s">
        <v>3185</v>
      </c>
      <c r="P65" s="8" t="s">
        <v>3075</v>
      </c>
      <c r="Q65" s="8" t="s">
        <v>4124</v>
      </c>
      <c r="R65" s="8" t="s">
        <v>4125</v>
      </c>
      <c r="S65" s="8" t="s">
        <v>4126</v>
      </c>
      <c r="T65" s="8" t="s">
        <v>3335</v>
      </c>
      <c r="U65" s="8" t="s">
        <v>3288</v>
      </c>
      <c r="V65" s="8" t="s">
        <v>3185</v>
      </c>
      <c r="W65" s="8" t="s">
        <v>4127</v>
      </c>
      <c r="X65" s="8" t="s">
        <v>4128</v>
      </c>
      <c r="Y65" s="8" t="s">
        <v>3246</v>
      </c>
      <c r="Z65" s="8" t="s">
        <v>4129</v>
      </c>
      <c r="AA65" s="8" t="s">
        <v>4130</v>
      </c>
      <c r="AB65" s="8" t="s">
        <v>4131</v>
      </c>
      <c r="AC65" s="9" t="s">
        <v>4132</v>
      </c>
      <c r="AD65" s="9" t="s">
        <v>715</v>
      </c>
    </row>
    <row r="66" spans="1:31" s="1" customFormat="1" ht="168" customHeight="1">
      <c r="A66" s="13" t="s">
        <v>4133</v>
      </c>
      <c r="B66" s="13" t="s">
        <v>717</v>
      </c>
      <c r="C66" s="8" t="s">
        <v>4134</v>
      </c>
      <c r="D66" s="8" t="s">
        <v>4135</v>
      </c>
      <c r="E66" s="13" t="s">
        <v>4122</v>
      </c>
      <c r="F66" s="13">
        <v>2030</v>
      </c>
      <c r="G66" s="13" t="s">
        <v>4136</v>
      </c>
      <c r="H66" s="12" t="s">
        <v>3075</v>
      </c>
      <c r="I66" s="12" t="s">
        <v>3075</v>
      </c>
      <c r="J66" s="12" t="s">
        <v>3075</v>
      </c>
      <c r="K66" s="8" t="s">
        <v>3185</v>
      </c>
      <c r="L66" s="8" t="s">
        <v>3185</v>
      </c>
      <c r="M66" s="8" t="s">
        <v>3185</v>
      </c>
      <c r="N66" s="8" t="s">
        <v>3075</v>
      </c>
      <c r="O66" s="8" t="s">
        <v>3185</v>
      </c>
      <c r="P66" s="8" t="s">
        <v>3185</v>
      </c>
      <c r="Q66" s="8" t="s">
        <v>4137</v>
      </c>
      <c r="R66" s="8" t="s">
        <v>4138</v>
      </c>
      <c r="S66" s="8" t="s">
        <v>3246</v>
      </c>
      <c r="T66" s="8" t="s">
        <v>3242</v>
      </c>
      <c r="U66" s="8" t="s">
        <v>4139</v>
      </c>
      <c r="V66" s="8" t="s">
        <v>3185</v>
      </c>
      <c r="W66" s="8" t="s">
        <v>4140</v>
      </c>
      <c r="X66" s="8" t="s">
        <v>4141</v>
      </c>
      <c r="Y66" s="8" t="s">
        <v>3246</v>
      </c>
      <c r="Z66" s="8" t="s">
        <v>3246</v>
      </c>
      <c r="AA66" s="8" t="s">
        <v>4142</v>
      </c>
      <c r="AB66" s="8" t="s">
        <v>4143</v>
      </c>
      <c r="AC66" s="9" t="s">
        <v>4144</v>
      </c>
      <c r="AD66" s="9" t="s">
        <v>724</v>
      </c>
    </row>
    <row r="67" spans="1:31" s="1" customFormat="1" ht="168" customHeight="1">
      <c r="A67" s="8" t="s">
        <v>4145</v>
      </c>
      <c r="B67" s="8" t="s">
        <v>4146</v>
      </c>
      <c r="C67" s="8" t="s">
        <v>2321</v>
      </c>
      <c r="D67" s="8" t="s">
        <v>4147</v>
      </c>
      <c r="E67" s="8" t="s">
        <v>4148</v>
      </c>
      <c r="F67" s="8">
        <v>2030</v>
      </c>
      <c r="G67" s="8" t="s">
        <v>4149</v>
      </c>
      <c r="H67" s="11" t="s">
        <v>3075</v>
      </c>
      <c r="I67" s="11" t="s">
        <v>3075</v>
      </c>
      <c r="J67" s="11" t="s">
        <v>3075</v>
      </c>
      <c r="K67" s="8" t="s">
        <v>3075</v>
      </c>
      <c r="L67" s="8" t="s">
        <v>3185</v>
      </c>
      <c r="M67" s="8" t="s">
        <v>3185</v>
      </c>
      <c r="N67" s="8" t="s">
        <v>3075</v>
      </c>
      <c r="O67" s="8" t="s">
        <v>3185</v>
      </c>
      <c r="P67" s="8" t="s">
        <v>3075</v>
      </c>
      <c r="Q67" s="8" t="s">
        <v>4150</v>
      </c>
      <c r="R67" s="8" t="s">
        <v>3271</v>
      </c>
      <c r="S67" s="8" t="s">
        <v>4151</v>
      </c>
      <c r="T67" s="8" t="s">
        <v>3713</v>
      </c>
      <c r="U67" s="8" t="s">
        <v>3243</v>
      </c>
      <c r="V67" s="8" t="s">
        <v>4152</v>
      </c>
      <c r="W67" s="8" t="s">
        <v>4153</v>
      </c>
      <c r="X67" s="8" t="s">
        <v>4154</v>
      </c>
      <c r="Y67" s="8" t="s">
        <v>3185</v>
      </c>
      <c r="Z67" s="8" t="s">
        <v>4155</v>
      </c>
      <c r="AA67" s="8" t="s">
        <v>4156</v>
      </c>
      <c r="AB67" s="8" t="s">
        <v>4157</v>
      </c>
      <c r="AC67" s="9" t="s">
        <v>4158</v>
      </c>
      <c r="AD67" s="9" t="s">
        <v>736</v>
      </c>
    </row>
    <row r="68" spans="1:31" s="1" customFormat="1" ht="149.25" customHeight="1">
      <c r="A68" s="8" t="s">
        <v>4159</v>
      </c>
      <c r="B68" s="8" t="s">
        <v>738</v>
      </c>
      <c r="C68" s="8" t="s">
        <v>2321</v>
      </c>
      <c r="D68" s="8" t="s">
        <v>740</v>
      </c>
      <c r="E68" s="8" t="s">
        <v>4160</v>
      </c>
      <c r="F68" s="8">
        <v>2063</v>
      </c>
      <c r="G68" s="8" t="s">
        <v>4161</v>
      </c>
      <c r="H68" s="12" t="s">
        <v>3075</v>
      </c>
      <c r="I68" s="12" t="s">
        <v>3075</v>
      </c>
      <c r="J68" s="12" t="s">
        <v>3075</v>
      </c>
      <c r="K68" s="12" t="s">
        <v>3075</v>
      </c>
      <c r="L68" s="8" t="s">
        <v>3185</v>
      </c>
      <c r="M68" s="8" t="s">
        <v>3075</v>
      </c>
      <c r="N68" s="8" t="s">
        <v>3075</v>
      </c>
      <c r="O68" s="8" t="s">
        <v>3185</v>
      </c>
      <c r="P68" s="8" t="s">
        <v>3075</v>
      </c>
      <c r="Q68" s="8" t="s">
        <v>4162</v>
      </c>
      <c r="R68" s="8" t="s">
        <v>4163</v>
      </c>
      <c r="S68" s="8" t="s">
        <v>4164</v>
      </c>
      <c r="T68" s="8" t="s">
        <v>3713</v>
      </c>
      <c r="U68" s="8" t="s">
        <v>3395</v>
      </c>
      <c r="V68" s="8" t="s">
        <v>3185</v>
      </c>
      <c r="W68" s="8" t="s">
        <v>4165</v>
      </c>
      <c r="X68" s="8" t="s">
        <v>4166</v>
      </c>
      <c r="Y68" s="8" t="s">
        <v>3246</v>
      </c>
      <c r="Z68" s="8" t="s">
        <v>4167</v>
      </c>
      <c r="AA68" s="8" t="s">
        <v>743</v>
      </c>
      <c r="AB68" s="8" t="s">
        <v>4168</v>
      </c>
      <c r="AC68" s="9" t="s">
        <v>4169</v>
      </c>
      <c r="AD68" s="14" t="s">
        <v>745</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4170</v>
      </c>
      <c r="B1" t="s">
        <v>4171</v>
      </c>
      <c r="C1" t="s">
        <v>4172</v>
      </c>
      <c r="P1" s="17" t="s">
        <v>4173</v>
      </c>
      <c r="Q1" s="20"/>
      <c r="R1" s="20"/>
      <c r="S1" s="20" t="s">
        <v>4174</v>
      </c>
      <c r="W1" s="16"/>
      <c r="X1" s="16"/>
    </row>
    <row r="2" spans="1:24" ht="14.5" customHeight="1">
      <c r="A2" t="s">
        <v>265</v>
      </c>
      <c r="B2">
        <f>COUNTIFS(models_list_studies!B:B, "*OSeMOSYS*",models_list_studies!B:B,"&lt;&gt;*LEAP*", models_list_studies!B:B,"&lt;&gt;*FlexTool*",models_list_studies!B:B,"&lt;&gt;*ONSSET*")</f>
        <v>12</v>
      </c>
      <c r="C2" s="5">
        <f t="shared" ref="C2:C10" si="0">B2/$B$17</f>
        <v>0.18181818181818182</v>
      </c>
      <c r="P2" s="19" t="s">
        <v>4175</v>
      </c>
      <c r="Q2" s="15"/>
      <c r="R2" s="15"/>
      <c r="S2" s="15" t="s">
        <v>2163</v>
      </c>
    </row>
    <row r="3" spans="1:24" ht="16">
      <c r="A3" t="s">
        <v>382</v>
      </c>
      <c r="B3">
        <f>COUNTIFS(models_list_studies!B:B,"*LEAP*",models_list_studies!B:B, "&lt;&gt;*OSeMOSYS*", models_list_studies!B:B, "&lt;&gt;*NEMO*", models_list_studies!B:B, "&lt;&gt;*MCDM*", models_list_studies!B:B, "&lt;&gt;*CLEWS*")</f>
        <v>8</v>
      </c>
      <c r="C3" s="5">
        <f t="shared" si="0"/>
        <v>0.12121212121212122</v>
      </c>
      <c r="P3" s="19" t="s">
        <v>4176</v>
      </c>
      <c r="Q3" s="15"/>
      <c r="R3" s="15"/>
      <c r="S3" s="15" t="s">
        <v>2165</v>
      </c>
    </row>
    <row r="4" spans="1:24" ht="16">
      <c r="A4" t="s">
        <v>3091</v>
      </c>
      <c r="B4">
        <f>COUNTIFS(models_list_studies!B:B, "*TIMES*") + COUNTIFS(models_list_studies!B:B, "*MARKAL*")-COUNTIFS(models_list_studies!B:B, "*TIMES*",models_list_studies!B:B, "*MARKAL*")</f>
        <v>6</v>
      </c>
      <c r="C4" s="5">
        <f t="shared" si="0"/>
        <v>9.0909090909090912E-2</v>
      </c>
      <c r="P4" s="19" t="s">
        <v>4177</v>
      </c>
      <c r="Q4" s="15"/>
      <c r="R4" s="15"/>
      <c r="S4" s="15" t="s">
        <v>2179</v>
      </c>
    </row>
    <row r="5" spans="1:24" ht="16">
      <c r="A5" t="s">
        <v>4178</v>
      </c>
      <c r="B5">
        <f>COUNTIFS(models_list_studies!B:B,"*MESSAGE*", models_list_studies!B:B, "&lt;&gt;*MAED*")+COUNTIFS(models_list_studies!B:B,"*SPLAT*")-COUNTIFS(models_list_studies!B:B,"*SPLAT*",models_list_studies!B:B,"*MESSAGE*")</f>
        <v>5</v>
      </c>
      <c r="C5" s="5">
        <f t="shared" si="0"/>
        <v>7.575757575757576E-2</v>
      </c>
      <c r="P5" s="19" t="s">
        <v>4179</v>
      </c>
      <c r="Q5" s="15"/>
      <c r="R5" s="15"/>
      <c r="S5" s="15" t="s">
        <v>717</v>
      </c>
    </row>
    <row r="6" spans="1:24" ht="16">
      <c r="A6" t="s">
        <v>255</v>
      </c>
      <c r="B6">
        <f>COUNTIFS(models_list_studies!B:B,"*ONSSET*", models_list_studies!B:B, "&lt;&gt;*OSEMOSYS*", models_list_studies!B:B, "&lt;&gt;*Pypsa*")</f>
        <v>4</v>
      </c>
      <c r="C6" s="5">
        <f t="shared" si="0"/>
        <v>6.0606060606060608E-2</v>
      </c>
      <c r="P6" s="19" t="s">
        <v>4180</v>
      </c>
      <c r="Q6" s="15"/>
      <c r="R6" s="15"/>
      <c r="S6" s="15" t="s">
        <v>2171</v>
      </c>
    </row>
    <row r="7" spans="1:24" ht="16">
      <c r="A7" t="s">
        <v>4181</v>
      </c>
      <c r="B7">
        <f>COUNTIFS(models_list_studies!B:B, "*GIS*", models_list_studies!B:B, "&lt;&gt;*TIMES*")</f>
        <v>4</v>
      </c>
      <c r="C7" s="5">
        <f t="shared" si="0"/>
        <v>6.0606060606060608E-2</v>
      </c>
      <c r="P7" s="19" t="s">
        <v>4182</v>
      </c>
      <c r="Q7" s="15"/>
      <c r="R7" s="15"/>
      <c r="S7" s="15" t="s">
        <v>1588</v>
      </c>
    </row>
    <row r="8" spans="1:24" ht="16">
      <c r="A8" t="s">
        <v>746</v>
      </c>
      <c r="B8">
        <f>COUNTIFS(models_list_studies!B:B, "*HOMER*")</f>
        <v>2</v>
      </c>
      <c r="C8" s="5">
        <f t="shared" si="0"/>
        <v>3.0303030303030304E-2</v>
      </c>
      <c r="P8" s="19" t="s">
        <v>4183</v>
      </c>
      <c r="Q8" s="15"/>
      <c r="R8" s="15"/>
      <c r="S8" s="15" t="s">
        <v>2182</v>
      </c>
    </row>
    <row r="9" spans="1:24" ht="16">
      <c r="A9" t="s">
        <v>527</v>
      </c>
      <c r="B9">
        <v>2</v>
      </c>
      <c r="C9" s="5">
        <f t="shared" si="0"/>
        <v>3.0303030303030304E-2</v>
      </c>
      <c r="P9" s="19" t="s">
        <v>4184</v>
      </c>
      <c r="Q9" s="15"/>
      <c r="R9" s="15"/>
      <c r="S9" s="15" t="s">
        <v>4185</v>
      </c>
    </row>
    <row r="10" spans="1:24">
      <c r="A10" t="s">
        <v>2426</v>
      </c>
      <c r="B10">
        <f>COUNTIFS(models_list_studies!B:B, "*CERC*")</f>
        <v>1</v>
      </c>
      <c r="C10" s="5">
        <f t="shared" si="0"/>
        <v>1.5151515151515152E-2</v>
      </c>
      <c r="P10" s="19" t="s">
        <v>4186</v>
      </c>
      <c r="Q10" s="15"/>
      <c r="R10" s="15"/>
      <c r="S10" t="s">
        <v>4187</v>
      </c>
    </row>
    <row r="11" spans="1:24">
      <c r="A11" t="s">
        <v>2396</v>
      </c>
      <c r="B11">
        <v>1</v>
      </c>
      <c r="C11" s="5">
        <f>B11/$B$17</f>
        <v>1.5151515151515152E-2</v>
      </c>
    </row>
    <row r="12" spans="1:24">
      <c r="A12" t="s">
        <v>2166</v>
      </c>
      <c r="B12">
        <v>1</v>
      </c>
      <c r="C12" s="5">
        <f>B12/$B$17</f>
        <v>1.5151515151515152E-2</v>
      </c>
    </row>
    <row r="13" spans="1:24">
      <c r="A13" t="s">
        <v>4173</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4174</v>
      </c>
      <c r="B14">
        <f>66-SUM(B2:B13)</f>
        <v>9</v>
      </c>
      <c r="C14" s="5">
        <f>B14/$B$17</f>
        <v>0.13636363636363635</v>
      </c>
    </row>
    <row r="17" spans="1:2">
      <c r="B17">
        <f>SUM(B2:B14)</f>
        <v>66</v>
      </c>
    </row>
    <row r="32" spans="1:2">
      <c r="A32" t="s">
        <v>4188</v>
      </c>
      <c r="B32" t="s">
        <v>4189</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4190</v>
      </c>
      <c r="B53" t="s">
        <v>4191</v>
      </c>
    </row>
    <row r="54" spans="1:2">
      <c r="A54" t="s">
        <v>4192</v>
      </c>
      <c r="B54">
        <v>32</v>
      </c>
    </row>
    <row r="55" spans="1:2">
      <c r="A55" t="s">
        <v>3496</v>
      </c>
      <c r="B55">
        <v>30</v>
      </c>
    </row>
    <row r="56" spans="1:2">
      <c r="A56" t="s">
        <v>4173</v>
      </c>
      <c r="B56">
        <v>5</v>
      </c>
    </row>
    <row r="61" spans="1:2" ht="16">
      <c r="A61" s="23" t="s">
        <v>4193</v>
      </c>
      <c r="B61" s="23" t="s">
        <v>4191</v>
      </c>
    </row>
    <row r="62" spans="1:2" ht="16">
      <c r="A62" s="23" t="s">
        <v>4194</v>
      </c>
      <c r="B62" s="23">
        <v>28</v>
      </c>
    </row>
    <row r="63" spans="1:2" ht="32">
      <c r="A63" s="23" t="s">
        <v>4195</v>
      </c>
      <c r="B63" s="23">
        <v>20</v>
      </c>
    </row>
    <row r="64" spans="1:2" ht="32">
      <c r="A64" s="23" t="s">
        <v>4196</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4197</v>
      </c>
      <c r="B1" t="s">
        <v>4172</v>
      </c>
    </row>
    <row r="2" spans="1:2">
      <c r="A2" t="s">
        <v>4198</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4199</v>
      </c>
      <c r="B3">
        <v>9</v>
      </c>
    </row>
    <row r="4" spans="1:2">
      <c r="A4" t="s">
        <v>2429</v>
      </c>
      <c r="B4">
        <f>66-B2-B5-B3</f>
        <v>45</v>
      </c>
    </row>
    <row r="5" spans="1:2">
      <c r="A5" t="s">
        <v>4200</v>
      </c>
      <c r="B5">
        <v>3</v>
      </c>
    </row>
    <row r="9" spans="1:2">
      <c r="A9" t="s">
        <v>4201</v>
      </c>
      <c r="B9" t="s">
        <v>4172</v>
      </c>
    </row>
    <row r="10" spans="1:2">
      <c r="A10" t="s">
        <v>4202</v>
      </c>
      <c r="B10">
        <v>14</v>
      </c>
    </row>
    <row r="11" spans="1:2">
      <c r="A11" t="s">
        <v>2314</v>
      </c>
      <c r="B11">
        <v>6</v>
      </c>
    </row>
    <row r="12" spans="1:2">
      <c r="A12" t="s">
        <v>4203</v>
      </c>
      <c r="B12">
        <v>3</v>
      </c>
    </row>
    <row r="13" spans="1:2">
      <c r="A13" t="s">
        <v>4204</v>
      </c>
      <c r="B13">
        <v>13</v>
      </c>
    </row>
    <row r="14" spans="1:2">
      <c r="A14" t="s">
        <v>4205</v>
      </c>
      <c r="B14">
        <v>10</v>
      </c>
    </row>
    <row r="15" spans="1:2">
      <c r="A15" t="s">
        <v>4206</v>
      </c>
      <c r="B15">
        <v>2</v>
      </c>
    </row>
    <row r="18" spans="1:2">
      <c r="B18">
        <f>SUM(B10:B15)</f>
        <v>48</v>
      </c>
    </row>
    <row r="22" spans="1:2">
      <c r="A22" t="s">
        <v>4207</v>
      </c>
      <c r="B22" t="s">
        <v>4208</v>
      </c>
    </row>
    <row r="23" spans="1:2">
      <c r="A23" t="s">
        <v>2307</v>
      </c>
      <c r="B23">
        <f>COUNTIF(models_list_studies!C:C,"*" &amp; A23 &amp; "*")</f>
        <v>19</v>
      </c>
    </row>
    <row r="24" spans="1:2">
      <c r="A24" t="s">
        <v>2287</v>
      </c>
      <c r="B24">
        <f>COUNTIF(models_list_studies!C:C,"*" &amp; A24 &amp; "*")</f>
        <v>12</v>
      </c>
    </row>
    <row r="25" spans="1:2">
      <c r="A25" t="s">
        <v>2280</v>
      </c>
      <c r="B25">
        <f>COUNTIF(models_list_studies!C:C,"*" &amp; A25 &amp; "*")</f>
        <v>14</v>
      </c>
    </row>
    <row r="26" spans="1:2">
      <c r="A26" t="s">
        <v>4209</v>
      </c>
      <c r="B26">
        <f>COUNTIF(models_list_studies!C:C,"*" &amp; A26 &amp; "*")</f>
        <v>11</v>
      </c>
    </row>
    <row r="27" spans="1:2">
      <c r="A27" t="s">
        <v>2314</v>
      </c>
      <c r="B27">
        <f>COUNTIF(models_list_studies!C:C,"*" &amp; A27 &amp; "*")</f>
        <v>14</v>
      </c>
    </row>
    <row r="28" spans="1:2">
      <c r="A28" t="s">
        <v>2317</v>
      </c>
      <c r="B28">
        <f>COUNTIF(models_list_studies!C:C,"*" &amp; A28 &amp; "*")</f>
        <v>12</v>
      </c>
    </row>
    <row r="29" spans="1:2">
      <c r="A29" t="s">
        <v>2294</v>
      </c>
      <c r="B29">
        <f>COUNTIF(models_list_studies!C:C,"*" &amp; A29 &amp; "*")</f>
        <v>17</v>
      </c>
    </row>
    <row r="30" spans="1:2">
      <c r="A30" t="s">
        <v>2258</v>
      </c>
      <c r="B30">
        <f>COUNTIF(models_list_studies!C:C,"*" &amp; A30 &amp; "*")</f>
        <v>12</v>
      </c>
    </row>
    <row r="31" spans="1:2">
      <c r="A31" t="s">
        <v>2320</v>
      </c>
      <c r="B31">
        <f>COUNTIF(models_list_studies!C:C,"*" &amp; A31 &amp; "*")</f>
        <v>11</v>
      </c>
    </row>
    <row r="32" spans="1:2">
      <c r="A32" t="s">
        <v>2316</v>
      </c>
      <c r="B32">
        <f t="array" ref="B32">SUMPRODUCT(--ISNUMBER(SEARCH("Sudan", SUBSTITUTE(models_list_studies!C:C, "South Sudan", ""))))</f>
        <v>10</v>
      </c>
    </row>
    <row r="33" spans="1:2">
      <c r="A33" t="s">
        <v>2303</v>
      </c>
      <c r="B33">
        <f>COUNTIF(models_list_studies!C:C,"*" &amp; A33 &amp; "*")</f>
        <v>10</v>
      </c>
    </row>
    <row r="34" spans="1:2">
      <c r="A34" t="s">
        <v>2290</v>
      </c>
      <c r="B34">
        <f>COUNTIF(models_list_studies!C:C,"*" &amp; A34 &amp; "*")</f>
        <v>15</v>
      </c>
    </row>
    <row r="35" spans="1:2">
      <c r="A35" t="s">
        <v>2304</v>
      </c>
      <c r="B35">
        <f>COUNTIF(models_list_studies!C:C,"*" &amp; A35 &amp; "*")</f>
        <v>12</v>
      </c>
    </row>
    <row r="36" spans="1:2">
      <c r="A36" t="s">
        <v>2293</v>
      </c>
      <c r="B36">
        <f>COUNTIF(models_list_studies!C:C,"*" &amp; A36 &amp; "*")+COUNTIF(models_list_studies!C:C,"*Côte d’Ivoire *")</f>
        <v>11</v>
      </c>
    </row>
    <row r="37" spans="1:2">
      <c r="A37" t="s">
        <v>2298</v>
      </c>
      <c r="B37">
        <f>COUNTIF(models_list_studies!C:C,"*" &amp; A37 &amp; "*")</f>
        <v>8</v>
      </c>
    </row>
    <row r="38" spans="1:2">
      <c r="A38" t="s">
        <v>2262</v>
      </c>
      <c r="B38">
        <f>COUNTIF(models_list_studies!C:C,"*" &amp; A38 &amp; "*")</f>
        <v>11</v>
      </c>
    </row>
    <row r="39" spans="1:2">
      <c r="A39" t="s">
        <v>2272</v>
      </c>
      <c r="B39">
        <f>COUNTIF(models_list_studies!C:C,"*" &amp; A39 &amp; "*")+COUNTIF(models_list_studies!C:C,"*Cameroun*")</f>
        <v>13</v>
      </c>
    </row>
    <row r="40" spans="1:2">
      <c r="A40" t="s">
        <v>4210</v>
      </c>
      <c r="B40">
        <f>COUNTIF(models_list_studies!C:C,"*" &amp; A40 &amp; "*")</f>
        <v>12</v>
      </c>
    </row>
    <row r="41" spans="1:2">
      <c r="A41" t="s">
        <v>2268</v>
      </c>
      <c r="B41">
        <f>COUNTIF(models_list_studies!C:C,"*" &amp; A41 &amp; "*")</f>
        <v>14</v>
      </c>
    </row>
    <row r="42" spans="1:2">
      <c r="A42" t="s">
        <v>2300</v>
      </c>
      <c r="B42">
        <f>COUNTIF(models_list_studies!C:C,"*" &amp; A42 &amp; "*")</f>
        <v>13</v>
      </c>
    </row>
    <row r="43" spans="1:2">
      <c r="A43" t="s">
        <v>2299</v>
      </c>
      <c r="B43">
        <f>COUNTIF(models_list_studies!C:C,"*" &amp; A43 &amp; "*")</f>
        <v>11</v>
      </c>
    </row>
    <row r="44" spans="1:2">
      <c r="A44" t="s">
        <v>2321</v>
      </c>
      <c r="B44">
        <f>COUNTIF(models_list_studies!C:C,"*" &amp; A44 &amp; "*")</f>
        <v>14</v>
      </c>
    </row>
    <row r="45" spans="1:2">
      <c r="A45" t="s">
        <v>2310</v>
      </c>
      <c r="B45">
        <f>COUNTIF(models_list_studies!C:C,"*" &amp; A45 &amp; "*")</f>
        <v>12</v>
      </c>
    </row>
    <row r="46" spans="1:2">
      <c r="A46" t="s">
        <v>2322</v>
      </c>
      <c r="B46">
        <f>COUNTIF(models_list_studies!C:C,"*" &amp; A46 &amp; "*")</f>
        <v>11</v>
      </c>
    </row>
    <row r="47" spans="1:2">
      <c r="A47" t="s">
        <v>2275</v>
      </c>
      <c r="B47">
        <f>COUNTIF(models_list_studies!C:C,"*" &amp; A47 &amp; "*")</f>
        <v>10</v>
      </c>
    </row>
    <row r="48" spans="1:2">
      <c r="A48" t="s">
        <v>2291</v>
      </c>
      <c r="B48">
        <f>COUNTIF(models_list_studies!C:C,"*" &amp; A48 &amp; "*")</f>
        <v>12</v>
      </c>
    </row>
    <row r="49" spans="1:2">
      <c r="A49" t="s">
        <v>2319</v>
      </c>
      <c r="B49">
        <f>COUNTIF(models_list_studies!C:C,"*" &amp; A49 &amp; "*")</f>
        <v>13</v>
      </c>
    </row>
    <row r="50" spans="1:2">
      <c r="A50" t="s">
        <v>2308</v>
      </c>
      <c r="B50">
        <f>COUNTIF(models_list_studies!C:C,"*" &amp; A50 &amp; "*")</f>
        <v>11</v>
      </c>
    </row>
    <row r="51" spans="1:2">
      <c r="A51" t="s">
        <v>2315</v>
      </c>
      <c r="B51">
        <f>COUNTIF(models_list_studies!C:C,"*" &amp; A51 &amp; "*")</f>
        <v>4</v>
      </c>
    </row>
    <row r="52" spans="1:2">
      <c r="A52" t="s">
        <v>2264</v>
      </c>
      <c r="B52">
        <f>COUNTIF(models_list_studies!C:C,"*" &amp; A52 &amp; "*")</f>
        <v>13</v>
      </c>
    </row>
    <row r="53" spans="1:2">
      <c r="A53" t="s">
        <v>2313</v>
      </c>
      <c r="B53">
        <f>COUNTIF(models_list_studies!C:C,"*" &amp; A53 &amp; "*")</f>
        <v>9</v>
      </c>
    </row>
    <row r="54" spans="1:2">
      <c r="A54" t="s">
        <v>2269</v>
      </c>
      <c r="B54">
        <f>COUNTIF(models_list_studies!C:C,"*" &amp; A54 &amp; "*")</f>
        <v>10</v>
      </c>
    </row>
    <row r="55" spans="1:2">
      <c r="A55" t="s">
        <v>2318</v>
      </c>
      <c r="B55">
        <f>COUNTIF(models_list_studies!C:C,"*" &amp; A55 &amp; "*")</f>
        <v>13</v>
      </c>
    </row>
    <row r="56" spans="1:2">
      <c r="A56" t="s">
        <v>2297</v>
      </c>
      <c r="B56">
        <f>COUNTIF(models_list_studies!C:C,"*" &amp; A56 &amp; "*")</f>
        <v>9</v>
      </c>
    </row>
    <row r="57" spans="1:2">
      <c r="A57" t="s">
        <v>2312</v>
      </c>
      <c r="B57">
        <f>COUNTIF(models_list_studies!C:C,"*" &amp; A57 &amp; "*")</f>
        <v>12</v>
      </c>
    </row>
    <row r="58" spans="1:2">
      <c r="A58" t="s">
        <v>2274</v>
      </c>
      <c r="B58">
        <f>COUNTIF(models_list_studies!C:C,"*" &amp; A58 &amp; "*")</f>
        <v>10</v>
      </c>
    </row>
    <row r="59" spans="1:2">
      <c r="A59" t="s">
        <v>2284</v>
      </c>
      <c r="B59">
        <f>COUNTIF(models_list_studies!C:C,"*" &amp; A59 &amp; "*")</f>
        <v>10</v>
      </c>
    </row>
    <row r="60" spans="1:2">
      <c r="A60" t="s">
        <v>2278</v>
      </c>
      <c r="B60">
        <f>COUNTIF(models_list_studies!C:C,"*" &amp; A60 &amp; "*")</f>
        <v>10</v>
      </c>
    </row>
    <row r="61" spans="1:2">
      <c r="A61" t="s">
        <v>2296</v>
      </c>
      <c r="B61">
        <f>COUNTIF(models_list_studies!C:C,"*" &amp; A61 &amp; "*")</f>
        <v>12</v>
      </c>
    </row>
    <row r="62" spans="1:2">
      <c r="A62" t="s">
        <v>2301</v>
      </c>
      <c r="B62">
        <f>COUNTIF(models_list_studies!C:C,"*" &amp; A62 &amp; "*")</f>
        <v>11</v>
      </c>
    </row>
    <row r="63" spans="1:2">
      <c r="A63" t="s">
        <v>2288</v>
      </c>
      <c r="B63">
        <f>COUNTIF(models_list_studies!C:C,"*" &amp; A63 &amp; "*")</f>
        <v>10</v>
      </c>
    </row>
    <row r="64" spans="1:2">
      <c r="A64" t="s">
        <v>2305</v>
      </c>
      <c r="B64">
        <f>COUNTIF(models_list_studies!C:C,"*" &amp; A64 &amp; "*")</f>
        <v>11</v>
      </c>
    </row>
    <row r="65" spans="1:2">
      <c r="A65" t="s">
        <v>2266</v>
      </c>
      <c r="B65">
        <f>COUNTIF(models_list_studies!C:C,"*" &amp; A65 &amp; "*")</f>
        <v>12</v>
      </c>
    </row>
    <row r="66" spans="1:2">
      <c r="A66" t="s">
        <v>2295</v>
      </c>
      <c r="B66">
        <f>COUNTIF(models_list_studies!C:C,"*" &amp; A66 &amp; "*")</f>
        <v>11</v>
      </c>
    </row>
    <row r="67" spans="1:2">
      <c r="A67" t="s">
        <v>2282</v>
      </c>
      <c r="B67">
        <f>COUNTIF(models_list_studies!C:C,"*" &amp; A67 &amp; "*")</f>
        <v>10</v>
      </c>
    </row>
    <row r="68" spans="1:2">
      <c r="A68" t="s">
        <v>2289</v>
      </c>
      <c r="B68">
        <f>COUNTIF(models_list_studies!C:C,"*" &amp; A68 &amp; "*")</f>
        <v>13</v>
      </c>
    </row>
    <row r="69" spans="1:2">
      <c r="A69" t="s">
        <v>4211</v>
      </c>
      <c r="B69">
        <f>COUNTIF(models_list_studies!C:C,"*" &amp; A69 &amp; "*")</f>
        <v>12</v>
      </c>
    </row>
    <row r="70" spans="1:2">
      <c r="A70" t="s">
        <v>2302</v>
      </c>
      <c r="B70">
        <f>COUNTIF(models_list_studies!C:C,"*" &amp; A70 &amp; "*")</f>
        <v>1</v>
      </c>
    </row>
    <row r="71" spans="1:2">
      <c r="A71" t="s">
        <v>2286</v>
      </c>
      <c r="B71">
        <f>COUNTIF(models_list_studies!C:C,"*" &amp; A71 &amp; "*")+COUNTIF(models_list_studies!C:C,"*Swaziland*")</f>
        <v>11</v>
      </c>
    </row>
    <row r="72" spans="1:2">
      <c r="A72" t="s">
        <v>2279</v>
      </c>
      <c r="B72">
        <f>COUNTIF(models_list_studies!C:C,"*" &amp; A72 &amp; "*")</f>
        <v>10</v>
      </c>
    </row>
    <row r="73" spans="1:2">
      <c r="A73" t="s">
        <v>4212</v>
      </c>
      <c r="B73">
        <f>COUNTIF(models_list_studies!C:C,"*" &amp; A73 &amp; "*")</f>
        <v>1</v>
      </c>
    </row>
    <row r="74" spans="1:2">
      <c r="A74" t="s">
        <v>2276</v>
      </c>
      <c r="B74">
        <f>COUNTIF(models_list_studies!C:C,"*" &amp; A74 &amp; "*")</f>
        <v>1</v>
      </c>
    </row>
    <row r="75" spans="1:2">
      <c r="A75" t="s">
        <v>3052</v>
      </c>
      <c r="B75">
        <f>COUNTIF(models_list_studies!C:C,"*" &amp; A75 &amp; "*")</f>
        <v>0</v>
      </c>
    </row>
    <row r="76" spans="1:2">
      <c r="A76" t="s">
        <v>2271</v>
      </c>
      <c r="B76">
        <f>COUNTIF(models_list_studies!C:C,"*" &amp; A76 &amp; "*")</f>
        <v>1</v>
      </c>
    </row>
    <row r="77" spans="1:2">
      <c r="A77" t="s">
        <v>2788</v>
      </c>
      <c r="B77">
        <f>COUNTIF(models_list_studies!C:C,"*" &amp; A77 &amp; "*")</f>
        <v>0</v>
      </c>
    </row>
    <row r="78" spans="1:2">
      <c r="A78" t="s">
        <v>2309</v>
      </c>
      <c r="B78">
        <f>COUNTIF(models_list_studies!C:C,"*" &amp; A78 &amp; "*")</f>
        <v>1</v>
      </c>
    </row>
    <row r="79" spans="1:2">
      <c r="A79" t="s">
        <v>2311</v>
      </c>
      <c r="B79">
        <f>COUNTIF(models_list_studies!C:C,"*" &amp; A79 &amp; "*")</f>
        <v>1</v>
      </c>
    </row>
    <row r="81" spans="1:2">
      <c r="B81">
        <f>SUM(B23:B79)</f>
        <v>574</v>
      </c>
    </row>
    <row r="84" spans="1:2">
      <c r="A84" t="s">
        <v>4213</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2429</v>
      </c>
      <c r="B104" t="s">
        <v>4214</v>
      </c>
    </row>
    <row r="105" spans="1:2">
      <c r="A105" t="s">
        <v>2258</v>
      </c>
      <c r="B105">
        <v>2</v>
      </c>
    </row>
    <row r="106" spans="1:2">
      <c r="A106" t="s">
        <v>2262</v>
      </c>
      <c r="B106">
        <v>0</v>
      </c>
    </row>
    <row r="107" spans="1:2">
      <c r="A107" t="s">
        <v>2264</v>
      </c>
      <c r="B107">
        <v>1</v>
      </c>
    </row>
    <row r="108" spans="1:2">
      <c r="A108" t="s">
        <v>2266</v>
      </c>
      <c r="B108">
        <v>1</v>
      </c>
    </row>
    <row r="109" spans="1:2">
      <c r="A109" t="s">
        <v>2268</v>
      </c>
      <c r="B109">
        <v>1</v>
      </c>
    </row>
    <row r="110" spans="1:2">
      <c r="A110" t="s">
        <v>2269</v>
      </c>
      <c r="B110">
        <v>0</v>
      </c>
    </row>
    <row r="111" spans="1:2">
      <c r="A111" t="s">
        <v>2272</v>
      </c>
      <c r="B111">
        <v>3</v>
      </c>
    </row>
    <row r="112" spans="1:2">
      <c r="A112" t="s">
        <v>2271</v>
      </c>
      <c r="B112">
        <v>0</v>
      </c>
    </row>
    <row r="113" spans="1:2">
      <c r="A113" t="s">
        <v>2274</v>
      </c>
      <c r="B113">
        <v>0</v>
      </c>
    </row>
    <row r="114" spans="1:2">
      <c r="A114" t="s">
        <v>2275</v>
      </c>
      <c r="B114">
        <v>0</v>
      </c>
    </row>
    <row r="115" spans="1:2">
      <c r="A115" t="s">
        <v>2276</v>
      </c>
      <c r="B115">
        <v>0</v>
      </c>
    </row>
    <row r="116" spans="1:2">
      <c r="A116" t="s">
        <v>2277</v>
      </c>
      <c r="B116">
        <v>0</v>
      </c>
    </row>
    <row r="117" spans="1:2">
      <c r="A117" t="s">
        <v>2279</v>
      </c>
      <c r="B117">
        <v>0</v>
      </c>
    </row>
    <row r="118" spans="1:2">
      <c r="A118" t="s">
        <v>2280</v>
      </c>
      <c r="B118">
        <v>3</v>
      </c>
    </row>
    <row r="119" spans="1:2">
      <c r="A119" t="s">
        <v>2282</v>
      </c>
      <c r="B119">
        <v>0</v>
      </c>
    </row>
    <row r="120" spans="1:2">
      <c r="A120" t="s">
        <v>2284</v>
      </c>
      <c r="B120">
        <v>0</v>
      </c>
    </row>
    <row r="121" spans="1:2">
      <c r="A121" t="s">
        <v>2287</v>
      </c>
      <c r="B121">
        <v>2</v>
      </c>
    </row>
    <row r="122" spans="1:2">
      <c r="A122" t="s">
        <v>2288</v>
      </c>
      <c r="B122">
        <v>0</v>
      </c>
    </row>
    <row r="123" spans="1:2">
      <c r="A123" t="s">
        <v>2289</v>
      </c>
      <c r="B123">
        <v>1</v>
      </c>
    </row>
    <row r="124" spans="1:2">
      <c r="A124" t="s">
        <v>2290</v>
      </c>
      <c r="B124">
        <v>3</v>
      </c>
    </row>
    <row r="125" spans="1:2">
      <c r="A125" t="s">
        <v>2291</v>
      </c>
      <c r="B125">
        <v>0</v>
      </c>
    </row>
    <row r="126" spans="1:2">
      <c r="A126" t="s">
        <v>2292</v>
      </c>
      <c r="B126">
        <v>0</v>
      </c>
    </row>
    <row r="127" spans="1:2">
      <c r="A127" t="s">
        <v>2293</v>
      </c>
      <c r="B127">
        <v>1</v>
      </c>
    </row>
    <row r="128" spans="1:2">
      <c r="A128" t="s">
        <v>2294</v>
      </c>
      <c r="B128">
        <v>6</v>
      </c>
    </row>
    <row r="129" spans="1:2">
      <c r="A129" t="s">
        <v>2295</v>
      </c>
      <c r="B129">
        <v>0</v>
      </c>
    </row>
    <row r="130" spans="1:2">
      <c r="A130" t="s">
        <v>2296</v>
      </c>
      <c r="B130">
        <v>0</v>
      </c>
    </row>
    <row r="131" spans="1:2">
      <c r="A131" t="s">
        <v>2297</v>
      </c>
      <c r="B131">
        <v>0</v>
      </c>
    </row>
    <row r="132" spans="1:2">
      <c r="A132" t="s">
        <v>2298</v>
      </c>
      <c r="B132">
        <v>0</v>
      </c>
    </row>
    <row r="133" spans="1:2">
      <c r="A133" t="s">
        <v>2299</v>
      </c>
      <c r="B133">
        <v>0</v>
      </c>
    </row>
    <row r="134" spans="1:2">
      <c r="A134" t="s">
        <v>2300</v>
      </c>
      <c r="B134">
        <v>0</v>
      </c>
    </row>
    <row r="135" spans="1:2">
      <c r="A135" t="s">
        <v>2301</v>
      </c>
      <c r="B135">
        <v>0</v>
      </c>
    </row>
    <row r="136" spans="1:2">
      <c r="A136" t="s">
        <v>2302</v>
      </c>
      <c r="B136">
        <v>1</v>
      </c>
    </row>
    <row r="137" spans="1:2">
      <c r="A137" t="s">
        <v>4215</v>
      </c>
      <c r="B137">
        <v>0</v>
      </c>
    </row>
    <row r="138" spans="1:2">
      <c r="A138" t="s">
        <v>2303</v>
      </c>
      <c r="B138">
        <v>2</v>
      </c>
    </row>
    <row r="139" spans="1:2">
      <c r="A139" t="s">
        <v>2304</v>
      </c>
      <c r="B139">
        <v>1</v>
      </c>
    </row>
    <row r="140" spans="1:2">
      <c r="A140" t="s">
        <v>2305</v>
      </c>
      <c r="B140">
        <v>0</v>
      </c>
    </row>
    <row r="141" spans="1:2">
      <c r="A141" t="s">
        <v>4210</v>
      </c>
      <c r="B141">
        <v>0</v>
      </c>
    </row>
    <row r="142" spans="1:2">
      <c r="A142" t="s">
        <v>2307</v>
      </c>
      <c r="B142">
        <v>6</v>
      </c>
    </row>
    <row r="143" spans="1:2">
      <c r="A143" t="s">
        <v>2278</v>
      </c>
      <c r="B143">
        <v>0</v>
      </c>
    </row>
    <row r="144" spans="1:2">
      <c r="A144" t="s">
        <v>4216</v>
      </c>
      <c r="B144">
        <v>1</v>
      </c>
    </row>
    <row r="145" spans="1:2">
      <c r="A145" t="s">
        <v>2308</v>
      </c>
      <c r="B145">
        <v>1</v>
      </c>
    </row>
    <row r="146" spans="1:2">
      <c r="A146" t="s">
        <v>2309</v>
      </c>
      <c r="B146">
        <v>3</v>
      </c>
    </row>
    <row r="147" spans="1:2">
      <c r="A147" t="s">
        <v>2310</v>
      </c>
      <c r="B147">
        <v>0</v>
      </c>
    </row>
    <row r="148" spans="1:2">
      <c r="A148" t="s">
        <v>2311</v>
      </c>
      <c r="B148">
        <v>0</v>
      </c>
    </row>
    <row r="149" spans="1:2">
      <c r="A149" t="s">
        <v>2312</v>
      </c>
      <c r="B149">
        <v>0</v>
      </c>
    </row>
    <row r="150" spans="1:2">
      <c r="A150" t="s">
        <v>2313</v>
      </c>
      <c r="B150">
        <v>0</v>
      </c>
    </row>
    <row r="151" spans="1:2">
      <c r="A151" t="s">
        <v>2314</v>
      </c>
      <c r="B151">
        <v>3</v>
      </c>
    </row>
    <row r="152" spans="1:2">
      <c r="A152" t="s">
        <v>2315</v>
      </c>
      <c r="B152">
        <v>1</v>
      </c>
    </row>
    <row r="153" spans="1:2">
      <c r="A153" t="s">
        <v>2316</v>
      </c>
      <c r="B153">
        <v>0</v>
      </c>
    </row>
    <row r="154" spans="1:2">
      <c r="A154" t="s">
        <v>4217</v>
      </c>
      <c r="B154">
        <v>0</v>
      </c>
    </row>
    <row r="155" spans="1:2">
      <c r="A155" t="s">
        <v>2317</v>
      </c>
      <c r="B155">
        <v>1</v>
      </c>
    </row>
    <row r="156" spans="1:2">
      <c r="A156" t="s">
        <v>2318</v>
      </c>
      <c r="B156">
        <v>1</v>
      </c>
    </row>
    <row r="157" spans="1:2">
      <c r="A157" t="s">
        <v>2319</v>
      </c>
      <c r="B157">
        <v>3</v>
      </c>
    </row>
    <row r="158" spans="1:2">
      <c r="A158" t="s">
        <v>2320</v>
      </c>
      <c r="B158">
        <v>1</v>
      </c>
    </row>
    <row r="159" spans="1:2">
      <c r="A159" t="s">
        <v>3052</v>
      </c>
      <c r="B159">
        <v>0</v>
      </c>
    </row>
    <row r="160" spans="1:2">
      <c r="A160" t="s">
        <v>2321</v>
      </c>
      <c r="B160">
        <v>2</v>
      </c>
    </row>
    <row r="161" spans="1:2">
      <c r="A161" t="s">
        <v>2322</v>
      </c>
      <c r="B161">
        <v>0</v>
      </c>
    </row>
    <row r="164" spans="1:2">
      <c r="B164">
        <f>SUM(B105:B161)</f>
        <v>51</v>
      </c>
    </row>
    <row r="174" spans="1:2">
      <c r="A174" t="s">
        <v>4207</v>
      </c>
      <c r="B174" t="s">
        <v>4208</v>
      </c>
    </row>
    <row r="175" spans="1:2">
      <c r="A175" t="s">
        <v>4218</v>
      </c>
      <c r="B175">
        <v>1</v>
      </c>
    </row>
    <row r="176" spans="1:2">
      <c r="A176" t="s">
        <v>4219</v>
      </c>
      <c r="B176">
        <f>COUNTIF(models_list_studies!X:X,"*" &amp; A176 &amp; "*")</f>
        <v>12</v>
      </c>
    </row>
    <row r="177" spans="1:2">
      <c r="A177" t="s">
        <v>2622</v>
      </c>
      <c r="B177">
        <f>COUNTIF(models_list_studies!X:X,"*" &amp; A177 &amp; "*")</f>
        <v>3</v>
      </c>
    </row>
    <row r="178" spans="1:2">
      <c r="A178" t="s">
        <v>2973</v>
      </c>
      <c r="B178">
        <f>COUNTIF(models_list_studies!X:X,"*" &amp; A178 &amp; "*")</f>
        <v>10</v>
      </c>
    </row>
    <row r="179" spans="1:2">
      <c r="A179" t="s">
        <v>2490</v>
      </c>
      <c r="B179">
        <f>COUNTIF(models_list_studies!X:X,"*" &amp; A179 &amp; "*")</f>
        <v>1</v>
      </c>
    </row>
    <row r="180" spans="1:2">
      <c r="A180" t="s">
        <v>2847</v>
      </c>
      <c r="B180">
        <f>COUNTIF(models_list_studies!X:X,"*" &amp; A180 &amp; "*")</f>
        <v>2</v>
      </c>
    </row>
    <row r="181" spans="1:2">
      <c r="A181" t="s">
        <v>4220</v>
      </c>
      <c r="B181">
        <f>COUNTIF(models_list_studies!X:X,"*" &amp; A181 &amp; "*")</f>
        <v>4</v>
      </c>
    </row>
    <row r="182" spans="1:2">
      <c r="A182" t="s">
        <v>3028</v>
      </c>
      <c r="B182">
        <f>COUNTIF(models_list_studies!X:X,"*" &amp; A182 &amp; "*")</f>
        <v>11</v>
      </c>
    </row>
    <row r="183" spans="1:2">
      <c r="A183" t="s">
        <v>2712</v>
      </c>
      <c r="B183">
        <f>COUNTIF(models_list_studies!X:X,"*" &amp; A183 &amp; "*")</f>
        <v>10</v>
      </c>
    </row>
    <row r="184" spans="1:2">
      <c r="A184" t="s">
        <v>2882</v>
      </c>
      <c r="B184">
        <f>COUNTIF(models_list_studies!X:X,"*" &amp; A184 &amp; "*")</f>
        <v>2</v>
      </c>
    </row>
    <row r="185" spans="1:2">
      <c r="A185" t="s">
        <v>2588</v>
      </c>
      <c r="B185">
        <f>COUNTIF(models_list_studies!X:X,"*" &amp; A185 &amp; "*")</f>
        <v>1</v>
      </c>
    </row>
    <row r="186" spans="1:2">
      <c r="A186" t="s">
        <v>4221</v>
      </c>
      <c r="B186">
        <f>COUNTIF(models_list_studies!X:X,"*" &amp; A186 &amp; "*")</f>
        <v>1</v>
      </c>
    </row>
    <row r="187" spans="1:2">
      <c r="A187" t="s">
        <v>2639</v>
      </c>
      <c r="B187">
        <f>COUNTIF(models_list_studies!X:X,"*" &amp; A187 &amp; "*")</f>
        <v>8</v>
      </c>
    </row>
    <row r="188" spans="1:2">
      <c r="A188" t="s">
        <v>2989</v>
      </c>
      <c r="B188">
        <f>COUNTIF(models_list_studies!X:X,"*" &amp; A188 &amp; "*")</f>
        <v>1</v>
      </c>
    </row>
    <row r="189" spans="1:2">
      <c r="A189" t="s">
        <v>2689</v>
      </c>
      <c r="B189">
        <f>COUNTIF(models_list_studies!X:X,"*" &amp; A189 &amp; "*")</f>
        <v>1</v>
      </c>
    </row>
    <row r="190" spans="1:2">
      <c r="A190" t="s">
        <v>2469</v>
      </c>
      <c r="B190">
        <f>COUNTIF(models_list_studies!X:X,"*" &amp; A190 &amp; "*")</f>
        <v>4</v>
      </c>
    </row>
    <row r="191" spans="1:2">
      <c r="A191" t="s">
        <v>2620</v>
      </c>
      <c r="B191">
        <f>COUNTIF(models_list_studies!X:X,"*" &amp; A191 &amp; "*")</f>
        <v>2</v>
      </c>
    </row>
    <row r="192" spans="1:2">
      <c r="A192" t="s">
        <v>2467</v>
      </c>
      <c r="B192">
        <f>COUNTIF(models_list_studies!X:X,"*" &amp; A192 &amp; "*")</f>
        <v>1</v>
      </c>
    </row>
    <row r="193" spans="1:2">
      <c r="A193" t="s">
        <v>2692</v>
      </c>
      <c r="B193">
        <f>COUNTIF(models_list_studies!X:X,"*" &amp; A193 &amp; "*")</f>
        <v>1</v>
      </c>
    </row>
    <row r="194" spans="1:2">
      <c r="A194" t="s">
        <v>2548</v>
      </c>
      <c r="B194">
        <f>COUNTIF(models_list_studies!X:X,"*" &amp; A194 &amp; "*")</f>
        <v>1</v>
      </c>
    </row>
    <row r="195" spans="1:2">
      <c r="A195" t="s">
        <v>2975</v>
      </c>
      <c r="B195">
        <f>COUNTIF(models_list_studies!X:X,"*" &amp; A195 &amp; "*")</f>
        <v>1</v>
      </c>
    </row>
    <row r="196" spans="1:2">
      <c r="A196" t="s">
        <v>2704</v>
      </c>
      <c r="B196">
        <f>COUNTIF(models_list_studies!X:X,"*" &amp; A196 &amp; "*")</f>
        <v>1</v>
      </c>
    </row>
    <row r="197" spans="1:2">
      <c r="A197" t="s">
        <v>3005</v>
      </c>
      <c r="B197">
        <f>COUNTIF(models_list_studies!X:X,"*" &amp; A197 &amp; "*")</f>
        <v>1</v>
      </c>
    </row>
    <row r="198" spans="1:2">
      <c r="A198" t="s">
        <v>2960</v>
      </c>
      <c r="B198">
        <f>COUNTIF(models_list_studies!X:X,"*" &amp; A198 &amp; "*")</f>
        <v>1</v>
      </c>
    </row>
    <row r="202" spans="1:2">
      <c r="A202" t="s">
        <v>3068</v>
      </c>
      <c r="B202" t="s">
        <v>4189</v>
      </c>
    </row>
    <row r="203" spans="1:2">
      <c r="A203" t="s">
        <v>3921</v>
      </c>
      <c r="B203">
        <f>COUNTIF(models_list_studies!X:X,"*" &amp; A203 &amp; "*")</f>
        <v>17</v>
      </c>
    </row>
    <row r="204" spans="1:2">
      <c r="A204" t="s">
        <v>4222</v>
      </c>
      <c r="B204">
        <f>COUNTIF(models_list_studies!X:X,"*" &amp; A204 &amp; "*")</f>
        <v>20</v>
      </c>
    </row>
    <row r="205" spans="1:2">
      <c r="A205" t="s">
        <v>4223</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5" t="s">
        <v>4224</v>
      </c>
      <c r="B1" s="115"/>
      <c r="C1" s="32"/>
      <c r="D1" s="32"/>
      <c r="E1" s="32"/>
      <c r="F1" s="32"/>
      <c r="G1" s="32"/>
      <c r="H1" s="32"/>
      <c r="I1" s="32"/>
    </row>
    <row r="2" spans="1:9">
      <c r="A2" s="21" t="s">
        <v>4225</v>
      </c>
      <c r="B2" s="21" t="s">
        <v>4171</v>
      </c>
      <c r="C2" t="s">
        <v>4226</v>
      </c>
    </row>
    <row r="3" spans="1:9">
      <c r="A3" s="21" t="s">
        <v>18</v>
      </c>
      <c r="B3" s="21">
        <f>COUNTIF(Table1[hydro], "*yes*")</f>
        <v>61</v>
      </c>
      <c r="C3" s="33">
        <f>B3/67</f>
        <v>0.91044776119402981</v>
      </c>
    </row>
    <row r="4" spans="1:9">
      <c r="A4" s="21" t="s">
        <v>3216</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3217</v>
      </c>
      <c r="B7" s="21">
        <f>COUNTIF(Table1[[Nuclear ]], "*yes*")</f>
        <v>24</v>
      </c>
      <c r="C7" s="33">
        <f t="shared" si="0"/>
        <v>0.35820895522388058</v>
      </c>
    </row>
    <row r="8" spans="1:9">
      <c r="A8" s="21" t="s">
        <v>3218</v>
      </c>
      <c r="B8" s="21">
        <f>COUNTIF(Table1[Geothermal], "*yes*")</f>
        <v>23</v>
      </c>
      <c r="C8" s="33">
        <f t="shared" si="0"/>
        <v>0.34328358208955223</v>
      </c>
    </row>
    <row r="9" spans="1:9">
      <c r="A9" s="21" t="s">
        <v>3219</v>
      </c>
      <c r="B9" s="21">
        <f>COUNTIF(Table1[Fossil Fuels], "*yes*")</f>
        <v>61</v>
      </c>
      <c r="C9" s="33">
        <f t="shared" si="0"/>
        <v>0.91044776119402981</v>
      </c>
    </row>
    <row r="10" spans="1:9">
      <c r="A10" s="21" t="s">
        <v>3220</v>
      </c>
      <c r="B10" s="21">
        <f>COUNTIF(Table1[H2], "*yes*")</f>
        <v>10</v>
      </c>
      <c r="C10" s="33">
        <f t="shared" si="0"/>
        <v>0.14925373134328357</v>
      </c>
    </row>
    <row r="11" spans="1:9">
      <c r="A11" s="21" t="s">
        <v>26</v>
      </c>
      <c r="B11" s="21">
        <f>COUNTIF(Table1[coal], "*yes*")</f>
        <v>38</v>
      </c>
      <c r="C11" s="33">
        <f t="shared" si="0"/>
        <v>0.56716417910447758</v>
      </c>
    </row>
    <row r="13" spans="1:9">
      <c r="A13" t="s">
        <v>4227</v>
      </c>
      <c r="B13" t="s">
        <v>4228</v>
      </c>
      <c r="C13" t="s">
        <v>4229</v>
      </c>
      <c r="D13" t="s">
        <v>4173</v>
      </c>
    </row>
    <row r="14" spans="1:9">
      <c r="A14" t="s">
        <v>4189</v>
      </c>
      <c r="B14">
        <v>63</v>
      </c>
      <c r="C14">
        <v>2</v>
      </c>
      <c r="D14">
        <v>2</v>
      </c>
      <c r="F14">
        <f>SUM(B14:E14)</f>
        <v>67</v>
      </c>
    </row>
    <row r="27" spans="1:2">
      <c r="A27" t="s">
        <v>4230</v>
      </c>
      <c r="B27" t="s">
        <v>4189</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4231</v>
      </c>
      <c r="B45" t="s">
        <v>4189</v>
      </c>
      <c r="D45" s="34">
        <f>24/62</f>
        <v>0.38709677419354838</v>
      </c>
    </row>
    <row r="46" spans="1:4">
      <c r="A46" t="s">
        <v>3271</v>
      </c>
      <c r="B46">
        <f>COUNTIF(Table1[Sector (Electricity/Full Energy System)],"*" &amp; A46 &amp; "*")</f>
        <v>53</v>
      </c>
    </row>
    <row r="47" spans="1:4">
      <c r="A47" t="s">
        <v>3410</v>
      </c>
      <c r="B47">
        <f>COUNTIFS(Table1[Sector (Electricity/Full Energy System)],"*" &amp; A47 &amp; "*")</f>
        <v>12</v>
      </c>
    </row>
    <row r="48" spans="1:4">
      <c r="A48" t="s">
        <v>4232</v>
      </c>
      <c r="B48">
        <f>COUNTIFS(models_list_studies!R:R,"*" &amp; A48 &amp; "*", models_list_studies!R:R,"&lt;&gt;*Full energy system*")</f>
        <v>1</v>
      </c>
    </row>
    <row r="49" spans="2:2">
      <c r="B49">
        <f>SUM(B46:B48)</f>
        <v>66</v>
      </c>
    </row>
    <row r="66" spans="1:2">
      <c r="A66" t="s">
        <v>4233</v>
      </c>
      <c r="B66" t="s">
        <v>4191</v>
      </c>
    </row>
    <row r="67" spans="1:2">
      <c r="A67" t="s">
        <v>3075</v>
      </c>
      <c r="B67">
        <v>8</v>
      </c>
    </row>
    <row r="68" spans="1:2">
      <c r="A68" t="s">
        <v>3185</v>
      </c>
      <c r="B68">
        <v>59</v>
      </c>
    </row>
    <row r="86" spans="1:2">
      <c r="A86" t="s">
        <v>4234</v>
      </c>
      <c r="B86" t="s">
        <v>4235</v>
      </c>
    </row>
    <row r="87" spans="1:2">
      <c r="A87" t="s">
        <v>3273</v>
      </c>
      <c r="B87">
        <v>47</v>
      </c>
    </row>
    <row r="88" spans="1:2">
      <c r="A88" t="s">
        <v>3335</v>
      </c>
      <c r="B88">
        <v>10</v>
      </c>
    </row>
    <row r="89" spans="1:2">
      <c r="A89" t="s">
        <v>3242</v>
      </c>
      <c r="B89">
        <v>7</v>
      </c>
    </row>
    <row r="90" spans="1:2">
      <c r="A90" t="s">
        <v>3246</v>
      </c>
      <c r="B90">
        <v>3</v>
      </c>
    </row>
    <row r="101" spans="1:3">
      <c r="A101" t="s">
        <v>4236</v>
      </c>
      <c r="B101" t="s">
        <v>4191</v>
      </c>
      <c r="C101" t="s">
        <v>4237</v>
      </c>
    </row>
    <row r="102" spans="1:3">
      <c r="A102">
        <v>1</v>
      </c>
      <c r="B102">
        <v>2</v>
      </c>
      <c r="C102" t="s">
        <v>4238</v>
      </c>
    </row>
    <row r="103" spans="1:3">
      <c r="A103">
        <v>2</v>
      </c>
      <c r="B103">
        <f>COUNTIF(Table1[Sustainable Development Goals (SDG) Coverage],"*" &amp; A103 &amp; "*")</f>
        <v>2</v>
      </c>
      <c r="C103" t="s">
        <v>4239</v>
      </c>
    </row>
    <row r="104" spans="1:3">
      <c r="A104">
        <v>3</v>
      </c>
      <c r="B104">
        <f>COUNTIFS(Table1[Sustainable Development Goals (SDG) Coverage],"*" &amp; A104 &amp; "*", Table1[Sustainable Development Goals (SDG) Coverage],"&lt;&gt;*13*")</f>
        <v>1</v>
      </c>
      <c r="C104" t="s">
        <v>4240</v>
      </c>
    </row>
    <row r="105" spans="1:3">
      <c r="A105">
        <v>6</v>
      </c>
      <c r="B105">
        <f>COUNTIF(Table1[Sustainable Development Goals (SDG) Coverage],"*" &amp; A105 &amp; "*")</f>
        <v>2</v>
      </c>
      <c r="C105" t="s">
        <v>4241</v>
      </c>
    </row>
    <row r="106" spans="1:3">
      <c r="A106">
        <v>7</v>
      </c>
      <c r="B106">
        <f>COUNTIF(Table1[Sustainable Development Goals (SDG) Coverage],"*" &amp; A106 &amp; "*")</f>
        <v>54</v>
      </c>
      <c r="C106" t="s">
        <v>4241</v>
      </c>
    </row>
    <row r="107" spans="1:3">
      <c r="A107">
        <v>8</v>
      </c>
      <c r="B107">
        <f>COUNTIF(Table1[Sustainable Development Goals (SDG) Coverage],"*" &amp; A107 &amp; "*")</f>
        <v>6</v>
      </c>
      <c r="C107" t="s">
        <v>4242</v>
      </c>
    </row>
    <row r="108" spans="1:3">
      <c r="A108">
        <v>9</v>
      </c>
      <c r="B108">
        <f>COUNTIF(Table1[Sustainable Development Goals (SDG) Coverage],"*" &amp; A108 &amp; "*")</f>
        <v>1</v>
      </c>
      <c r="C108" t="s">
        <v>4243</v>
      </c>
    </row>
    <row r="109" spans="1:3">
      <c r="A109">
        <v>10</v>
      </c>
      <c r="B109">
        <f>COUNTIF(Table1[Sustainable Development Goals (SDG) Coverage],"*" &amp; A109 &amp; "*")</f>
        <v>1</v>
      </c>
      <c r="C109" t="s">
        <v>4244</v>
      </c>
    </row>
    <row r="110" spans="1:3">
      <c r="A110">
        <v>12</v>
      </c>
      <c r="B110">
        <f>COUNTIF(Table1[Sustainable Development Goals (SDG) Coverage],"*" &amp; A110 &amp; "*")</f>
        <v>1</v>
      </c>
      <c r="C110" t="s">
        <v>4245</v>
      </c>
    </row>
    <row r="111" spans="1:3">
      <c r="A111">
        <v>13</v>
      </c>
      <c r="B111">
        <f>COUNTIF(Table1[Sustainable Development Goals (SDG) Coverage],"*" &amp; A111 &amp; "*")</f>
        <v>41</v>
      </c>
      <c r="C111" t="s">
        <v>4246</v>
      </c>
    </row>
    <row r="112" spans="1:3">
      <c r="A112">
        <v>15</v>
      </c>
      <c r="B112">
        <f>COUNTIF(Table1[Sustainable Development Goals (SDG) Coverage],"*" &amp; A112 &amp; "*")</f>
        <v>1</v>
      </c>
      <c r="C112" t="s">
        <v>4247</v>
      </c>
    </row>
    <row r="114" spans="1:3">
      <c r="A114" t="s">
        <v>4248</v>
      </c>
      <c r="B114" t="s">
        <v>4191</v>
      </c>
    </row>
    <row r="115" spans="1:3">
      <c r="A115" t="s">
        <v>3075</v>
      </c>
      <c r="B115">
        <v>32</v>
      </c>
    </row>
    <row r="116" spans="1:3">
      <c r="A116" t="s">
        <v>3185</v>
      </c>
      <c r="B116">
        <v>23</v>
      </c>
    </row>
    <row r="117" spans="1:3">
      <c r="A117" t="s">
        <v>3246</v>
      </c>
      <c r="B117">
        <v>12</v>
      </c>
    </row>
    <row r="127" spans="1:3">
      <c r="A127" t="s">
        <v>4249</v>
      </c>
      <c r="B127" t="s">
        <v>4235</v>
      </c>
      <c r="C127" t="s">
        <v>4250</v>
      </c>
    </row>
    <row r="128" spans="1:3">
      <c r="A128" t="s">
        <v>4251</v>
      </c>
      <c r="B128">
        <v>31</v>
      </c>
      <c r="C128" t="s">
        <v>4252</v>
      </c>
    </row>
    <row r="129" spans="1:3">
      <c r="A129" t="s">
        <v>4253</v>
      </c>
      <c r="B129">
        <v>18</v>
      </c>
      <c r="C129" t="s">
        <v>4254</v>
      </c>
    </row>
    <row r="130" spans="1:3">
      <c r="A130" t="s">
        <v>4255</v>
      </c>
      <c r="B130">
        <v>11</v>
      </c>
      <c r="C130" t="s">
        <v>4256</v>
      </c>
    </row>
    <row r="131" spans="1:3">
      <c r="A131" t="s">
        <v>4257</v>
      </c>
      <c r="B131">
        <v>7</v>
      </c>
      <c r="C131" t="s">
        <v>4258</v>
      </c>
    </row>
    <row r="134" spans="1:3">
      <c r="A134" t="s">
        <v>4259</v>
      </c>
      <c r="B134">
        <v>67</v>
      </c>
    </row>
    <row r="153" spans="1:2">
      <c r="A153" t="s">
        <v>4260</v>
      </c>
      <c r="B153" t="s">
        <v>4235</v>
      </c>
    </row>
    <row r="154" spans="1:2">
      <c r="A154" t="s">
        <v>640</v>
      </c>
      <c r="B154">
        <v>2</v>
      </c>
    </row>
    <row r="155" spans="1:2">
      <c r="A155" t="s">
        <v>4261</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4207</v>
      </c>
      <c r="B1" t="s">
        <v>4262</v>
      </c>
      <c r="C1" t="s">
        <v>4263</v>
      </c>
    </row>
    <row r="2" spans="1:3">
      <c r="A2" t="s">
        <v>2307</v>
      </c>
      <c r="B2">
        <v>6</v>
      </c>
      <c r="C2">
        <v>1</v>
      </c>
    </row>
    <row r="3" spans="1:3">
      <c r="A3" t="s">
        <v>2294</v>
      </c>
      <c r="B3">
        <v>5</v>
      </c>
      <c r="C3">
        <v>1</v>
      </c>
    </row>
    <row r="4" spans="1:3">
      <c r="A4" t="s">
        <v>4264</v>
      </c>
      <c r="B4">
        <v>3</v>
      </c>
      <c r="C4">
        <v>1</v>
      </c>
    </row>
    <row r="5" spans="1:3">
      <c r="A5" t="s">
        <v>2290</v>
      </c>
      <c r="B5">
        <v>3</v>
      </c>
      <c r="C5">
        <v>1</v>
      </c>
    </row>
    <row r="6" spans="1:3">
      <c r="A6" t="s">
        <v>4265</v>
      </c>
      <c r="B6">
        <v>2</v>
      </c>
      <c r="C6">
        <v>1</v>
      </c>
    </row>
    <row r="7" spans="1:3">
      <c r="A7" t="s">
        <v>4266</v>
      </c>
      <c r="B7">
        <v>2</v>
      </c>
      <c r="C7">
        <v>1</v>
      </c>
    </row>
    <row r="8" spans="1:3">
      <c r="A8" t="s">
        <v>4267</v>
      </c>
      <c r="B8">
        <v>2</v>
      </c>
      <c r="C8">
        <v>1</v>
      </c>
    </row>
    <row r="9" spans="1:3">
      <c r="A9" t="s">
        <v>4268</v>
      </c>
      <c r="B9">
        <v>1</v>
      </c>
      <c r="C9">
        <v>1</v>
      </c>
    </row>
    <row r="10" spans="1:3">
      <c r="A10" t="s">
        <v>2318</v>
      </c>
      <c r="B10">
        <v>1</v>
      </c>
      <c r="C10">
        <v>1</v>
      </c>
    </row>
    <row r="11" spans="1:3">
      <c r="A11" t="s">
        <v>4269</v>
      </c>
      <c r="B11">
        <v>1</v>
      </c>
      <c r="C11">
        <v>1</v>
      </c>
    </row>
    <row r="12" spans="1:3">
      <c r="A12" t="s">
        <v>2266</v>
      </c>
      <c r="B12">
        <v>1</v>
      </c>
      <c r="C12">
        <v>1</v>
      </c>
    </row>
    <row r="13" spans="1:3">
      <c r="A13" t="s">
        <v>4270</v>
      </c>
      <c r="B13">
        <v>1</v>
      </c>
      <c r="C13">
        <v>1</v>
      </c>
    </row>
    <row r="14" spans="1:3">
      <c r="A14" t="s">
        <v>4271</v>
      </c>
      <c r="B14">
        <v>1</v>
      </c>
      <c r="C14">
        <v>1</v>
      </c>
    </row>
    <row r="15" spans="1:3">
      <c r="A15" t="s">
        <v>4272</v>
      </c>
      <c r="B15">
        <v>1</v>
      </c>
      <c r="C15">
        <v>1</v>
      </c>
    </row>
    <row r="16" spans="1:3">
      <c r="A16" t="s">
        <v>2266</v>
      </c>
      <c r="B16">
        <v>1</v>
      </c>
      <c r="C16">
        <v>1</v>
      </c>
    </row>
    <row r="17" spans="1:3">
      <c r="A17" t="s">
        <v>4273</v>
      </c>
      <c r="B17">
        <v>1</v>
      </c>
      <c r="C17">
        <v>1</v>
      </c>
    </row>
    <row r="18" spans="1:3">
      <c r="A18" t="s">
        <v>4274</v>
      </c>
      <c r="B18">
        <v>1</v>
      </c>
      <c r="C18">
        <v>1</v>
      </c>
    </row>
    <row r="19" spans="1:3">
      <c r="A19" t="s">
        <v>4275</v>
      </c>
      <c r="B19">
        <v>1</v>
      </c>
      <c r="C19">
        <v>1</v>
      </c>
    </row>
    <row r="20" spans="1:3">
      <c r="A20" t="s">
        <v>2308</v>
      </c>
      <c r="B20">
        <v>1</v>
      </c>
      <c r="C20">
        <v>1</v>
      </c>
    </row>
    <row r="21" spans="1:3">
      <c r="A21" t="s">
        <v>4276</v>
      </c>
      <c r="B21">
        <v>1</v>
      </c>
      <c r="C21">
        <v>1</v>
      </c>
    </row>
    <row r="22" spans="1:3">
      <c r="A22" t="s">
        <v>4277</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244</v>
      </c>
      <c r="C1" s="7" t="s">
        <v>4278</v>
      </c>
      <c r="E1" s="7" t="s">
        <v>280</v>
      </c>
      <c r="G1" s="7" t="s">
        <v>316</v>
      </c>
    </row>
    <row r="2" spans="1:7">
      <c r="A2" s="6" t="s">
        <v>2264</v>
      </c>
      <c r="C2" s="6" t="s">
        <v>2258</v>
      </c>
      <c r="E2" s="6" t="s">
        <v>2262</v>
      </c>
      <c r="G2" s="6" t="s">
        <v>2269</v>
      </c>
    </row>
    <row r="3" spans="1:7">
      <c r="A3" s="6" t="s">
        <v>4279</v>
      </c>
      <c r="C3" s="6" t="s">
        <v>4280</v>
      </c>
      <c r="E3" s="6" t="s">
        <v>2269</v>
      </c>
      <c r="G3" s="6" t="s">
        <v>2279</v>
      </c>
    </row>
    <row r="4" spans="1:7">
      <c r="A4" s="6" t="s">
        <v>2290</v>
      </c>
      <c r="C4" s="6" t="s">
        <v>2303</v>
      </c>
      <c r="E4" s="6" t="s">
        <v>2272</v>
      </c>
      <c r="G4" s="6" t="s">
        <v>4209</v>
      </c>
    </row>
    <row r="5" spans="1:7">
      <c r="A5" s="6" t="s">
        <v>2291</v>
      </c>
      <c r="C5" s="6" t="s">
        <v>2301</v>
      </c>
      <c r="E5" s="6" t="s">
        <v>4281</v>
      </c>
      <c r="G5" s="6" t="s">
        <v>2280</v>
      </c>
    </row>
    <row r="6" spans="1:7">
      <c r="A6" s="6" t="s">
        <v>4211</v>
      </c>
      <c r="C6" s="6" t="s">
        <v>2319</v>
      </c>
      <c r="E6" s="6" t="s">
        <v>4282</v>
      </c>
      <c r="G6" s="6" t="s">
        <v>2287</v>
      </c>
    </row>
    <row r="7" spans="1:7">
      <c r="A7" s="6" t="s">
        <v>2293</v>
      </c>
      <c r="E7" s="6" t="s">
        <v>2275</v>
      </c>
      <c r="G7" s="6" t="s">
        <v>2294</v>
      </c>
    </row>
    <row r="8" spans="1:7">
      <c r="A8" s="6" t="s">
        <v>2296</v>
      </c>
      <c r="E8" s="6" t="s">
        <v>4209</v>
      </c>
      <c r="G8" s="6" t="s">
        <v>4280</v>
      </c>
    </row>
    <row r="9" spans="1:7">
      <c r="A9" s="6" t="s">
        <v>2300</v>
      </c>
      <c r="E9" s="6" t="s">
        <v>2288</v>
      </c>
      <c r="G9" s="6" t="s">
        <v>2308</v>
      </c>
    </row>
    <row r="10" spans="1:7">
      <c r="A10" s="6" t="s">
        <v>2306</v>
      </c>
      <c r="E10" s="6" t="s">
        <v>2282</v>
      </c>
      <c r="G10" s="6" t="s">
        <v>2313</v>
      </c>
    </row>
    <row r="11" spans="1:7">
      <c r="A11" s="6" t="s">
        <v>2307</v>
      </c>
      <c r="E11" s="6" t="s">
        <v>4283</v>
      </c>
      <c r="G11" s="6" t="s">
        <v>2315</v>
      </c>
    </row>
    <row r="12" spans="1:7">
      <c r="A12" s="6" t="s">
        <v>2289</v>
      </c>
      <c r="G12" s="6" t="s">
        <v>2316</v>
      </c>
    </row>
    <row r="13" spans="1:7">
      <c r="A13" s="6" t="s">
        <v>2318</v>
      </c>
      <c r="G13" s="6" t="s">
        <v>2317</v>
      </c>
    </row>
    <row r="14" spans="1:7">
      <c r="A14" s="6" t="s">
        <v>2310</v>
      </c>
      <c r="G14" s="6" t="s">
        <v>2320</v>
      </c>
    </row>
    <row r="15" spans="1:7">
      <c r="A15" s="6" t="s">
        <v>2312</v>
      </c>
    </row>
    <row r="18" spans="1:1">
      <c r="A18" s="7" t="s">
        <v>267</v>
      </c>
    </row>
    <row r="19" spans="1:1">
      <c r="A19" s="6" t="s">
        <v>2262</v>
      </c>
    </row>
    <row r="20" spans="1:1">
      <c r="A20" s="6" t="s">
        <v>2266</v>
      </c>
    </row>
    <row r="21" spans="1:1">
      <c r="A21" s="6" t="s">
        <v>4209</v>
      </c>
    </row>
    <row r="22" spans="1:1">
      <c r="A22" s="6" t="s">
        <v>2286</v>
      </c>
    </row>
    <row r="23" spans="1:1">
      <c r="A23" s="6" t="s">
        <v>2295</v>
      </c>
    </row>
    <row r="24" spans="1:1">
      <c r="A24" s="6" t="s">
        <v>2304</v>
      </c>
    </row>
    <row r="25" spans="1:1">
      <c r="A25" s="6" t="s">
        <v>2299</v>
      </c>
    </row>
    <row r="26" spans="1:1">
      <c r="A26" s="6" t="s">
        <v>2305</v>
      </c>
    </row>
    <row r="27" spans="1:1">
      <c r="A27" s="6" t="s">
        <v>2314</v>
      </c>
    </row>
    <row r="28" spans="1:1">
      <c r="A28" s="6" t="s">
        <v>2317</v>
      </c>
    </row>
    <row r="29" spans="1:1">
      <c r="A29" s="6" t="s">
        <v>2321</v>
      </c>
    </row>
    <row r="30" spans="1:1">
      <c r="A30" s="6" t="s">
        <v>2322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1956B824-2ADA-4859-B000-141127A08134}">
  <ds:schemaRefs>
    <ds:schemaRef ds:uri="http://www.w3.org/XML/1998/namespace"/>
    <ds:schemaRef ds:uri="http://purl.org/dc/elements/1.1/"/>
    <ds:schemaRef ds:uri="http://schemas.microsoft.com/office/2006/documentManagement/types"/>
    <ds:schemaRef ds:uri="http://schemas.microsoft.com/office/infopath/2007/PartnerControls"/>
    <ds:schemaRef ds:uri="http://purl.org/dc/dcmitype/"/>
    <ds:schemaRef ds:uri="http://purl.org/dc/terms/"/>
    <ds:schemaRef ds:uri="a42e51d4-920d-4a98-8ef8-ea60d50b761a"/>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2026-08-19T09:02:28Z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